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540" windowWidth="14952" windowHeight="7956"/>
  </bookViews>
  <sheets>
    <sheet name="KU and LGE Summary Rev Req " sheetId="32" r:id="rId1"/>
    <sheet name="KU Summary Rev Req Adjustments" sheetId="9" r:id="rId2"/>
    <sheet name="Capitalization - COC" sheetId="23" r:id="rId3"/>
    <sheet name="Revenue Gross-Up Factor" sheetId="3" r:id="rId4"/>
    <sheet name="Capitalization-CWIP Slippage" sheetId="33" r:id="rId5"/>
    <sheet name="Capitalization-Trans Investment" sheetId="60" r:id="rId6"/>
    <sheet name="Generation Outage Exp Normal" sheetId="39" r:id="rId7"/>
    <sheet name="Income Tax Expense" sheetId="63" r:id="rId8"/>
    <sheet name="KIUC 2-15 Generation Outages" sheetId="61" r:id="rId9"/>
    <sheet name="Amort-Reg Assets Expiring " sheetId="40" r:id="rId10"/>
    <sheet name="Property Tax-2% Escalation" sheetId="62" r:id="rId11"/>
    <sheet name="Depr -SUMMARY" sheetId="34" r:id="rId12"/>
    <sheet name="As Filed Wtd. NS-% of Tot Ret." sheetId="48" r:id="rId13"/>
    <sheet name="KIUC Adj Wtd. NS-% of Tot Ret" sheetId="50" r:id="rId14"/>
    <sheet name="As Filed Depr Rates KU-2015" sheetId="49" r:id="rId15"/>
    <sheet name="Duplicate Depr Rates-Formulas" sheetId="54" r:id="rId16"/>
    <sheet name="KIUC Adj 1 - Net Neg Salvage" sheetId="51" r:id="rId17"/>
    <sheet name="KIUC Adj 2 - 45 Year Lives" sheetId="55" r:id="rId18"/>
    <sheet name="KIUC Adj 3 - CCS 10 Year Rem" sheetId="57" r:id="rId19"/>
    <sheet name="KU Depr Exp-As Filed" sheetId="52" r:id="rId20"/>
    <sheet name="KU Depr Exp-KIUC Adj #1" sheetId="53" r:id="rId21"/>
    <sheet name="KU Depr Exp-KIUC Adj #2" sheetId="56" r:id="rId22"/>
    <sheet name="KU Depr Exp-KIUC Adj #3" sheetId="58" r:id="rId23"/>
    <sheet name="Sheet1" sheetId="59" r:id="rId24"/>
  </sheets>
  <definedNames>
    <definedName name="\\" localSheetId="5" hidden="1">#REF!</definedName>
    <definedName name="\\" localSheetId="15" hidden="1">#REF!</definedName>
    <definedName name="\\" localSheetId="7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3" hidden="1">#REF!</definedName>
    <definedName name="\\" localSheetId="21" hidden="1">#REF!</definedName>
    <definedName name="\\" localSheetId="22" hidden="1">#REF!</definedName>
    <definedName name="\\" localSheetId="10" hidden="1">#REF!</definedName>
    <definedName name="\\" hidden="1">#REF!</definedName>
    <definedName name="\\\" localSheetId="5" hidden="1">#REF!</definedName>
    <definedName name="\\\" localSheetId="15" hidden="1">#REF!</definedName>
    <definedName name="\\\" localSheetId="7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3" hidden="1">#REF!</definedName>
    <definedName name="\\\" localSheetId="21" hidden="1">#REF!</definedName>
    <definedName name="\\\" localSheetId="22" hidden="1">#REF!</definedName>
    <definedName name="\\\" localSheetId="10" hidden="1">#REF!</definedName>
    <definedName name="\\\" hidden="1">#REF!</definedName>
    <definedName name="\\\\" localSheetId="9" hidden="1">#REF!</definedName>
    <definedName name="\\\\" localSheetId="4" hidden="1">#REF!</definedName>
    <definedName name="\\\\" localSheetId="5" hidden="1">#REF!</definedName>
    <definedName name="\\\\" localSheetId="11" hidden="1">#REF!</definedName>
    <definedName name="\\\\" localSheetId="15" hidden="1">#REF!</definedName>
    <definedName name="\\\\" localSheetId="6" hidden="1">#REF!</definedName>
    <definedName name="\\\\" localSheetId="7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3" hidden="1">#REF!</definedName>
    <definedName name="\\\\" localSheetId="0" hidden="1">#REF!</definedName>
    <definedName name="\\\\" localSheetId="21" hidden="1">#REF!</definedName>
    <definedName name="\\\\" localSheetId="22" hidden="1">#REF!</definedName>
    <definedName name="\\\\" localSheetId="10" hidden="1">#REF!</definedName>
    <definedName name="\\\\" hidden="1">#REF!</definedName>
    <definedName name="__123Graph_A" localSheetId="5" hidden="1">#REF!</definedName>
    <definedName name="__123Graph_A" localSheetId="15" hidden="1">#REF!</definedName>
    <definedName name="__123Graph_A" localSheetId="7" hidden="1">#REF!</definedName>
    <definedName name="__123Graph_A" localSheetId="16" hidden="1">#REF!</definedName>
    <definedName name="__123Graph_A" localSheetId="17" hidden="1">#REF!</definedName>
    <definedName name="__123Graph_A" localSheetId="18" hidden="1">#REF!</definedName>
    <definedName name="__123Graph_A" localSheetId="13" hidden="1">#REF!</definedName>
    <definedName name="__123Graph_A" localSheetId="21" hidden="1">#REF!</definedName>
    <definedName name="__123Graph_A" localSheetId="22" hidden="1">#REF!</definedName>
    <definedName name="__123Graph_A" localSheetId="10" hidden="1">#REF!</definedName>
    <definedName name="__123Graph_A" hidden="1">#REF!</definedName>
    <definedName name="__123Graph_B" localSheetId="5" hidden="1">#REF!</definedName>
    <definedName name="__123Graph_B" localSheetId="15" hidden="1">#REF!</definedName>
    <definedName name="__123Graph_B" localSheetId="7" hidden="1">#REF!</definedName>
    <definedName name="__123Graph_B" localSheetId="16" hidden="1">#REF!</definedName>
    <definedName name="__123Graph_B" localSheetId="17" hidden="1">#REF!</definedName>
    <definedName name="__123Graph_B" localSheetId="18" hidden="1">#REF!</definedName>
    <definedName name="__123Graph_B" localSheetId="13" hidden="1">#REF!</definedName>
    <definedName name="__123Graph_B" localSheetId="21" hidden="1">#REF!</definedName>
    <definedName name="__123Graph_B" localSheetId="22" hidden="1">#REF!</definedName>
    <definedName name="__123Graph_B" localSheetId="10" hidden="1">#REF!</definedName>
    <definedName name="__123Graph_B" hidden="1">#REF!</definedName>
    <definedName name="__123Graph_C" localSheetId="9" hidden="1">#REF!</definedName>
    <definedName name="__123Graph_C" localSheetId="4" hidden="1">#REF!</definedName>
    <definedName name="__123Graph_C" localSheetId="5" hidden="1">#REF!</definedName>
    <definedName name="__123Graph_C" localSheetId="11" hidden="1">#REF!</definedName>
    <definedName name="__123Graph_C" localSheetId="15" hidden="1">#REF!</definedName>
    <definedName name="__123Graph_C" localSheetId="6" hidden="1">#REF!</definedName>
    <definedName name="__123Graph_C" localSheetId="7" hidden="1">#REF!</definedName>
    <definedName name="__123Graph_C" localSheetId="16" hidden="1">#REF!</definedName>
    <definedName name="__123Graph_C" localSheetId="17" hidden="1">#REF!</definedName>
    <definedName name="__123Graph_C" localSheetId="18" hidden="1">#REF!</definedName>
    <definedName name="__123Graph_C" localSheetId="13" hidden="1">#REF!</definedName>
    <definedName name="__123Graph_C" localSheetId="0" hidden="1">#REF!</definedName>
    <definedName name="__123Graph_C" localSheetId="21" hidden="1">#REF!</definedName>
    <definedName name="__123Graph_C" localSheetId="22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localSheetId="15" hidden="1">#REF!</definedName>
    <definedName name="__123Graph_D" localSheetId="7" hidden="1">#REF!</definedName>
    <definedName name="__123Graph_D" localSheetId="16" hidden="1">#REF!</definedName>
    <definedName name="__123Graph_D" localSheetId="17" hidden="1">#REF!</definedName>
    <definedName name="__123Graph_D" localSheetId="18" hidden="1">#REF!</definedName>
    <definedName name="__123Graph_D" localSheetId="13" hidden="1">#REF!</definedName>
    <definedName name="__123Graph_D" localSheetId="21" hidden="1">#REF!</definedName>
    <definedName name="__123Graph_D" localSheetId="22" hidden="1">#REF!</definedName>
    <definedName name="__123Graph_D" localSheetId="10" hidden="1">#REF!</definedName>
    <definedName name="__123Graph_D" hidden="1">#REF!</definedName>
    <definedName name="__123Graph_E" localSheetId="9" hidden="1">#REF!</definedName>
    <definedName name="__123Graph_E" localSheetId="4" hidden="1">#REF!</definedName>
    <definedName name="__123Graph_E" localSheetId="5" hidden="1">#REF!</definedName>
    <definedName name="__123Graph_E" localSheetId="11" hidden="1">#REF!</definedName>
    <definedName name="__123Graph_E" localSheetId="15" hidden="1">#REF!</definedName>
    <definedName name="__123Graph_E" localSheetId="6" hidden="1">#REF!</definedName>
    <definedName name="__123Graph_E" localSheetId="7" hidden="1">#REF!</definedName>
    <definedName name="__123Graph_E" localSheetId="16" hidden="1">#REF!</definedName>
    <definedName name="__123Graph_E" localSheetId="17" hidden="1">#REF!</definedName>
    <definedName name="__123Graph_E" localSheetId="18" hidden="1">#REF!</definedName>
    <definedName name="__123Graph_E" localSheetId="13" hidden="1">#REF!</definedName>
    <definedName name="__123Graph_E" localSheetId="0" hidden="1">#REF!</definedName>
    <definedName name="__123Graph_E" localSheetId="21" hidden="1">#REF!</definedName>
    <definedName name="__123Graph_E" localSheetId="22" hidden="1">#REF!</definedName>
    <definedName name="__123Graph_E" localSheetId="10" hidden="1">#REF!</definedName>
    <definedName name="__123Graph_E" hidden="1">#REF!</definedName>
    <definedName name="__123Graph_F" localSheetId="5" hidden="1">#REF!</definedName>
    <definedName name="__123Graph_F" localSheetId="15" hidden="1">#REF!</definedName>
    <definedName name="__123Graph_F" localSheetId="7" hidden="1">#REF!</definedName>
    <definedName name="__123Graph_F" localSheetId="16" hidden="1">#REF!</definedName>
    <definedName name="__123Graph_F" localSheetId="17" hidden="1">#REF!</definedName>
    <definedName name="__123Graph_F" localSheetId="18" hidden="1">#REF!</definedName>
    <definedName name="__123Graph_F" localSheetId="13" hidden="1">#REF!</definedName>
    <definedName name="__123Graph_F" localSheetId="21" hidden="1">#REF!</definedName>
    <definedName name="__123Graph_F" localSheetId="22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localSheetId="15" hidden="1">#REF!</definedName>
    <definedName name="__123Graph_X" localSheetId="7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3" hidden="1">#REF!</definedName>
    <definedName name="__123Graph_X" localSheetId="21" hidden="1">#REF!</definedName>
    <definedName name="__123Graph_X" localSheetId="22" hidden="1">#REF!</definedName>
    <definedName name="__123Graph_X" localSheetId="10" hidden="1">#REF!</definedName>
    <definedName name="__123Graph_X" hidden="1">#REF!</definedName>
    <definedName name="_xlnm._FilterDatabase" localSheetId="12" hidden="1">'As Filed Wtd. NS-% of Tot Ret.'!#REF!</definedName>
    <definedName name="_xlnm._FilterDatabase" localSheetId="13" hidden="1">'KIUC Adj Wtd. NS-% of Tot Ret'!#REF!</definedName>
    <definedName name="_xlnm._FilterDatabase" localSheetId="19" hidden="1">'KU Depr Exp-As Filed'!$A$4:$CK$353</definedName>
    <definedName name="_xlnm._FilterDatabase" localSheetId="20" hidden="1">'KU Depr Exp-KIUC Adj #1'!$A$4:$CL$353</definedName>
    <definedName name="_xlnm._FilterDatabase" localSheetId="21" hidden="1">'KU Depr Exp-KIUC Adj #2'!$A$4:$CL$353</definedName>
    <definedName name="_xlnm._FilterDatabase" localSheetId="22" hidden="1">'KU Depr Exp-KIUC Adj #3'!$A$4:$CL$353</definedName>
    <definedName name="_Key1" localSheetId="5" hidden="1">#REF!</definedName>
    <definedName name="_Key1" localSheetId="15" hidden="1">#REF!</definedName>
    <definedName name="_Key1" localSheetId="7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13" hidden="1">#REF!</definedName>
    <definedName name="_Key1" localSheetId="21" hidden="1">#REF!</definedName>
    <definedName name="_Key1" localSheetId="22" hidden="1">#REF!</definedName>
    <definedName name="_Key1" localSheetId="10" hidden="1">#REF!</definedName>
    <definedName name="_Key1" hidden="1">#REF!</definedName>
    <definedName name="_Order1" localSheetId="2" hidden="1">255</definedName>
    <definedName name="_Order1" hidden="1">0</definedName>
    <definedName name="_Order2" hidden="1">0</definedName>
    <definedName name="_Sort" localSheetId="5" hidden="1">#REF!</definedName>
    <definedName name="_Sort" localSheetId="15" hidden="1">#REF!</definedName>
    <definedName name="_Sort" localSheetId="7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13" hidden="1">#REF!</definedName>
    <definedName name="_Sort" localSheetId="21" hidden="1">#REF!</definedName>
    <definedName name="_Sort" localSheetId="22" hidden="1">#REF!</definedName>
    <definedName name="_Sort" localSheetId="10" hidden="1">#REF!</definedName>
    <definedName name="_Sort" hidden="1">#REF!</definedName>
    <definedName name="_xlnm.Print_Titles" localSheetId="7">'Income Tax Expense'!$1:$8</definedName>
    <definedName name="recap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Operating_Graphs_Stats." hidden="1">{#N/A,#N/A,TRUE,"Operating Graphs";#N/A,#N/A,TRUE,"Stats"}</definedName>
    <definedName name="wrn.Print._.All." hidden="1">{#N/A,#N/A,FALSE,"Summary";#N/A,#N/A,FALSE,"City Gate";#N/A,#N/A,FALSE,"Ind Trans";#N/A,#N/A,FALSE,"Electric Gen"}</definedName>
    <definedName name="wrn.printb1." hidden="1">{#N/A,#N/A,FALSE,"B-1";#N/A,#N/A,FALSE,"B-1(P2)";#N/A,#N/A,FALSE,"B-1(P3)";#N/A,#N/A,FALSE,"B-1(P4)"}</definedName>
    <definedName name="wrn.printb1.4." hidden="1">{"page1",#N/A,FALSE,"B-1_4";"page2",#N/A,FALSE,"B-1_4";"page3",#N/A,FALSE,"B-1_4";"page4",#N/A,FALSE,"B-1_4";"page5",#N/A,FALSE,"B-1_4";"page6",#N/A,FALSE,"B-1_4";"page7",#N/A,FALSE,"B-1_4";"page8",#N/A,FALSE,"B-1_4"}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" hidden="1">{#N/A,#N/A,FALSE,"Summary";#N/A,#N/A,FALSE,"City Gate";#N/A,#N/A,FALSE,"Ind Trans";#N/A,#N/A,FALSE,"Electric Gen"}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</definedNames>
  <calcPr calcId="145621" iterate="1"/>
</workbook>
</file>

<file path=xl/calcChain.xml><?xml version="1.0" encoding="utf-8"?>
<calcChain xmlns="http://schemas.openxmlformats.org/spreadsheetml/2006/main">
  <c r="E38" i="3" l="1"/>
  <c r="F55" i="63" l="1"/>
  <c r="F50" i="63" l="1"/>
  <c r="F61" i="63" s="1"/>
  <c r="G26" i="3"/>
  <c r="G50" i="3"/>
  <c r="G52" i="3" s="1"/>
  <c r="G22" i="3" s="1"/>
  <c r="G38" i="3"/>
  <c r="G31" i="3"/>
  <c r="G20" i="3"/>
  <c r="G24" i="3" l="1"/>
  <c r="G29" i="3" s="1"/>
  <c r="G33" i="3" s="1"/>
  <c r="G35" i="3" s="1"/>
  <c r="D22" i="63"/>
  <c r="D23" i="63" l="1"/>
  <c r="D24" i="63" s="1"/>
  <c r="D19" i="63"/>
  <c r="D20" i="63" s="1"/>
  <c r="F13" i="63"/>
  <c r="F57" i="63" s="1"/>
  <c r="F59" i="63" s="1"/>
  <c r="F63" i="63" s="1"/>
  <c r="D40" i="63"/>
  <c r="D36" i="63"/>
  <c r="D35" i="63"/>
  <c r="D32" i="63"/>
  <c r="D31" i="63"/>
  <c r="E50" i="3"/>
  <c r="E52" i="3" s="1"/>
  <c r="E22" i="3"/>
  <c r="F26" i="63" l="1"/>
  <c r="F28" i="63" s="1"/>
  <c r="D33" i="63"/>
  <c r="D37" i="63"/>
  <c r="D39" i="63" l="1"/>
  <c r="F42" i="63" s="1"/>
  <c r="F45" i="63" s="1"/>
  <c r="F48" i="63" s="1"/>
  <c r="F52" i="63" s="1"/>
  <c r="L32" i="32" l="1"/>
  <c r="L30" i="32"/>
  <c r="L29" i="32"/>
  <c r="B32" i="32" l="1"/>
  <c r="B31" i="32"/>
  <c r="B30" i="32"/>
  <c r="B29" i="32"/>
  <c r="B26" i="32"/>
  <c r="B25" i="32"/>
  <c r="B24" i="32"/>
  <c r="B23" i="32"/>
  <c r="B22" i="32"/>
  <c r="B21" i="32"/>
  <c r="B20" i="32"/>
  <c r="B19" i="32"/>
  <c r="B18" i="32"/>
  <c r="B17" i="32"/>
  <c r="B16" i="32"/>
  <c r="D90" i="62" l="1"/>
  <c r="B18" i="62" l="1"/>
  <c r="C18" i="62"/>
  <c r="D18" i="62"/>
  <c r="C22" i="62"/>
  <c r="D22" i="62" s="1"/>
  <c r="D28" i="62" s="1"/>
  <c r="C23" i="62"/>
  <c r="D23" i="62" s="1"/>
  <c r="D29" i="62" s="1"/>
  <c r="C24" i="62"/>
  <c r="D24" i="62" s="1"/>
  <c r="D30" i="62" s="1"/>
  <c r="C25" i="62"/>
  <c r="D25" i="62"/>
  <c r="B28" i="62"/>
  <c r="B29" i="62"/>
  <c r="C29" i="62"/>
  <c r="B30" i="62"/>
  <c r="B31" i="62"/>
  <c r="C31" i="62"/>
  <c r="D31" i="62"/>
  <c r="B32" i="62"/>
  <c r="B35" i="62" s="1"/>
  <c r="C33" i="62"/>
  <c r="D33" i="62"/>
  <c r="C34" i="62"/>
  <c r="D34" i="62" s="1"/>
  <c r="D32" i="62" l="1"/>
  <c r="D35" i="62" s="1"/>
  <c r="C30" i="62"/>
  <c r="C28" i="62"/>
  <c r="C32" i="62" l="1"/>
  <c r="C35" i="62" s="1"/>
  <c r="K22" i="9" l="1"/>
  <c r="C47" i="60"/>
  <c r="D94" i="62"/>
  <c r="C69" i="62"/>
  <c r="C75" i="62" s="1"/>
  <c r="D69" i="62"/>
  <c r="C67" i="62"/>
  <c r="C73" i="62" s="1"/>
  <c r="D84" i="62"/>
  <c r="C79" i="62"/>
  <c r="D79" i="62" s="1"/>
  <c r="C78" i="62"/>
  <c r="D78" i="62" s="1"/>
  <c r="B76" i="62"/>
  <c r="B75" i="62"/>
  <c r="B74" i="62"/>
  <c r="B73" i="62"/>
  <c r="C70" i="62"/>
  <c r="D70" i="62" s="1"/>
  <c r="D76" i="62" s="1"/>
  <c r="C68" i="62"/>
  <c r="C74" i="62" s="1"/>
  <c r="D63" i="62"/>
  <c r="C63" i="62"/>
  <c r="B63" i="62"/>
  <c r="D39" i="62"/>
  <c r="B77" i="62" l="1"/>
  <c r="B80" i="62" s="1"/>
  <c r="D67" i="62"/>
  <c r="D73" i="62" s="1"/>
  <c r="D75" i="62"/>
  <c r="C76" i="62"/>
  <c r="C77" i="62" s="1"/>
  <c r="C80" i="62" s="1"/>
  <c r="D68" i="62"/>
  <c r="D74" i="62" s="1"/>
  <c r="D77" i="62" l="1"/>
  <c r="D80" i="62" s="1"/>
  <c r="D83" i="62" s="1"/>
  <c r="D86" i="62" s="1"/>
  <c r="D38" i="62"/>
  <c r="D41" i="62" s="1"/>
  <c r="D45" i="62" s="1"/>
  <c r="D92" i="62" s="1"/>
  <c r="D245" i="58"/>
  <c r="D244" i="58"/>
  <c r="D243" i="58"/>
  <c r="D242" i="58"/>
  <c r="D241" i="58"/>
  <c r="D240" i="58"/>
  <c r="D239" i="58"/>
  <c r="D238" i="58"/>
  <c r="D237" i="58"/>
  <c r="D236" i="58"/>
  <c r="D235" i="58"/>
  <c r="D234" i="58"/>
  <c r="D233" i="58"/>
  <c r="D232" i="58"/>
  <c r="D231" i="58"/>
  <c r="D230" i="58"/>
  <c r="D229" i="58"/>
  <c r="D228" i="58"/>
  <c r="D227" i="58"/>
  <c r="D226" i="58"/>
  <c r="D225" i="58"/>
  <c r="D224" i="58"/>
  <c r="D223" i="58"/>
  <c r="D222" i="58"/>
  <c r="D221" i="58"/>
  <c r="D220" i="58"/>
  <c r="D219" i="58"/>
  <c r="D218" i="58"/>
  <c r="D217" i="58"/>
  <c r="D216" i="58"/>
  <c r="D215" i="58"/>
  <c r="D214" i="58"/>
  <c r="D213" i="58"/>
  <c r="D212" i="58"/>
  <c r="D211" i="58"/>
  <c r="D210" i="58"/>
  <c r="D209" i="58"/>
  <c r="D208" i="58"/>
  <c r="D207" i="58"/>
  <c r="D206" i="58"/>
  <c r="D205" i="58"/>
  <c r="D204" i="58"/>
  <c r="D203" i="58"/>
  <c r="D202" i="58"/>
  <c r="D201" i="58"/>
  <c r="D200" i="58"/>
  <c r="D199" i="58"/>
  <c r="D198" i="58"/>
  <c r="D197" i="58"/>
  <c r="D196" i="58"/>
  <c r="D195" i="58"/>
  <c r="D194" i="58"/>
  <c r="D193" i="58"/>
  <c r="D192" i="58"/>
  <c r="D191" i="58"/>
  <c r="D190" i="58"/>
  <c r="D189" i="58"/>
  <c r="D188" i="58"/>
  <c r="D187" i="58"/>
  <c r="D186" i="58"/>
  <c r="D185" i="58"/>
  <c r="D184" i="58"/>
  <c r="D183" i="58"/>
  <c r="D182" i="58"/>
  <c r="D181" i="58"/>
  <c r="D180" i="58"/>
  <c r="D179" i="58"/>
  <c r="D178" i="58"/>
  <c r="D177" i="58"/>
  <c r="D176" i="58"/>
  <c r="D175" i="58"/>
  <c r="D174" i="58"/>
  <c r="D173" i="58"/>
  <c r="D172" i="58"/>
  <c r="D171" i="58"/>
  <c r="D170" i="58"/>
  <c r="D169" i="58"/>
  <c r="D168" i="58"/>
  <c r="D167" i="58"/>
  <c r="D166" i="58"/>
  <c r="D165" i="58"/>
  <c r="D164" i="58"/>
  <c r="D163" i="58"/>
  <c r="D162" i="58"/>
  <c r="D161" i="58"/>
  <c r="D160" i="58"/>
  <c r="D159" i="58"/>
  <c r="D158" i="58"/>
  <c r="D157" i="58"/>
  <c r="D156" i="58"/>
  <c r="D155" i="58"/>
  <c r="D154" i="58"/>
  <c r="D153" i="58"/>
  <c r="D152" i="58"/>
  <c r="D151" i="58"/>
  <c r="D150" i="58"/>
  <c r="D149" i="58"/>
  <c r="D96" i="62" l="1"/>
  <c r="I22" i="9" s="1"/>
  <c r="M22" i="9" s="1"/>
  <c r="D148" i="58"/>
  <c r="V74" i="23" l="1"/>
  <c r="V73" i="23"/>
  <c r="L75" i="23"/>
  <c r="L74" i="23"/>
  <c r="L73" i="23"/>
  <c r="D10" i="39" l="1"/>
  <c r="C16" i="39"/>
  <c r="C15" i="39"/>
  <c r="C14" i="39"/>
  <c r="C13" i="39"/>
  <c r="C12" i="39"/>
  <c r="I146" i="61"/>
  <c r="H146" i="61"/>
  <c r="G146" i="61"/>
  <c r="F146" i="61"/>
  <c r="E146" i="61"/>
  <c r="D146" i="61"/>
  <c r="C146" i="61"/>
  <c r="C28" i="40" l="1"/>
  <c r="D32" i="40" s="1"/>
  <c r="K19" i="9"/>
  <c r="K18" i="9"/>
  <c r="I18" i="9"/>
  <c r="C44" i="60"/>
  <c r="E21" i="60"/>
  <c r="E25" i="60" s="1"/>
  <c r="E27" i="60" s="1"/>
  <c r="M18" i="9" l="1"/>
  <c r="E31" i="60"/>
  <c r="C43" i="60" l="1"/>
  <c r="E45" i="60" s="1"/>
  <c r="C36" i="60"/>
  <c r="E38" i="60" s="1"/>
  <c r="E34" i="60" l="1"/>
  <c r="E40" i="60" l="1"/>
  <c r="C49" i="60"/>
  <c r="E51" i="60" s="1"/>
  <c r="I19" i="9" s="1"/>
  <c r="M19" i="9" s="1"/>
  <c r="C15" i="33" l="1"/>
  <c r="C10" i="33"/>
  <c r="C13" i="33"/>
  <c r="K26" i="9" l="1"/>
  <c r="K25" i="9"/>
  <c r="BG356" i="58"/>
  <c r="BF356" i="58"/>
  <c r="AK353" i="58"/>
  <c r="AJ353" i="58"/>
  <c r="AH353" i="58"/>
  <c r="AG353" i="58"/>
  <c r="AF353" i="58"/>
  <c r="BD352" i="58"/>
  <c r="BC352" i="58"/>
  <c r="BB352" i="58"/>
  <c r="BA352" i="58"/>
  <c r="AZ352" i="58"/>
  <c r="AY352" i="58"/>
  <c r="AX352" i="58"/>
  <c r="AW352" i="58"/>
  <c r="AV352" i="58"/>
  <c r="AU352" i="58"/>
  <c r="AT352" i="58"/>
  <c r="AS352" i="58"/>
  <c r="BE352" i="58" s="1"/>
  <c r="AQ352" i="58"/>
  <c r="AP352" i="58"/>
  <c r="AO352" i="58"/>
  <c r="AN352" i="58"/>
  <c r="AR352" i="58" s="1"/>
  <c r="AM352" i="58"/>
  <c r="AL352" i="58"/>
  <c r="AD352" i="58"/>
  <c r="Q352" i="58"/>
  <c r="BD351" i="58"/>
  <c r="BC351" i="58"/>
  <c r="BB351" i="58"/>
  <c r="BA351" i="58"/>
  <c r="AZ351" i="58"/>
  <c r="AY351" i="58"/>
  <c r="AX351" i="58"/>
  <c r="AW351" i="58"/>
  <c r="AV351" i="58"/>
  <c r="AU351" i="58"/>
  <c r="AT351" i="58"/>
  <c r="AS351" i="58"/>
  <c r="BE351" i="58" s="1"/>
  <c r="AQ351" i="58"/>
  <c r="AP351" i="58"/>
  <c r="AO351" i="58"/>
  <c r="AN351" i="58"/>
  <c r="AM351" i="58"/>
  <c r="AL351" i="58"/>
  <c r="AR351" i="58" s="1"/>
  <c r="AD351" i="58"/>
  <c r="Q351" i="58"/>
  <c r="BD350" i="58"/>
  <c r="BC350" i="58"/>
  <c r="BB350" i="58"/>
  <c r="BA350" i="58"/>
  <c r="AZ350" i="58"/>
  <c r="AY350" i="58"/>
  <c r="AX350" i="58"/>
  <c r="AW350" i="58"/>
  <c r="AV350" i="58"/>
  <c r="AU350" i="58"/>
  <c r="AT350" i="58"/>
  <c r="AS350" i="58"/>
  <c r="BE350" i="58" s="1"/>
  <c r="AQ350" i="58"/>
  <c r="AP350" i="58"/>
  <c r="AO350" i="58"/>
  <c r="AN350" i="58"/>
  <c r="AR350" i="58" s="1"/>
  <c r="AM350" i="58"/>
  <c r="AL350" i="58"/>
  <c r="AD350" i="58"/>
  <c r="Q350" i="58"/>
  <c r="BD349" i="58"/>
  <c r="BC349" i="58"/>
  <c r="BB349" i="58"/>
  <c r="BA349" i="58"/>
  <c r="AZ349" i="58"/>
  <c r="AY349" i="58"/>
  <c r="AX349" i="58"/>
  <c r="AW349" i="58"/>
  <c r="AV349" i="58"/>
  <c r="AU349" i="58"/>
  <c r="AT349" i="58"/>
  <c r="AS349" i="58"/>
  <c r="BE349" i="58" s="1"/>
  <c r="BG349" i="58" s="1"/>
  <c r="AQ349" i="58"/>
  <c r="AP349" i="58"/>
  <c r="AO349" i="58"/>
  <c r="AN349" i="58"/>
  <c r="AM349" i="58"/>
  <c r="AR349" i="58" s="1"/>
  <c r="AL349" i="58"/>
  <c r="AD349" i="58"/>
  <c r="Q349" i="58"/>
  <c r="BD348" i="58"/>
  <c r="BC348" i="58"/>
  <c r="BB348" i="58"/>
  <c r="BA348" i="58"/>
  <c r="AZ348" i="58"/>
  <c r="AY348" i="58"/>
  <c r="AX348" i="58"/>
  <c r="AW348" i="58"/>
  <c r="AV348" i="58"/>
  <c r="AU348" i="58"/>
  <c r="AT348" i="58"/>
  <c r="AS348" i="58"/>
  <c r="BE348" i="58" s="1"/>
  <c r="AQ348" i="58"/>
  <c r="AP348" i="58"/>
  <c r="AO348" i="58"/>
  <c r="AN348" i="58"/>
  <c r="AM348" i="58"/>
  <c r="AL348" i="58"/>
  <c r="AR348" i="58" s="1"/>
  <c r="AD348" i="58"/>
  <c r="Q348" i="58"/>
  <c r="BD347" i="58"/>
  <c r="BC347" i="58"/>
  <c r="BB347" i="58"/>
  <c r="BA347" i="58"/>
  <c r="AZ347" i="58"/>
  <c r="AY347" i="58"/>
  <c r="AX347" i="58"/>
  <c r="AW347" i="58"/>
  <c r="AV347" i="58"/>
  <c r="AU347" i="58"/>
  <c r="AT347" i="58"/>
  <c r="AS347" i="58"/>
  <c r="BE347" i="58" s="1"/>
  <c r="AQ347" i="58"/>
  <c r="AP347" i="58"/>
  <c r="AO347" i="58"/>
  <c r="AN347" i="58"/>
  <c r="AM347" i="58"/>
  <c r="AR347" i="58" s="1"/>
  <c r="AL347" i="58"/>
  <c r="AD347" i="58"/>
  <c r="Q347" i="58"/>
  <c r="BD346" i="58"/>
  <c r="BC346" i="58"/>
  <c r="BB346" i="58"/>
  <c r="BA346" i="58"/>
  <c r="AZ346" i="58"/>
  <c r="AY346" i="58"/>
  <c r="AX346" i="58"/>
  <c r="AW346" i="58"/>
  <c r="AV346" i="58"/>
  <c r="AU346" i="58"/>
  <c r="AT346" i="58"/>
  <c r="AS346" i="58"/>
  <c r="BE346" i="58" s="1"/>
  <c r="AQ346" i="58"/>
  <c r="AP346" i="58"/>
  <c r="AO346" i="58"/>
  <c r="AN346" i="58"/>
  <c r="AM346" i="58"/>
  <c r="AL346" i="58"/>
  <c r="AR346" i="58" s="1"/>
  <c r="AD346" i="58"/>
  <c r="Q346" i="58"/>
  <c r="BD345" i="58"/>
  <c r="BC345" i="58"/>
  <c r="BB345" i="58"/>
  <c r="BA345" i="58"/>
  <c r="AZ345" i="58"/>
  <c r="AY345" i="58"/>
  <c r="AX345" i="58"/>
  <c r="AW345" i="58"/>
  <c r="AV345" i="58"/>
  <c r="AU345" i="58"/>
  <c r="AT345" i="58"/>
  <c r="AS345" i="58"/>
  <c r="BE345" i="58" s="1"/>
  <c r="AQ345" i="58"/>
  <c r="AP345" i="58"/>
  <c r="AO345" i="58"/>
  <c r="AN345" i="58"/>
  <c r="AM345" i="58"/>
  <c r="AR345" i="58" s="1"/>
  <c r="AL345" i="58"/>
  <c r="AD345" i="58"/>
  <c r="Q345" i="58"/>
  <c r="BD344" i="58"/>
  <c r="BC344" i="58"/>
  <c r="BB344" i="58"/>
  <c r="BA344" i="58"/>
  <c r="AZ344" i="58"/>
  <c r="AY344" i="58"/>
  <c r="AX344" i="58"/>
  <c r="AW344" i="58"/>
  <c r="AV344" i="58"/>
  <c r="AU344" i="58"/>
  <c r="AT344" i="58"/>
  <c r="AS344" i="58"/>
  <c r="BE344" i="58" s="1"/>
  <c r="AQ344" i="58"/>
  <c r="AP344" i="58"/>
  <c r="AO344" i="58"/>
  <c r="AN344" i="58"/>
  <c r="AM344" i="58"/>
  <c r="AL344" i="58"/>
  <c r="AR344" i="58" s="1"/>
  <c r="AD344" i="58"/>
  <c r="Q344" i="58"/>
  <c r="BD343" i="58"/>
  <c r="BC343" i="58"/>
  <c r="BB343" i="58"/>
  <c r="BA343" i="58"/>
  <c r="AZ343" i="58"/>
  <c r="AY343" i="58"/>
  <c r="AX343" i="58"/>
  <c r="AW343" i="58"/>
  <c r="AV343" i="58"/>
  <c r="AU343" i="58"/>
  <c r="AT343" i="58"/>
  <c r="AS343" i="58"/>
  <c r="BE343" i="58" s="1"/>
  <c r="AQ343" i="58"/>
  <c r="AP343" i="58"/>
  <c r="AO343" i="58"/>
  <c r="AN343" i="58"/>
  <c r="AR343" i="58" s="1"/>
  <c r="AM343" i="58"/>
  <c r="AL343" i="58"/>
  <c r="AD343" i="58"/>
  <c r="Q343" i="58"/>
  <c r="BD342" i="58"/>
  <c r="BC342" i="58"/>
  <c r="BB342" i="58"/>
  <c r="BA342" i="58"/>
  <c r="AZ342" i="58"/>
  <c r="AY342" i="58"/>
  <c r="AX342" i="58"/>
  <c r="AW342" i="58"/>
  <c r="AV342" i="58"/>
  <c r="AU342" i="58"/>
  <c r="AT342" i="58"/>
  <c r="AS342" i="58"/>
  <c r="BE342" i="58" s="1"/>
  <c r="AQ342" i="58"/>
  <c r="AP342" i="58"/>
  <c r="AO342" i="58"/>
  <c r="AN342" i="58"/>
  <c r="AM342" i="58"/>
  <c r="AL342" i="58"/>
  <c r="AR342" i="58" s="1"/>
  <c r="AD342" i="58"/>
  <c r="Q342" i="58"/>
  <c r="BD341" i="58"/>
  <c r="BC341" i="58"/>
  <c r="BB341" i="58"/>
  <c r="BA341" i="58"/>
  <c r="AZ341" i="58"/>
  <c r="AY341" i="58"/>
  <c r="AX341" i="58"/>
  <c r="AW341" i="58"/>
  <c r="AV341" i="58"/>
  <c r="AU341" i="58"/>
  <c r="AT341" i="58"/>
  <c r="AS341" i="58"/>
  <c r="BE341" i="58" s="1"/>
  <c r="AQ341" i="58"/>
  <c r="AP341" i="58"/>
  <c r="AO341" i="58"/>
  <c r="AN341" i="58"/>
  <c r="AR341" i="58" s="1"/>
  <c r="AM341" i="58"/>
  <c r="AL341" i="58"/>
  <c r="AD341" i="58"/>
  <c r="Q341" i="58"/>
  <c r="BD340" i="58"/>
  <c r="BC340" i="58"/>
  <c r="BB340" i="58"/>
  <c r="BA340" i="58"/>
  <c r="AZ340" i="58"/>
  <c r="AY340" i="58"/>
  <c r="AX340" i="58"/>
  <c r="AW340" i="58"/>
  <c r="AV340" i="58"/>
  <c r="AU340" i="58"/>
  <c r="AT340" i="58"/>
  <c r="AS340" i="58"/>
  <c r="BE340" i="58" s="1"/>
  <c r="AQ340" i="58"/>
  <c r="AP340" i="58"/>
  <c r="AO340" i="58"/>
  <c r="AN340" i="58"/>
  <c r="AM340" i="58"/>
  <c r="AL340" i="58"/>
  <c r="AR340" i="58" s="1"/>
  <c r="AD340" i="58"/>
  <c r="Q340" i="58"/>
  <c r="BD339" i="58"/>
  <c r="BC339" i="58"/>
  <c r="BB339" i="58"/>
  <c r="BA339" i="58"/>
  <c r="AZ339" i="58"/>
  <c r="AY339" i="58"/>
  <c r="AX339" i="58"/>
  <c r="AW339" i="58"/>
  <c r="AV339" i="58"/>
  <c r="AU339" i="58"/>
  <c r="AT339" i="58"/>
  <c r="AS339" i="58"/>
  <c r="BE339" i="58" s="1"/>
  <c r="AQ339" i="58"/>
  <c r="AP339" i="58"/>
  <c r="AO339" i="58"/>
  <c r="AN339" i="58"/>
  <c r="AR339" i="58" s="1"/>
  <c r="AM339" i="58"/>
  <c r="AL339" i="58"/>
  <c r="AD339" i="58"/>
  <c r="Q339" i="58"/>
  <c r="BD338" i="58"/>
  <c r="BC338" i="58"/>
  <c r="BB338" i="58"/>
  <c r="BA338" i="58"/>
  <c r="AZ338" i="58"/>
  <c r="AY338" i="58"/>
  <c r="AX338" i="58"/>
  <c r="AW338" i="58"/>
  <c r="AV338" i="58"/>
  <c r="AU338" i="58"/>
  <c r="AT338" i="58"/>
  <c r="AS338" i="58"/>
  <c r="BE338" i="58" s="1"/>
  <c r="BF338" i="58" s="1"/>
  <c r="AQ338" i="58"/>
  <c r="AP338" i="58"/>
  <c r="AO338" i="58"/>
  <c r="AN338" i="58"/>
  <c r="AM338" i="58"/>
  <c r="AL338" i="58"/>
  <c r="AI338" i="58"/>
  <c r="AI353" i="58" s="1"/>
  <c r="AD338" i="58"/>
  <c r="Q338" i="58"/>
  <c r="BD337" i="58"/>
  <c r="BC337" i="58"/>
  <c r="BB337" i="58"/>
  <c r="BA337" i="58"/>
  <c r="AZ337" i="58"/>
  <c r="AY337" i="58"/>
  <c r="AX337" i="58"/>
  <c r="AW337" i="58"/>
  <c r="AV337" i="58"/>
  <c r="AU337" i="58"/>
  <c r="AT337" i="58"/>
  <c r="AS337" i="58"/>
  <c r="BE337" i="58" s="1"/>
  <c r="AQ337" i="58"/>
  <c r="AP337" i="58"/>
  <c r="AO337" i="58"/>
  <c r="AN337" i="58"/>
  <c r="AM337" i="58"/>
  <c r="AL337" i="58"/>
  <c r="AR337" i="58" s="1"/>
  <c r="AD337" i="58"/>
  <c r="Q337" i="58"/>
  <c r="BD336" i="58"/>
  <c r="BC336" i="58"/>
  <c r="BB336" i="58"/>
  <c r="BA336" i="58"/>
  <c r="AZ336" i="58"/>
  <c r="AY336" i="58"/>
  <c r="AX336" i="58"/>
  <c r="AW336" i="58"/>
  <c r="AV336" i="58"/>
  <c r="AU336" i="58"/>
  <c r="AT336" i="58"/>
  <c r="AS336" i="58"/>
  <c r="BE336" i="58" s="1"/>
  <c r="AQ336" i="58"/>
  <c r="AP336" i="58"/>
  <c r="AO336" i="58"/>
  <c r="AN336" i="58"/>
  <c r="AM336" i="58"/>
  <c r="AR336" i="58" s="1"/>
  <c r="AL336" i="58"/>
  <c r="AD336" i="58"/>
  <c r="Q336" i="58"/>
  <c r="BD335" i="58"/>
  <c r="BC335" i="58"/>
  <c r="BB335" i="58"/>
  <c r="BA335" i="58"/>
  <c r="AZ335" i="58"/>
  <c r="AY335" i="58"/>
  <c r="AX335" i="58"/>
  <c r="AW335" i="58"/>
  <c r="AV335" i="58"/>
  <c r="AU335" i="58"/>
  <c r="AT335" i="58"/>
  <c r="AS335" i="58"/>
  <c r="BE335" i="58" s="1"/>
  <c r="AQ335" i="58"/>
  <c r="AP335" i="58"/>
  <c r="AO335" i="58"/>
  <c r="AN335" i="58"/>
  <c r="AM335" i="58"/>
  <c r="AL335" i="58"/>
  <c r="AR335" i="58" s="1"/>
  <c r="AD335" i="58"/>
  <c r="Q335" i="58"/>
  <c r="BD334" i="58"/>
  <c r="BC334" i="58"/>
  <c r="BB334" i="58"/>
  <c r="BA334" i="58"/>
  <c r="AZ334" i="58"/>
  <c r="AY334" i="58"/>
  <c r="AX334" i="58"/>
  <c r="AW334" i="58"/>
  <c r="AV334" i="58"/>
  <c r="AU334" i="58"/>
  <c r="AT334" i="58"/>
  <c r="AS334" i="58"/>
  <c r="BE334" i="58" s="1"/>
  <c r="AQ334" i="58"/>
  <c r="AP334" i="58"/>
  <c r="AO334" i="58"/>
  <c r="AN334" i="58"/>
  <c r="AM334" i="58"/>
  <c r="AR334" i="58" s="1"/>
  <c r="AL334" i="58"/>
  <c r="AD334" i="58"/>
  <c r="Q334" i="58"/>
  <c r="BD333" i="58"/>
  <c r="BC333" i="58"/>
  <c r="BB333" i="58"/>
  <c r="BA333" i="58"/>
  <c r="AZ333" i="58"/>
  <c r="AY333" i="58"/>
  <c r="AX333" i="58"/>
  <c r="AW333" i="58"/>
  <c r="AV333" i="58"/>
  <c r="AU333" i="58"/>
  <c r="AT333" i="58"/>
  <c r="AS333" i="58"/>
  <c r="BE333" i="58" s="1"/>
  <c r="AQ333" i="58"/>
  <c r="AP333" i="58"/>
  <c r="AO333" i="58"/>
  <c r="AN333" i="58"/>
  <c r="AM333" i="58"/>
  <c r="AL333" i="58"/>
  <c r="AR333" i="58" s="1"/>
  <c r="AD333" i="58"/>
  <c r="Q333" i="58"/>
  <c r="BD332" i="58"/>
  <c r="BC332" i="58"/>
  <c r="BB332" i="58"/>
  <c r="BA332" i="58"/>
  <c r="AZ332" i="58"/>
  <c r="AY332" i="58"/>
  <c r="AX332" i="58"/>
  <c r="AW332" i="58"/>
  <c r="AV332" i="58"/>
  <c r="AU332" i="58"/>
  <c r="AT332" i="58"/>
  <c r="AS332" i="58"/>
  <c r="BE332" i="58" s="1"/>
  <c r="AQ332" i="58"/>
  <c r="AP332" i="58"/>
  <c r="AO332" i="58"/>
  <c r="AN332" i="58"/>
  <c r="AM332" i="58"/>
  <c r="AR332" i="58" s="1"/>
  <c r="AL332" i="58"/>
  <c r="AD332" i="58"/>
  <c r="Q332" i="58"/>
  <c r="BD331" i="58"/>
  <c r="BC331" i="58"/>
  <c r="BB331" i="58"/>
  <c r="BA331" i="58"/>
  <c r="AZ331" i="58"/>
  <c r="AY331" i="58"/>
  <c r="AX331" i="58"/>
  <c r="AW331" i="58"/>
  <c r="AV331" i="58"/>
  <c r="AU331" i="58"/>
  <c r="AT331" i="58"/>
  <c r="AS331" i="58"/>
  <c r="BE331" i="58" s="1"/>
  <c r="AQ331" i="58"/>
  <c r="AP331" i="58"/>
  <c r="AO331" i="58"/>
  <c r="AN331" i="58"/>
  <c r="AM331" i="58"/>
  <c r="AL331" i="58"/>
  <c r="AR331" i="58" s="1"/>
  <c r="AD331" i="58"/>
  <c r="Q331" i="58"/>
  <c r="BD330" i="58"/>
  <c r="BC330" i="58"/>
  <c r="BB330" i="58"/>
  <c r="BA330" i="58"/>
  <c r="AZ330" i="58"/>
  <c r="AY330" i="58"/>
  <c r="AX330" i="58"/>
  <c r="AW330" i="58"/>
  <c r="AV330" i="58"/>
  <c r="AU330" i="58"/>
  <c r="AT330" i="58"/>
  <c r="AS330" i="58"/>
  <c r="BE330" i="58" s="1"/>
  <c r="AQ330" i="58"/>
  <c r="AP330" i="58"/>
  <c r="AO330" i="58"/>
  <c r="AN330" i="58"/>
  <c r="AM330" i="58"/>
  <c r="AR330" i="58" s="1"/>
  <c r="AL330" i="58"/>
  <c r="AD330" i="58"/>
  <c r="Q330" i="58"/>
  <c r="BD329" i="58"/>
  <c r="BC329" i="58"/>
  <c r="BB329" i="58"/>
  <c r="BA329" i="58"/>
  <c r="AZ329" i="58"/>
  <c r="AY329" i="58"/>
  <c r="AX329" i="58"/>
  <c r="AW329" i="58"/>
  <c r="AV329" i="58"/>
  <c r="AU329" i="58"/>
  <c r="AT329" i="58"/>
  <c r="AS329" i="58"/>
  <c r="BE329" i="58" s="1"/>
  <c r="AQ329" i="58"/>
  <c r="AP329" i="58"/>
  <c r="AO329" i="58"/>
  <c r="AN329" i="58"/>
  <c r="AM329" i="58"/>
  <c r="AL329" i="58"/>
  <c r="AR329" i="58" s="1"/>
  <c r="AD329" i="58"/>
  <c r="Q329" i="58"/>
  <c r="BD328" i="58"/>
  <c r="BC328" i="58"/>
  <c r="BB328" i="58"/>
  <c r="BA328" i="58"/>
  <c r="AZ328" i="58"/>
  <c r="AY328" i="58"/>
  <c r="AX328" i="58"/>
  <c r="AW328" i="58"/>
  <c r="AV328" i="58"/>
  <c r="AU328" i="58"/>
  <c r="AT328" i="58"/>
  <c r="AS328" i="58"/>
  <c r="BE328" i="58" s="1"/>
  <c r="AQ328" i="58"/>
  <c r="AP328" i="58"/>
  <c r="AO328" i="58"/>
  <c r="AN328" i="58"/>
  <c r="AM328" i="58"/>
  <c r="AR328" i="58" s="1"/>
  <c r="AL328" i="58"/>
  <c r="AD328" i="58"/>
  <c r="Q328" i="58"/>
  <c r="BD327" i="58"/>
  <c r="BC327" i="58"/>
  <c r="BB327" i="58"/>
  <c r="BA327" i="58"/>
  <c r="AZ327" i="58"/>
  <c r="AY327" i="58"/>
  <c r="AX327" i="58"/>
  <c r="AW327" i="58"/>
  <c r="AV327" i="58"/>
  <c r="AU327" i="58"/>
  <c r="AT327" i="58"/>
  <c r="AS327" i="58"/>
  <c r="BE327" i="58" s="1"/>
  <c r="AQ327" i="58"/>
  <c r="AP327" i="58"/>
  <c r="AO327" i="58"/>
  <c r="AN327" i="58"/>
  <c r="AM327" i="58"/>
  <c r="AL327" i="58"/>
  <c r="AR327" i="58" s="1"/>
  <c r="AD327" i="58"/>
  <c r="Q327" i="58"/>
  <c r="BD326" i="58"/>
  <c r="BC326" i="58"/>
  <c r="BB326" i="58"/>
  <c r="BA326" i="58"/>
  <c r="AZ326" i="58"/>
  <c r="AY326" i="58"/>
  <c r="AX326" i="58"/>
  <c r="AW326" i="58"/>
  <c r="AV326" i="58"/>
  <c r="AU326" i="58"/>
  <c r="AT326" i="58"/>
  <c r="AS326" i="58"/>
  <c r="BE326" i="58" s="1"/>
  <c r="AQ326" i="58"/>
  <c r="AP326" i="58"/>
  <c r="AO326" i="58"/>
  <c r="AN326" i="58"/>
  <c r="AM326" i="58"/>
  <c r="AR326" i="58" s="1"/>
  <c r="AL326" i="58"/>
  <c r="AD326" i="58"/>
  <c r="Q326" i="58"/>
  <c r="BD325" i="58"/>
  <c r="BC325" i="58"/>
  <c r="BB325" i="58"/>
  <c r="BA325" i="58"/>
  <c r="AZ325" i="58"/>
  <c r="AY325" i="58"/>
  <c r="AX325" i="58"/>
  <c r="AW325" i="58"/>
  <c r="AV325" i="58"/>
  <c r="AU325" i="58"/>
  <c r="AT325" i="58"/>
  <c r="AS325" i="58"/>
  <c r="BE325" i="58" s="1"/>
  <c r="AQ325" i="58"/>
  <c r="AP325" i="58"/>
  <c r="AO325" i="58"/>
  <c r="AN325" i="58"/>
  <c r="AM325" i="58"/>
  <c r="AL325" i="58"/>
  <c r="AR325" i="58" s="1"/>
  <c r="AD325" i="58"/>
  <c r="Q325" i="58"/>
  <c r="BD324" i="58"/>
  <c r="BC324" i="58"/>
  <c r="BB324" i="58"/>
  <c r="BA324" i="58"/>
  <c r="AZ324" i="58"/>
  <c r="AY324" i="58"/>
  <c r="AX324" i="58"/>
  <c r="AW324" i="58"/>
  <c r="AV324" i="58"/>
  <c r="AU324" i="58"/>
  <c r="AT324" i="58"/>
  <c r="AS324" i="58"/>
  <c r="BE324" i="58" s="1"/>
  <c r="AQ324" i="58"/>
  <c r="AP324" i="58"/>
  <c r="AO324" i="58"/>
  <c r="AN324" i="58"/>
  <c r="AM324" i="58"/>
  <c r="AR324" i="58" s="1"/>
  <c r="AL324" i="58"/>
  <c r="AD324" i="58"/>
  <c r="Q324" i="58"/>
  <c r="BD323" i="58"/>
  <c r="BC323" i="58"/>
  <c r="BB323" i="58"/>
  <c r="BA323" i="58"/>
  <c r="AZ323" i="58"/>
  <c r="AY323" i="58"/>
  <c r="AX323" i="58"/>
  <c r="AW323" i="58"/>
  <c r="AV323" i="58"/>
  <c r="AU323" i="58"/>
  <c r="AT323" i="58"/>
  <c r="AS323" i="58"/>
  <c r="BE323" i="58" s="1"/>
  <c r="AQ323" i="58"/>
  <c r="AP323" i="58"/>
  <c r="AO323" i="58"/>
  <c r="AN323" i="58"/>
  <c r="AM323" i="58"/>
  <c r="AL323" i="58"/>
  <c r="AR323" i="58" s="1"/>
  <c r="AD323" i="58"/>
  <c r="Q323" i="58"/>
  <c r="BD322" i="58"/>
  <c r="BC322" i="58"/>
  <c r="BB322" i="58"/>
  <c r="BA322" i="58"/>
  <c r="AZ322" i="58"/>
  <c r="AY322" i="58"/>
  <c r="AX322" i="58"/>
  <c r="AW322" i="58"/>
  <c r="AV322" i="58"/>
  <c r="AU322" i="58"/>
  <c r="AT322" i="58"/>
  <c r="AS322" i="58"/>
  <c r="BE322" i="58" s="1"/>
  <c r="AQ322" i="58"/>
  <c r="AP322" i="58"/>
  <c r="AO322" i="58"/>
  <c r="AN322" i="58"/>
  <c r="AM322" i="58"/>
  <c r="AR322" i="58" s="1"/>
  <c r="AL322" i="58"/>
  <c r="AD322" i="58"/>
  <c r="Q322" i="58"/>
  <c r="BD321" i="58"/>
  <c r="BC321" i="58"/>
  <c r="BB321" i="58"/>
  <c r="BA321" i="58"/>
  <c r="AZ321" i="58"/>
  <c r="AY321" i="58"/>
  <c r="AX321" i="58"/>
  <c r="AW321" i="58"/>
  <c r="AV321" i="58"/>
  <c r="AU321" i="58"/>
  <c r="AT321" i="58"/>
  <c r="AS321" i="58"/>
  <c r="BE321" i="58" s="1"/>
  <c r="AQ321" i="58"/>
  <c r="AP321" i="58"/>
  <c r="AO321" i="58"/>
  <c r="AN321" i="58"/>
  <c r="AM321" i="58"/>
  <c r="AL321" i="58"/>
  <c r="AR321" i="58" s="1"/>
  <c r="AD321" i="58"/>
  <c r="Q321" i="58"/>
  <c r="BD320" i="58"/>
  <c r="BC320" i="58"/>
  <c r="BB320" i="58"/>
  <c r="BA320" i="58"/>
  <c r="AZ320" i="58"/>
  <c r="AY320" i="58"/>
  <c r="AX320" i="58"/>
  <c r="AW320" i="58"/>
  <c r="AV320" i="58"/>
  <c r="AU320" i="58"/>
  <c r="AT320" i="58"/>
  <c r="AS320" i="58"/>
  <c r="BE320" i="58" s="1"/>
  <c r="AQ320" i="58"/>
  <c r="AP320" i="58"/>
  <c r="AO320" i="58"/>
  <c r="AN320" i="58"/>
  <c r="AM320" i="58"/>
  <c r="AR320" i="58" s="1"/>
  <c r="AL320" i="58"/>
  <c r="AD320" i="58"/>
  <c r="Q320" i="58"/>
  <c r="BD319" i="58"/>
  <c r="BC319" i="58"/>
  <c r="BB319" i="58"/>
  <c r="BA319" i="58"/>
  <c r="AZ319" i="58"/>
  <c r="AY319" i="58"/>
  <c r="AX319" i="58"/>
  <c r="AW319" i="58"/>
  <c r="AV319" i="58"/>
  <c r="AU319" i="58"/>
  <c r="AT319" i="58"/>
  <c r="AS319" i="58"/>
  <c r="BE319" i="58" s="1"/>
  <c r="AQ319" i="58"/>
  <c r="AP319" i="58"/>
  <c r="AO319" i="58"/>
  <c r="AN319" i="58"/>
  <c r="AM319" i="58"/>
  <c r="AL319" i="58"/>
  <c r="AR319" i="58" s="1"/>
  <c r="AD319" i="58"/>
  <c r="Q319" i="58"/>
  <c r="BD318" i="58"/>
  <c r="BC318" i="58"/>
  <c r="BB318" i="58"/>
  <c r="BA318" i="58"/>
  <c r="AZ318" i="58"/>
  <c r="AY318" i="58"/>
  <c r="AX318" i="58"/>
  <c r="AW318" i="58"/>
  <c r="AV318" i="58"/>
  <c r="AU318" i="58"/>
  <c r="AT318" i="58"/>
  <c r="AS318" i="58"/>
  <c r="BE318" i="58" s="1"/>
  <c r="AQ318" i="58"/>
  <c r="AP318" i="58"/>
  <c r="AO318" i="58"/>
  <c r="AN318" i="58"/>
  <c r="AM318" i="58"/>
  <c r="AR318" i="58" s="1"/>
  <c r="AL318" i="58"/>
  <c r="AD318" i="58"/>
  <c r="Q318" i="58"/>
  <c r="BD317" i="58"/>
  <c r="BC317" i="58"/>
  <c r="BB317" i="58"/>
  <c r="BA317" i="58"/>
  <c r="AZ317" i="58"/>
  <c r="AY317" i="58"/>
  <c r="AX317" i="58"/>
  <c r="AW317" i="58"/>
  <c r="AV317" i="58"/>
  <c r="AU317" i="58"/>
  <c r="AT317" i="58"/>
  <c r="AS317" i="58"/>
  <c r="BE317" i="58" s="1"/>
  <c r="AQ317" i="58"/>
  <c r="AP317" i="58"/>
  <c r="AO317" i="58"/>
  <c r="AN317" i="58"/>
  <c r="AM317" i="58"/>
  <c r="AL317" i="58"/>
  <c r="AR317" i="58" s="1"/>
  <c r="AD317" i="58"/>
  <c r="Q317" i="58"/>
  <c r="BD316" i="58"/>
  <c r="BC316" i="58"/>
  <c r="BB316" i="58"/>
  <c r="BA316" i="58"/>
  <c r="AZ316" i="58"/>
  <c r="AY316" i="58"/>
  <c r="AX316" i="58"/>
  <c r="AW316" i="58"/>
  <c r="AV316" i="58"/>
  <c r="AU316" i="58"/>
  <c r="AT316" i="58"/>
  <c r="AS316" i="58"/>
  <c r="BE316" i="58" s="1"/>
  <c r="AQ316" i="58"/>
  <c r="AP316" i="58"/>
  <c r="AO316" i="58"/>
  <c r="AN316" i="58"/>
  <c r="AM316" i="58"/>
  <c r="AR316" i="58" s="1"/>
  <c r="AL316" i="58"/>
  <c r="AD316" i="58"/>
  <c r="Q316" i="58"/>
  <c r="BD315" i="58"/>
  <c r="BC315" i="58"/>
  <c r="BB315" i="58"/>
  <c r="BA315" i="58"/>
  <c r="AZ315" i="58"/>
  <c r="AY315" i="58"/>
  <c r="AX315" i="58"/>
  <c r="AW315" i="58"/>
  <c r="AV315" i="58"/>
  <c r="AU315" i="58"/>
  <c r="AT315" i="58"/>
  <c r="AS315" i="58"/>
  <c r="BE315" i="58" s="1"/>
  <c r="AQ315" i="58"/>
  <c r="AP315" i="58"/>
  <c r="AO315" i="58"/>
  <c r="AN315" i="58"/>
  <c r="AM315" i="58"/>
  <c r="AL315" i="58"/>
  <c r="AR315" i="58" s="1"/>
  <c r="AD315" i="58"/>
  <c r="Q315" i="58"/>
  <c r="BD314" i="58"/>
  <c r="BC314" i="58"/>
  <c r="BB314" i="58"/>
  <c r="BA314" i="58"/>
  <c r="AZ314" i="58"/>
  <c r="AY314" i="58"/>
  <c r="AX314" i="58"/>
  <c r="AW314" i="58"/>
  <c r="AV314" i="58"/>
  <c r="AU314" i="58"/>
  <c r="AT314" i="58"/>
  <c r="AS314" i="58"/>
  <c r="BE314" i="58" s="1"/>
  <c r="AQ314" i="58"/>
  <c r="AP314" i="58"/>
  <c r="AO314" i="58"/>
  <c r="AN314" i="58"/>
  <c r="AM314" i="58"/>
  <c r="AR314" i="58" s="1"/>
  <c r="AL314" i="58"/>
  <c r="AD314" i="58"/>
  <c r="Q314" i="58"/>
  <c r="BD313" i="58"/>
  <c r="BC313" i="58"/>
  <c r="BB313" i="58"/>
  <c r="BA313" i="58"/>
  <c r="AZ313" i="58"/>
  <c r="AY313" i="58"/>
  <c r="AX313" i="58"/>
  <c r="AW313" i="58"/>
  <c r="AV313" i="58"/>
  <c r="AU313" i="58"/>
  <c r="AT313" i="58"/>
  <c r="AS313" i="58"/>
  <c r="BE313" i="58" s="1"/>
  <c r="AQ313" i="58"/>
  <c r="AP313" i="58"/>
  <c r="AO313" i="58"/>
  <c r="AN313" i="58"/>
  <c r="AM313" i="58"/>
  <c r="AL313" i="58"/>
  <c r="AR313" i="58" s="1"/>
  <c r="AD313" i="58"/>
  <c r="Q313" i="58"/>
  <c r="BD312" i="58"/>
  <c r="BC312" i="58"/>
  <c r="BB312" i="58"/>
  <c r="BA312" i="58"/>
  <c r="AZ312" i="58"/>
  <c r="AY312" i="58"/>
  <c r="AX312" i="58"/>
  <c r="AW312" i="58"/>
  <c r="AV312" i="58"/>
  <c r="AU312" i="58"/>
  <c r="AT312" i="58"/>
  <c r="AS312" i="58"/>
  <c r="BE312" i="58" s="1"/>
  <c r="AQ312" i="58"/>
  <c r="AP312" i="58"/>
  <c r="AO312" i="58"/>
  <c r="AN312" i="58"/>
  <c r="AM312" i="58"/>
  <c r="AL312" i="58"/>
  <c r="AR312" i="58" s="1"/>
  <c r="AD312" i="58"/>
  <c r="Q312" i="58"/>
  <c r="BD311" i="58"/>
  <c r="BC311" i="58"/>
  <c r="BB311" i="58"/>
  <c r="BA311" i="58"/>
  <c r="AZ311" i="58"/>
  <c r="AY311" i="58"/>
  <c r="AX311" i="58"/>
  <c r="AW311" i="58"/>
  <c r="AV311" i="58"/>
  <c r="AU311" i="58"/>
  <c r="AT311" i="58"/>
  <c r="AS311" i="58"/>
  <c r="BE311" i="58" s="1"/>
  <c r="AQ311" i="58"/>
  <c r="AP311" i="58"/>
  <c r="AO311" i="58"/>
  <c r="AN311" i="58"/>
  <c r="AM311" i="58"/>
  <c r="AL311" i="58"/>
  <c r="AR311" i="58" s="1"/>
  <c r="AD311" i="58"/>
  <c r="Q311" i="58"/>
  <c r="BD310" i="58"/>
  <c r="BC310" i="58"/>
  <c r="BB310" i="58"/>
  <c r="BA310" i="58"/>
  <c r="AZ310" i="58"/>
  <c r="AY310" i="58"/>
  <c r="AX310" i="58"/>
  <c r="AW310" i="58"/>
  <c r="AV310" i="58"/>
  <c r="AU310" i="58"/>
  <c r="AT310" i="58"/>
  <c r="AS310" i="58"/>
  <c r="BE310" i="58" s="1"/>
  <c r="AQ310" i="58"/>
  <c r="AP310" i="58"/>
  <c r="AO310" i="58"/>
  <c r="AN310" i="58"/>
  <c r="AM310" i="58"/>
  <c r="AL310" i="58"/>
  <c r="AR310" i="58" s="1"/>
  <c r="AD310" i="58"/>
  <c r="Q310" i="58"/>
  <c r="BD309" i="58"/>
  <c r="BC309" i="58"/>
  <c r="BB309" i="58"/>
  <c r="BA309" i="58"/>
  <c r="AZ309" i="58"/>
  <c r="AY309" i="58"/>
  <c r="AX309" i="58"/>
  <c r="AW309" i="58"/>
  <c r="AV309" i="58"/>
  <c r="AU309" i="58"/>
  <c r="AT309" i="58"/>
  <c r="AS309" i="58"/>
  <c r="BE309" i="58" s="1"/>
  <c r="AQ309" i="58"/>
  <c r="AP309" i="58"/>
  <c r="AO309" i="58"/>
  <c r="AN309" i="58"/>
  <c r="AR309" i="58" s="1"/>
  <c r="AM309" i="58"/>
  <c r="AL309" i="58"/>
  <c r="AD309" i="58"/>
  <c r="Q309" i="58"/>
  <c r="BD308" i="58"/>
  <c r="BC308" i="58"/>
  <c r="BB308" i="58"/>
  <c r="BA308" i="58"/>
  <c r="AZ308" i="58"/>
  <c r="AY308" i="58"/>
  <c r="AX308" i="58"/>
  <c r="AW308" i="58"/>
  <c r="AV308" i="58"/>
  <c r="AU308" i="58"/>
  <c r="AT308" i="58"/>
  <c r="AS308" i="58"/>
  <c r="BE308" i="58" s="1"/>
  <c r="AQ308" i="58"/>
  <c r="AP308" i="58"/>
  <c r="AO308" i="58"/>
  <c r="AN308" i="58"/>
  <c r="AM308" i="58"/>
  <c r="AL308" i="58"/>
  <c r="AR308" i="58" s="1"/>
  <c r="AD308" i="58"/>
  <c r="Q308" i="58"/>
  <c r="BD307" i="58"/>
  <c r="BC307" i="58"/>
  <c r="BB307" i="58"/>
  <c r="BA307" i="58"/>
  <c r="AZ307" i="58"/>
  <c r="AY307" i="58"/>
  <c r="AX307" i="58"/>
  <c r="AW307" i="58"/>
  <c r="AV307" i="58"/>
  <c r="AU307" i="58"/>
  <c r="AT307" i="58"/>
  <c r="AS307" i="58"/>
  <c r="BE307" i="58" s="1"/>
  <c r="AQ307" i="58"/>
  <c r="AP307" i="58"/>
  <c r="AO307" i="58"/>
  <c r="AN307" i="58"/>
  <c r="AR307" i="58" s="1"/>
  <c r="AM307" i="58"/>
  <c r="AL307" i="58"/>
  <c r="AD307" i="58"/>
  <c r="Q307" i="58"/>
  <c r="BD306" i="58"/>
  <c r="BC306" i="58"/>
  <c r="BB306" i="58"/>
  <c r="BA306" i="58"/>
  <c r="AZ306" i="58"/>
  <c r="AY306" i="58"/>
  <c r="AX306" i="58"/>
  <c r="AW306" i="58"/>
  <c r="AV306" i="58"/>
  <c r="AU306" i="58"/>
  <c r="AT306" i="58"/>
  <c r="AS306" i="58"/>
  <c r="BE306" i="58" s="1"/>
  <c r="BG306" i="58" s="1"/>
  <c r="BG353" i="58" s="1"/>
  <c r="BG358" i="58" s="1"/>
  <c r="AQ306" i="58"/>
  <c r="AP306" i="58"/>
  <c r="AO306" i="58"/>
  <c r="AN306" i="58"/>
  <c r="AR306" i="58" s="1"/>
  <c r="AM306" i="58"/>
  <c r="AL306" i="58"/>
  <c r="AD306" i="58"/>
  <c r="Q306" i="58"/>
  <c r="BD305" i="58"/>
  <c r="BC305" i="58"/>
  <c r="BB305" i="58"/>
  <c r="BA305" i="58"/>
  <c r="AZ305" i="58"/>
  <c r="AY305" i="58"/>
  <c r="AX305" i="58"/>
  <c r="AW305" i="58"/>
  <c r="AV305" i="58"/>
  <c r="AU305" i="58"/>
  <c r="AT305" i="58"/>
  <c r="AS305" i="58"/>
  <c r="BE305" i="58" s="1"/>
  <c r="AQ305" i="58"/>
  <c r="AP305" i="58"/>
  <c r="AO305" i="58"/>
  <c r="AN305" i="58"/>
  <c r="AM305" i="58"/>
  <c r="AL305" i="58"/>
  <c r="AR305" i="58" s="1"/>
  <c r="AD305" i="58"/>
  <c r="Q305" i="58"/>
  <c r="BD304" i="58"/>
  <c r="BC304" i="58"/>
  <c r="BB304" i="58"/>
  <c r="BA304" i="58"/>
  <c r="AZ304" i="58"/>
  <c r="AY304" i="58"/>
  <c r="AX304" i="58"/>
  <c r="AW304" i="58"/>
  <c r="AV304" i="58"/>
  <c r="AU304" i="58"/>
  <c r="AT304" i="58"/>
  <c r="AQ304" i="58"/>
  <c r="AP304" i="58"/>
  <c r="AO304" i="58"/>
  <c r="AN304" i="58"/>
  <c r="AR304" i="58" s="1"/>
  <c r="AM304" i="58"/>
  <c r="AL304" i="58"/>
  <c r="R304" i="58"/>
  <c r="AS304" i="58" s="1"/>
  <c r="BE304" i="58" s="1"/>
  <c r="Q304" i="58"/>
  <c r="BD303" i="58"/>
  <c r="BC303" i="58"/>
  <c r="BB303" i="58"/>
  <c r="BA303" i="58"/>
  <c r="AZ303" i="58"/>
  <c r="AY303" i="58"/>
  <c r="AX303" i="58"/>
  <c r="AW303" i="58"/>
  <c r="AV303" i="58"/>
  <c r="AU303" i="58"/>
  <c r="AT303" i="58"/>
  <c r="AS303" i="58"/>
  <c r="BE303" i="58" s="1"/>
  <c r="AQ303" i="58"/>
  <c r="AP303" i="58"/>
  <c r="AO303" i="58"/>
  <c r="AN303" i="58"/>
  <c r="AM303" i="58"/>
  <c r="AL303" i="58"/>
  <c r="AR303" i="58" s="1"/>
  <c r="AD303" i="58"/>
  <c r="Q303" i="58"/>
  <c r="BD302" i="58"/>
  <c r="BC302" i="58"/>
  <c r="BB302" i="58"/>
  <c r="BA302" i="58"/>
  <c r="AZ302" i="58"/>
  <c r="AY302" i="58"/>
  <c r="AX302" i="58"/>
  <c r="AW302" i="58"/>
  <c r="AV302" i="58"/>
  <c r="AU302" i="58"/>
  <c r="AT302" i="58"/>
  <c r="AS302" i="58"/>
  <c r="BE302" i="58" s="1"/>
  <c r="AQ302" i="58"/>
  <c r="AP302" i="58"/>
  <c r="AO302" i="58"/>
  <c r="AN302" i="58"/>
  <c r="AR302" i="58" s="1"/>
  <c r="AM302" i="58"/>
  <c r="AL302" i="58"/>
  <c r="AD302" i="58"/>
  <c r="R302" i="58"/>
  <c r="Q302" i="58"/>
  <c r="BD301" i="58"/>
  <c r="BC301" i="58"/>
  <c r="BB301" i="58"/>
  <c r="BA301" i="58"/>
  <c r="AZ301" i="58"/>
  <c r="AY301" i="58"/>
  <c r="AX301" i="58"/>
  <c r="AW301" i="58"/>
  <c r="AV301" i="58"/>
  <c r="AU301" i="58"/>
  <c r="AT301" i="58"/>
  <c r="AS301" i="58"/>
  <c r="BE301" i="58" s="1"/>
  <c r="AQ301" i="58"/>
  <c r="AP301" i="58"/>
  <c r="AO301" i="58"/>
  <c r="AN301" i="58"/>
  <c r="AR301" i="58" s="1"/>
  <c r="AM301" i="58"/>
  <c r="AL301" i="58"/>
  <c r="AD301" i="58"/>
  <c r="Q301" i="58"/>
  <c r="BD300" i="58"/>
  <c r="BC300" i="58"/>
  <c r="BB300" i="58"/>
  <c r="BA300" i="58"/>
  <c r="AZ300" i="58"/>
  <c r="AY300" i="58"/>
  <c r="AX300" i="58"/>
  <c r="AW300" i="58"/>
  <c r="AV300" i="58"/>
  <c r="AU300" i="58"/>
  <c r="AT300" i="58"/>
  <c r="AS300" i="58"/>
  <c r="BE300" i="58" s="1"/>
  <c r="AQ300" i="58"/>
  <c r="AP300" i="58"/>
  <c r="AO300" i="58"/>
  <c r="AN300" i="58"/>
  <c r="AM300" i="58"/>
  <c r="AL300" i="58"/>
  <c r="AR300" i="58" s="1"/>
  <c r="AD300" i="58"/>
  <c r="R300" i="58"/>
  <c r="Q300" i="58"/>
  <c r="BD299" i="58"/>
  <c r="BC299" i="58"/>
  <c r="BB299" i="58"/>
  <c r="BA299" i="58"/>
  <c r="AZ299" i="58"/>
  <c r="AY299" i="58"/>
  <c r="AX299" i="58"/>
  <c r="AW299" i="58"/>
  <c r="AV299" i="58"/>
  <c r="AU299" i="58"/>
  <c r="AT299" i="58"/>
  <c r="AS299" i="58"/>
  <c r="BE299" i="58" s="1"/>
  <c r="AQ299" i="58"/>
  <c r="AP299" i="58"/>
  <c r="AO299" i="58"/>
  <c r="AN299" i="58"/>
  <c r="AR299" i="58" s="1"/>
  <c r="AM299" i="58"/>
  <c r="AL299" i="58"/>
  <c r="AD299" i="58"/>
  <c r="Q299" i="58"/>
  <c r="BD298" i="58"/>
  <c r="BC298" i="58"/>
  <c r="BB298" i="58"/>
  <c r="BA298" i="58"/>
  <c r="AZ298" i="58"/>
  <c r="AY298" i="58"/>
  <c r="AX298" i="58"/>
  <c r="AW298" i="58"/>
  <c r="AV298" i="58"/>
  <c r="AU298" i="58"/>
  <c r="AT298" i="58"/>
  <c r="AS298" i="58"/>
  <c r="BE298" i="58" s="1"/>
  <c r="AQ298" i="58"/>
  <c r="AP298" i="58"/>
  <c r="AO298" i="58"/>
  <c r="AN298" i="58"/>
  <c r="AM298" i="58"/>
  <c r="AL298" i="58"/>
  <c r="AR298" i="58" s="1"/>
  <c r="AD298" i="58"/>
  <c r="Q298" i="58"/>
  <c r="BD297" i="58"/>
  <c r="BC297" i="58"/>
  <c r="BB297" i="58"/>
  <c r="BA297" i="58"/>
  <c r="AZ297" i="58"/>
  <c r="AY297" i="58"/>
  <c r="AX297" i="58"/>
  <c r="AW297" i="58"/>
  <c r="AV297" i="58"/>
  <c r="AU297" i="58"/>
  <c r="AT297" i="58"/>
  <c r="AS297" i="58"/>
  <c r="BE297" i="58" s="1"/>
  <c r="AQ297" i="58"/>
  <c r="AP297" i="58"/>
  <c r="AO297" i="58"/>
  <c r="AN297" i="58"/>
  <c r="AR297" i="58" s="1"/>
  <c r="AM297" i="58"/>
  <c r="AL297" i="58"/>
  <c r="AD297" i="58"/>
  <c r="Q297" i="58"/>
  <c r="BD296" i="58"/>
  <c r="BC296" i="58"/>
  <c r="BB296" i="58"/>
  <c r="BA296" i="58"/>
  <c r="AZ296" i="58"/>
  <c r="AY296" i="58"/>
  <c r="AX296" i="58"/>
  <c r="AW296" i="58"/>
  <c r="AV296" i="58"/>
  <c r="AU296" i="58"/>
  <c r="AT296" i="58"/>
  <c r="AS296" i="58"/>
  <c r="BE296" i="58" s="1"/>
  <c r="AQ296" i="58"/>
  <c r="AP296" i="58"/>
  <c r="AO296" i="58"/>
  <c r="AN296" i="58"/>
  <c r="AM296" i="58"/>
  <c r="AL296" i="58"/>
  <c r="AR296" i="58" s="1"/>
  <c r="AD296" i="58"/>
  <c r="Q296" i="58"/>
  <c r="BD295" i="58"/>
  <c r="BC295" i="58"/>
  <c r="BB295" i="58"/>
  <c r="BA295" i="58"/>
  <c r="AZ295" i="58"/>
  <c r="AY295" i="58"/>
  <c r="AX295" i="58"/>
  <c r="AW295" i="58"/>
  <c r="AV295" i="58"/>
  <c r="AU295" i="58"/>
  <c r="AT295" i="58"/>
  <c r="AS295" i="58"/>
  <c r="BE295" i="58" s="1"/>
  <c r="AQ295" i="58"/>
  <c r="AP295" i="58"/>
  <c r="AO295" i="58"/>
  <c r="AN295" i="58"/>
  <c r="AR295" i="58" s="1"/>
  <c r="AM295" i="58"/>
  <c r="AL295" i="58"/>
  <c r="AD295" i="58"/>
  <c r="Q295" i="58"/>
  <c r="BD294" i="58"/>
  <c r="BC294" i="58"/>
  <c r="BB294" i="58"/>
  <c r="BA294" i="58"/>
  <c r="AZ294" i="58"/>
  <c r="AY294" i="58"/>
  <c r="AX294" i="58"/>
  <c r="AW294" i="58"/>
  <c r="AV294" i="58"/>
  <c r="AU294" i="58"/>
  <c r="AT294" i="58"/>
  <c r="AS294" i="58"/>
  <c r="BE294" i="58" s="1"/>
  <c r="AQ294" i="58"/>
  <c r="AP294" i="58"/>
  <c r="AO294" i="58"/>
  <c r="AN294" i="58"/>
  <c r="AM294" i="58"/>
  <c r="AL294" i="58"/>
  <c r="AR294" i="58" s="1"/>
  <c r="AD294" i="58"/>
  <c r="Q294" i="58"/>
  <c r="BD293" i="58"/>
  <c r="BC293" i="58"/>
  <c r="BB293" i="58"/>
  <c r="BA293" i="58"/>
  <c r="AZ293" i="58"/>
  <c r="AY293" i="58"/>
  <c r="AX293" i="58"/>
  <c r="AW293" i="58"/>
  <c r="AV293" i="58"/>
  <c r="AU293" i="58"/>
  <c r="AT293" i="58"/>
  <c r="AS293" i="58"/>
  <c r="BE293" i="58" s="1"/>
  <c r="BF293" i="58" s="1"/>
  <c r="AQ293" i="58"/>
  <c r="AP293" i="58"/>
  <c r="AO293" i="58"/>
  <c r="AN293" i="58"/>
  <c r="AM293" i="58"/>
  <c r="AL293" i="58"/>
  <c r="AR293" i="58" s="1"/>
  <c r="AD293" i="58"/>
  <c r="Q293" i="58"/>
  <c r="BD292" i="58"/>
  <c r="BC292" i="58"/>
  <c r="BB292" i="58"/>
  <c r="BA292" i="58"/>
  <c r="AZ292" i="58"/>
  <c r="AY292" i="58"/>
  <c r="AX292" i="58"/>
  <c r="AW292" i="58"/>
  <c r="AV292" i="58"/>
  <c r="AU292" i="58"/>
  <c r="AT292" i="58"/>
  <c r="AS292" i="58"/>
  <c r="BE292" i="58" s="1"/>
  <c r="AQ292" i="58"/>
  <c r="AP292" i="58"/>
  <c r="AO292" i="58"/>
  <c r="AN292" i="58"/>
  <c r="AR292" i="58" s="1"/>
  <c r="AM292" i="58"/>
  <c r="AL292" i="58"/>
  <c r="AD292" i="58"/>
  <c r="Q292" i="58"/>
  <c r="BD291" i="58"/>
  <c r="BC291" i="58"/>
  <c r="BB291" i="58"/>
  <c r="BA291" i="58"/>
  <c r="AZ291" i="58"/>
  <c r="AY291" i="58"/>
  <c r="AX291" i="58"/>
  <c r="AW291" i="58"/>
  <c r="AV291" i="58"/>
  <c r="AU291" i="58"/>
  <c r="AT291" i="58"/>
  <c r="AS291" i="58"/>
  <c r="BE291" i="58" s="1"/>
  <c r="AQ291" i="58"/>
  <c r="AP291" i="58"/>
  <c r="AO291" i="58"/>
  <c r="AN291" i="58"/>
  <c r="AM291" i="58"/>
  <c r="AL291" i="58"/>
  <c r="AR291" i="58" s="1"/>
  <c r="AD291" i="58"/>
  <c r="Q291" i="58"/>
  <c r="BD290" i="58"/>
  <c r="BC290" i="58"/>
  <c r="BB290" i="58"/>
  <c r="BA290" i="58"/>
  <c r="AZ290" i="58"/>
  <c r="AY290" i="58"/>
  <c r="AX290" i="58"/>
  <c r="AW290" i="58"/>
  <c r="AV290" i="58"/>
  <c r="AU290" i="58"/>
  <c r="AT290" i="58"/>
  <c r="AS290" i="58"/>
  <c r="BE290" i="58" s="1"/>
  <c r="BF290" i="58" s="1"/>
  <c r="AQ290" i="58"/>
  <c r="AP290" i="58"/>
  <c r="AO290" i="58"/>
  <c r="AN290" i="58"/>
  <c r="AR290" i="58" s="1"/>
  <c r="AM290" i="58"/>
  <c r="AL290" i="58"/>
  <c r="AD290" i="58"/>
  <c r="Q290" i="58"/>
  <c r="BD289" i="58"/>
  <c r="BC289" i="58"/>
  <c r="BB289" i="58"/>
  <c r="BA289" i="58"/>
  <c r="AZ289" i="58"/>
  <c r="AY289" i="58"/>
  <c r="AX289" i="58"/>
  <c r="AW289" i="58"/>
  <c r="AV289" i="58"/>
  <c r="AU289" i="58"/>
  <c r="AT289" i="58"/>
  <c r="AS289" i="58"/>
  <c r="BE289" i="58" s="1"/>
  <c r="AQ289" i="58"/>
  <c r="AP289" i="58"/>
  <c r="AO289" i="58"/>
  <c r="AN289" i="58"/>
  <c r="AM289" i="58"/>
  <c r="AL289" i="58"/>
  <c r="AR289" i="58" s="1"/>
  <c r="AD289" i="58"/>
  <c r="Q289" i="58"/>
  <c r="BD288" i="58"/>
  <c r="BC288" i="58"/>
  <c r="BB288" i="58"/>
  <c r="BA288" i="58"/>
  <c r="AZ288" i="58"/>
  <c r="AY288" i="58"/>
  <c r="AX288" i="58"/>
  <c r="AW288" i="58"/>
  <c r="AV288" i="58"/>
  <c r="AU288" i="58"/>
  <c r="AT288" i="58"/>
  <c r="AS288" i="58"/>
  <c r="BE288" i="58" s="1"/>
  <c r="BF288" i="58" s="1"/>
  <c r="AQ288" i="58"/>
  <c r="AP288" i="58"/>
  <c r="AO288" i="58"/>
  <c r="AN288" i="58"/>
  <c r="AM288" i="58"/>
  <c r="AL288" i="58"/>
  <c r="AR288" i="58" s="1"/>
  <c r="AD288" i="58"/>
  <c r="Q288" i="58"/>
  <c r="BD287" i="58"/>
  <c r="BC287" i="58"/>
  <c r="BB287" i="58"/>
  <c r="BA287" i="58"/>
  <c r="AZ287" i="58"/>
  <c r="AY287" i="58"/>
  <c r="AX287" i="58"/>
  <c r="AW287" i="58"/>
  <c r="AV287" i="58"/>
  <c r="AU287" i="58"/>
  <c r="AT287" i="58"/>
  <c r="AS287" i="58"/>
  <c r="BE287" i="58" s="1"/>
  <c r="AQ287" i="58"/>
  <c r="AP287" i="58"/>
  <c r="AO287" i="58"/>
  <c r="AN287" i="58"/>
  <c r="AR287" i="58" s="1"/>
  <c r="AM287" i="58"/>
  <c r="AL287" i="58"/>
  <c r="AD287" i="58"/>
  <c r="Q287" i="58"/>
  <c r="BD286" i="58"/>
  <c r="BC286" i="58"/>
  <c r="BB286" i="58"/>
  <c r="BA286" i="58"/>
  <c r="AZ286" i="58"/>
  <c r="AY286" i="58"/>
  <c r="AX286" i="58"/>
  <c r="AW286" i="58"/>
  <c r="AV286" i="58"/>
  <c r="AU286" i="58"/>
  <c r="AT286" i="58"/>
  <c r="AS286" i="58"/>
  <c r="BE286" i="58" s="1"/>
  <c r="AQ286" i="58"/>
  <c r="AP286" i="58"/>
  <c r="AO286" i="58"/>
  <c r="AN286" i="58"/>
  <c r="AM286" i="58"/>
  <c r="AL286" i="58"/>
  <c r="AR286" i="58" s="1"/>
  <c r="AD286" i="58"/>
  <c r="Q286" i="58"/>
  <c r="BD285" i="58"/>
  <c r="BC285" i="58"/>
  <c r="BB285" i="58"/>
  <c r="BA285" i="58"/>
  <c r="AZ285" i="58"/>
  <c r="AY285" i="58"/>
  <c r="AX285" i="58"/>
  <c r="AW285" i="58"/>
  <c r="AV285" i="58"/>
  <c r="AU285" i="58"/>
  <c r="AT285" i="58"/>
  <c r="AS285" i="58"/>
  <c r="BE285" i="58" s="1"/>
  <c r="AQ285" i="58"/>
  <c r="AP285" i="58"/>
  <c r="AO285" i="58"/>
  <c r="AN285" i="58"/>
  <c r="AR285" i="58" s="1"/>
  <c r="AM285" i="58"/>
  <c r="AL285" i="58"/>
  <c r="AD285" i="58"/>
  <c r="Q285" i="58"/>
  <c r="BD284" i="58"/>
  <c r="BC284" i="58"/>
  <c r="BB284" i="58"/>
  <c r="BA284" i="58"/>
  <c r="AZ284" i="58"/>
  <c r="AY284" i="58"/>
  <c r="AX284" i="58"/>
  <c r="AW284" i="58"/>
  <c r="AV284" i="58"/>
  <c r="AU284" i="58"/>
  <c r="AT284" i="58"/>
  <c r="AS284" i="58"/>
  <c r="BE284" i="58" s="1"/>
  <c r="AQ284" i="58"/>
  <c r="AP284" i="58"/>
  <c r="AO284" i="58"/>
  <c r="AN284" i="58"/>
  <c r="AM284" i="58"/>
  <c r="AL284" i="58"/>
  <c r="AR284" i="58" s="1"/>
  <c r="AD284" i="58"/>
  <c r="Q284" i="58"/>
  <c r="BD283" i="58"/>
  <c r="BC283" i="58"/>
  <c r="BB283" i="58"/>
  <c r="BA283" i="58"/>
  <c r="AZ283" i="58"/>
  <c r="AY283" i="58"/>
  <c r="AX283" i="58"/>
  <c r="AW283" i="58"/>
  <c r="AV283" i="58"/>
  <c r="AU283" i="58"/>
  <c r="AT283" i="58"/>
  <c r="AS283" i="58"/>
  <c r="BE283" i="58" s="1"/>
  <c r="AQ283" i="58"/>
  <c r="AP283" i="58"/>
  <c r="AO283" i="58"/>
  <c r="AN283" i="58"/>
  <c r="AR283" i="58" s="1"/>
  <c r="AM283" i="58"/>
  <c r="AL283" i="58"/>
  <c r="AD283" i="58"/>
  <c r="Q283" i="58"/>
  <c r="BD282" i="58"/>
  <c r="BC282" i="58"/>
  <c r="BB282" i="58"/>
  <c r="BA282" i="58"/>
  <c r="AZ282" i="58"/>
  <c r="AY282" i="58"/>
  <c r="AX282" i="58"/>
  <c r="AW282" i="58"/>
  <c r="AV282" i="58"/>
  <c r="AU282" i="58"/>
  <c r="AT282" i="58"/>
  <c r="AS282" i="58"/>
  <c r="BE282" i="58" s="1"/>
  <c r="AQ282" i="58"/>
  <c r="AP282" i="58"/>
  <c r="AO282" i="58"/>
  <c r="AN282" i="58"/>
  <c r="AM282" i="58"/>
  <c r="AL282" i="58"/>
  <c r="AR282" i="58" s="1"/>
  <c r="AD282" i="58"/>
  <c r="Q282" i="58"/>
  <c r="BD281" i="58"/>
  <c r="BC281" i="58"/>
  <c r="BB281" i="58"/>
  <c r="BA281" i="58"/>
  <c r="AZ281" i="58"/>
  <c r="AY281" i="58"/>
  <c r="AX281" i="58"/>
  <c r="AW281" i="58"/>
  <c r="AV281" i="58"/>
  <c r="AU281" i="58"/>
  <c r="AT281" i="58"/>
  <c r="AS281" i="58"/>
  <c r="BE281" i="58" s="1"/>
  <c r="BF281" i="58" s="1"/>
  <c r="AQ281" i="58"/>
  <c r="AP281" i="58"/>
  <c r="AO281" i="58"/>
  <c r="AN281" i="58"/>
  <c r="AR281" i="58" s="1"/>
  <c r="AM281" i="58"/>
  <c r="AL281" i="58"/>
  <c r="AD281" i="58"/>
  <c r="Q281" i="58"/>
  <c r="BD280" i="58"/>
  <c r="BC280" i="58"/>
  <c r="BB280" i="58"/>
  <c r="BA280" i="58"/>
  <c r="AZ280" i="58"/>
  <c r="AY280" i="58"/>
  <c r="AX280" i="58"/>
  <c r="AW280" i="58"/>
  <c r="AV280" i="58"/>
  <c r="AU280" i="58"/>
  <c r="AT280" i="58"/>
  <c r="AS280" i="58"/>
  <c r="BE280" i="58" s="1"/>
  <c r="AQ280" i="58"/>
  <c r="AP280" i="58"/>
  <c r="AO280" i="58"/>
  <c r="AN280" i="58"/>
  <c r="AM280" i="58"/>
  <c r="AL280" i="58"/>
  <c r="AR280" i="58" s="1"/>
  <c r="AD280" i="58"/>
  <c r="Q280" i="58"/>
  <c r="BD279" i="58"/>
  <c r="BC279" i="58"/>
  <c r="BB279" i="58"/>
  <c r="BA279" i="58"/>
  <c r="AZ279" i="58"/>
  <c r="AY279" i="58"/>
  <c r="AX279" i="58"/>
  <c r="AW279" i="58"/>
  <c r="AV279" i="58"/>
  <c r="AU279" i="58"/>
  <c r="AT279" i="58"/>
  <c r="AS279" i="58"/>
  <c r="BE279" i="58" s="1"/>
  <c r="AQ279" i="58"/>
  <c r="AP279" i="58"/>
  <c r="AO279" i="58"/>
  <c r="AN279" i="58"/>
  <c r="AR279" i="58" s="1"/>
  <c r="AM279" i="58"/>
  <c r="AL279" i="58"/>
  <c r="AD279" i="58"/>
  <c r="Q279" i="58"/>
  <c r="BD278" i="58"/>
  <c r="BC278" i="58"/>
  <c r="BB278" i="58"/>
  <c r="BA278" i="58"/>
  <c r="AZ278" i="58"/>
  <c r="AY278" i="58"/>
  <c r="AX278" i="58"/>
  <c r="AW278" i="58"/>
  <c r="AV278" i="58"/>
  <c r="AU278" i="58"/>
  <c r="AT278" i="58"/>
  <c r="AS278" i="58"/>
  <c r="BE278" i="58" s="1"/>
  <c r="AQ278" i="58"/>
  <c r="AP278" i="58"/>
  <c r="AO278" i="58"/>
  <c r="AN278" i="58"/>
  <c r="AM278" i="58"/>
  <c r="AL278" i="58"/>
  <c r="AR278" i="58" s="1"/>
  <c r="AD278" i="58"/>
  <c r="Q278" i="58"/>
  <c r="BD277" i="58"/>
  <c r="BC277" i="58"/>
  <c r="BB277" i="58"/>
  <c r="BA277" i="58"/>
  <c r="AZ277" i="58"/>
  <c r="AY277" i="58"/>
  <c r="AX277" i="58"/>
  <c r="AW277" i="58"/>
  <c r="AV277" i="58"/>
  <c r="AU277" i="58"/>
  <c r="AT277" i="58"/>
  <c r="AS277" i="58"/>
  <c r="BE277" i="58" s="1"/>
  <c r="AQ277" i="58"/>
  <c r="AP277" i="58"/>
  <c r="AO277" i="58"/>
  <c r="AN277" i="58"/>
  <c r="AR277" i="58" s="1"/>
  <c r="AM277" i="58"/>
  <c r="AL277" i="58"/>
  <c r="AD277" i="58"/>
  <c r="Q277" i="58"/>
  <c r="BD276" i="58"/>
  <c r="BC276" i="58"/>
  <c r="BB276" i="58"/>
  <c r="BA276" i="58"/>
  <c r="AZ276" i="58"/>
  <c r="AY276" i="58"/>
  <c r="AX276" i="58"/>
  <c r="AW276" i="58"/>
  <c r="AV276" i="58"/>
  <c r="AU276" i="58"/>
  <c r="AT276" i="58"/>
  <c r="AS276" i="58"/>
  <c r="BE276" i="58" s="1"/>
  <c r="AQ276" i="58"/>
  <c r="AP276" i="58"/>
  <c r="AO276" i="58"/>
  <c r="AN276" i="58"/>
  <c r="AM276" i="58"/>
  <c r="AL276" i="58"/>
  <c r="AR276" i="58" s="1"/>
  <c r="AD276" i="58"/>
  <c r="Q276" i="58"/>
  <c r="BD275" i="58"/>
  <c r="BC275" i="58"/>
  <c r="BB275" i="58"/>
  <c r="BA275" i="58"/>
  <c r="AZ275" i="58"/>
  <c r="AY275" i="58"/>
  <c r="AX275" i="58"/>
  <c r="AW275" i="58"/>
  <c r="AV275" i="58"/>
  <c r="AU275" i="58"/>
  <c r="AT275" i="58"/>
  <c r="AS275" i="58"/>
  <c r="BE275" i="58" s="1"/>
  <c r="AQ275" i="58"/>
  <c r="AP275" i="58"/>
  <c r="AO275" i="58"/>
  <c r="AN275" i="58"/>
  <c r="AR275" i="58" s="1"/>
  <c r="AM275" i="58"/>
  <c r="AL275" i="58"/>
  <c r="AD275" i="58"/>
  <c r="Q275" i="58"/>
  <c r="BD274" i="58"/>
  <c r="BC274" i="58"/>
  <c r="BB274" i="58"/>
  <c r="BA274" i="58"/>
  <c r="AZ274" i="58"/>
  <c r="AY274" i="58"/>
  <c r="AX274" i="58"/>
  <c r="AW274" i="58"/>
  <c r="AV274" i="58"/>
  <c r="AU274" i="58"/>
  <c r="AT274" i="58"/>
  <c r="AS274" i="58"/>
  <c r="BE274" i="58" s="1"/>
  <c r="AQ274" i="58"/>
  <c r="AP274" i="58"/>
  <c r="AO274" i="58"/>
  <c r="AN274" i="58"/>
  <c r="AM274" i="58"/>
  <c r="AL274" i="58"/>
  <c r="AR274" i="58" s="1"/>
  <c r="AD274" i="58"/>
  <c r="Q274" i="58"/>
  <c r="BD273" i="58"/>
  <c r="BC273" i="58"/>
  <c r="BB273" i="58"/>
  <c r="BA273" i="58"/>
  <c r="AZ273" i="58"/>
  <c r="AY273" i="58"/>
  <c r="AX273" i="58"/>
  <c r="AW273" i="58"/>
  <c r="AV273" i="58"/>
  <c r="AU273" i="58"/>
  <c r="AT273" i="58"/>
  <c r="AS273" i="58"/>
  <c r="BE273" i="58" s="1"/>
  <c r="AQ273" i="58"/>
  <c r="AP273" i="58"/>
  <c r="AO273" i="58"/>
  <c r="AN273" i="58"/>
  <c r="AR273" i="58" s="1"/>
  <c r="AM273" i="58"/>
  <c r="AL273" i="58"/>
  <c r="AD273" i="58"/>
  <c r="Q273" i="58"/>
  <c r="BD272" i="58"/>
  <c r="BC272" i="58"/>
  <c r="BB272" i="58"/>
  <c r="BA272" i="58"/>
  <c r="AZ272" i="58"/>
  <c r="AY272" i="58"/>
  <c r="AX272" i="58"/>
  <c r="AW272" i="58"/>
  <c r="AV272" i="58"/>
  <c r="AU272" i="58"/>
  <c r="AT272" i="58"/>
  <c r="AS272" i="58"/>
  <c r="BE272" i="58" s="1"/>
  <c r="AQ272" i="58"/>
  <c r="AP272" i="58"/>
  <c r="AO272" i="58"/>
  <c r="AN272" i="58"/>
  <c r="AM272" i="58"/>
  <c r="AL272" i="58"/>
  <c r="AR272" i="58" s="1"/>
  <c r="AD272" i="58"/>
  <c r="Q272" i="58"/>
  <c r="BD271" i="58"/>
  <c r="BC271" i="58"/>
  <c r="BB271" i="58"/>
  <c r="BA271" i="58"/>
  <c r="AZ271" i="58"/>
  <c r="AY271" i="58"/>
  <c r="AX271" i="58"/>
  <c r="AW271" i="58"/>
  <c r="AV271" i="58"/>
  <c r="AU271" i="58"/>
  <c r="AT271" i="58"/>
  <c r="AS271" i="58"/>
  <c r="BE271" i="58" s="1"/>
  <c r="AQ271" i="58"/>
  <c r="AP271" i="58"/>
  <c r="AO271" i="58"/>
  <c r="AN271" i="58"/>
  <c r="AR271" i="58" s="1"/>
  <c r="AM271" i="58"/>
  <c r="AL271" i="58"/>
  <c r="AD271" i="58"/>
  <c r="Q271" i="58"/>
  <c r="BD270" i="58"/>
  <c r="BC270" i="58"/>
  <c r="BB270" i="58"/>
  <c r="BA270" i="58"/>
  <c r="AZ270" i="58"/>
  <c r="AY270" i="58"/>
  <c r="AX270" i="58"/>
  <c r="AW270" i="58"/>
  <c r="AV270" i="58"/>
  <c r="AU270" i="58"/>
  <c r="AT270" i="58"/>
  <c r="AS270" i="58"/>
  <c r="BE270" i="58" s="1"/>
  <c r="AQ270" i="58"/>
  <c r="AP270" i="58"/>
  <c r="AO270" i="58"/>
  <c r="AN270" i="58"/>
  <c r="AM270" i="58"/>
  <c r="AL270" i="58"/>
  <c r="AR270" i="58" s="1"/>
  <c r="AD270" i="58"/>
  <c r="Q270" i="58"/>
  <c r="BD269" i="58"/>
  <c r="BC269" i="58"/>
  <c r="BB269" i="58"/>
  <c r="BA269" i="58"/>
  <c r="AZ269" i="58"/>
  <c r="AY269" i="58"/>
  <c r="AX269" i="58"/>
  <c r="AW269" i="58"/>
  <c r="AV269" i="58"/>
  <c r="AU269" i="58"/>
  <c r="AT269" i="58"/>
  <c r="AS269" i="58"/>
  <c r="BE269" i="58" s="1"/>
  <c r="AQ269" i="58"/>
  <c r="AP269" i="58"/>
  <c r="AO269" i="58"/>
  <c r="AN269" i="58"/>
  <c r="AR269" i="58" s="1"/>
  <c r="AM269" i="58"/>
  <c r="AL269" i="58"/>
  <c r="AD269" i="58"/>
  <c r="Q269" i="58"/>
  <c r="BD268" i="58"/>
  <c r="BC268" i="58"/>
  <c r="BB268" i="58"/>
  <c r="BA268" i="58"/>
  <c r="AZ268" i="58"/>
  <c r="AY268" i="58"/>
  <c r="AX268" i="58"/>
  <c r="AW268" i="58"/>
  <c r="AV268" i="58"/>
  <c r="AU268" i="58"/>
  <c r="AT268" i="58"/>
  <c r="AS268" i="58"/>
  <c r="BE268" i="58" s="1"/>
  <c r="AQ268" i="58"/>
  <c r="AP268" i="58"/>
  <c r="AO268" i="58"/>
  <c r="AN268" i="58"/>
  <c r="AM268" i="58"/>
  <c r="AL268" i="58"/>
  <c r="AR268" i="58" s="1"/>
  <c r="AD268" i="58"/>
  <c r="Q268" i="58"/>
  <c r="BD267" i="58"/>
  <c r="BC267" i="58"/>
  <c r="BB267" i="58"/>
  <c r="BA267" i="58"/>
  <c r="AZ267" i="58"/>
  <c r="AY267" i="58"/>
  <c r="AX267" i="58"/>
  <c r="AW267" i="58"/>
  <c r="AV267" i="58"/>
  <c r="AU267" i="58"/>
  <c r="AT267" i="58"/>
  <c r="AS267" i="58"/>
  <c r="BE267" i="58" s="1"/>
  <c r="AQ267" i="58"/>
  <c r="AP267" i="58"/>
  <c r="AO267" i="58"/>
  <c r="AN267" i="58"/>
  <c r="AR267" i="58" s="1"/>
  <c r="AM267" i="58"/>
  <c r="AL267" i="58"/>
  <c r="AD267" i="58"/>
  <c r="Q267" i="58"/>
  <c r="BD266" i="58"/>
  <c r="BC266" i="58"/>
  <c r="BB266" i="58"/>
  <c r="BA266" i="58"/>
  <c r="AZ266" i="58"/>
  <c r="AY266" i="58"/>
  <c r="AX266" i="58"/>
  <c r="AW266" i="58"/>
  <c r="AV266" i="58"/>
  <c r="AU266" i="58"/>
  <c r="AT266" i="58"/>
  <c r="AS266" i="58"/>
  <c r="BE266" i="58" s="1"/>
  <c r="AQ266" i="58"/>
  <c r="AP266" i="58"/>
  <c r="AO266" i="58"/>
  <c r="AN266" i="58"/>
  <c r="AM266" i="58"/>
  <c r="AL266" i="58"/>
  <c r="AR266" i="58" s="1"/>
  <c r="AD266" i="58"/>
  <c r="Q266" i="58"/>
  <c r="BD265" i="58"/>
  <c r="BC265" i="58"/>
  <c r="BB265" i="58"/>
  <c r="BA265" i="58"/>
  <c r="AZ265" i="58"/>
  <c r="AY265" i="58"/>
  <c r="AX265" i="58"/>
  <c r="AW265" i="58"/>
  <c r="AV265" i="58"/>
  <c r="AU265" i="58"/>
  <c r="AT265" i="58"/>
  <c r="AS265" i="58"/>
  <c r="BE265" i="58" s="1"/>
  <c r="AQ265" i="58"/>
  <c r="AP265" i="58"/>
  <c r="AO265" i="58"/>
  <c r="AN265" i="58"/>
  <c r="AR265" i="58" s="1"/>
  <c r="AM265" i="58"/>
  <c r="AL265" i="58"/>
  <c r="AD265" i="58"/>
  <c r="Q265" i="58"/>
  <c r="BD264" i="58"/>
  <c r="BC264" i="58"/>
  <c r="BB264" i="58"/>
  <c r="BA264" i="58"/>
  <c r="AZ264" i="58"/>
  <c r="AY264" i="58"/>
  <c r="AX264" i="58"/>
  <c r="AW264" i="58"/>
  <c r="AV264" i="58"/>
  <c r="AU264" i="58"/>
  <c r="AT264" i="58"/>
  <c r="AS264" i="58"/>
  <c r="BE264" i="58" s="1"/>
  <c r="AQ264" i="58"/>
  <c r="AP264" i="58"/>
  <c r="AO264" i="58"/>
  <c r="AN264" i="58"/>
  <c r="AM264" i="58"/>
  <c r="AL264" i="58"/>
  <c r="AR264" i="58" s="1"/>
  <c r="AD264" i="58"/>
  <c r="Q264" i="58"/>
  <c r="BD263" i="58"/>
  <c r="BC263" i="58"/>
  <c r="BB263" i="58"/>
  <c r="BA263" i="58"/>
  <c r="AZ263" i="58"/>
  <c r="AY263" i="58"/>
  <c r="AX263" i="58"/>
  <c r="AW263" i="58"/>
  <c r="AV263" i="58"/>
  <c r="AU263" i="58"/>
  <c r="AT263" i="58"/>
  <c r="AS263" i="58"/>
  <c r="BE263" i="58" s="1"/>
  <c r="AQ263" i="58"/>
  <c r="AP263" i="58"/>
  <c r="AO263" i="58"/>
  <c r="AN263" i="58"/>
  <c r="AR263" i="58" s="1"/>
  <c r="AM263" i="58"/>
  <c r="AL263" i="58"/>
  <c r="AD263" i="58"/>
  <c r="Q263" i="58"/>
  <c r="BD262" i="58"/>
  <c r="BC262" i="58"/>
  <c r="BB262" i="58"/>
  <c r="BA262" i="58"/>
  <c r="AZ262" i="58"/>
  <c r="AY262" i="58"/>
  <c r="AX262" i="58"/>
  <c r="AW262" i="58"/>
  <c r="AV262" i="58"/>
  <c r="AU262" i="58"/>
  <c r="AT262" i="58"/>
  <c r="AS262" i="58"/>
  <c r="BE262" i="58" s="1"/>
  <c r="AQ262" i="58"/>
  <c r="AP262" i="58"/>
  <c r="AO262" i="58"/>
  <c r="AN262" i="58"/>
  <c r="AM262" i="58"/>
  <c r="AL262" i="58"/>
  <c r="AR262" i="58" s="1"/>
  <c r="AD262" i="58"/>
  <c r="Q262" i="58"/>
  <c r="BD261" i="58"/>
  <c r="BC261" i="58"/>
  <c r="BB261" i="58"/>
  <c r="BA261" i="58"/>
  <c r="AZ261" i="58"/>
  <c r="AY261" i="58"/>
  <c r="AX261" i="58"/>
  <c r="AW261" i="58"/>
  <c r="AV261" i="58"/>
  <c r="AU261" i="58"/>
  <c r="AT261" i="58"/>
  <c r="AS261" i="58"/>
  <c r="BE261" i="58" s="1"/>
  <c r="AQ261" i="58"/>
  <c r="AP261" i="58"/>
  <c r="AO261" i="58"/>
  <c r="AN261" i="58"/>
  <c r="AR261" i="58" s="1"/>
  <c r="AM261" i="58"/>
  <c r="AL261" i="58"/>
  <c r="AD261" i="58"/>
  <c r="Q261" i="58"/>
  <c r="BD260" i="58"/>
  <c r="BC260" i="58"/>
  <c r="BB260" i="58"/>
  <c r="BA260" i="58"/>
  <c r="AZ260" i="58"/>
  <c r="AY260" i="58"/>
  <c r="AX260" i="58"/>
  <c r="AW260" i="58"/>
  <c r="AV260" i="58"/>
  <c r="AU260" i="58"/>
  <c r="AT260" i="58"/>
  <c r="AS260" i="58"/>
  <c r="BE260" i="58" s="1"/>
  <c r="AQ260" i="58"/>
  <c r="AP260" i="58"/>
  <c r="AO260" i="58"/>
  <c r="AN260" i="58"/>
  <c r="AM260" i="58"/>
  <c r="AL260" i="58"/>
  <c r="AR260" i="58" s="1"/>
  <c r="AD260" i="58"/>
  <c r="Q260" i="58"/>
  <c r="BD259" i="58"/>
  <c r="BC259" i="58"/>
  <c r="BB259" i="58"/>
  <c r="BA259" i="58"/>
  <c r="AZ259" i="58"/>
  <c r="AY259" i="58"/>
  <c r="AX259" i="58"/>
  <c r="AW259" i="58"/>
  <c r="AV259" i="58"/>
  <c r="AU259" i="58"/>
  <c r="AT259" i="58"/>
  <c r="AS259" i="58"/>
  <c r="BE259" i="58" s="1"/>
  <c r="AQ259" i="58"/>
  <c r="AP259" i="58"/>
  <c r="AO259" i="58"/>
  <c r="AN259" i="58"/>
  <c r="AR259" i="58" s="1"/>
  <c r="AM259" i="58"/>
  <c r="AL259" i="58"/>
  <c r="AD259" i="58"/>
  <c r="Q259" i="58"/>
  <c r="BD258" i="58"/>
  <c r="BC258" i="58"/>
  <c r="BB258" i="58"/>
  <c r="BA258" i="58"/>
  <c r="AZ258" i="58"/>
  <c r="AY258" i="58"/>
  <c r="AX258" i="58"/>
  <c r="AW258" i="58"/>
  <c r="AV258" i="58"/>
  <c r="AU258" i="58"/>
  <c r="AT258" i="58"/>
  <c r="AS258" i="58"/>
  <c r="BE258" i="58" s="1"/>
  <c r="AQ258" i="58"/>
  <c r="AP258" i="58"/>
  <c r="AO258" i="58"/>
  <c r="AN258" i="58"/>
  <c r="AM258" i="58"/>
  <c r="AL258" i="58"/>
  <c r="AR258" i="58" s="1"/>
  <c r="AD258" i="58"/>
  <c r="Q258" i="58"/>
  <c r="BD257" i="58"/>
  <c r="BC257" i="58"/>
  <c r="BB257" i="58"/>
  <c r="BA257" i="58"/>
  <c r="AZ257" i="58"/>
  <c r="AY257" i="58"/>
  <c r="AX257" i="58"/>
  <c r="AW257" i="58"/>
  <c r="AV257" i="58"/>
  <c r="AU257" i="58"/>
  <c r="AT257" i="58"/>
  <c r="AS257" i="58"/>
  <c r="BE257" i="58" s="1"/>
  <c r="AQ257" i="58"/>
  <c r="AP257" i="58"/>
  <c r="AO257" i="58"/>
  <c r="AN257" i="58"/>
  <c r="AR257" i="58" s="1"/>
  <c r="AM257" i="58"/>
  <c r="AL257" i="58"/>
  <c r="AD257" i="58"/>
  <c r="Q257" i="58"/>
  <c r="BD256" i="58"/>
  <c r="BC256" i="58"/>
  <c r="BB256" i="58"/>
  <c r="BA256" i="58"/>
  <c r="AZ256" i="58"/>
  <c r="AY256" i="58"/>
  <c r="AX256" i="58"/>
  <c r="AW256" i="58"/>
  <c r="AV256" i="58"/>
  <c r="AU256" i="58"/>
  <c r="AT256" i="58"/>
  <c r="AS256" i="58"/>
  <c r="BE256" i="58" s="1"/>
  <c r="AQ256" i="58"/>
  <c r="AP256" i="58"/>
  <c r="AO256" i="58"/>
  <c r="AN256" i="58"/>
  <c r="AM256" i="58"/>
  <c r="AL256" i="58"/>
  <c r="AR256" i="58" s="1"/>
  <c r="AD256" i="58"/>
  <c r="Q256" i="58"/>
  <c r="BD255" i="58"/>
  <c r="BC255" i="58"/>
  <c r="BB255" i="58"/>
  <c r="BA255" i="58"/>
  <c r="AZ255" i="58"/>
  <c r="AY255" i="58"/>
  <c r="AX255" i="58"/>
  <c r="AW255" i="58"/>
  <c r="AV255" i="58"/>
  <c r="AU255" i="58"/>
  <c r="AT255" i="58"/>
  <c r="AS255" i="58"/>
  <c r="BE255" i="58" s="1"/>
  <c r="AQ255" i="58"/>
  <c r="AP255" i="58"/>
  <c r="AO255" i="58"/>
  <c r="AN255" i="58"/>
  <c r="AR255" i="58" s="1"/>
  <c r="AM255" i="58"/>
  <c r="AL255" i="58"/>
  <c r="AD255" i="58"/>
  <c r="Q255" i="58"/>
  <c r="BD254" i="58"/>
  <c r="BC254" i="58"/>
  <c r="BB254" i="58"/>
  <c r="BA254" i="58"/>
  <c r="AZ254" i="58"/>
  <c r="AY254" i="58"/>
  <c r="AX254" i="58"/>
  <c r="AW254" i="58"/>
  <c r="AV254" i="58"/>
  <c r="AU254" i="58"/>
  <c r="AT254" i="58"/>
  <c r="AS254" i="58"/>
  <c r="BE254" i="58" s="1"/>
  <c r="AQ254" i="58"/>
  <c r="AP254" i="58"/>
  <c r="AO254" i="58"/>
  <c r="AN254" i="58"/>
  <c r="AM254" i="58"/>
  <c r="AL254" i="58"/>
  <c r="AR254" i="58" s="1"/>
  <c r="AD254" i="58"/>
  <c r="Q254" i="58"/>
  <c r="BD253" i="58"/>
  <c r="BC253" i="58"/>
  <c r="BB253" i="58"/>
  <c r="BA253" i="58"/>
  <c r="AZ253" i="58"/>
  <c r="AY253" i="58"/>
  <c r="AX253" i="58"/>
  <c r="AW253" i="58"/>
  <c r="AV253" i="58"/>
  <c r="AU253" i="58"/>
  <c r="AT253" i="58"/>
  <c r="AS253" i="58"/>
  <c r="BE253" i="58" s="1"/>
  <c r="AQ253" i="58"/>
  <c r="AP253" i="58"/>
  <c r="AO253" i="58"/>
  <c r="AN253" i="58"/>
  <c r="AR253" i="58" s="1"/>
  <c r="AM253" i="58"/>
  <c r="AL253" i="58"/>
  <c r="AD253" i="58"/>
  <c r="Q253" i="58"/>
  <c r="BD252" i="58"/>
  <c r="BC252" i="58"/>
  <c r="BB252" i="58"/>
  <c r="BA252" i="58"/>
  <c r="AZ252" i="58"/>
  <c r="AY252" i="58"/>
  <c r="AX252" i="58"/>
  <c r="AW252" i="58"/>
  <c r="AV252" i="58"/>
  <c r="AU252" i="58"/>
  <c r="AT252" i="58"/>
  <c r="AS252" i="58"/>
  <c r="BE252" i="58" s="1"/>
  <c r="AQ252" i="58"/>
  <c r="AP252" i="58"/>
  <c r="AO252" i="58"/>
  <c r="AN252" i="58"/>
  <c r="AM252" i="58"/>
  <c r="AL252" i="58"/>
  <c r="AR252" i="58" s="1"/>
  <c r="AD252" i="58"/>
  <c r="Q252" i="58"/>
  <c r="BD251" i="58"/>
  <c r="BC251" i="58"/>
  <c r="BB251" i="58"/>
  <c r="BA251" i="58"/>
  <c r="AZ251" i="58"/>
  <c r="AY251" i="58"/>
  <c r="AX251" i="58"/>
  <c r="AW251" i="58"/>
  <c r="AV251" i="58"/>
  <c r="AU251" i="58"/>
  <c r="AT251" i="58"/>
  <c r="AS251" i="58"/>
  <c r="BE251" i="58" s="1"/>
  <c r="AQ251" i="58"/>
  <c r="AP251" i="58"/>
  <c r="AO251" i="58"/>
  <c r="AN251" i="58"/>
  <c r="AR251" i="58" s="1"/>
  <c r="AM251" i="58"/>
  <c r="AL251" i="58"/>
  <c r="AD251" i="58"/>
  <c r="Q251" i="58"/>
  <c r="BD250" i="58"/>
  <c r="BC250" i="58"/>
  <c r="BB250" i="58"/>
  <c r="BA250" i="58"/>
  <c r="AZ250" i="58"/>
  <c r="AY250" i="58"/>
  <c r="AX250" i="58"/>
  <c r="AW250" i="58"/>
  <c r="AV250" i="58"/>
  <c r="AU250" i="58"/>
  <c r="AT250" i="58"/>
  <c r="AS250" i="58"/>
  <c r="BE250" i="58" s="1"/>
  <c r="AQ250" i="58"/>
  <c r="AP250" i="58"/>
  <c r="AO250" i="58"/>
  <c r="AN250" i="58"/>
  <c r="AM250" i="58"/>
  <c r="AL250" i="58"/>
  <c r="AR250" i="58" s="1"/>
  <c r="AD250" i="58"/>
  <c r="Q250" i="58"/>
  <c r="BD249" i="58"/>
  <c r="BC249" i="58"/>
  <c r="BB249" i="58"/>
  <c r="BA249" i="58"/>
  <c r="AZ249" i="58"/>
  <c r="AY249" i="58"/>
  <c r="AX249" i="58"/>
  <c r="AW249" i="58"/>
  <c r="AV249" i="58"/>
  <c r="AU249" i="58"/>
  <c r="AT249" i="58"/>
  <c r="AS249" i="58"/>
  <c r="BE249" i="58" s="1"/>
  <c r="AQ249" i="58"/>
  <c r="AP249" i="58"/>
  <c r="AO249" i="58"/>
  <c r="AN249" i="58"/>
  <c r="AR249" i="58" s="1"/>
  <c r="AM249" i="58"/>
  <c r="AL249" i="58"/>
  <c r="AD249" i="58"/>
  <c r="Q249" i="58"/>
  <c r="BD248" i="58"/>
  <c r="BC248" i="58"/>
  <c r="BB248" i="58"/>
  <c r="BA248" i="58"/>
  <c r="AZ248" i="58"/>
  <c r="AY248" i="58"/>
  <c r="AX248" i="58"/>
  <c r="AW248" i="58"/>
  <c r="AV248" i="58"/>
  <c r="AU248" i="58"/>
  <c r="AT248" i="58"/>
  <c r="AS248" i="58"/>
  <c r="BE248" i="58" s="1"/>
  <c r="AQ248" i="58"/>
  <c r="AP248" i="58"/>
  <c r="AO248" i="58"/>
  <c r="AN248" i="58"/>
  <c r="AM248" i="58"/>
  <c r="AL248" i="58"/>
  <c r="AR248" i="58" s="1"/>
  <c r="AD248" i="58"/>
  <c r="Q248" i="58"/>
  <c r="BD247" i="58"/>
  <c r="BC247" i="58"/>
  <c r="BB247" i="58"/>
  <c r="BA247" i="58"/>
  <c r="AZ247" i="58"/>
  <c r="AY247" i="58"/>
  <c r="AX247" i="58"/>
  <c r="AW247" i="58"/>
  <c r="AV247" i="58"/>
  <c r="AU247" i="58"/>
  <c r="AT247" i="58"/>
  <c r="AS247" i="58"/>
  <c r="BE247" i="58" s="1"/>
  <c r="AQ247" i="58"/>
  <c r="AP247" i="58"/>
  <c r="AO247" i="58"/>
  <c r="AN247" i="58"/>
  <c r="AR247" i="58" s="1"/>
  <c r="AM247" i="58"/>
  <c r="AL247" i="58"/>
  <c r="AD247" i="58"/>
  <c r="Q247" i="58"/>
  <c r="BD246" i="58"/>
  <c r="BC246" i="58"/>
  <c r="BB246" i="58"/>
  <c r="BA246" i="58"/>
  <c r="AZ246" i="58"/>
  <c r="AY246" i="58"/>
  <c r="AX246" i="58"/>
  <c r="AW246" i="58"/>
  <c r="AV246" i="58"/>
  <c r="AU246" i="58"/>
  <c r="AT246" i="58"/>
  <c r="AS246" i="58"/>
  <c r="BE246" i="58" s="1"/>
  <c r="AQ246" i="58"/>
  <c r="AP246" i="58"/>
  <c r="AO246" i="58"/>
  <c r="AN246" i="58"/>
  <c r="AM246" i="58"/>
  <c r="AL246" i="58"/>
  <c r="AR246" i="58" s="1"/>
  <c r="AD246" i="58"/>
  <c r="Q246" i="58"/>
  <c r="BD245" i="58"/>
  <c r="BC245" i="58"/>
  <c r="BB245" i="58"/>
  <c r="BA245" i="58"/>
  <c r="AZ245" i="58"/>
  <c r="AY245" i="58"/>
  <c r="AX245" i="58"/>
  <c r="AW245" i="58"/>
  <c r="AV245" i="58"/>
  <c r="AU245" i="58"/>
  <c r="AT245" i="58"/>
  <c r="AS245" i="58"/>
  <c r="BE245" i="58" s="1"/>
  <c r="AQ245" i="58"/>
  <c r="AP245" i="58"/>
  <c r="AO245" i="58"/>
  <c r="AN245" i="58"/>
  <c r="AR245" i="58" s="1"/>
  <c r="AM245" i="58"/>
  <c r="AL245" i="58"/>
  <c r="AD245" i="58"/>
  <c r="Q245" i="58"/>
  <c r="BD244" i="58"/>
  <c r="BC244" i="58"/>
  <c r="BB244" i="58"/>
  <c r="BA244" i="58"/>
  <c r="AZ244" i="58"/>
  <c r="AY244" i="58"/>
  <c r="AX244" i="58"/>
  <c r="AW244" i="58"/>
  <c r="AV244" i="58"/>
  <c r="AU244" i="58"/>
  <c r="AT244" i="58"/>
  <c r="AS244" i="58"/>
  <c r="BE244" i="58" s="1"/>
  <c r="AQ244" i="58"/>
  <c r="AP244" i="58"/>
  <c r="AO244" i="58"/>
  <c r="AN244" i="58"/>
  <c r="AM244" i="58"/>
  <c r="AL244" i="58"/>
  <c r="AR244" i="58" s="1"/>
  <c r="AD244" i="58"/>
  <c r="Q244" i="58"/>
  <c r="BD243" i="58"/>
  <c r="BC243" i="58"/>
  <c r="BB243" i="58"/>
  <c r="BA243" i="58"/>
  <c r="AZ243" i="58"/>
  <c r="AY243" i="58"/>
  <c r="AX243" i="58"/>
  <c r="AW243" i="58"/>
  <c r="AV243" i="58"/>
  <c r="AU243" i="58"/>
  <c r="AT243" i="58"/>
  <c r="AS243" i="58"/>
  <c r="BE243" i="58" s="1"/>
  <c r="AQ243" i="58"/>
  <c r="AP243" i="58"/>
  <c r="AO243" i="58"/>
  <c r="AN243" i="58"/>
  <c r="AR243" i="58" s="1"/>
  <c r="AM243" i="58"/>
  <c r="AL243" i="58"/>
  <c r="AD243" i="58"/>
  <c r="Q243" i="58"/>
  <c r="BD242" i="58"/>
  <c r="BC242" i="58"/>
  <c r="BB242" i="58"/>
  <c r="BA242" i="58"/>
  <c r="AZ242" i="58"/>
  <c r="AY242" i="58"/>
  <c r="AX242" i="58"/>
  <c r="AW242" i="58"/>
  <c r="AV242" i="58"/>
  <c r="AU242" i="58"/>
  <c r="AT242" i="58"/>
  <c r="AS242" i="58"/>
  <c r="BE242" i="58" s="1"/>
  <c r="AQ242" i="58"/>
  <c r="AP242" i="58"/>
  <c r="AO242" i="58"/>
  <c r="AN242" i="58"/>
  <c r="AM242" i="58"/>
  <c r="AL242" i="58"/>
  <c r="AR242" i="58" s="1"/>
  <c r="AD242" i="58"/>
  <c r="Q242" i="58"/>
  <c r="BD241" i="58"/>
  <c r="BC241" i="58"/>
  <c r="BB241" i="58"/>
  <c r="BA241" i="58"/>
  <c r="AZ241" i="58"/>
  <c r="AY241" i="58"/>
  <c r="AX241" i="58"/>
  <c r="AW241" i="58"/>
  <c r="AV241" i="58"/>
  <c r="AU241" i="58"/>
  <c r="AT241" i="58"/>
  <c r="AS241" i="58"/>
  <c r="BE241" i="58" s="1"/>
  <c r="AQ241" i="58"/>
  <c r="AP241" i="58"/>
  <c r="AO241" i="58"/>
  <c r="AN241" i="58"/>
  <c r="AR241" i="58" s="1"/>
  <c r="AM241" i="58"/>
  <c r="AL241" i="58"/>
  <c r="AD241" i="58"/>
  <c r="Q241" i="58"/>
  <c r="BD240" i="58"/>
  <c r="BC240" i="58"/>
  <c r="BB240" i="58"/>
  <c r="BA240" i="58"/>
  <c r="AZ240" i="58"/>
  <c r="AY240" i="58"/>
  <c r="AX240" i="58"/>
  <c r="AW240" i="58"/>
  <c r="AV240" i="58"/>
  <c r="AU240" i="58"/>
  <c r="AT240" i="58"/>
  <c r="AS240" i="58"/>
  <c r="BE240" i="58" s="1"/>
  <c r="AQ240" i="58"/>
  <c r="AP240" i="58"/>
  <c r="AO240" i="58"/>
  <c r="AN240" i="58"/>
  <c r="AM240" i="58"/>
  <c r="AL240" i="58"/>
  <c r="AR240" i="58" s="1"/>
  <c r="AD240" i="58"/>
  <c r="Q240" i="58"/>
  <c r="BD239" i="58"/>
  <c r="BC239" i="58"/>
  <c r="BB239" i="58"/>
  <c r="BA239" i="58"/>
  <c r="AZ239" i="58"/>
  <c r="AY239" i="58"/>
  <c r="AX239" i="58"/>
  <c r="AW239" i="58"/>
  <c r="AV239" i="58"/>
  <c r="AU239" i="58"/>
  <c r="AT239" i="58"/>
  <c r="AS239" i="58"/>
  <c r="BE239" i="58" s="1"/>
  <c r="AQ239" i="58"/>
  <c r="AP239" i="58"/>
  <c r="AO239" i="58"/>
  <c r="AN239" i="58"/>
  <c r="AR239" i="58" s="1"/>
  <c r="AM239" i="58"/>
  <c r="AL239" i="58"/>
  <c r="AD239" i="58"/>
  <c r="Q239" i="58"/>
  <c r="BD238" i="58"/>
  <c r="BC238" i="58"/>
  <c r="BB238" i="58"/>
  <c r="BA238" i="58"/>
  <c r="AZ238" i="58"/>
  <c r="AY238" i="58"/>
  <c r="AX238" i="58"/>
  <c r="AW238" i="58"/>
  <c r="AV238" i="58"/>
  <c r="AU238" i="58"/>
  <c r="AT238" i="58"/>
  <c r="AS238" i="58"/>
  <c r="BE238" i="58" s="1"/>
  <c r="AQ238" i="58"/>
  <c r="AP238" i="58"/>
  <c r="AO238" i="58"/>
  <c r="AN238" i="58"/>
  <c r="AM238" i="58"/>
  <c r="AL238" i="58"/>
  <c r="AR238" i="58" s="1"/>
  <c r="AD238" i="58"/>
  <c r="Q238" i="58"/>
  <c r="BD237" i="58"/>
  <c r="BC237" i="58"/>
  <c r="BB237" i="58"/>
  <c r="BA237" i="58"/>
  <c r="AZ237" i="58"/>
  <c r="AY237" i="58"/>
  <c r="AX237" i="58"/>
  <c r="AW237" i="58"/>
  <c r="AV237" i="58"/>
  <c r="AU237" i="58"/>
  <c r="AT237" i="58"/>
  <c r="AS237" i="58"/>
  <c r="BE237" i="58" s="1"/>
  <c r="AQ237" i="58"/>
  <c r="AP237" i="58"/>
  <c r="AO237" i="58"/>
  <c r="AN237" i="58"/>
  <c r="AR237" i="58" s="1"/>
  <c r="AM237" i="58"/>
  <c r="AL237" i="58"/>
  <c r="AD237" i="58"/>
  <c r="Q237" i="58"/>
  <c r="BD236" i="58"/>
  <c r="BC236" i="58"/>
  <c r="BB236" i="58"/>
  <c r="BA236" i="58"/>
  <c r="AZ236" i="58"/>
  <c r="AY236" i="58"/>
  <c r="AX236" i="58"/>
  <c r="AW236" i="58"/>
  <c r="AV236" i="58"/>
  <c r="AU236" i="58"/>
  <c r="AT236" i="58"/>
  <c r="AS236" i="58"/>
  <c r="BE236" i="58" s="1"/>
  <c r="AQ236" i="58"/>
  <c r="AP236" i="58"/>
  <c r="AO236" i="58"/>
  <c r="AN236" i="58"/>
  <c r="AM236" i="58"/>
  <c r="AL236" i="58"/>
  <c r="AD236" i="58"/>
  <c r="Q236" i="58"/>
  <c r="BD235" i="58"/>
  <c r="BC235" i="58"/>
  <c r="BB235" i="58"/>
  <c r="BA235" i="58"/>
  <c r="AZ235" i="58"/>
  <c r="AY235" i="58"/>
  <c r="AX235" i="58"/>
  <c r="AW235" i="58"/>
  <c r="AV235" i="58"/>
  <c r="AU235" i="58"/>
  <c r="AT235" i="58"/>
  <c r="AS235" i="58"/>
  <c r="BE235" i="58" s="1"/>
  <c r="AQ235" i="58"/>
  <c r="AP235" i="58"/>
  <c r="AO235" i="58"/>
  <c r="AN235" i="58"/>
  <c r="AM235" i="58"/>
  <c r="AL235" i="58"/>
  <c r="AD235" i="58"/>
  <c r="Q235" i="58"/>
  <c r="BD234" i="58"/>
  <c r="BC234" i="58"/>
  <c r="BB234" i="58"/>
  <c r="BA234" i="58"/>
  <c r="AZ234" i="58"/>
  <c r="AY234" i="58"/>
  <c r="AX234" i="58"/>
  <c r="AW234" i="58"/>
  <c r="AV234" i="58"/>
  <c r="AU234" i="58"/>
  <c r="AT234" i="58"/>
  <c r="AS234" i="58"/>
  <c r="AQ234" i="58"/>
  <c r="AP234" i="58"/>
  <c r="AO234" i="58"/>
  <c r="AN234" i="58"/>
  <c r="AM234" i="58"/>
  <c r="AL234" i="58"/>
  <c r="AR234" i="58" s="1"/>
  <c r="AD234" i="58"/>
  <c r="Q234" i="58"/>
  <c r="BD233" i="58"/>
  <c r="BC233" i="58"/>
  <c r="BB233" i="58"/>
  <c r="BA233" i="58"/>
  <c r="AZ233" i="58"/>
  <c r="AY233" i="58"/>
  <c r="AX233" i="58"/>
  <c r="AW233" i="58"/>
  <c r="AV233" i="58"/>
  <c r="AU233" i="58"/>
  <c r="AT233" i="58"/>
  <c r="AS233" i="58"/>
  <c r="BE233" i="58" s="1"/>
  <c r="AQ233" i="58"/>
  <c r="AP233" i="58"/>
  <c r="AO233" i="58"/>
  <c r="AN233" i="58"/>
  <c r="AM233" i="58"/>
  <c r="AL233" i="58"/>
  <c r="AD233" i="58"/>
  <c r="Q233" i="58"/>
  <c r="BD232" i="58"/>
  <c r="BC232" i="58"/>
  <c r="BB232" i="58"/>
  <c r="BA232" i="58"/>
  <c r="AZ232" i="58"/>
  <c r="AY232" i="58"/>
  <c r="AX232" i="58"/>
  <c r="AW232" i="58"/>
  <c r="AV232" i="58"/>
  <c r="AU232" i="58"/>
  <c r="AT232" i="58"/>
  <c r="AS232" i="58"/>
  <c r="AQ232" i="58"/>
  <c r="AP232" i="58"/>
  <c r="AO232" i="58"/>
  <c r="AN232" i="58"/>
  <c r="AM232" i="58"/>
  <c r="AL232" i="58"/>
  <c r="AR232" i="58" s="1"/>
  <c r="AD232" i="58"/>
  <c r="Q232" i="58"/>
  <c r="BD231" i="58"/>
  <c r="BC231" i="58"/>
  <c r="BB231" i="58"/>
  <c r="BA231" i="58"/>
  <c r="AZ231" i="58"/>
  <c r="AY231" i="58"/>
  <c r="AX231" i="58"/>
  <c r="AW231" i="58"/>
  <c r="AV231" i="58"/>
  <c r="AU231" i="58"/>
  <c r="AT231" i="58"/>
  <c r="AS231" i="58"/>
  <c r="BE231" i="58" s="1"/>
  <c r="AQ231" i="58"/>
  <c r="AP231" i="58"/>
  <c r="AO231" i="58"/>
  <c r="AN231" i="58"/>
  <c r="AR231" i="58" s="1"/>
  <c r="AM231" i="58"/>
  <c r="AL231" i="58"/>
  <c r="AD231" i="58"/>
  <c r="Q231" i="58"/>
  <c r="BD230" i="58"/>
  <c r="BC230" i="58"/>
  <c r="BB230" i="58"/>
  <c r="BA230" i="58"/>
  <c r="AZ230" i="58"/>
  <c r="AY230" i="58"/>
  <c r="AX230" i="58"/>
  <c r="AW230" i="58"/>
  <c r="AV230" i="58"/>
  <c r="AU230" i="58"/>
  <c r="AT230" i="58"/>
  <c r="AS230" i="58"/>
  <c r="BE230" i="58" s="1"/>
  <c r="AQ230" i="58"/>
  <c r="AP230" i="58"/>
  <c r="AO230" i="58"/>
  <c r="AN230" i="58"/>
  <c r="AM230" i="58"/>
  <c r="AL230" i="58"/>
  <c r="AD230" i="58"/>
  <c r="Q230" i="58"/>
  <c r="BD229" i="58"/>
  <c r="BC229" i="58"/>
  <c r="BB229" i="58"/>
  <c r="BA229" i="58"/>
  <c r="AZ229" i="58"/>
  <c r="AY229" i="58"/>
  <c r="AX229" i="58"/>
  <c r="AW229" i="58"/>
  <c r="AV229" i="58"/>
  <c r="AU229" i="58"/>
  <c r="AT229" i="58"/>
  <c r="AS229" i="58"/>
  <c r="BE229" i="58" s="1"/>
  <c r="AQ229" i="58"/>
  <c r="AP229" i="58"/>
  <c r="AO229" i="58"/>
  <c r="AN229" i="58"/>
  <c r="AR229" i="58" s="1"/>
  <c r="AM229" i="58"/>
  <c r="AL229" i="58"/>
  <c r="AD229" i="58"/>
  <c r="Q229" i="58"/>
  <c r="BD228" i="58"/>
  <c r="BC228" i="58"/>
  <c r="BB228" i="58"/>
  <c r="BA228" i="58"/>
  <c r="AZ228" i="58"/>
  <c r="AY228" i="58"/>
  <c r="AX228" i="58"/>
  <c r="AW228" i="58"/>
  <c r="AV228" i="58"/>
  <c r="AU228" i="58"/>
  <c r="AT228" i="58"/>
  <c r="AS228" i="58"/>
  <c r="BE228" i="58" s="1"/>
  <c r="AQ228" i="58"/>
  <c r="AP228" i="58"/>
  <c r="AO228" i="58"/>
  <c r="AN228" i="58"/>
  <c r="AM228" i="58"/>
  <c r="AL228" i="58"/>
  <c r="AD228" i="58"/>
  <c r="Q228" i="58"/>
  <c r="BD227" i="58"/>
  <c r="BC227" i="58"/>
  <c r="BB227" i="58"/>
  <c r="BA227" i="58"/>
  <c r="AZ227" i="58"/>
  <c r="AY227" i="58"/>
  <c r="AX227" i="58"/>
  <c r="AW227" i="58"/>
  <c r="AV227" i="58"/>
  <c r="AU227" i="58"/>
  <c r="AT227" i="58"/>
  <c r="AS227" i="58"/>
  <c r="BE227" i="58" s="1"/>
  <c r="AQ227" i="58"/>
  <c r="AP227" i="58"/>
  <c r="AO227" i="58"/>
  <c r="AN227" i="58"/>
  <c r="AM227" i="58"/>
  <c r="AL227" i="58"/>
  <c r="AD227" i="58"/>
  <c r="Q227" i="58"/>
  <c r="BD226" i="58"/>
  <c r="BC226" i="58"/>
  <c r="BB226" i="58"/>
  <c r="BA226" i="58"/>
  <c r="AZ226" i="58"/>
  <c r="AY226" i="58"/>
  <c r="AX226" i="58"/>
  <c r="AW226" i="58"/>
  <c r="AV226" i="58"/>
  <c r="AU226" i="58"/>
  <c r="AT226" i="58"/>
  <c r="AS226" i="58"/>
  <c r="AQ226" i="58"/>
  <c r="AP226" i="58"/>
  <c r="AO226" i="58"/>
  <c r="AN226" i="58"/>
  <c r="AM226" i="58"/>
  <c r="AL226" i="58"/>
  <c r="AR226" i="58" s="1"/>
  <c r="AD226" i="58"/>
  <c r="Q226" i="58"/>
  <c r="BD225" i="58"/>
  <c r="BC225" i="58"/>
  <c r="BB225" i="58"/>
  <c r="BA225" i="58"/>
  <c r="AZ225" i="58"/>
  <c r="AY225" i="58"/>
  <c r="AX225" i="58"/>
  <c r="AW225" i="58"/>
  <c r="AV225" i="58"/>
  <c r="AU225" i="58"/>
  <c r="AT225" i="58"/>
  <c r="AS225" i="58"/>
  <c r="BE225" i="58" s="1"/>
  <c r="AQ225" i="58"/>
  <c r="AP225" i="58"/>
  <c r="AO225" i="58"/>
  <c r="AN225" i="58"/>
  <c r="AM225" i="58"/>
  <c r="AL225" i="58"/>
  <c r="AD225" i="58"/>
  <c r="Q225" i="58"/>
  <c r="BD224" i="58"/>
  <c r="BC224" i="58"/>
  <c r="BB224" i="58"/>
  <c r="BA224" i="58"/>
  <c r="AZ224" i="58"/>
  <c r="AY224" i="58"/>
  <c r="AX224" i="58"/>
  <c r="AW224" i="58"/>
  <c r="AV224" i="58"/>
  <c r="AU224" i="58"/>
  <c r="AT224" i="58"/>
  <c r="AS224" i="58"/>
  <c r="AQ224" i="58"/>
  <c r="AP224" i="58"/>
  <c r="AO224" i="58"/>
  <c r="AN224" i="58"/>
  <c r="AM224" i="58"/>
  <c r="AL224" i="58"/>
  <c r="AR224" i="58" s="1"/>
  <c r="AD224" i="58"/>
  <c r="Q224" i="58"/>
  <c r="BD223" i="58"/>
  <c r="BC223" i="58"/>
  <c r="BB223" i="58"/>
  <c r="BA223" i="58"/>
  <c r="AZ223" i="58"/>
  <c r="AY223" i="58"/>
  <c r="AX223" i="58"/>
  <c r="AW223" i="58"/>
  <c r="AV223" i="58"/>
  <c r="AU223" i="58"/>
  <c r="AT223" i="58"/>
  <c r="AS223" i="58"/>
  <c r="BE223" i="58" s="1"/>
  <c r="AQ223" i="58"/>
  <c r="AP223" i="58"/>
  <c r="AO223" i="58"/>
  <c r="AN223" i="58"/>
  <c r="AR223" i="58" s="1"/>
  <c r="AM223" i="58"/>
  <c r="AL223" i="58"/>
  <c r="AD223" i="58"/>
  <c r="Q223" i="58"/>
  <c r="BD222" i="58"/>
  <c r="BC222" i="58"/>
  <c r="BB222" i="58"/>
  <c r="BA222" i="58"/>
  <c r="AZ222" i="58"/>
  <c r="AY222" i="58"/>
  <c r="AX222" i="58"/>
  <c r="AW222" i="58"/>
  <c r="AV222" i="58"/>
  <c r="AU222" i="58"/>
  <c r="AT222" i="58"/>
  <c r="AS222" i="58"/>
  <c r="BE222" i="58" s="1"/>
  <c r="AQ222" i="58"/>
  <c r="AP222" i="58"/>
  <c r="AO222" i="58"/>
  <c r="AN222" i="58"/>
  <c r="AM222" i="58"/>
  <c r="AL222" i="58"/>
  <c r="AD222" i="58"/>
  <c r="Q222" i="58"/>
  <c r="BD221" i="58"/>
  <c r="BC221" i="58"/>
  <c r="BB221" i="58"/>
  <c r="BA221" i="58"/>
  <c r="AZ221" i="58"/>
  <c r="AY221" i="58"/>
  <c r="AX221" i="58"/>
  <c r="AW221" i="58"/>
  <c r="AV221" i="58"/>
  <c r="AU221" i="58"/>
  <c r="AT221" i="58"/>
  <c r="AS221" i="58"/>
  <c r="BE221" i="58" s="1"/>
  <c r="AQ221" i="58"/>
  <c r="AP221" i="58"/>
  <c r="AO221" i="58"/>
  <c r="AN221" i="58"/>
  <c r="AR221" i="58" s="1"/>
  <c r="AM221" i="58"/>
  <c r="AL221" i="58"/>
  <c r="AD221" i="58"/>
  <c r="Q221" i="58"/>
  <c r="BD220" i="58"/>
  <c r="BC220" i="58"/>
  <c r="BB220" i="58"/>
  <c r="BA220" i="58"/>
  <c r="AZ220" i="58"/>
  <c r="AY220" i="58"/>
  <c r="AX220" i="58"/>
  <c r="AW220" i="58"/>
  <c r="AV220" i="58"/>
  <c r="AU220" i="58"/>
  <c r="AT220" i="58"/>
  <c r="AS220" i="58"/>
  <c r="BE220" i="58" s="1"/>
  <c r="AQ220" i="58"/>
  <c r="AP220" i="58"/>
  <c r="AO220" i="58"/>
  <c r="AN220" i="58"/>
  <c r="AM220" i="58"/>
  <c r="AL220" i="58"/>
  <c r="AD220" i="58"/>
  <c r="Q220" i="58"/>
  <c r="BD219" i="58"/>
  <c r="BC219" i="58"/>
  <c r="BB219" i="58"/>
  <c r="BA219" i="58"/>
  <c r="AZ219" i="58"/>
  <c r="AY219" i="58"/>
  <c r="AX219" i="58"/>
  <c r="AW219" i="58"/>
  <c r="AV219" i="58"/>
  <c r="AU219" i="58"/>
  <c r="AT219" i="58"/>
  <c r="AS219" i="58"/>
  <c r="BE219" i="58" s="1"/>
  <c r="AQ219" i="58"/>
  <c r="AP219" i="58"/>
  <c r="AO219" i="58"/>
  <c r="AN219" i="58"/>
  <c r="AM219" i="58"/>
  <c r="AL219" i="58"/>
  <c r="AD219" i="58"/>
  <c r="Q219" i="58"/>
  <c r="BD218" i="58"/>
  <c r="BC218" i="58"/>
  <c r="BB218" i="58"/>
  <c r="BA218" i="58"/>
  <c r="AZ218" i="58"/>
  <c r="AY218" i="58"/>
  <c r="AX218" i="58"/>
  <c r="AW218" i="58"/>
  <c r="AV218" i="58"/>
  <c r="AU218" i="58"/>
  <c r="AT218" i="58"/>
  <c r="AS218" i="58"/>
  <c r="AQ218" i="58"/>
  <c r="AP218" i="58"/>
  <c r="AO218" i="58"/>
  <c r="AN218" i="58"/>
  <c r="AM218" i="58"/>
  <c r="AL218" i="58"/>
  <c r="AR218" i="58" s="1"/>
  <c r="AD218" i="58"/>
  <c r="Q218" i="58"/>
  <c r="BD217" i="58"/>
  <c r="BC217" i="58"/>
  <c r="BB217" i="58"/>
  <c r="BA217" i="58"/>
  <c r="AZ217" i="58"/>
  <c r="AY217" i="58"/>
  <c r="AX217" i="58"/>
  <c r="AW217" i="58"/>
  <c r="AV217" i="58"/>
  <c r="AU217" i="58"/>
  <c r="AT217" i="58"/>
  <c r="AS217" i="58"/>
  <c r="BE217" i="58" s="1"/>
  <c r="AQ217" i="58"/>
  <c r="AP217" i="58"/>
  <c r="AO217" i="58"/>
  <c r="AN217" i="58"/>
  <c r="AM217" i="58"/>
  <c r="AL217" i="58"/>
  <c r="AD217" i="58"/>
  <c r="Q217" i="58"/>
  <c r="BD216" i="58"/>
  <c r="BC216" i="58"/>
  <c r="BB216" i="58"/>
  <c r="BA216" i="58"/>
  <c r="AZ216" i="58"/>
  <c r="AY216" i="58"/>
  <c r="AX216" i="58"/>
  <c r="AW216" i="58"/>
  <c r="AV216" i="58"/>
  <c r="AU216" i="58"/>
  <c r="AT216" i="58"/>
  <c r="AS216" i="58"/>
  <c r="AQ216" i="58"/>
  <c r="AP216" i="58"/>
  <c r="AO216" i="58"/>
  <c r="AN216" i="58"/>
  <c r="AM216" i="58"/>
  <c r="AL216" i="58"/>
  <c r="AR216" i="58" s="1"/>
  <c r="AD216" i="58"/>
  <c r="Q216" i="58"/>
  <c r="BD215" i="58"/>
  <c r="BC215" i="58"/>
  <c r="BB215" i="58"/>
  <c r="BA215" i="58"/>
  <c r="AZ215" i="58"/>
  <c r="AY215" i="58"/>
  <c r="AX215" i="58"/>
  <c r="AW215" i="58"/>
  <c r="AV215" i="58"/>
  <c r="AU215" i="58"/>
  <c r="AT215" i="58"/>
  <c r="AS215" i="58"/>
  <c r="BE215" i="58" s="1"/>
  <c r="AQ215" i="58"/>
  <c r="AP215" i="58"/>
  <c r="AO215" i="58"/>
  <c r="AN215" i="58"/>
  <c r="AR215" i="58" s="1"/>
  <c r="AM215" i="58"/>
  <c r="AL215" i="58"/>
  <c r="AD215" i="58"/>
  <c r="Q215" i="58"/>
  <c r="BD214" i="58"/>
  <c r="BC214" i="58"/>
  <c r="BB214" i="58"/>
  <c r="BA214" i="58"/>
  <c r="AZ214" i="58"/>
  <c r="AY214" i="58"/>
  <c r="AX214" i="58"/>
  <c r="AW214" i="58"/>
  <c r="AV214" i="58"/>
  <c r="AU214" i="58"/>
  <c r="AT214" i="58"/>
  <c r="AS214" i="58"/>
  <c r="BE214" i="58" s="1"/>
  <c r="AQ214" i="58"/>
  <c r="AP214" i="58"/>
  <c r="AO214" i="58"/>
  <c r="AN214" i="58"/>
  <c r="AM214" i="58"/>
  <c r="AL214" i="58"/>
  <c r="AD214" i="58"/>
  <c r="Q214" i="58"/>
  <c r="BD213" i="58"/>
  <c r="BC213" i="58"/>
  <c r="BB213" i="58"/>
  <c r="BA213" i="58"/>
  <c r="AZ213" i="58"/>
  <c r="AY213" i="58"/>
  <c r="AX213" i="58"/>
  <c r="AW213" i="58"/>
  <c r="AV213" i="58"/>
  <c r="AU213" i="58"/>
  <c r="AT213" i="58"/>
  <c r="AS213" i="58"/>
  <c r="BE213" i="58" s="1"/>
  <c r="AQ213" i="58"/>
  <c r="AP213" i="58"/>
  <c r="AO213" i="58"/>
  <c r="AN213" i="58"/>
  <c r="AR213" i="58" s="1"/>
  <c r="AM213" i="58"/>
  <c r="AL213" i="58"/>
  <c r="AD213" i="58"/>
  <c r="Q213" i="58"/>
  <c r="BD212" i="58"/>
  <c r="BC212" i="58"/>
  <c r="BB212" i="58"/>
  <c r="BA212" i="58"/>
  <c r="AZ212" i="58"/>
  <c r="AY212" i="58"/>
  <c r="AX212" i="58"/>
  <c r="AW212" i="58"/>
  <c r="AV212" i="58"/>
  <c r="AU212" i="58"/>
  <c r="AT212" i="58"/>
  <c r="AS212" i="58"/>
  <c r="BE212" i="58" s="1"/>
  <c r="AQ212" i="58"/>
  <c r="AP212" i="58"/>
  <c r="AO212" i="58"/>
  <c r="AN212" i="58"/>
  <c r="AM212" i="58"/>
  <c r="AL212" i="58"/>
  <c r="AD212" i="58"/>
  <c r="Q212" i="58"/>
  <c r="BD211" i="58"/>
  <c r="BC211" i="58"/>
  <c r="BB211" i="58"/>
  <c r="BA211" i="58"/>
  <c r="AZ211" i="58"/>
  <c r="AY211" i="58"/>
  <c r="AX211" i="58"/>
  <c r="AW211" i="58"/>
  <c r="AV211" i="58"/>
  <c r="AU211" i="58"/>
  <c r="AT211" i="58"/>
  <c r="AS211" i="58"/>
  <c r="BE211" i="58" s="1"/>
  <c r="AQ211" i="58"/>
  <c r="AP211" i="58"/>
  <c r="AO211" i="58"/>
  <c r="AN211" i="58"/>
  <c r="AR211" i="58" s="1"/>
  <c r="AM211" i="58"/>
  <c r="AL211" i="58"/>
  <c r="AD211" i="58"/>
  <c r="Q211" i="58"/>
  <c r="BD210" i="58"/>
  <c r="BC210" i="58"/>
  <c r="BB210" i="58"/>
  <c r="BA210" i="58"/>
  <c r="AZ210" i="58"/>
  <c r="AY210" i="58"/>
  <c r="AX210" i="58"/>
  <c r="AW210" i="58"/>
  <c r="AV210" i="58"/>
  <c r="AU210" i="58"/>
  <c r="AT210" i="58"/>
  <c r="AS210" i="58"/>
  <c r="AQ210" i="58"/>
  <c r="AP210" i="58"/>
  <c r="AO210" i="58"/>
  <c r="AN210" i="58"/>
  <c r="AM210" i="58"/>
  <c r="AL210" i="58"/>
  <c r="AR210" i="58" s="1"/>
  <c r="AD210" i="58"/>
  <c r="Q210" i="58"/>
  <c r="BD209" i="58"/>
  <c r="BC209" i="58"/>
  <c r="BB209" i="58"/>
  <c r="BA209" i="58"/>
  <c r="AZ209" i="58"/>
  <c r="AY209" i="58"/>
  <c r="AX209" i="58"/>
  <c r="AW209" i="58"/>
  <c r="AV209" i="58"/>
  <c r="AU209" i="58"/>
  <c r="AT209" i="58"/>
  <c r="AS209" i="58"/>
  <c r="BE209" i="58" s="1"/>
  <c r="AQ209" i="58"/>
  <c r="AP209" i="58"/>
  <c r="AO209" i="58"/>
  <c r="AN209" i="58"/>
  <c r="AR209" i="58" s="1"/>
  <c r="AM209" i="58"/>
  <c r="AL209" i="58"/>
  <c r="AD209" i="58"/>
  <c r="Q209" i="58"/>
  <c r="BD208" i="58"/>
  <c r="BC208" i="58"/>
  <c r="BB208" i="58"/>
  <c r="BA208" i="58"/>
  <c r="AZ208" i="58"/>
  <c r="AY208" i="58"/>
  <c r="AX208" i="58"/>
  <c r="AW208" i="58"/>
  <c r="AV208" i="58"/>
  <c r="AU208" i="58"/>
  <c r="AT208" i="58"/>
  <c r="AS208" i="58"/>
  <c r="BE208" i="58" s="1"/>
  <c r="AQ208" i="58"/>
  <c r="AP208" i="58"/>
  <c r="AO208" i="58"/>
  <c r="AN208" i="58"/>
  <c r="AM208" i="58"/>
  <c r="AL208" i="58"/>
  <c r="AR208" i="58" s="1"/>
  <c r="AD208" i="58"/>
  <c r="Q208" i="58"/>
  <c r="BD207" i="58"/>
  <c r="BC207" i="58"/>
  <c r="BB207" i="58"/>
  <c r="BA207" i="58"/>
  <c r="AZ207" i="58"/>
  <c r="AY207" i="58"/>
  <c r="AX207" i="58"/>
  <c r="AW207" i="58"/>
  <c r="AV207" i="58"/>
  <c r="AU207" i="58"/>
  <c r="AT207" i="58"/>
  <c r="AS207" i="58"/>
  <c r="BE207" i="58" s="1"/>
  <c r="AQ207" i="58"/>
  <c r="AP207" i="58"/>
  <c r="AO207" i="58"/>
  <c r="AN207" i="58"/>
  <c r="AR207" i="58" s="1"/>
  <c r="AM207" i="58"/>
  <c r="AL207" i="58"/>
  <c r="AD207" i="58"/>
  <c r="Q207" i="58"/>
  <c r="BD206" i="58"/>
  <c r="BC206" i="58"/>
  <c r="BB206" i="58"/>
  <c r="BA206" i="58"/>
  <c r="AZ206" i="58"/>
  <c r="AY206" i="58"/>
  <c r="AX206" i="58"/>
  <c r="AW206" i="58"/>
  <c r="AV206" i="58"/>
  <c r="AU206" i="58"/>
  <c r="AT206" i="58"/>
  <c r="AS206" i="58"/>
  <c r="AQ206" i="58"/>
  <c r="AP206" i="58"/>
  <c r="AO206" i="58"/>
  <c r="AN206" i="58"/>
  <c r="AR206" i="58" s="1"/>
  <c r="AM206" i="58"/>
  <c r="AL206" i="58"/>
  <c r="AD206" i="58"/>
  <c r="Q206" i="58"/>
  <c r="BD205" i="58"/>
  <c r="BC205" i="58"/>
  <c r="BB205" i="58"/>
  <c r="BA205" i="58"/>
  <c r="AZ205" i="58"/>
  <c r="AY205" i="58"/>
  <c r="AX205" i="58"/>
  <c r="AW205" i="58"/>
  <c r="AV205" i="58"/>
  <c r="AU205" i="58"/>
  <c r="AT205" i="58"/>
  <c r="AS205" i="58"/>
  <c r="BE205" i="58" s="1"/>
  <c r="AQ205" i="58"/>
  <c r="AP205" i="58"/>
  <c r="AO205" i="58"/>
  <c r="AN205" i="58"/>
  <c r="AM205" i="58"/>
  <c r="AL205" i="58"/>
  <c r="AR205" i="58" s="1"/>
  <c r="AD205" i="58"/>
  <c r="Q205" i="58"/>
  <c r="BD204" i="58"/>
  <c r="BC204" i="58"/>
  <c r="BB204" i="58"/>
  <c r="BA204" i="58"/>
  <c r="AZ204" i="58"/>
  <c r="AY204" i="58"/>
  <c r="AX204" i="58"/>
  <c r="AW204" i="58"/>
  <c r="AV204" i="58"/>
  <c r="AU204" i="58"/>
  <c r="AT204" i="58"/>
  <c r="AS204" i="58"/>
  <c r="AQ204" i="58"/>
  <c r="AP204" i="58"/>
  <c r="AO204" i="58"/>
  <c r="AN204" i="58"/>
  <c r="AM204" i="58"/>
  <c r="AL204" i="58"/>
  <c r="AR204" i="58" s="1"/>
  <c r="AD204" i="58"/>
  <c r="Q204" i="58"/>
  <c r="BD203" i="58"/>
  <c r="BC203" i="58"/>
  <c r="BB203" i="58"/>
  <c r="BA203" i="58"/>
  <c r="AZ203" i="58"/>
  <c r="AY203" i="58"/>
  <c r="AX203" i="58"/>
  <c r="AW203" i="58"/>
  <c r="AV203" i="58"/>
  <c r="AU203" i="58"/>
  <c r="AT203" i="58"/>
  <c r="AS203" i="58"/>
  <c r="BE203" i="58" s="1"/>
  <c r="AQ203" i="58"/>
  <c r="AP203" i="58"/>
  <c r="AO203" i="58"/>
  <c r="AN203" i="58"/>
  <c r="AR203" i="58" s="1"/>
  <c r="AM203" i="58"/>
  <c r="AL203" i="58"/>
  <c r="AD203" i="58"/>
  <c r="Q203" i="58"/>
  <c r="BD202" i="58"/>
  <c r="BC202" i="58"/>
  <c r="BB202" i="58"/>
  <c r="BA202" i="58"/>
  <c r="AZ202" i="58"/>
  <c r="AY202" i="58"/>
  <c r="AX202" i="58"/>
  <c r="AW202" i="58"/>
  <c r="AV202" i="58"/>
  <c r="AU202" i="58"/>
  <c r="AT202" i="58"/>
  <c r="AS202" i="58"/>
  <c r="AQ202" i="58"/>
  <c r="AP202" i="58"/>
  <c r="AO202" i="58"/>
  <c r="AN202" i="58"/>
  <c r="AM202" i="58"/>
  <c r="AL202" i="58"/>
  <c r="AR202" i="58" s="1"/>
  <c r="AD202" i="58"/>
  <c r="Q202" i="58"/>
  <c r="BD201" i="58"/>
  <c r="BC201" i="58"/>
  <c r="BB201" i="58"/>
  <c r="BA201" i="58"/>
  <c r="AZ201" i="58"/>
  <c r="AY201" i="58"/>
  <c r="AX201" i="58"/>
  <c r="AW201" i="58"/>
  <c r="AV201" i="58"/>
  <c r="AU201" i="58"/>
  <c r="AT201" i="58"/>
  <c r="AS201" i="58"/>
  <c r="BE201" i="58" s="1"/>
  <c r="AQ201" i="58"/>
  <c r="AP201" i="58"/>
  <c r="AO201" i="58"/>
  <c r="AN201" i="58"/>
  <c r="AR201" i="58" s="1"/>
  <c r="AM201" i="58"/>
  <c r="AL201" i="58"/>
  <c r="AD201" i="58"/>
  <c r="Q201" i="58"/>
  <c r="BD200" i="58"/>
  <c r="BC200" i="58"/>
  <c r="BB200" i="58"/>
  <c r="BA200" i="58"/>
  <c r="AZ200" i="58"/>
  <c r="AY200" i="58"/>
  <c r="AX200" i="58"/>
  <c r="AW200" i="58"/>
  <c r="AV200" i="58"/>
  <c r="AU200" i="58"/>
  <c r="AT200" i="58"/>
  <c r="AS200" i="58"/>
  <c r="BE200" i="58" s="1"/>
  <c r="AQ200" i="58"/>
  <c r="AP200" i="58"/>
  <c r="AO200" i="58"/>
  <c r="AN200" i="58"/>
  <c r="AM200" i="58"/>
  <c r="AL200" i="58"/>
  <c r="AR200" i="58" s="1"/>
  <c r="AD200" i="58"/>
  <c r="Q200" i="58"/>
  <c r="BD199" i="58"/>
  <c r="BC199" i="58"/>
  <c r="BB199" i="58"/>
  <c r="BA199" i="58"/>
  <c r="AZ199" i="58"/>
  <c r="AY199" i="58"/>
  <c r="AX199" i="58"/>
  <c r="AW199" i="58"/>
  <c r="AV199" i="58"/>
  <c r="AU199" i="58"/>
  <c r="AT199" i="58"/>
  <c r="AS199" i="58"/>
  <c r="BE199" i="58" s="1"/>
  <c r="AQ199" i="58"/>
  <c r="AP199" i="58"/>
  <c r="AO199" i="58"/>
  <c r="AN199" i="58"/>
  <c r="AR199" i="58" s="1"/>
  <c r="AM199" i="58"/>
  <c r="AL199" i="58"/>
  <c r="AD199" i="58"/>
  <c r="Q199" i="58"/>
  <c r="BD198" i="58"/>
  <c r="BC198" i="58"/>
  <c r="BB198" i="58"/>
  <c r="BA198" i="58"/>
  <c r="AZ198" i="58"/>
  <c r="AY198" i="58"/>
  <c r="AX198" i="58"/>
  <c r="AW198" i="58"/>
  <c r="AV198" i="58"/>
  <c r="AU198" i="58"/>
  <c r="AT198" i="58"/>
  <c r="AS198" i="58"/>
  <c r="BE198" i="58" s="1"/>
  <c r="AQ198" i="58"/>
  <c r="AP198" i="58"/>
  <c r="AO198" i="58"/>
  <c r="AN198" i="58"/>
  <c r="AM198" i="58"/>
  <c r="AL198" i="58"/>
  <c r="AR198" i="58" s="1"/>
  <c r="AD198" i="58"/>
  <c r="Q198" i="58"/>
  <c r="BD197" i="58"/>
  <c r="BC197" i="58"/>
  <c r="BB197" i="58"/>
  <c r="BA197" i="58"/>
  <c r="AZ197" i="58"/>
  <c r="AY197" i="58"/>
  <c r="AX197" i="58"/>
  <c r="AW197" i="58"/>
  <c r="AV197" i="58"/>
  <c r="AU197" i="58"/>
  <c r="AT197" i="58"/>
  <c r="AS197" i="58"/>
  <c r="BE197" i="58" s="1"/>
  <c r="AQ197" i="58"/>
  <c r="AP197" i="58"/>
  <c r="AO197" i="58"/>
  <c r="AN197" i="58"/>
  <c r="AR197" i="58" s="1"/>
  <c r="AM197" i="58"/>
  <c r="AL197" i="58"/>
  <c r="AD197" i="58"/>
  <c r="Q197" i="58"/>
  <c r="BD196" i="58"/>
  <c r="BC196" i="58"/>
  <c r="BB196" i="58"/>
  <c r="BA196" i="58"/>
  <c r="AZ196" i="58"/>
  <c r="AY196" i="58"/>
  <c r="AX196" i="58"/>
  <c r="AW196" i="58"/>
  <c r="AV196" i="58"/>
  <c r="AU196" i="58"/>
  <c r="AT196" i="58"/>
  <c r="AS196" i="58"/>
  <c r="BE196" i="58" s="1"/>
  <c r="AQ196" i="58"/>
  <c r="AP196" i="58"/>
  <c r="AO196" i="58"/>
  <c r="AN196" i="58"/>
  <c r="AM196" i="58"/>
  <c r="AL196" i="58"/>
  <c r="AR196" i="58" s="1"/>
  <c r="AD196" i="58"/>
  <c r="Q196" i="58"/>
  <c r="BD195" i="58"/>
  <c r="BC195" i="58"/>
  <c r="BB195" i="58"/>
  <c r="BA195" i="58"/>
  <c r="AZ195" i="58"/>
  <c r="AY195" i="58"/>
  <c r="AX195" i="58"/>
  <c r="AW195" i="58"/>
  <c r="AV195" i="58"/>
  <c r="AU195" i="58"/>
  <c r="AT195" i="58"/>
  <c r="AS195" i="58"/>
  <c r="BE195" i="58" s="1"/>
  <c r="AQ195" i="58"/>
  <c r="AP195" i="58"/>
  <c r="AO195" i="58"/>
  <c r="AN195" i="58"/>
  <c r="AR195" i="58" s="1"/>
  <c r="AM195" i="58"/>
  <c r="AL195" i="58"/>
  <c r="AD195" i="58"/>
  <c r="Q195" i="58"/>
  <c r="BD194" i="58"/>
  <c r="BC194" i="58"/>
  <c r="BB194" i="58"/>
  <c r="BA194" i="58"/>
  <c r="AZ194" i="58"/>
  <c r="AY194" i="58"/>
  <c r="AX194" i="58"/>
  <c r="AW194" i="58"/>
  <c r="AV194" i="58"/>
  <c r="AU194" i="58"/>
  <c r="AT194" i="58"/>
  <c r="AS194" i="58"/>
  <c r="BE194" i="58" s="1"/>
  <c r="AQ194" i="58"/>
  <c r="AP194" i="58"/>
  <c r="AO194" i="58"/>
  <c r="AN194" i="58"/>
  <c r="AM194" i="58"/>
  <c r="AL194" i="58"/>
  <c r="AR194" i="58" s="1"/>
  <c r="AD194" i="58"/>
  <c r="Q194" i="58"/>
  <c r="BD193" i="58"/>
  <c r="BC193" i="58"/>
  <c r="BB193" i="58"/>
  <c r="BA193" i="58"/>
  <c r="AZ193" i="58"/>
  <c r="AY193" i="58"/>
  <c r="AX193" i="58"/>
  <c r="AW193" i="58"/>
  <c r="AV193" i="58"/>
  <c r="AU193" i="58"/>
  <c r="AT193" i="58"/>
  <c r="AS193" i="58"/>
  <c r="BE193" i="58" s="1"/>
  <c r="AQ193" i="58"/>
  <c r="AP193" i="58"/>
  <c r="AO193" i="58"/>
  <c r="AN193" i="58"/>
  <c r="AR193" i="58" s="1"/>
  <c r="AM193" i="58"/>
  <c r="AL193" i="58"/>
  <c r="AD193" i="58"/>
  <c r="Q193" i="58"/>
  <c r="BD192" i="58"/>
  <c r="BC192" i="58"/>
  <c r="BB192" i="58"/>
  <c r="BA192" i="58"/>
  <c r="AZ192" i="58"/>
  <c r="AY192" i="58"/>
  <c r="AX192" i="58"/>
  <c r="AW192" i="58"/>
  <c r="AV192" i="58"/>
  <c r="AU192" i="58"/>
  <c r="AT192" i="58"/>
  <c r="AS192" i="58"/>
  <c r="BE192" i="58" s="1"/>
  <c r="AQ192" i="58"/>
  <c r="AP192" i="58"/>
  <c r="AO192" i="58"/>
  <c r="AN192" i="58"/>
  <c r="AM192" i="58"/>
  <c r="AL192" i="58"/>
  <c r="AR192" i="58" s="1"/>
  <c r="AD192" i="58"/>
  <c r="Q192" i="58"/>
  <c r="BD191" i="58"/>
  <c r="BC191" i="58"/>
  <c r="BB191" i="58"/>
  <c r="BA191" i="58"/>
  <c r="AZ191" i="58"/>
  <c r="AY191" i="58"/>
  <c r="AX191" i="58"/>
  <c r="AW191" i="58"/>
  <c r="AV191" i="58"/>
  <c r="AU191" i="58"/>
  <c r="AT191" i="58"/>
  <c r="AS191" i="58"/>
  <c r="BE191" i="58" s="1"/>
  <c r="AQ191" i="58"/>
  <c r="AP191" i="58"/>
  <c r="AO191" i="58"/>
  <c r="AN191" i="58"/>
  <c r="AR191" i="58" s="1"/>
  <c r="AM191" i="58"/>
  <c r="AL191" i="58"/>
  <c r="AD191" i="58"/>
  <c r="Q191" i="58"/>
  <c r="BD190" i="58"/>
  <c r="BC190" i="58"/>
  <c r="BB190" i="58"/>
  <c r="BA190" i="58"/>
  <c r="AZ190" i="58"/>
  <c r="AY190" i="58"/>
  <c r="AX190" i="58"/>
  <c r="AW190" i="58"/>
  <c r="AV190" i="58"/>
  <c r="AU190" i="58"/>
  <c r="AT190" i="58"/>
  <c r="AS190" i="58"/>
  <c r="BE190" i="58" s="1"/>
  <c r="AQ190" i="58"/>
  <c r="AP190" i="58"/>
  <c r="AO190" i="58"/>
  <c r="AN190" i="58"/>
  <c r="AM190" i="58"/>
  <c r="AL190" i="58"/>
  <c r="AR190" i="58" s="1"/>
  <c r="AD190" i="58"/>
  <c r="Q190" i="58"/>
  <c r="BD189" i="58"/>
  <c r="BC189" i="58"/>
  <c r="BB189" i="58"/>
  <c r="BA189" i="58"/>
  <c r="AZ189" i="58"/>
  <c r="AY189" i="58"/>
  <c r="AX189" i="58"/>
  <c r="AW189" i="58"/>
  <c r="AV189" i="58"/>
  <c r="AU189" i="58"/>
  <c r="AT189" i="58"/>
  <c r="AS189" i="58"/>
  <c r="BE189" i="58" s="1"/>
  <c r="AQ189" i="58"/>
  <c r="AP189" i="58"/>
  <c r="AO189" i="58"/>
  <c r="AN189" i="58"/>
  <c r="AR189" i="58" s="1"/>
  <c r="AM189" i="58"/>
  <c r="AL189" i="58"/>
  <c r="AD189" i="58"/>
  <c r="Q189" i="58"/>
  <c r="BD188" i="58"/>
  <c r="BC188" i="58"/>
  <c r="BB188" i="58"/>
  <c r="BA188" i="58"/>
  <c r="AZ188" i="58"/>
  <c r="AY188" i="58"/>
  <c r="AX188" i="58"/>
  <c r="AW188" i="58"/>
  <c r="AV188" i="58"/>
  <c r="AU188" i="58"/>
  <c r="AT188" i="58"/>
  <c r="AS188" i="58"/>
  <c r="BE188" i="58" s="1"/>
  <c r="AQ188" i="58"/>
  <c r="AP188" i="58"/>
  <c r="AO188" i="58"/>
  <c r="AN188" i="58"/>
  <c r="AM188" i="58"/>
  <c r="AL188" i="58"/>
  <c r="AR188" i="58" s="1"/>
  <c r="AD188" i="58"/>
  <c r="Q188" i="58"/>
  <c r="BD187" i="58"/>
  <c r="BC187" i="58"/>
  <c r="BB187" i="58"/>
  <c r="BA187" i="58"/>
  <c r="AZ187" i="58"/>
  <c r="AY187" i="58"/>
  <c r="AX187" i="58"/>
  <c r="AW187" i="58"/>
  <c r="AV187" i="58"/>
  <c r="AU187" i="58"/>
  <c r="AT187" i="58"/>
  <c r="AS187" i="58"/>
  <c r="BE187" i="58" s="1"/>
  <c r="AQ187" i="58"/>
  <c r="AP187" i="58"/>
  <c r="AO187" i="58"/>
  <c r="AN187" i="58"/>
  <c r="AR187" i="58" s="1"/>
  <c r="AM187" i="58"/>
  <c r="AL187" i="58"/>
  <c r="AD187" i="58"/>
  <c r="Q187" i="58"/>
  <c r="BD186" i="58"/>
  <c r="BC186" i="58"/>
  <c r="BB186" i="58"/>
  <c r="BA186" i="58"/>
  <c r="AZ186" i="58"/>
  <c r="AY186" i="58"/>
  <c r="AX186" i="58"/>
  <c r="AW186" i="58"/>
  <c r="AV186" i="58"/>
  <c r="AU186" i="58"/>
  <c r="AT186" i="58"/>
  <c r="AS186" i="58"/>
  <c r="BE186" i="58" s="1"/>
  <c r="AQ186" i="58"/>
  <c r="AP186" i="58"/>
  <c r="AO186" i="58"/>
  <c r="AN186" i="58"/>
  <c r="AM186" i="58"/>
  <c r="AL186" i="58"/>
  <c r="AR186" i="58" s="1"/>
  <c r="AD186" i="58"/>
  <c r="Q186" i="58"/>
  <c r="BD185" i="58"/>
  <c r="BC185" i="58"/>
  <c r="BB185" i="58"/>
  <c r="BA185" i="58"/>
  <c r="AZ185" i="58"/>
  <c r="AY185" i="58"/>
  <c r="AX185" i="58"/>
  <c r="AW185" i="58"/>
  <c r="AV185" i="58"/>
  <c r="AU185" i="58"/>
  <c r="AT185" i="58"/>
  <c r="AS185" i="58"/>
  <c r="BE185" i="58" s="1"/>
  <c r="AQ185" i="58"/>
  <c r="AP185" i="58"/>
  <c r="AO185" i="58"/>
  <c r="AN185" i="58"/>
  <c r="AR185" i="58" s="1"/>
  <c r="AM185" i="58"/>
  <c r="AL185" i="58"/>
  <c r="AD185" i="58"/>
  <c r="Q185" i="58"/>
  <c r="BD184" i="58"/>
  <c r="BC184" i="58"/>
  <c r="BB184" i="58"/>
  <c r="BA184" i="58"/>
  <c r="AZ184" i="58"/>
  <c r="AY184" i="58"/>
  <c r="AX184" i="58"/>
  <c r="AW184" i="58"/>
  <c r="AV184" i="58"/>
  <c r="AU184" i="58"/>
  <c r="AT184" i="58"/>
  <c r="AS184" i="58"/>
  <c r="BE184" i="58" s="1"/>
  <c r="AQ184" i="58"/>
  <c r="AP184" i="58"/>
  <c r="AO184" i="58"/>
  <c r="AN184" i="58"/>
  <c r="AM184" i="58"/>
  <c r="AL184" i="58"/>
  <c r="AR184" i="58" s="1"/>
  <c r="AD184" i="58"/>
  <c r="Q184" i="58"/>
  <c r="BD183" i="58"/>
  <c r="BC183" i="58"/>
  <c r="BB183" i="58"/>
  <c r="BA183" i="58"/>
  <c r="AZ183" i="58"/>
  <c r="AY183" i="58"/>
  <c r="AX183" i="58"/>
  <c r="AW183" i="58"/>
  <c r="AV183" i="58"/>
  <c r="AU183" i="58"/>
  <c r="AT183" i="58"/>
  <c r="AS183" i="58"/>
  <c r="BE183" i="58" s="1"/>
  <c r="AQ183" i="58"/>
  <c r="AP183" i="58"/>
  <c r="AO183" i="58"/>
  <c r="AN183" i="58"/>
  <c r="AR183" i="58" s="1"/>
  <c r="AM183" i="58"/>
  <c r="AL183" i="58"/>
  <c r="AD183" i="58"/>
  <c r="Q183" i="58"/>
  <c r="BD182" i="58"/>
  <c r="BC182" i="58"/>
  <c r="BB182" i="58"/>
  <c r="BA182" i="58"/>
  <c r="AZ182" i="58"/>
  <c r="AY182" i="58"/>
  <c r="AX182" i="58"/>
  <c r="AW182" i="58"/>
  <c r="AV182" i="58"/>
  <c r="AU182" i="58"/>
  <c r="AT182" i="58"/>
  <c r="AS182" i="58"/>
  <c r="BE182" i="58" s="1"/>
  <c r="AQ182" i="58"/>
  <c r="AP182" i="58"/>
  <c r="AO182" i="58"/>
  <c r="AN182" i="58"/>
  <c r="AM182" i="58"/>
  <c r="AL182" i="58"/>
  <c r="AR182" i="58" s="1"/>
  <c r="AD182" i="58"/>
  <c r="Q182" i="58"/>
  <c r="BD181" i="58"/>
  <c r="BC181" i="58"/>
  <c r="BB181" i="58"/>
  <c r="BA181" i="58"/>
  <c r="AZ181" i="58"/>
  <c r="AY181" i="58"/>
  <c r="AX181" i="58"/>
  <c r="AW181" i="58"/>
  <c r="AV181" i="58"/>
  <c r="AU181" i="58"/>
  <c r="AT181" i="58"/>
  <c r="AS181" i="58"/>
  <c r="BE181" i="58" s="1"/>
  <c r="AQ181" i="58"/>
  <c r="AP181" i="58"/>
  <c r="AO181" i="58"/>
  <c r="AN181" i="58"/>
  <c r="AR181" i="58" s="1"/>
  <c r="AM181" i="58"/>
  <c r="AL181" i="58"/>
  <c r="AD181" i="58"/>
  <c r="Q181" i="58"/>
  <c r="BD180" i="58"/>
  <c r="BC180" i="58"/>
  <c r="BB180" i="58"/>
  <c r="BA180" i="58"/>
  <c r="AZ180" i="58"/>
  <c r="AY180" i="58"/>
  <c r="AX180" i="58"/>
  <c r="AW180" i="58"/>
  <c r="AV180" i="58"/>
  <c r="AU180" i="58"/>
  <c r="AT180" i="58"/>
  <c r="AS180" i="58"/>
  <c r="BE180" i="58" s="1"/>
  <c r="AQ180" i="58"/>
  <c r="AP180" i="58"/>
  <c r="AO180" i="58"/>
  <c r="AN180" i="58"/>
  <c r="AM180" i="58"/>
  <c r="AL180" i="58"/>
  <c r="AR180" i="58" s="1"/>
  <c r="AD180" i="58"/>
  <c r="Q180" i="58"/>
  <c r="BD179" i="58"/>
  <c r="BC179" i="58"/>
  <c r="BB179" i="58"/>
  <c r="BA179" i="58"/>
  <c r="AZ179" i="58"/>
  <c r="AY179" i="58"/>
  <c r="AX179" i="58"/>
  <c r="AW179" i="58"/>
  <c r="AV179" i="58"/>
  <c r="AU179" i="58"/>
  <c r="AT179" i="58"/>
  <c r="AS179" i="58"/>
  <c r="BE179" i="58" s="1"/>
  <c r="AQ179" i="58"/>
  <c r="AP179" i="58"/>
  <c r="AO179" i="58"/>
  <c r="AN179" i="58"/>
  <c r="AR179" i="58" s="1"/>
  <c r="AM179" i="58"/>
  <c r="AL179" i="58"/>
  <c r="AD179" i="58"/>
  <c r="Q179" i="58"/>
  <c r="BD178" i="58"/>
  <c r="BC178" i="58"/>
  <c r="BB178" i="58"/>
  <c r="BA178" i="58"/>
  <c r="AZ178" i="58"/>
  <c r="AY178" i="58"/>
  <c r="AX178" i="58"/>
  <c r="AW178" i="58"/>
  <c r="AV178" i="58"/>
  <c r="AU178" i="58"/>
  <c r="AT178" i="58"/>
  <c r="AS178" i="58"/>
  <c r="BE178" i="58" s="1"/>
  <c r="AQ178" i="58"/>
  <c r="AP178" i="58"/>
  <c r="AO178" i="58"/>
  <c r="AN178" i="58"/>
  <c r="AM178" i="58"/>
  <c r="AL178" i="58"/>
  <c r="AR178" i="58" s="1"/>
  <c r="AD178" i="58"/>
  <c r="Q178" i="58"/>
  <c r="BD177" i="58"/>
  <c r="BC177" i="58"/>
  <c r="BB177" i="58"/>
  <c r="BA177" i="58"/>
  <c r="AZ177" i="58"/>
  <c r="AY177" i="58"/>
  <c r="AX177" i="58"/>
  <c r="AW177" i="58"/>
  <c r="AV177" i="58"/>
  <c r="AU177" i="58"/>
  <c r="AT177" i="58"/>
  <c r="AS177" i="58"/>
  <c r="BE177" i="58" s="1"/>
  <c r="AQ177" i="58"/>
  <c r="AP177" i="58"/>
  <c r="AO177" i="58"/>
  <c r="AN177" i="58"/>
  <c r="AR177" i="58" s="1"/>
  <c r="AM177" i="58"/>
  <c r="AL177" i="58"/>
  <c r="AD177" i="58"/>
  <c r="Q177" i="58"/>
  <c r="BD176" i="58"/>
  <c r="BC176" i="58"/>
  <c r="BB176" i="58"/>
  <c r="BA176" i="58"/>
  <c r="AZ176" i="58"/>
  <c r="AY176" i="58"/>
  <c r="AX176" i="58"/>
  <c r="AW176" i="58"/>
  <c r="AV176" i="58"/>
  <c r="AU176" i="58"/>
  <c r="AT176" i="58"/>
  <c r="AS176" i="58"/>
  <c r="BE176" i="58" s="1"/>
  <c r="AQ176" i="58"/>
  <c r="AP176" i="58"/>
  <c r="AO176" i="58"/>
  <c r="AN176" i="58"/>
  <c r="AM176" i="58"/>
  <c r="AL176" i="58"/>
  <c r="AR176" i="58" s="1"/>
  <c r="AD176" i="58"/>
  <c r="Q176" i="58"/>
  <c r="BD175" i="58"/>
  <c r="BC175" i="58"/>
  <c r="BB175" i="58"/>
  <c r="BA175" i="58"/>
  <c r="AZ175" i="58"/>
  <c r="AY175" i="58"/>
  <c r="AX175" i="58"/>
  <c r="AW175" i="58"/>
  <c r="AV175" i="58"/>
  <c r="AU175" i="58"/>
  <c r="AT175" i="58"/>
  <c r="AS175" i="58"/>
  <c r="BE175" i="58" s="1"/>
  <c r="AQ175" i="58"/>
  <c r="AP175" i="58"/>
  <c r="AO175" i="58"/>
  <c r="AN175" i="58"/>
  <c r="AR175" i="58" s="1"/>
  <c r="AM175" i="58"/>
  <c r="AL175" i="58"/>
  <c r="AD175" i="58"/>
  <c r="Q175" i="58"/>
  <c r="BD174" i="58"/>
  <c r="BC174" i="58"/>
  <c r="BB174" i="58"/>
  <c r="BA174" i="58"/>
  <c r="AZ174" i="58"/>
  <c r="AY174" i="58"/>
  <c r="AX174" i="58"/>
  <c r="AW174" i="58"/>
  <c r="AV174" i="58"/>
  <c r="AU174" i="58"/>
  <c r="AT174" i="58"/>
  <c r="AS174" i="58"/>
  <c r="BE174" i="58" s="1"/>
  <c r="AQ174" i="58"/>
  <c r="AP174" i="58"/>
  <c r="AO174" i="58"/>
  <c r="AN174" i="58"/>
  <c r="AM174" i="58"/>
  <c r="AL174" i="58"/>
  <c r="AR174" i="58" s="1"/>
  <c r="AD174" i="58"/>
  <c r="Q174" i="58"/>
  <c r="BD173" i="58"/>
  <c r="BC173" i="58"/>
  <c r="BB173" i="58"/>
  <c r="BA173" i="58"/>
  <c r="AZ173" i="58"/>
  <c r="AY173" i="58"/>
  <c r="AX173" i="58"/>
  <c r="AW173" i="58"/>
  <c r="AV173" i="58"/>
  <c r="AU173" i="58"/>
  <c r="AT173" i="58"/>
  <c r="AS173" i="58"/>
  <c r="BE173" i="58" s="1"/>
  <c r="AQ173" i="58"/>
  <c r="AP173" i="58"/>
  <c r="AO173" i="58"/>
  <c r="AN173" i="58"/>
  <c r="AR173" i="58" s="1"/>
  <c r="AM173" i="58"/>
  <c r="AL173" i="58"/>
  <c r="AD173" i="58"/>
  <c r="Q173" i="58"/>
  <c r="BD172" i="58"/>
  <c r="BC172" i="58"/>
  <c r="BB172" i="58"/>
  <c r="BA172" i="58"/>
  <c r="AZ172" i="58"/>
  <c r="AY172" i="58"/>
  <c r="AX172" i="58"/>
  <c r="AW172" i="58"/>
  <c r="AV172" i="58"/>
  <c r="AU172" i="58"/>
  <c r="AT172" i="58"/>
  <c r="AS172" i="58"/>
  <c r="BE172" i="58" s="1"/>
  <c r="AQ172" i="58"/>
  <c r="AP172" i="58"/>
  <c r="AO172" i="58"/>
  <c r="AN172" i="58"/>
  <c r="AM172" i="58"/>
  <c r="AL172" i="58"/>
  <c r="AR172" i="58" s="1"/>
  <c r="AD172" i="58"/>
  <c r="Q172" i="58"/>
  <c r="BD171" i="58"/>
  <c r="BC171" i="58"/>
  <c r="BB171" i="58"/>
  <c r="BA171" i="58"/>
  <c r="AZ171" i="58"/>
  <c r="AY171" i="58"/>
  <c r="AX171" i="58"/>
  <c r="AW171" i="58"/>
  <c r="AV171" i="58"/>
  <c r="AU171" i="58"/>
  <c r="AT171" i="58"/>
  <c r="AS171" i="58"/>
  <c r="BE171" i="58" s="1"/>
  <c r="AQ171" i="58"/>
  <c r="AP171" i="58"/>
  <c r="AO171" i="58"/>
  <c r="AN171" i="58"/>
  <c r="AR171" i="58" s="1"/>
  <c r="AM171" i="58"/>
  <c r="AL171" i="58"/>
  <c r="AD171" i="58"/>
  <c r="Q171" i="58"/>
  <c r="BD170" i="58"/>
  <c r="BC170" i="58"/>
  <c r="BB170" i="58"/>
  <c r="BA170" i="58"/>
  <c r="AZ170" i="58"/>
  <c r="AY170" i="58"/>
  <c r="AX170" i="58"/>
  <c r="AW170" i="58"/>
  <c r="AV170" i="58"/>
  <c r="AU170" i="58"/>
  <c r="AT170" i="58"/>
  <c r="AS170" i="58"/>
  <c r="BE170" i="58" s="1"/>
  <c r="AQ170" i="58"/>
  <c r="AP170" i="58"/>
  <c r="AO170" i="58"/>
  <c r="AN170" i="58"/>
  <c r="AM170" i="58"/>
  <c r="AL170" i="58"/>
  <c r="AR170" i="58" s="1"/>
  <c r="AD170" i="58"/>
  <c r="Q170" i="58"/>
  <c r="BD169" i="58"/>
  <c r="BC169" i="58"/>
  <c r="BB169" i="58"/>
  <c r="BA169" i="58"/>
  <c r="AZ169" i="58"/>
  <c r="AY169" i="58"/>
  <c r="AX169" i="58"/>
  <c r="AW169" i="58"/>
  <c r="AV169" i="58"/>
  <c r="AU169" i="58"/>
  <c r="AT169" i="58"/>
  <c r="AS169" i="58"/>
  <c r="BE169" i="58" s="1"/>
  <c r="AQ169" i="58"/>
  <c r="AP169" i="58"/>
  <c r="AO169" i="58"/>
  <c r="AN169" i="58"/>
  <c r="AR169" i="58" s="1"/>
  <c r="AM169" i="58"/>
  <c r="AL169" i="58"/>
  <c r="AD169" i="58"/>
  <c r="Q169" i="58"/>
  <c r="BD168" i="58"/>
  <c r="BC168" i="58"/>
  <c r="BB168" i="58"/>
  <c r="BA168" i="58"/>
  <c r="AZ168" i="58"/>
  <c r="AY168" i="58"/>
  <c r="AX168" i="58"/>
  <c r="AW168" i="58"/>
  <c r="AV168" i="58"/>
  <c r="AU168" i="58"/>
  <c r="AT168" i="58"/>
  <c r="AS168" i="58"/>
  <c r="BE168" i="58" s="1"/>
  <c r="AQ168" i="58"/>
  <c r="AP168" i="58"/>
  <c r="AO168" i="58"/>
  <c r="AN168" i="58"/>
  <c r="AM168" i="58"/>
  <c r="AL168" i="58"/>
  <c r="AR168" i="58" s="1"/>
  <c r="AD168" i="58"/>
  <c r="Q168" i="58"/>
  <c r="BD167" i="58"/>
  <c r="BC167" i="58"/>
  <c r="BB167" i="58"/>
  <c r="BA167" i="58"/>
  <c r="AZ167" i="58"/>
  <c r="AY167" i="58"/>
  <c r="AX167" i="58"/>
  <c r="AW167" i="58"/>
  <c r="AV167" i="58"/>
  <c r="AU167" i="58"/>
  <c r="AT167" i="58"/>
  <c r="AS167" i="58"/>
  <c r="BE167" i="58" s="1"/>
  <c r="AQ167" i="58"/>
  <c r="AP167" i="58"/>
  <c r="AO167" i="58"/>
  <c r="AN167" i="58"/>
  <c r="AR167" i="58" s="1"/>
  <c r="AM167" i="58"/>
  <c r="AL167" i="58"/>
  <c r="AD167" i="58"/>
  <c r="Q167" i="58"/>
  <c r="BD166" i="58"/>
  <c r="BC166" i="58"/>
  <c r="BB166" i="58"/>
  <c r="BA166" i="58"/>
  <c r="AZ166" i="58"/>
  <c r="AY166" i="58"/>
  <c r="AX166" i="58"/>
  <c r="AW166" i="58"/>
  <c r="AV166" i="58"/>
  <c r="AU166" i="58"/>
  <c r="AT166" i="58"/>
  <c r="AS166" i="58"/>
  <c r="BE166" i="58" s="1"/>
  <c r="AQ166" i="58"/>
  <c r="AP166" i="58"/>
  <c r="AO166" i="58"/>
  <c r="AN166" i="58"/>
  <c r="AM166" i="58"/>
  <c r="AL166" i="58"/>
  <c r="AR166" i="58" s="1"/>
  <c r="AD166" i="58"/>
  <c r="Q166" i="58"/>
  <c r="BD165" i="58"/>
  <c r="BC165" i="58"/>
  <c r="BB165" i="58"/>
  <c r="BA165" i="58"/>
  <c r="AZ165" i="58"/>
  <c r="AY165" i="58"/>
  <c r="AX165" i="58"/>
  <c r="AW165" i="58"/>
  <c r="AV165" i="58"/>
  <c r="AU165" i="58"/>
  <c r="AT165" i="58"/>
  <c r="AS165" i="58"/>
  <c r="BE165" i="58" s="1"/>
  <c r="AQ165" i="58"/>
  <c r="AP165" i="58"/>
  <c r="AO165" i="58"/>
  <c r="AN165" i="58"/>
  <c r="AR165" i="58" s="1"/>
  <c r="AM165" i="58"/>
  <c r="AL165" i="58"/>
  <c r="AD165" i="58"/>
  <c r="Q165" i="58"/>
  <c r="BD164" i="58"/>
  <c r="BC164" i="58"/>
  <c r="BB164" i="58"/>
  <c r="BA164" i="58"/>
  <c r="AZ164" i="58"/>
  <c r="AY164" i="58"/>
  <c r="AX164" i="58"/>
  <c r="AW164" i="58"/>
  <c r="AV164" i="58"/>
  <c r="AU164" i="58"/>
  <c r="AT164" i="58"/>
  <c r="AS164" i="58"/>
  <c r="BE164" i="58" s="1"/>
  <c r="AQ164" i="58"/>
  <c r="AP164" i="58"/>
  <c r="AO164" i="58"/>
  <c r="AN164" i="58"/>
  <c r="AM164" i="58"/>
  <c r="AL164" i="58"/>
  <c r="AR164" i="58" s="1"/>
  <c r="AD164" i="58"/>
  <c r="Q164" i="58"/>
  <c r="BD163" i="58"/>
  <c r="BC163" i="58"/>
  <c r="BB163" i="58"/>
  <c r="BA163" i="58"/>
  <c r="AZ163" i="58"/>
  <c r="AY163" i="58"/>
  <c r="AX163" i="58"/>
  <c r="AW163" i="58"/>
  <c r="AV163" i="58"/>
  <c r="AU163" i="58"/>
  <c r="AT163" i="58"/>
  <c r="AS163" i="58"/>
  <c r="BE163" i="58" s="1"/>
  <c r="AQ163" i="58"/>
  <c r="AP163" i="58"/>
  <c r="AO163" i="58"/>
  <c r="AN163" i="58"/>
  <c r="AR163" i="58" s="1"/>
  <c r="AM163" i="58"/>
  <c r="AL163" i="58"/>
  <c r="AD163" i="58"/>
  <c r="Q163" i="58"/>
  <c r="BD162" i="58"/>
  <c r="BC162" i="58"/>
  <c r="BB162" i="58"/>
  <c r="BA162" i="58"/>
  <c r="AZ162" i="58"/>
  <c r="AY162" i="58"/>
  <c r="AX162" i="58"/>
  <c r="AW162" i="58"/>
  <c r="AV162" i="58"/>
  <c r="AU162" i="58"/>
  <c r="AT162" i="58"/>
  <c r="AS162" i="58"/>
  <c r="BE162" i="58" s="1"/>
  <c r="AQ162" i="58"/>
  <c r="AP162" i="58"/>
  <c r="AO162" i="58"/>
  <c r="AN162" i="58"/>
  <c r="AM162" i="58"/>
  <c r="AL162" i="58"/>
  <c r="AR162" i="58" s="1"/>
  <c r="AD162" i="58"/>
  <c r="Q162" i="58"/>
  <c r="BD161" i="58"/>
  <c r="BC161" i="58"/>
  <c r="BB161" i="58"/>
  <c r="BA161" i="58"/>
  <c r="AZ161" i="58"/>
  <c r="AY161" i="58"/>
  <c r="AX161" i="58"/>
  <c r="AW161" i="58"/>
  <c r="AV161" i="58"/>
  <c r="AU161" i="58"/>
  <c r="AT161" i="58"/>
  <c r="AS161" i="58"/>
  <c r="BE161" i="58" s="1"/>
  <c r="AQ161" i="58"/>
  <c r="AP161" i="58"/>
  <c r="AO161" i="58"/>
  <c r="AN161" i="58"/>
  <c r="AR161" i="58" s="1"/>
  <c r="AM161" i="58"/>
  <c r="AL161" i="58"/>
  <c r="AD161" i="58"/>
  <c r="Q161" i="58"/>
  <c r="BD160" i="58"/>
  <c r="BC160" i="58"/>
  <c r="BB160" i="58"/>
  <c r="BA160" i="58"/>
  <c r="AZ160" i="58"/>
  <c r="AY160" i="58"/>
  <c r="AX160" i="58"/>
  <c r="AW160" i="58"/>
  <c r="AV160" i="58"/>
  <c r="AU160" i="58"/>
  <c r="AT160" i="58"/>
  <c r="AS160" i="58"/>
  <c r="BE160" i="58" s="1"/>
  <c r="AQ160" i="58"/>
  <c r="AP160" i="58"/>
  <c r="AO160" i="58"/>
  <c r="AN160" i="58"/>
  <c r="AM160" i="58"/>
  <c r="AL160" i="58"/>
  <c r="AR160" i="58" s="1"/>
  <c r="AD160" i="58"/>
  <c r="Q160" i="58"/>
  <c r="BD159" i="58"/>
  <c r="BC159" i="58"/>
  <c r="BB159" i="58"/>
  <c r="BA159" i="58"/>
  <c r="AZ159" i="58"/>
  <c r="AY159" i="58"/>
  <c r="AX159" i="58"/>
  <c r="AW159" i="58"/>
  <c r="AV159" i="58"/>
  <c r="AU159" i="58"/>
  <c r="AT159" i="58"/>
  <c r="AS159" i="58"/>
  <c r="BE159" i="58" s="1"/>
  <c r="AQ159" i="58"/>
  <c r="AP159" i="58"/>
  <c r="AO159" i="58"/>
  <c r="AN159" i="58"/>
  <c r="AR159" i="58" s="1"/>
  <c r="AM159" i="58"/>
  <c r="AL159" i="58"/>
  <c r="AD159" i="58"/>
  <c r="Q159" i="58"/>
  <c r="BD158" i="58"/>
  <c r="BC158" i="58"/>
  <c r="BB158" i="58"/>
  <c r="BA158" i="58"/>
  <c r="AZ158" i="58"/>
  <c r="AY158" i="58"/>
  <c r="AX158" i="58"/>
  <c r="AW158" i="58"/>
  <c r="AV158" i="58"/>
  <c r="AU158" i="58"/>
  <c r="AT158" i="58"/>
  <c r="AS158" i="58"/>
  <c r="AQ158" i="58"/>
  <c r="AP158" i="58"/>
  <c r="AO158" i="58"/>
  <c r="AN158" i="58"/>
  <c r="AM158" i="58"/>
  <c r="AL158" i="58"/>
  <c r="AR158" i="58" s="1"/>
  <c r="AD158" i="58"/>
  <c r="Q158" i="58"/>
  <c r="BD157" i="58"/>
  <c r="BC157" i="58"/>
  <c r="BB157" i="58"/>
  <c r="BA157" i="58"/>
  <c r="AZ157" i="58"/>
  <c r="AY157" i="58"/>
  <c r="AX157" i="58"/>
  <c r="AW157" i="58"/>
  <c r="AV157" i="58"/>
  <c r="AU157" i="58"/>
  <c r="AT157" i="58"/>
  <c r="AS157" i="58"/>
  <c r="BE157" i="58" s="1"/>
  <c r="AQ157" i="58"/>
  <c r="AP157" i="58"/>
  <c r="AO157" i="58"/>
  <c r="AN157" i="58"/>
  <c r="AR157" i="58" s="1"/>
  <c r="AM157" i="58"/>
  <c r="AL157" i="58"/>
  <c r="AD157" i="58"/>
  <c r="Q157" i="58"/>
  <c r="BD156" i="58"/>
  <c r="BC156" i="58"/>
  <c r="BB156" i="58"/>
  <c r="BA156" i="58"/>
  <c r="AZ156" i="58"/>
  <c r="AY156" i="58"/>
  <c r="AX156" i="58"/>
  <c r="AW156" i="58"/>
  <c r="AV156" i="58"/>
  <c r="AU156" i="58"/>
  <c r="AT156" i="58"/>
  <c r="AS156" i="58"/>
  <c r="BE156" i="58" s="1"/>
  <c r="AQ156" i="58"/>
  <c r="AP156" i="58"/>
  <c r="AO156" i="58"/>
  <c r="AN156" i="58"/>
  <c r="AM156" i="58"/>
  <c r="AL156" i="58"/>
  <c r="AR156" i="58" s="1"/>
  <c r="AD156" i="58"/>
  <c r="Q156" i="58"/>
  <c r="BD155" i="58"/>
  <c r="BC155" i="58"/>
  <c r="BB155" i="58"/>
  <c r="BA155" i="58"/>
  <c r="AZ155" i="58"/>
  <c r="AY155" i="58"/>
  <c r="AX155" i="58"/>
  <c r="AW155" i="58"/>
  <c r="AV155" i="58"/>
  <c r="AU155" i="58"/>
  <c r="AT155" i="58"/>
  <c r="AS155" i="58"/>
  <c r="BE155" i="58" s="1"/>
  <c r="AQ155" i="58"/>
  <c r="AP155" i="58"/>
  <c r="AO155" i="58"/>
  <c r="AN155" i="58"/>
  <c r="AR155" i="58" s="1"/>
  <c r="AM155" i="58"/>
  <c r="AL155" i="58"/>
  <c r="AD155" i="58"/>
  <c r="Q155" i="58"/>
  <c r="BD154" i="58"/>
  <c r="BC154" i="58"/>
  <c r="BB154" i="58"/>
  <c r="BA154" i="58"/>
  <c r="AZ154" i="58"/>
  <c r="AY154" i="58"/>
  <c r="AX154" i="58"/>
  <c r="AW154" i="58"/>
  <c r="AV154" i="58"/>
  <c r="AU154" i="58"/>
  <c r="AT154" i="58"/>
  <c r="AS154" i="58"/>
  <c r="BE154" i="58" s="1"/>
  <c r="AQ154" i="58"/>
  <c r="AP154" i="58"/>
  <c r="AO154" i="58"/>
  <c r="AN154" i="58"/>
  <c r="AM154" i="58"/>
  <c r="AL154" i="58"/>
  <c r="AR154" i="58" s="1"/>
  <c r="AD154" i="58"/>
  <c r="Q154" i="58"/>
  <c r="BD153" i="58"/>
  <c r="BC153" i="58"/>
  <c r="BB153" i="58"/>
  <c r="BA153" i="58"/>
  <c r="AZ153" i="58"/>
  <c r="AY153" i="58"/>
  <c r="AX153" i="58"/>
  <c r="AW153" i="58"/>
  <c r="AV153" i="58"/>
  <c r="AU153" i="58"/>
  <c r="AT153" i="58"/>
  <c r="AS153" i="58"/>
  <c r="BE153" i="58" s="1"/>
  <c r="AQ153" i="58"/>
  <c r="AP153" i="58"/>
  <c r="AO153" i="58"/>
  <c r="AN153" i="58"/>
  <c r="AR153" i="58" s="1"/>
  <c r="AM153" i="58"/>
  <c r="AL153" i="58"/>
  <c r="AD153" i="58"/>
  <c r="Q153" i="58"/>
  <c r="BD152" i="58"/>
  <c r="BC152" i="58"/>
  <c r="BB152" i="58"/>
  <c r="BA152" i="58"/>
  <c r="AZ152" i="58"/>
  <c r="AY152" i="58"/>
  <c r="AX152" i="58"/>
  <c r="AW152" i="58"/>
  <c r="AV152" i="58"/>
  <c r="AU152" i="58"/>
  <c r="AT152" i="58"/>
  <c r="AS152" i="58"/>
  <c r="BE152" i="58" s="1"/>
  <c r="AQ152" i="58"/>
  <c r="AP152" i="58"/>
  <c r="AO152" i="58"/>
  <c r="AN152" i="58"/>
  <c r="AM152" i="58"/>
  <c r="AL152" i="58"/>
  <c r="AR152" i="58" s="1"/>
  <c r="AD152" i="58"/>
  <c r="Q152" i="58"/>
  <c r="BD151" i="58"/>
  <c r="BC151" i="58"/>
  <c r="BB151" i="58"/>
  <c r="BA151" i="58"/>
  <c r="AZ151" i="58"/>
  <c r="AY151" i="58"/>
  <c r="AX151" i="58"/>
  <c r="AW151" i="58"/>
  <c r="AV151" i="58"/>
  <c r="AU151" i="58"/>
  <c r="AT151" i="58"/>
  <c r="AS151" i="58"/>
  <c r="BE151" i="58" s="1"/>
  <c r="AQ151" i="58"/>
  <c r="AP151" i="58"/>
  <c r="AO151" i="58"/>
  <c r="AN151" i="58"/>
  <c r="AR151" i="58" s="1"/>
  <c r="AM151" i="58"/>
  <c r="AL151" i="58"/>
  <c r="AD151" i="58"/>
  <c r="Q151" i="58"/>
  <c r="BD150" i="58"/>
  <c r="BC150" i="58"/>
  <c r="BB150" i="58"/>
  <c r="BA150" i="58"/>
  <c r="AZ150" i="58"/>
  <c r="AY150" i="58"/>
  <c r="AX150" i="58"/>
  <c r="AW150" i="58"/>
  <c r="AV150" i="58"/>
  <c r="AU150" i="58"/>
  <c r="AT150" i="58"/>
  <c r="AS150" i="58"/>
  <c r="BE150" i="58" s="1"/>
  <c r="AQ150" i="58"/>
  <c r="AP150" i="58"/>
  <c r="AO150" i="58"/>
  <c r="AN150" i="58"/>
  <c r="AM150" i="58"/>
  <c r="AL150" i="58"/>
  <c r="AR150" i="58" s="1"/>
  <c r="AD150" i="58"/>
  <c r="Q150" i="58"/>
  <c r="BD149" i="58"/>
  <c r="BC149" i="58"/>
  <c r="BB149" i="58"/>
  <c r="BA149" i="58"/>
  <c r="AZ149" i="58"/>
  <c r="AY149" i="58"/>
  <c r="AX149" i="58"/>
  <c r="AW149" i="58"/>
  <c r="AV149" i="58"/>
  <c r="AU149" i="58"/>
  <c r="AT149" i="58"/>
  <c r="AS149" i="58"/>
  <c r="BE149" i="58" s="1"/>
  <c r="AQ149" i="58"/>
  <c r="AP149" i="58"/>
  <c r="AO149" i="58"/>
  <c r="AN149" i="58"/>
  <c r="AR149" i="58" s="1"/>
  <c r="AM149" i="58"/>
  <c r="AL149" i="58"/>
  <c r="AD149" i="58"/>
  <c r="Q149" i="58"/>
  <c r="BD148" i="58"/>
  <c r="BC148" i="58"/>
  <c r="BB148" i="58"/>
  <c r="BA148" i="58"/>
  <c r="AZ148" i="58"/>
  <c r="AY148" i="58"/>
  <c r="AX148" i="58"/>
  <c r="AW148" i="58"/>
  <c r="AV148" i="58"/>
  <c r="AU148" i="58"/>
  <c r="AT148" i="58"/>
  <c r="AS148" i="58"/>
  <c r="BE148" i="58" s="1"/>
  <c r="AQ148" i="58"/>
  <c r="AP148" i="58"/>
  <c r="AO148" i="58"/>
  <c r="AN148" i="58"/>
  <c r="AM148" i="58"/>
  <c r="AL148" i="58"/>
  <c r="AR148" i="58" s="1"/>
  <c r="AD148" i="58"/>
  <c r="Q148" i="58"/>
  <c r="BD147" i="58"/>
  <c r="BC147" i="58"/>
  <c r="BB147" i="58"/>
  <c r="BA147" i="58"/>
  <c r="AZ147" i="58"/>
  <c r="AY147" i="58"/>
  <c r="AX147" i="58"/>
  <c r="AW147" i="58"/>
  <c r="AV147" i="58"/>
  <c r="AU147" i="58"/>
  <c r="AT147" i="58"/>
  <c r="AS147" i="58"/>
  <c r="BE147" i="58" s="1"/>
  <c r="AQ147" i="58"/>
  <c r="AP147" i="58"/>
  <c r="AO147" i="58"/>
  <c r="AN147" i="58"/>
  <c r="AR147" i="58" s="1"/>
  <c r="AM147" i="58"/>
  <c r="AL147" i="58"/>
  <c r="AD147" i="58"/>
  <c r="Q147" i="58"/>
  <c r="BD146" i="58"/>
  <c r="BC146" i="58"/>
  <c r="BB146" i="58"/>
  <c r="BA146" i="58"/>
  <c r="AZ146" i="58"/>
  <c r="AY146" i="58"/>
  <c r="AX146" i="58"/>
  <c r="AW146" i="58"/>
  <c r="AV146" i="58"/>
  <c r="AU146" i="58"/>
  <c r="AT146" i="58"/>
  <c r="AS146" i="58"/>
  <c r="BE146" i="58" s="1"/>
  <c r="AQ146" i="58"/>
  <c r="AP146" i="58"/>
  <c r="AO146" i="58"/>
  <c r="AN146" i="58"/>
  <c r="AM146" i="58"/>
  <c r="AL146" i="58"/>
  <c r="AR146" i="58" s="1"/>
  <c r="AD146" i="58"/>
  <c r="Q146" i="58"/>
  <c r="BD145" i="58"/>
  <c r="BC145" i="58"/>
  <c r="BB145" i="58"/>
  <c r="BA145" i="58"/>
  <c r="AZ145" i="58"/>
  <c r="AY145" i="58"/>
  <c r="AX145" i="58"/>
  <c r="AW145" i="58"/>
  <c r="AV145" i="58"/>
  <c r="AU145" i="58"/>
  <c r="AT145" i="58"/>
  <c r="AS145" i="58"/>
  <c r="BE145" i="58" s="1"/>
  <c r="AQ145" i="58"/>
  <c r="AP145" i="58"/>
  <c r="AO145" i="58"/>
  <c r="AN145" i="58"/>
  <c r="AR145" i="58" s="1"/>
  <c r="AM145" i="58"/>
  <c r="AL145" i="58"/>
  <c r="AD145" i="58"/>
  <c r="Q145" i="58"/>
  <c r="BD144" i="58"/>
  <c r="BC144" i="58"/>
  <c r="BB144" i="58"/>
  <c r="BA144" i="58"/>
  <c r="AZ144" i="58"/>
  <c r="AY144" i="58"/>
  <c r="AX144" i="58"/>
  <c r="AW144" i="58"/>
  <c r="AV144" i="58"/>
  <c r="AU144" i="58"/>
  <c r="AT144" i="58"/>
  <c r="AS144" i="58"/>
  <c r="BE144" i="58" s="1"/>
  <c r="AQ144" i="58"/>
  <c r="AP144" i="58"/>
  <c r="AO144" i="58"/>
  <c r="AN144" i="58"/>
  <c r="AM144" i="58"/>
  <c r="AL144" i="58"/>
  <c r="AR144" i="58" s="1"/>
  <c r="AD144" i="58"/>
  <c r="Q144" i="58"/>
  <c r="BD143" i="58"/>
  <c r="BC143" i="58"/>
  <c r="BB143" i="58"/>
  <c r="BA143" i="58"/>
  <c r="AZ143" i="58"/>
  <c r="AY143" i="58"/>
  <c r="AX143" i="58"/>
  <c r="AW143" i="58"/>
  <c r="AV143" i="58"/>
  <c r="AU143" i="58"/>
  <c r="AT143" i="58"/>
  <c r="AS143" i="58"/>
  <c r="BE143" i="58" s="1"/>
  <c r="AQ143" i="58"/>
  <c r="AP143" i="58"/>
  <c r="AO143" i="58"/>
  <c r="AN143" i="58"/>
  <c r="AR143" i="58" s="1"/>
  <c r="AM143" i="58"/>
  <c r="AL143" i="58"/>
  <c r="AD143" i="58"/>
  <c r="Q143" i="58"/>
  <c r="BD142" i="58"/>
  <c r="BC142" i="58"/>
  <c r="BB142" i="58"/>
  <c r="BA142" i="58"/>
  <c r="AZ142" i="58"/>
  <c r="AY142" i="58"/>
  <c r="AX142" i="58"/>
  <c r="AW142" i="58"/>
  <c r="AV142" i="58"/>
  <c r="AU142" i="58"/>
  <c r="AT142" i="58"/>
  <c r="AS142" i="58"/>
  <c r="BE142" i="58" s="1"/>
  <c r="AQ142" i="58"/>
  <c r="AP142" i="58"/>
  <c r="AO142" i="58"/>
  <c r="AN142" i="58"/>
  <c r="AM142" i="58"/>
  <c r="AL142" i="58"/>
  <c r="AR142" i="58" s="1"/>
  <c r="AD142" i="58"/>
  <c r="Q142" i="58"/>
  <c r="BD141" i="58"/>
  <c r="BC141" i="58"/>
  <c r="BB141" i="58"/>
  <c r="BA141" i="58"/>
  <c r="AZ141" i="58"/>
  <c r="AY141" i="58"/>
  <c r="AX141" i="58"/>
  <c r="AW141" i="58"/>
  <c r="AV141" i="58"/>
  <c r="AU141" i="58"/>
  <c r="AT141" i="58"/>
  <c r="AS141" i="58"/>
  <c r="BE141" i="58" s="1"/>
  <c r="AQ141" i="58"/>
  <c r="AP141" i="58"/>
  <c r="AO141" i="58"/>
  <c r="AN141" i="58"/>
  <c r="AR141" i="58" s="1"/>
  <c r="AM141" i="58"/>
  <c r="AL141" i="58"/>
  <c r="AD141" i="58"/>
  <c r="Q141" i="58"/>
  <c r="BD140" i="58"/>
  <c r="BC140" i="58"/>
  <c r="BB140" i="58"/>
  <c r="BA140" i="58"/>
  <c r="AZ140" i="58"/>
  <c r="AY140" i="58"/>
  <c r="AX140" i="58"/>
  <c r="AW140" i="58"/>
  <c r="AV140" i="58"/>
  <c r="AU140" i="58"/>
  <c r="AT140" i="58"/>
  <c r="AS140" i="58"/>
  <c r="BE140" i="58" s="1"/>
  <c r="AQ140" i="58"/>
  <c r="AP140" i="58"/>
  <c r="AO140" i="58"/>
  <c r="AN140" i="58"/>
  <c r="AM140" i="58"/>
  <c r="AL140" i="58"/>
  <c r="AR140" i="58" s="1"/>
  <c r="AD140" i="58"/>
  <c r="Q140" i="58"/>
  <c r="BD139" i="58"/>
  <c r="BC139" i="58"/>
  <c r="BB139" i="58"/>
  <c r="BA139" i="58"/>
  <c r="AZ139" i="58"/>
  <c r="AY139" i="58"/>
  <c r="AX139" i="58"/>
  <c r="AW139" i="58"/>
  <c r="AV139" i="58"/>
  <c r="AU139" i="58"/>
  <c r="AT139" i="58"/>
  <c r="AS139" i="58"/>
  <c r="BE139" i="58" s="1"/>
  <c r="AQ139" i="58"/>
  <c r="AP139" i="58"/>
  <c r="AO139" i="58"/>
  <c r="AN139" i="58"/>
  <c r="AR139" i="58" s="1"/>
  <c r="AM139" i="58"/>
  <c r="AL139" i="58"/>
  <c r="AD139" i="58"/>
  <c r="Q139" i="58"/>
  <c r="BD138" i="58"/>
  <c r="BC138" i="58"/>
  <c r="BB138" i="58"/>
  <c r="BA138" i="58"/>
  <c r="AZ138" i="58"/>
  <c r="AY138" i="58"/>
  <c r="AX138" i="58"/>
  <c r="AW138" i="58"/>
  <c r="AV138" i="58"/>
  <c r="AU138" i="58"/>
  <c r="AT138" i="58"/>
  <c r="AS138" i="58"/>
  <c r="BE138" i="58" s="1"/>
  <c r="AQ138" i="58"/>
  <c r="AP138" i="58"/>
  <c r="AO138" i="58"/>
  <c r="AN138" i="58"/>
  <c r="AM138" i="58"/>
  <c r="AL138" i="58"/>
  <c r="AR138" i="58" s="1"/>
  <c r="AD138" i="58"/>
  <c r="Q138" i="58"/>
  <c r="BD137" i="58"/>
  <c r="BC137" i="58"/>
  <c r="BB137" i="58"/>
  <c r="BA137" i="58"/>
  <c r="AZ137" i="58"/>
  <c r="AY137" i="58"/>
  <c r="AX137" i="58"/>
  <c r="AW137" i="58"/>
  <c r="AV137" i="58"/>
  <c r="AU137" i="58"/>
  <c r="AT137" i="58"/>
  <c r="AS137" i="58"/>
  <c r="BE137" i="58" s="1"/>
  <c r="AQ137" i="58"/>
  <c r="AP137" i="58"/>
  <c r="AO137" i="58"/>
  <c r="AN137" i="58"/>
  <c r="AR137" i="58" s="1"/>
  <c r="AM137" i="58"/>
  <c r="AL137" i="58"/>
  <c r="AD137" i="58"/>
  <c r="Q137" i="58"/>
  <c r="BD136" i="58"/>
  <c r="BC136" i="58"/>
  <c r="BB136" i="58"/>
  <c r="BA136" i="58"/>
  <c r="AZ136" i="58"/>
  <c r="AY136" i="58"/>
  <c r="AX136" i="58"/>
  <c r="AW136" i="58"/>
  <c r="AV136" i="58"/>
  <c r="AU136" i="58"/>
  <c r="AT136" i="58"/>
  <c r="AS136" i="58"/>
  <c r="BE136" i="58" s="1"/>
  <c r="AQ136" i="58"/>
  <c r="AP136" i="58"/>
  <c r="AO136" i="58"/>
  <c r="AN136" i="58"/>
  <c r="AM136" i="58"/>
  <c r="AL136" i="58"/>
  <c r="AR136" i="58" s="1"/>
  <c r="AD136" i="58"/>
  <c r="Q136" i="58"/>
  <c r="BD135" i="58"/>
  <c r="BC135" i="58"/>
  <c r="BB135" i="58"/>
  <c r="BA135" i="58"/>
  <c r="AZ135" i="58"/>
  <c r="AY135" i="58"/>
  <c r="AX135" i="58"/>
  <c r="AW135" i="58"/>
  <c r="AV135" i="58"/>
  <c r="AU135" i="58"/>
  <c r="AT135" i="58"/>
  <c r="AS135" i="58"/>
  <c r="BE135" i="58" s="1"/>
  <c r="AQ135" i="58"/>
  <c r="AP135" i="58"/>
  <c r="AO135" i="58"/>
  <c r="AN135" i="58"/>
  <c r="AR135" i="58" s="1"/>
  <c r="AM135" i="58"/>
  <c r="AL135" i="58"/>
  <c r="AD135" i="58"/>
  <c r="Q135" i="58"/>
  <c r="BD134" i="58"/>
  <c r="BC134" i="58"/>
  <c r="BB134" i="58"/>
  <c r="BA134" i="58"/>
  <c r="AZ134" i="58"/>
  <c r="AY134" i="58"/>
  <c r="AX134" i="58"/>
  <c r="AW134" i="58"/>
  <c r="AV134" i="58"/>
  <c r="AU134" i="58"/>
  <c r="AT134" i="58"/>
  <c r="AS134" i="58"/>
  <c r="BE134" i="58" s="1"/>
  <c r="AQ134" i="58"/>
  <c r="AP134" i="58"/>
  <c r="AO134" i="58"/>
  <c r="AN134" i="58"/>
  <c r="AM134" i="58"/>
  <c r="AL134" i="58"/>
  <c r="AR134" i="58" s="1"/>
  <c r="AD134" i="58"/>
  <c r="Q134" i="58"/>
  <c r="BD133" i="58"/>
  <c r="BC133" i="58"/>
  <c r="BB133" i="58"/>
  <c r="BA133" i="58"/>
  <c r="AZ133" i="58"/>
  <c r="AY133" i="58"/>
  <c r="AX133" i="58"/>
  <c r="AW133" i="58"/>
  <c r="AV133" i="58"/>
  <c r="AU133" i="58"/>
  <c r="AT133" i="58"/>
  <c r="AS133" i="58"/>
  <c r="BE133" i="58" s="1"/>
  <c r="AQ133" i="58"/>
  <c r="AP133" i="58"/>
  <c r="AO133" i="58"/>
  <c r="AN133" i="58"/>
  <c r="AR133" i="58" s="1"/>
  <c r="AM133" i="58"/>
  <c r="AL133" i="58"/>
  <c r="AD133" i="58"/>
  <c r="Q133" i="58"/>
  <c r="BD132" i="58"/>
  <c r="BC132" i="58"/>
  <c r="BB132" i="58"/>
  <c r="BA132" i="58"/>
  <c r="AZ132" i="58"/>
  <c r="AY132" i="58"/>
  <c r="AX132" i="58"/>
  <c r="AW132" i="58"/>
  <c r="AV132" i="58"/>
  <c r="AU132" i="58"/>
  <c r="AT132" i="58"/>
  <c r="AS132" i="58"/>
  <c r="BE132" i="58" s="1"/>
  <c r="AQ132" i="58"/>
  <c r="AP132" i="58"/>
  <c r="AO132" i="58"/>
  <c r="AN132" i="58"/>
  <c r="AM132" i="58"/>
  <c r="AL132" i="58"/>
  <c r="AR132" i="58" s="1"/>
  <c r="AD132" i="58"/>
  <c r="Q132" i="58"/>
  <c r="BD131" i="58"/>
  <c r="BC131" i="58"/>
  <c r="BB131" i="58"/>
  <c r="BA131" i="58"/>
  <c r="AZ131" i="58"/>
  <c r="AY131" i="58"/>
  <c r="AX131" i="58"/>
  <c r="AW131" i="58"/>
  <c r="AV131" i="58"/>
  <c r="AU131" i="58"/>
  <c r="AT131" i="58"/>
  <c r="AS131" i="58"/>
  <c r="BE131" i="58" s="1"/>
  <c r="AQ131" i="58"/>
  <c r="AP131" i="58"/>
  <c r="AO131" i="58"/>
  <c r="AN131" i="58"/>
  <c r="AR131" i="58" s="1"/>
  <c r="AM131" i="58"/>
  <c r="AL131" i="58"/>
  <c r="AD131" i="58"/>
  <c r="Q131" i="58"/>
  <c r="BD130" i="58"/>
  <c r="BC130" i="58"/>
  <c r="BB130" i="58"/>
  <c r="BA130" i="58"/>
  <c r="AZ130" i="58"/>
  <c r="AY130" i="58"/>
  <c r="AX130" i="58"/>
  <c r="AW130" i="58"/>
  <c r="AV130" i="58"/>
  <c r="AU130" i="58"/>
  <c r="AT130" i="58"/>
  <c r="AS130" i="58"/>
  <c r="BE130" i="58" s="1"/>
  <c r="BF130" i="58" s="1"/>
  <c r="AQ130" i="58"/>
  <c r="AP130" i="58"/>
  <c r="AO130" i="58"/>
  <c r="AN130" i="58"/>
  <c r="AM130" i="58"/>
  <c r="AL130" i="58"/>
  <c r="AR130" i="58" s="1"/>
  <c r="AD130" i="58"/>
  <c r="Q130" i="58"/>
  <c r="BD129" i="58"/>
  <c r="BC129" i="58"/>
  <c r="BB129" i="58"/>
  <c r="BA129" i="58"/>
  <c r="AZ129" i="58"/>
  <c r="AY129" i="58"/>
  <c r="AX129" i="58"/>
  <c r="AW129" i="58"/>
  <c r="AV129" i="58"/>
  <c r="AU129" i="58"/>
  <c r="AT129" i="58"/>
  <c r="AS129" i="58"/>
  <c r="BE129" i="58" s="1"/>
  <c r="AQ129" i="58"/>
  <c r="AP129" i="58"/>
  <c r="AO129" i="58"/>
  <c r="AN129" i="58"/>
  <c r="AR129" i="58" s="1"/>
  <c r="AM129" i="58"/>
  <c r="AL129" i="58"/>
  <c r="AD129" i="58"/>
  <c r="Q129" i="58"/>
  <c r="BD128" i="58"/>
  <c r="BC128" i="58"/>
  <c r="BB128" i="58"/>
  <c r="BA128" i="58"/>
  <c r="AZ128" i="58"/>
  <c r="AY128" i="58"/>
  <c r="AX128" i="58"/>
  <c r="AW128" i="58"/>
  <c r="AV128" i="58"/>
  <c r="AU128" i="58"/>
  <c r="AT128" i="58"/>
  <c r="AS128" i="58"/>
  <c r="BE128" i="58" s="1"/>
  <c r="AQ128" i="58"/>
  <c r="AP128" i="58"/>
  <c r="AO128" i="58"/>
  <c r="AN128" i="58"/>
  <c r="AM128" i="58"/>
  <c r="AL128" i="58"/>
  <c r="AR128" i="58" s="1"/>
  <c r="AD128" i="58"/>
  <c r="Q128" i="58"/>
  <c r="BD127" i="58"/>
  <c r="BC127" i="58"/>
  <c r="BB127" i="58"/>
  <c r="BA127" i="58"/>
  <c r="AZ127" i="58"/>
  <c r="AY127" i="58"/>
  <c r="AX127" i="58"/>
  <c r="AW127" i="58"/>
  <c r="AV127" i="58"/>
  <c r="AU127" i="58"/>
  <c r="AT127" i="58"/>
  <c r="AS127" i="58"/>
  <c r="BE127" i="58" s="1"/>
  <c r="AQ127" i="58"/>
  <c r="AP127" i="58"/>
  <c r="AO127" i="58"/>
  <c r="AN127" i="58"/>
  <c r="AR127" i="58" s="1"/>
  <c r="AM127" i="58"/>
  <c r="AL127" i="58"/>
  <c r="AD127" i="58"/>
  <c r="Q127" i="58"/>
  <c r="BD126" i="58"/>
  <c r="BC126" i="58"/>
  <c r="BB126" i="58"/>
  <c r="BA126" i="58"/>
  <c r="AZ126" i="58"/>
  <c r="AY126" i="58"/>
  <c r="AX126" i="58"/>
  <c r="AW126" i="58"/>
  <c r="AV126" i="58"/>
  <c r="AU126" i="58"/>
  <c r="AT126" i="58"/>
  <c r="AS126" i="58"/>
  <c r="BE126" i="58" s="1"/>
  <c r="AQ126" i="58"/>
  <c r="AP126" i="58"/>
  <c r="AO126" i="58"/>
  <c r="AN126" i="58"/>
  <c r="AM126" i="58"/>
  <c r="AL126" i="58"/>
  <c r="AR126" i="58" s="1"/>
  <c r="AD126" i="58"/>
  <c r="Q126" i="58"/>
  <c r="BD125" i="58"/>
  <c r="BC125" i="58"/>
  <c r="BB125" i="58"/>
  <c r="BA125" i="58"/>
  <c r="AZ125" i="58"/>
  <c r="AY125" i="58"/>
  <c r="AX125" i="58"/>
  <c r="AW125" i="58"/>
  <c r="AV125" i="58"/>
  <c r="AU125" i="58"/>
  <c r="AT125" i="58"/>
  <c r="AS125" i="58"/>
  <c r="BE125" i="58" s="1"/>
  <c r="AQ125" i="58"/>
  <c r="AP125" i="58"/>
  <c r="AO125" i="58"/>
  <c r="AN125" i="58"/>
  <c r="AR125" i="58" s="1"/>
  <c r="AM125" i="58"/>
  <c r="AL125" i="58"/>
  <c r="AD125" i="58"/>
  <c r="Q125" i="58"/>
  <c r="BD124" i="58"/>
  <c r="BC124" i="58"/>
  <c r="BB124" i="58"/>
  <c r="BA124" i="58"/>
  <c r="AZ124" i="58"/>
  <c r="AY124" i="58"/>
  <c r="AX124" i="58"/>
  <c r="AW124" i="58"/>
  <c r="AV124" i="58"/>
  <c r="AU124" i="58"/>
  <c r="AT124" i="58"/>
  <c r="AS124" i="58"/>
  <c r="BE124" i="58" s="1"/>
  <c r="AQ124" i="58"/>
  <c r="AP124" i="58"/>
  <c r="AO124" i="58"/>
  <c r="AN124" i="58"/>
  <c r="AM124" i="58"/>
  <c r="AL124" i="58"/>
  <c r="AR124" i="58" s="1"/>
  <c r="AD124" i="58"/>
  <c r="Q124" i="58"/>
  <c r="BD123" i="58"/>
  <c r="BC123" i="58"/>
  <c r="BB123" i="58"/>
  <c r="BA123" i="58"/>
  <c r="AZ123" i="58"/>
  <c r="AY123" i="58"/>
  <c r="AX123" i="58"/>
  <c r="AW123" i="58"/>
  <c r="AV123" i="58"/>
  <c r="AU123" i="58"/>
  <c r="AT123" i="58"/>
  <c r="AS123" i="58"/>
  <c r="BE123" i="58" s="1"/>
  <c r="AQ123" i="58"/>
  <c r="AP123" i="58"/>
  <c r="AO123" i="58"/>
  <c r="AN123" i="58"/>
  <c r="AR123" i="58" s="1"/>
  <c r="AM123" i="58"/>
  <c r="AL123" i="58"/>
  <c r="AD123" i="58"/>
  <c r="Q123" i="58"/>
  <c r="BD122" i="58"/>
  <c r="BC122" i="58"/>
  <c r="BB122" i="58"/>
  <c r="BA122" i="58"/>
  <c r="AZ122" i="58"/>
  <c r="AY122" i="58"/>
  <c r="AX122" i="58"/>
  <c r="AW122" i="58"/>
  <c r="AV122" i="58"/>
  <c r="AU122" i="58"/>
  <c r="AT122" i="58"/>
  <c r="AS122" i="58"/>
  <c r="BE122" i="58" s="1"/>
  <c r="AQ122" i="58"/>
  <c r="AP122" i="58"/>
  <c r="AO122" i="58"/>
  <c r="AN122" i="58"/>
  <c r="AM122" i="58"/>
  <c r="AL122" i="58"/>
  <c r="AR122" i="58" s="1"/>
  <c r="AD122" i="58"/>
  <c r="Q122" i="58"/>
  <c r="BD121" i="58"/>
  <c r="BC121" i="58"/>
  <c r="BB121" i="58"/>
  <c r="BA121" i="58"/>
  <c r="AZ121" i="58"/>
  <c r="AY121" i="58"/>
  <c r="AX121" i="58"/>
  <c r="AW121" i="58"/>
  <c r="AV121" i="58"/>
  <c r="AU121" i="58"/>
  <c r="AT121" i="58"/>
  <c r="AS121" i="58"/>
  <c r="BE121" i="58" s="1"/>
  <c r="AQ121" i="58"/>
  <c r="AP121" i="58"/>
  <c r="AO121" i="58"/>
  <c r="AN121" i="58"/>
  <c r="AR121" i="58" s="1"/>
  <c r="AM121" i="58"/>
  <c r="AL121" i="58"/>
  <c r="AD121" i="58"/>
  <c r="Q121" i="58"/>
  <c r="BD120" i="58"/>
  <c r="BC120" i="58"/>
  <c r="BB120" i="58"/>
  <c r="BA120" i="58"/>
  <c r="AZ120" i="58"/>
  <c r="AY120" i="58"/>
  <c r="AX120" i="58"/>
  <c r="AW120" i="58"/>
  <c r="AV120" i="58"/>
  <c r="AU120" i="58"/>
  <c r="AT120" i="58"/>
  <c r="AS120" i="58"/>
  <c r="BE120" i="58" s="1"/>
  <c r="BF120" i="58" s="1"/>
  <c r="AQ120" i="58"/>
  <c r="AP120" i="58"/>
  <c r="AO120" i="58"/>
  <c r="AN120" i="58"/>
  <c r="AR120" i="58" s="1"/>
  <c r="AM120" i="58"/>
  <c r="AL120" i="58"/>
  <c r="AD120" i="58"/>
  <c r="Q120" i="58"/>
  <c r="BD119" i="58"/>
  <c r="BC119" i="58"/>
  <c r="BB119" i="58"/>
  <c r="BA119" i="58"/>
  <c r="AZ119" i="58"/>
  <c r="AY119" i="58"/>
  <c r="AX119" i="58"/>
  <c r="AW119" i="58"/>
  <c r="AV119" i="58"/>
  <c r="AU119" i="58"/>
  <c r="AT119" i="58"/>
  <c r="AS119" i="58"/>
  <c r="BE119" i="58" s="1"/>
  <c r="AQ119" i="58"/>
  <c r="AP119" i="58"/>
  <c r="AO119" i="58"/>
  <c r="AN119" i="58"/>
  <c r="AM119" i="58"/>
  <c r="AL119" i="58"/>
  <c r="AR119" i="58" s="1"/>
  <c r="AD119" i="58"/>
  <c r="Q119" i="58"/>
  <c r="BD118" i="58"/>
  <c r="BC118" i="58"/>
  <c r="BB118" i="58"/>
  <c r="BA118" i="58"/>
  <c r="AZ118" i="58"/>
  <c r="AY118" i="58"/>
  <c r="AX118" i="58"/>
  <c r="AW118" i="58"/>
  <c r="AV118" i="58"/>
  <c r="AU118" i="58"/>
  <c r="AT118" i="58"/>
  <c r="AS118" i="58"/>
  <c r="BE118" i="58" s="1"/>
  <c r="AQ118" i="58"/>
  <c r="AP118" i="58"/>
  <c r="AO118" i="58"/>
  <c r="AN118" i="58"/>
  <c r="AR118" i="58" s="1"/>
  <c r="AM118" i="58"/>
  <c r="AL118" i="58"/>
  <c r="AD118" i="58"/>
  <c r="Q118" i="58"/>
  <c r="BD117" i="58"/>
  <c r="BC117" i="58"/>
  <c r="BB117" i="58"/>
  <c r="BA117" i="58"/>
  <c r="AZ117" i="58"/>
  <c r="AY117" i="58"/>
  <c r="AX117" i="58"/>
  <c r="AW117" i="58"/>
  <c r="AV117" i="58"/>
  <c r="AU117" i="58"/>
  <c r="AT117" i="58"/>
  <c r="AS117" i="58"/>
  <c r="BE117" i="58" s="1"/>
  <c r="AQ117" i="58"/>
  <c r="AP117" i="58"/>
  <c r="AO117" i="58"/>
  <c r="AN117" i="58"/>
  <c r="AM117" i="58"/>
  <c r="AL117" i="58"/>
  <c r="AR117" i="58" s="1"/>
  <c r="AD117" i="58"/>
  <c r="Q117" i="58"/>
  <c r="BD116" i="58"/>
  <c r="BC116" i="58"/>
  <c r="BB116" i="58"/>
  <c r="BA116" i="58"/>
  <c r="AZ116" i="58"/>
  <c r="AY116" i="58"/>
  <c r="AX116" i="58"/>
  <c r="AW116" i="58"/>
  <c r="AV116" i="58"/>
  <c r="AU116" i="58"/>
  <c r="AT116" i="58"/>
  <c r="AS116" i="58"/>
  <c r="BE116" i="58" s="1"/>
  <c r="AQ116" i="58"/>
  <c r="AP116" i="58"/>
  <c r="AO116" i="58"/>
  <c r="AN116" i="58"/>
  <c r="AR116" i="58" s="1"/>
  <c r="AM116" i="58"/>
  <c r="AL116" i="58"/>
  <c r="AD116" i="58"/>
  <c r="Q116" i="58"/>
  <c r="BD115" i="58"/>
  <c r="BC115" i="58"/>
  <c r="BB115" i="58"/>
  <c r="BA115" i="58"/>
  <c r="AZ115" i="58"/>
  <c r="AY115" i="58"/>
  <c r="AX115" i="58"/>
  <c r="AW115" i="58"/>
  <c r="AV115" i="58"/>
  <c r="AU115" i="58"/>
  <c r="AT115" i="58"/>
  <c r="AS115" i="58"/>
  <c r="BE115" i="58" s="1"/>
  <c r="AQ115" i="58"/>
  <c r="AP115" i="58"/>
  <c r="AO115" i="58"/>
  <c r="AN115" i="58"/>
  <c r="AM115" i="58"/>
  <c r="AL115" i="58"/>
  <c r="AR115" i="58" s="1"/>
  <c r="AD115" i="58"/>
  <c r="Q115" i="58"/>
  <c r="BD114" i="58"/>
  <c r="BC114" i="58"/>
  <c r="BB114" i="58"/>
  <c r="BA114" i="58"/>
  <c r="AZ114" i="58"/>
  <c r="AY114" i="58"/>
  <c r="AX114" i="58"/>
  <c r="AW114" i="58"/>
  <c r="AV114" i="58"/>
  <c r="AU114" i="58"/>
  <c r="AT114" i="58"/>
  <c r="AS114" i="58"/>
  <c r="BE114" i="58" s="1"/>
  <c r="AQ114" i="58"/>
  <c r="AP114" i="58"/>
  <c r="AO114" i="58"/>
  <c r="AN114" i="58"/>
  <c r="AR114" i="58" s="1"/>
  <c r="AM114" i="58"/>
  <c r="AL114" i="58"/>
  <c r="AD114" i="58"/>
  <c r="Q114" i="58"/>
  <c r="BD113" i="58"/>
  <c r="BC113" i="58"/>
  <c r="BB113" i="58"/>
  <c r="BA113" i="58"/>
  <c r="AZ113" i="58"/>
  <c r="AY113" i="58"/>
  <c r="AX113" i="58"/>
  <c r="AW113" i="58"/>
  <c r="AV113" i="58"/>
  <c r="AU113" i="58"/>
  <c r="AT113" i="58"/>
  <c r="AS113" i="58"/>
  <c r="BE113" i="58" s="1"/>
  <c r="BF113" i="58" s="1"/>
  <c r="AQ113" i="58"/>
  <c r="AP113" i="58"/>
  <c r="AO113" i="58"/>
  <c r="AN113" i="58"/>
  <c r="AM113" i="58"/>
  <c r="AL113" i="58"/>
  <c r="AR113" i="58" s="1"/>
  <c r="AD113" i="58"/>
  <c r="Q113" i="58"/>
  <c r="BD112" i="58"/>
  <c r="BC112" i="58"/>
  <c r="BB112" i="58"/>
  <c r="BA112" i="58"/>
  <c r="AZ112" i="58"/>
  <c r="AY112" i="58"/>
  <c r="AX112" i="58"/>
  <c r="AW112" i="58"/>
  <c r="AV112" i="58"/>
  <c r="AU112" i="58"/>
  <c r="AT112" i="58"/>
  <c r="AS112" i="58"/>
  <c r="BE112" i="58" s="1"/>
  <c r="BF112" i="58" s="1"/>
  <c r="AQ112" i="58"/>
  <c r="AP112" i="58"/>
  <c r="AO112" i="58"/>
  <c r="AN112" i="58"/>
  <c r="AM112" i="58"/>
  <c r="AL112" i="58"/>
  <c r="AR112" i="58" s="1"/>
  <c r="AD112" i="58"/>
  <c r="Q112" i="58"/>
  <c r="BD111" i="58"/>
  <c r="BC111" i="58"/>
  <c r="BB111" i="58"/>
  <c r="BA111" i="58"/>
  <c r="AZ111" i="58"/>
  <c r="AY111" i="58"/>
  <c r="AX111" i="58"/>
  <c r="AW111" i="58"/>
  <c r="AV111" i="58"/>
  <c r="AU111" i="58"/>
  <c r="AT111" i="58"/>
  <c r="AS111" i="58"/>
  <c r="BE111" i="58" s="1"/>
  <c r="AQ111" i="58"/>
  <c r="AP111" i="58"/>
  <c r="AO111" i="58"/>
  <c r="AN111" i="58"/>
  <c r="AR111" i="58" s="1"/>
  <c r="AM111" i="58"/>
  <c r="AL111" i="58"/>
  <c r="AD111" i="58"/>
  <c r="Q111" i="58"/>
  <c r="BD110" i="58"/>
  <c r="BC110" i="58"/>
  <c r="BB110" i="58"/>
  <c r="BA110" i="58"/>
  <c r="AZ110" i="58"/>
  <c r="AY110" i="58"/>
  <c r="AX110" i="58"/>
  <c r="AW110" i="58"/>
  <c r="AV110" i="58"/>
  <c r="AU110" i="58"/>
  <c r="AT110" i="58"/>
  <c r="AS110" i="58"/>
  <c r="BE110" i="58" s="1"/>
  <c r="BF110" i="58" s="1"/>
  <c r="AQ110" i="58"/>
  <c r="AP110" i="58"/>
  <c r="AO110" i="58"/>
  <c r="AN110" i="58"/>
  <c r="AM110" i="58"/>
  <c r="AL110" i="58"/>
  <c r="AR110" i="58" s="1"/>
  <c r="AD110" i="58"/>
  <c r="Q110" i="58"/>
  <c r="BD109" i="58"/>
  <c r="BC109" i="58"/>
  <c r="BB109" i="58"/>
  <c r="BA109" i="58"/>
  <c r="AZ109" i="58"/>
  <c r="AY109" i="58"/>
  <c r="AX109" i="58"/>
  <c r="AW109" i="58"/>
  <c r="AV109" i="58"/>
  <c r="AU109" i="58"/>
  <c r="AT109" i="58"/>
  <c r="AS109" i="58"/>
  <c r="BE109" i="58" s="1"/>
  <c r="AQ109" i="58"/>
  <c r="AP109" i="58"/>
  <c r="AO109" i="58"/>
  <c r="AN109" i="58"/>
  <c r="AR109" i="58" s="1"/>
  <c r="AM109" i="58"/>
  <c r="AL109" i="58"/>
  <c r="AD109" i="58"/>
  <c r="Q109" i="58"/>
  <c r="BD108" i="58"/>
  <c r="BC108" i="58"/>
  <c r="BB108" i="58"/>
  <c r="BA108" i="58"/>
  <c r="AZ108" i="58"/>
  <c r="AY108" i="58"/>
  <c r="AX108" i="58"/>
  <c r="AW108" i="58"/>
  <c r="AV108" i="58"/>
  <c r="AU108" i="58"/>
  <c r="AT108" i="58"/>
  <c r="AS108" i="58"/>
  <c r="BE108" i="58" s="1"/>
  <c r="AQ108" i="58"/>
  <c r="AP108" i="58"/>
  <c r="AO108" i="58"/>
  <c r="AN108" i="58"/>
  <c r="AM108" i="58"/>
  <c r="AL108" i="58"/>
  <c r="AR108" i="58" s="1"/>
  <c r="AD108" i="58"/>
  <c r="Q108" i="58"/>
  <c r="BD107" i="58"/>
  <c r="BC107" i="58"/>
  <c r="BB107" i="58"/>
  <c r="BA107" i="58"/>
  <c r="AZ107" i="58"/>
  <c r="AY107" i="58"/>
  <c r="AX107" i="58"/>
  <c r="AW107" i="58"/>
  <c r="AV107" i="58"/>
  <c r="AU107" i="58"/>
  <c r="AT107" i="58"/>
  <c r="AS107" i="58"/>
  <c r="BE107" i="58" s="1"/>
  <c r="BF107" i="58" s="1"/>
  <c r="AQ107" i="58"/>
  <c r="AP107" i="58"/>
  <c r="AO107" i="58"/>
  <c r="AN107" i="58"/>
  <c r="AM107" i="58"/>
  <c r="AL107" i="58"/>
  <c r="AR107" i="58" s="1"/>
  <c r="AD107" i="58"/>
  <c r="Q107" i="58"/>
  <c r="BD106" i="58"/>
  <c r="BC106" i="58"/>
  <c r="BB106" i="58"/>
  <c r="BA106" i="58"/>
  <c r="AZ106" i="58"/>
  <c r="AY106" i="58"/>
  <c r="AX106" i="58"/>
  <c r="AW106" i="58"/>
  <c r="AV106" i="58"/>
  <c r="AU106" i="58"/>
  <c r="AT106" i="58"/>
  <c r="AS106" i="58"/>
  <c r="BE106" i="58" s="1"/>
  <c r="AQ106" i="58"/>
  <c r="AP106" i="58"/>
  <c r="AO106" i="58"/>
  <c r="AN106" i="58"/>
  <c r="AR106" i="58" s="1"/>
  <c r="AM106" i="58"/>
  <c r="AL106" i="58"/>
  <c r="AD106" i="58"/>
  <c r="Q106" i="58"/>
  <c r="BD105" i="58"/>
  <c r="BC105" i="58"/>
  <c r="BB105" i="58"/>
  <c r="BA105" i="58"/>
  <c r="AZ105" i="58"/>
  <c r="AY105" i="58"/>
  <c r="AX105" i="58"/>
  <c r="AW105" i="58"/>
  <c r="AV105" i="58"/>
  <c r="AU105" i="58"/>
  <c r="AT105" i="58"/>
  <c r="AS105" i="58"/>
  <c r="BE105" i="58" s="1"/>
  <c r="AQ105" i="58"/>
  <c r="AP105" i="58"/>
  <c r="AO105" i="58"/>
  <c r="AN105" i="58"/>
  <c r="AM105" i="58"/>
  <c r="AL105" i="58"/>
  <c r="AR105" i="58" s="1"/>
  <c r="AD105" i="58"/>
  <c r="Q105" i="58"/>
  <c r="BD104" i="58"/>
  <c r="BC104" i="58"/>
  <c r="BB104" i="58"/>
  <c r="BA104" i="58"/>
  <c r="AZ104" i="58"/>
  <c r="AY104" i="58"/>
  <c r="AX104" i="58"/>
  <c r="AW104" i="58"/>
  <c r="AV104" i="58"/>
  <c r="AU104" i="58"/>
  <c r="AT104" i="58"/>
  <c r="AS104" i="58"/>
  <c r="BE104" i="58" s="1"/>
  <c r="BF104" i="58" s="1"/>
  <c r="AQ104" i="58"/>
  <c r="AP104" i="58"/>
  <c r="AO104" i="58"/>
  <c r="AN104" i="58"/>
  <c r="AR104" i="58" s="1"/>
  <c r="AM104" i="58"/>
  <c r="AL104" i="58"/>
  <c r="AD104" i="58"/>
  <c r="Q104" i="58"/>
  <c r="BD103" i="58"/>
  <c r="BC103" i="58"/>
  <c r="BB103" i="58"/>
  <c r="BA103" i="58"/>
  <c r="AZ103" i="58"/>
  <c r="AY103" i="58"/>
  <c r="AX103" i="58"/>
  <c r="AW103" i="58"/>
  <c r="AV103" i="58"/>
  <c r="AU103" i="58"/>
  <c r="AT103" i="58"/>
  <c r="AS103" i="58"/>
  <c r="BE103" i="58" s="1"/>
  <c r="AQ103" i="58"/>
  <c r="AP103" i="58"/>
  <c r="AO103" i="58"/>
  <c r="AN103" i="58"/>
  <c r="AM103" i="58"/>
  <c r="AL103" i="58"/>
  <c r="AR103" i="58" s="1"/>
  <c r="AD103" i="58"/>
  <c r="Q103" i="58"/>
  <c r="BD102" i="58"/>
  <c r="BC102" i="58"/>
  <c r="BB102" i="58"/>
  <c r="BA102" i="58"/>
  <c r="AZ102" i="58"/>
  <c r="AY102" i="58"/>
  <c r="AX102" i="58"/>
  <c r="AW102" i="58"/>
  <c r="AV102" i="58"/>
  <c r="AU102" i="58"/>
  <c r="AT102" i="58"/>
  <c r="AS102" i="58"/>
  <c r="BE102" i="58" s="1"/>
  <c r="AQ102" i="58"/>
  <c r="AP102" i="58"/>
  <c r="AO102" i="58"/>
  <c r="AN102" i="58"/>
  <c r="AR102" i="58" s="1"/>
  <c r="AM102" i="58"/>
  <c r="AL102" i="58"/>
  <c r="AD102" i="58"/>
  <c r="Q102" i="58"/>
  <c r="BD101" i="58"/>
  <c r="BC101" i="58"/>
  <c r="BB101" i="58"/>
  <c r="BA101" i="58"/>
  <c r="AZ101" i="58"/>
  <c r="AY101" i="58"/>
  <c r="AX101" i="58"/>
  <c r="AW101" i="58"/>
  <c r="AV101" i="58"/>
  <c r="AU101" i="58"/>
  <c r="AT101" i="58"/>
  <c r="AS101" i="58"/>
  <c r="BE101" i="58" s="1"/>
  <c r="AQ101" i="58"/>
  <c r="AP101" i="58"/>
  <c r="AO101" i="58"/>
  <c r="AN101" i="58"/>
  <c r="AM101" i="58"/>
  <c r="AL101" i="58"/>
  <c r="AR101" i="58" s="1"/>
  <c r="AD101" i="58"/>
  <c r="Q101" i="58"/>
  <c r="BD100" i="58"/>
  <c r="BC100" i="58"/>
  <c r="BB100" i="58"/>
  <c r="BA100" i="58"/>
  <c r="AZ100" i="58"/>
  <c r="AY100" i="58"/>
  <c r="AX100" i="58"/>
  <c r="AW100" i="58"/>
  <c r="AV100" i="58"/>
  <c r="AU100" i="58"/>
  <c r="AT100" i="58"/>
  <c r="AS100" i="58"/>
  <c r="BE100" i="58" s="1"/>
  <c r="AQ100" i="58"/>
  <c r="AP100" i="58"/>
  <c r="AO100" i="58"/>
  <c r="AN100" i="58"/>
  <c r="AR100" i="58" s="1"/>
  <c r="AM100" i="58"/>
  <c r="AL100" i="58"/>
  <c r="AD100" i="58"/>
  <c r="Q100" i="58"/>
  <c r="BD99" i="58"/>
  <c r="BC99" i="58"/>
  <c r="BB99" i="58"/>
  <c r="BA99" i="58"/>
  <c r="AZ99" i="58"/>
  <c r="AY99" i="58"/>
  <c r="AX99" i="58"/>
  <c r="AW99" i="58"/>
  <c r="AV99" i="58"/>
  <c r="AU99" i="58"/>
  <c r="AT99" i="58"/>
  <c r="AS99" i="58"/>
  <c r="BE99" i="58" s="1"/>
  <c r="AQ99" i="58"/>
  <c r="AP99" i="58"/>
  <c r="AO99" i="58"/>
  <c r="AN99" i="58"/>
  <c r="AM99" i="58"/>
  <c r="AL99" i="58"/>
  <c r="AD99" i="58"/>
  <c r="Q99" i="58"/>
  <c r="BD98" i="58"/>
  <c r="BC98" i="58"/>
  <c r="BB98" i="58"/>
  <c r="BA98" i="58"/>
  <c r="AZ98" i="58"/>
  <c r="AY98" i="58"/>
  <c r="AX98" i="58"/>
  <c r="AW98" i="58"/>
  <c r="AV98" i="58"/>
  <c r="AU98" i="58"/>
  <c r="AT98" i="58"/>
  <c r="AS98" i="58"/>
  <c r="BE98" i="58" s="1"/>
  <c r="AQ98" i="58"/>
  <c r="AP98" i="58"/>
  <c r="AO98" i="58"/>
  <c r="AN98" i="58"/>
  <c r="AM98" i="58"/>
  <c r="AL98" i="58"/>
  <c r="AD98" i="58"/>
  <c r="Q98" i="58"/>
  <c r="BD97" i="58"/>
  <c r="BC97" i="58"/>
  <c r="BB97" i="58"/>
  <c r="BA97" i="58"/>
  <c r="AZ97" i="58"/>
  <c r="AY97" i="58"/>
  <c r="AX97" i="58"/>
  <c r="AW97" i="58"/>
  <c r="AV97" i="58"/>
  <c r="AU97" i="58"/>
  <c r="AT97" i="58"/>
  <c r="AS97" i="58"/>
  <c r="AQ97" i="58"/>
  <c r="AP97" i="58"/>
  <c r="AO97" i="58"/>
  <c r="AN97" i="58"/>
  <c r="AM97" i="58"/>
  <c r="AL97" i="58"/>
  <c r="AR97" i="58" s="1"/>
  <c r="AD97" i="58"/>
  <c r="Q97" i="58"/>
  <c r="BD96" i="58"/>
  <c r="BC96" i="58"/>
  <c r="BB96" i="58"/>
  <c r="BA96" i="58"/>
  <c r="AZ96" i="58"/>
  <c r="AY96" i="58"/>
  <c r="AX96" i="58"/>
  <c r="AW96" i="58"/>
  <c r="AV96" i="58"/>
  <c r="AU96" i="58"/>
  <c r="AT96" i="58"/>
  <c r="AS96" i="58"/>
  <c r="BE96" i="58" s="1"/>
  <c r="AQ96" i="58"/>
  <c r="AP96" i="58"/>
  <c r="AO96" i="58"/>
  <c r="AN96" i="58"/>
  <c r="AM96" i="58"/>
  <c r="AL96" i="58"/>
  <c r="AD96" i="58"/>
  <c r="Q96" i="58"/>
  <c r="BD95" i="58"/>
  <c r="BC95" i="58"/>
  <c r="BB95" i="58"/>
  <c r="BA95" i="58"/>
  <c r="AZ95" i="58"/>
  <c r="AY95" i="58"/>
  <c r="AX95" i="58"/>
  <c r="AW95" i="58"/>
  <c r="AV95" i="58"/>
  <c r="AU95" i="58"/>
  <c r="AT95" i="58"/>
  <c r="AS95" i="58"/>
  <c r="AQ95" i="58"/>
  <c r="AP95" i="58"/>
  <c r="AO95" i="58"/>
  <c r="AN95" i="58"/>
  <c r="AM95" i="58"/>
  <c r="AL95" i="58"/>
  <c r="AR95" i="58" s="1"/>
  <c r="AD95" i="58"/>
  <c r="Q95" i="58"/>
  <c r="BD94" i="58"/>
  <c r="BC94" i="58"/>
  <c r="BB94" i="58"/>
  <c r="BA94" i="58"/>
  <c r="AZ94" i="58"/>
  <c r="AY94" i="58"/>
  <c r="AX94" i="58"/>
  <c r="AW94" i="58"/>
  <c r="AV94" i="58"/>
  <c r="AU94" i="58"/>
  <c r="AT94" i="58"/>
  <c r="AS94" i="58"/>
  <c r="BE94" i="58" s="1"/>
  <c r="AQ94" i="58"/>
  <c r="AP94" i="58"/>
  <c r="AO94" i="58"/>
  <c r="AN94" i="58"/>
  <c r="AR94" i="58" s="1"/>
  <c r="AM94" i="58"/>
  <c r="AL94" i="58"/>
  <c r="AD94" i="58"/>
  <c r="Q94" i="58"/>
  <c r="BD93" i="58"/>
  <c r="BC93" i="58"/>
  <c r="BB93" i="58"/>
  <c r="BA93" i="58"/>
  <c r="AZ93" i="58"/>
  <c r="AY93" i="58"/>
  <c r="AX93" i="58"/>
  <c r="AW93" i="58"/>
  <c r="AV93" i="58"/>
  <c r="AU93" i="58"/>
  <c r="AT93" i="58"/>
  <c r="AS93" i="58"/>
  <c r="BE93" i="58" s="1"/>
  <c r="AQ93" i="58"/>
  <c r="AP93" i="58"/>
  <c r="AO93" i="58"/>
  <c r="AN93" i="58"/>
  <c r="AM93" i="58"/>
  <c r="AL93" i="58"/>
  <c r="AD93" i="58"/>
  <c r="Q93" i="58"/>
  <c r="BD92" i="58"/>
  <c r="BC92" i="58"/>
  <c r="BB92" i="58"/>
  <c r="BA92" i="58"/>
  <c r="AZ92" i="58"/>
  <c r="AY92" i="58"/>
  <c r="AX92" i="58"/>
  <c r="AW92" i="58"/>
  <c r="AV92" i="58"/>
  <c r="AU92" i="58"/>
  <c r="AT92" i="58"/>
  <c r="AS92" i="58"/>
  <c r="BE92" i="58" s="1"/>
  <c r="AQ92" i="58"/>
  <c r="AP92" i="58"/>
  <c r="AO92" i="58"/>
  <c r="AN92" i="58"/>
  <c r="AR92" i="58" s="1"/>
  <c r="AM92" i="58"/>
  <c r="AL92" i="58"/>
  <c r="AD92" i="58"/>
  <c r="Q92" i="58"/>
  <c r="BD91" i="58"/>
  <c r="BC91" i="58"/>
  <c r="BB91" i="58"/>
  <c r="BA91" i="58"/>
  <c r="AZ91" i="58"/>
  <c r="AY91" i="58"/>
  <c r="AX91" i="58"/>
  <c r="AW91" i="58"/>
  <c r="AV91" i="58"/>
  <c r="AU91" i="58"/>
  <c r="AT91" i="58"/>
  <c r="AQ91" i="58"/>
  <c r="AP91" i="58"/>
  <c r="AO91" i="58"/>
  <c r="AN91" i="58"/>
  <c r="AM91" i="58"/>
  <c r="AL91" i="58"/>
  <c r="AR91" i="58" s="1"/>
  <c r="R91" i="58"/>
  <c r="AS91" i="58" s="1"/>
  <c r="BE91" i="58" s="1"/>
  <c r="Q91" i="58"/>
  <c r="BD90" i="58"/>
  <c r="BC90" i="58"/>
  <c r="BB90" i="58"/>
  <c r="BA90" i="58"/>
  <c r="AZ90" i="58"/>
  <c r="AY90" i="58"/>
  <c r="AX90" i="58"/>
  <c r="AW90" i="58"/>
  <c r="AV90" i="58"/>
  <c r="AU90" i="58"/>
  <c r="AT90" i="58"/>
  <c r="AS90" i="58"/>
  <c r="BE90" i="58" s="1"/>
  <c r="AQ90" i="58"/>
  <c r="AP90" i="58"/>
  <c r="AO90" i="58"/>
  <c r="AN90" i="58"/>
  <c r="AM90" i="58"/>
  <c r="AL90" i="58"/>
  <c r="AR90" i="58" s="1"/>
  <c r="AD90" i="58"/>
  <c r="Q90" i="58"/>
  <c r="BD89" i="58"/>
  <c r="BC89" i="58"/>
  <c r="BB89" i="58"/>
  <c r="BA89" i="58"/>
  <c r="AZ89" i="58"/>
  <c r="AY89" i="58"/>
  <c r="AX89" i="58"/>
  <c r="AW89" i="58"/>
  <c r="AV89" i="58"/>
  <c r="AU89" i="58"/>
  <c r="AT89" i="58"/>
  <c r="AS89" i="58"/>
  <c r="AQ89" i="58"/>
  <c r="AP89" i="58"/>
  <c r="AO89" i="58"/>
  <c r="AN89" i="58"/>
  <c r="AM89" i="58"/>
  <c r="AR89" i="58" s="1"/>
  <c r="AL89" i="58"/>
  <c r="AD89" i="58"/>
  <c r="Q89" i="58"/>
  <c r="BD88" i="58"/>
  <c r="BC88" i="58"/>
  <c r="BB88" i="58"/>
  <c r="BA88" i="58"/>
  <c r="AZ88" i="58"/>
  <c r="AY88" i="58"/>
  <c r="AX88" i="58"/>
  <c r="AW88" i="58"/>
  <c r="AV88" i="58"/>
  <c r="AU88" i="58"/>
  <c r="AT88" i="58"/>
  <c r="AS88" i="58"/>
  <c r="BE88" i="58" s="1"/>
  <c r="AQ88" i="58"/>
  <c r="AP88" i="58"/>
  <c r="AO88" i="58"/>
  <c r="AN88" i="58"/>
  <c r="AM88" i="58"/>
  <c r="AL88" i="58"/>
  <c r="AD88" i="58"/>
  <c r="Q88" i="58"/>
  <c r="BD87" i="58"/>
  <c r="BC87" i="58"/>
  <c r="BB87" i="58"/>
  <c r="BA87" i="58"/>
  <c r="AZ87" i="58"/>
  <c r="AY87" i="58"/>
  <c r="AX87" i="58"/>
  <c r="AW87" i="58"/>
  <c r="AV87" i="58"/>
  <c r="AU87" i="58"/>
  <c r="AT87" i="58"/>
  <c r="AS87" i="58"/>
  <c r="BE87" i="58" s="1"/>
  <c r="BF87" i="58" s="1"/>
  <c r="AQ87" i="58"/>
  <c r="AP87" i="58"/>
  <c r="AO87" i="58"/>
  <c r="AN87" i="58"/>
  <c r="AR87" i="58" s="1"/>
  <c r="AM87" i="58"/>
  <c r="AL87" i="58"/>
  <c r="AD87" i="58"/>
  <c r="Q87" i="58"/>
  <c r="BD86" i="58"/>
  <c r="BC86" i="58"/>
  <c r="BB86" i="58"/>
  <c r="BA86" i="58"/>
  <c r="AZ86" i="58"/>
  <c r="AY86" i="58"/>
  <c r="AX86" i="58"/>
  <c r="AW86" i="58"/>
  <c r="AV86" i="58"/>
  <c r="AU86" i="58"/>
  <c r="AT86" i="58"/>
  <c r="AS86" i="58"/>
  <c r="BE86" i="58" s="1"/>
  <c r="BF86" i="58" s="1"/>
  <c r="AQ86" i="58"/>
  <c r="AP86" i="58"/>
  <c r="AO86" i="58"/>
  <c r="AN86" i="58"/>
  <c r="AR86" i="58" s="1"/>
  <c r="AM86" i="58"/>
  <c r="AL86" i="58"/>
  <c r="AD86" i="58"/>
  <c r="Q86" i="58"/>
  <c r="BD85" i="58"/>
  <c r="BC85" i="58"/>
  <c r="BB85" i="58"/>
  <c r="BA85" i="58"/>
  <c r="AZ85" i="58"/>
  <c r="AY85" i="58"/>
  <c r="AX85" i="58"/>
  <c r="AW85" i="58"/>
  <c r="AV85" i="58"/>
  <c r="AU85" i="58"/>
  <c r="AT85" i="58"/>
  <c r="AS85" i="58"/>
  <c r="BE85" i="58" s="1"/>
  <c r="AQ85" i="58"/>
  <c r="AP85" i="58"/>
  <c r="AO85" i="58"/>
  <c r="AN85" i="58"/>
  <c r="AM85" i="58"/>
  <c r="AL85" i="58"/>
  <c r="AR85" i="58" s="1"/>
  <c r="AD85" i="58"/>
  <c r="R85" i="58"/>
  <c r="Q85" i="58"/>
  <c r="BD84" i="58"/>
  <c r="BC84" i="58"/>
  <c r="BB84" i="58"/>
  <c r="BA84" i="58"/>
  <c r="AZ84" i="58"/>
  <c r="AY84" i="58"/>
  <c r="AX84" i="58"/>
  <c r="AW84" i="58"/>
  <c r="AV84" i="58"/>
  <c r="AU84" i="58"/>
  <c r="AT84" i="58"/>
  <c r="AS84" i="58"/>
  <c r="BE84" i="58" s="1"/>
  <c r="AQ84" i="58"/>
  <c r="AP84" i="58"/>
  <c r="AO84" i="58"/>
  <c r="AN84" i="58"/>
  <c r="AM84" i="58"/>
  <c r="AL84" i="58"/>
  <c r="AR84" i="58" s="1"/>
  <c r="AD84" i="58"/>
  <c r="Q84" i="58"/>
  <c r="BD83" i="58"/>
  <c r="BC83" i="58"/>
  <c r="BB83" i="58"/>
  <c r="BA83" i="58"/>
  <c r="AZ83" i="58"/>
  <c r="AY83" i="58"/>
  <c r="AX83" i="58"/>
  <c r="AW83" i="58"/>
  <c r="AV83" i="58"/>
  <c r="AU83" i="58"/>
  <c r="AT83" i="58"/>
  <c r="AQ83" i="58"/>
  <c r="AP83" i="58"/>
  <c r="AO83" i="58"/>
  <c r="AN83" i="58"/>
  <c r="AM83" i="58"/>
  <c r="AL83" i="58"/>
  <c r="AR83" i="58" s="1"/>
  <c r="R83" i="58"/>
  <c r="Q83" i="58"/>
  <c r="BD82" i="58"/>
  <c r="BC82" i="58"/>
  <c r="BB82" i="58"/>
  <c r="BA82" i="58"/>
  <c r="AZ82" i="58"/>
  <c r="AY82" i="58"/>
  <c r="AX82" i="58"/>
  <c r="AW82" i="58"/>
  <c r="AV82" i="58"/>
  <c r="AU82" i="58"/>
  <c r="AT82" i="58"/>
  <c r="AS82" i="58"/>
  <c r="BE82" i="58" s="1"/>
  <c r="AQ82" i="58"/>
  <c r="AP82" i="58"/>
  <c r="AO82" i="58"/>
  <c r="AN82" i="58"/>
  <c r="AM82" i="58"/>
  <c r="AR82" i="58" s="1"/>
  <c r="AL82" i="58"/>
  <c r="AD82" i="58"/>
  <c r="Q82" i="58"/>
  <c r="BD81" i="58"/>
  <c r="BC81" i="58"/>
  <c r="BB81" i="58"/>
  <c r="BA81" i="58"/>
  <c r="AZ81" i="58"/>
  <c r="AY81" i="58"/>
  <c r="AX81" i="58"/>
  <c r="AW81" i="58"/>
  <c r="AV81" i="58"/>
  <c r="AU81" i="58"/>
  <c r="AT81" i="58"/>
  <c r="AS81" i="58"/>
  <c r="BE81" i="58" s="1"/>
  <c r="AQ81" i="58"/>
  <c r="AP81" i="58"/>
  <c r="AO81" i="58"/>
  <c r="AN81" i="58"/>
  <c r="AM81" i="58"/>
  <c r="AL81" i="58"/>
  <c r="AR81" i="58" s="1"/>
  <c r="AD81" i="58"/>
  <c r="Q81" i="58"/>
  <c r="BD80" i="58"/>
  <c r="BC80" i="58"/>
  <c r="BB80" i="58"/>
  <c r="BA80" i="58"/>
  <c r="AZ80" i="58"/>
  <c r="AY80" i="58"/>
  <c r="AX80" i="58"/>
  <c r="AW80" i="58"/>
  <c r="AV80" i="58"/>
  <c r="AU80" i="58"/>
  <c r="AT80" i="58"/>
  <c r="AQ80" i="58"/>
  <c r="AP80" i="58"/>
  <c r="AO80" i="58"/>
  <c r="AN80" i="58"/>
  <c r="AM80" i="58"/>
  <c r="AR80" i="58" s="1"/>
  <c r="AL80" i="58"/>
  <c r="R80" i="58"/>
  <c r="AS80" i="58" s="1"/>
  <c r="BE80" i="58" s="1"/>
  <c r="Q80" i="58"/>
  <c r="BD79" i="58"/>
  <c r="BC79" i="58"/>
  <c r="BB79" i="58"/>
  <c r="BA79" i="58"/>
  <c r="AZ79" i="58"/>
  <c r="AY79" i="58"/>
  <c r="AX79" i="58"/>
  <c r="AW79" i="58"/>
  <c r="AV79" i="58"/>
  <c r="AU79" i="58"/>
  <c r="AT79" i="58"/>
  <c r="AS79" i="58"/>
  <c r="BE79" i="58" s="1"/>
  <c r="AQ79" i="58"/>
  <c r="AP79" i="58"/>
  <c r="AO79" i="58"/>
  <c r="AN79" i="58"/>
  <c r="AM79" i="58"/>
  <c r="AL79" i="58"/>
  <c r="AR79" i="58" s="1"/>
  <c r="AD79" i="58"/>
  <c r="Q79" i="58"/>
  <c r="BD78" i="58"/>
  <c r="BC78" i="58"/>
  <c r="BB78" i="58"/>
  <c r="BA78" i="58"/>
  <c r="AZ78" i="58"/>
  <c r="AY78" i="58"/>
  <c r="AX78" i="58"/>
  <c r="AW78" i="58"/>
  <c r="AV78" i="58"/>
  <c r="AU78" i="58"/>
  <c r="AT78" i="58"/>
  <c r="AS78" i="58"/>
  <c r="BE78" i="58" s="1"/>
  <c r="AQ78" i="58"/>
  <c r="AP78" i="58"/>
  <c r="AO78" i="58"/>
  <c r="AN78" i="58"/>
  <c r="AR78" i="58" s="1"/>
  <c r="AM78" i="58"/>
  <c r="AL78" i="58"/>
  <c r="AD78" i="58"/>
  <c r="Q78" i="58"/>
  <c r="BD77" i="58"/>
  <c r="BC77" i="58"/>
  <c r="BB77" i="58"/>
  <c r="BA77" i="58"/>
  <c r="AZ77" i="58"/>
  <c r="AY77" i="58"/>
  <c r="AX77" i="58"/>
  <c r="AW77" i="58"/>
  <c r="AV77" i="58"/>
  <c r="AU77" i="58"/>
  <c r="AT77" i="58"/>
  <c r="AS77" i="58"/>
  <c r="BE77" i="58" s="1"/>
  <c r="BF77" i="58" s="1"/>
  <c r="AQ77" i="58"/>
  <c r="AP77" i="58"/>
  <c r="AO77" i="58"/>
  <c r="AN77" i="58"/>
  <c r="AM77" i="58"/>
  <c r="AR77" i="58" s="1"/>
  <c r="AL77" i="58"/>
  <c r="AD77" i="58"/>
  <c r="Q77" i="58"/>
  <c r="BD76" i="58"/>
  <c r="BC76" i="58"/>
  <c r="BB76" i="58"/>
  <c r="BA76" i="58"/>
  <c r="AZ76" i="58"/>
  <c r="AY76" i="58"/>
  <c r="AX76" i="58"/>
  <c r="AW76" i="58"/>
  <c r="AV76" i="58"/>
  <c r="AU76" i="58"/>
  <c r="AT76" i="58"/>
  <c r="AS76" i="58"/>
  <c r="BE76" i="58" s="1"/>
  <c r="AQ76" i="58"/>
  <c r="AP76" i="58"/>
  <c r="AO76" i="58"/>
  <c r="AN76" i="58"/>
  <c r="AM76" i="58"/>
  <c r="AL76" i="58"/>
  <c r="AR76" i="58" s="1"/>
  <c r="AD76" i="58"/>
  <c r="Q76" i="58"/>
  <c r="BD75" i="58"/>
  <c r="BC75" i="58"/>
  <c r="BB75" i="58"/>
  <c r="BA75" i="58"/>
  <c r="AZ75" i="58"/>
  <c r="AY75" i="58"/>
  <c r="AX75" i="58"/>
  <c r="AW75" i="58"/>
  <c r="AV75" i="58"/>
  <c r="AU75" i="58"/>
  <c r="AT75" i="58"/>
  <c r="AS75" i="58"/>
  <c r="BE75" i="58" s="1"/>
  <c r="BF75" i="58" s="1"/>
  <c r="AQ75" i="58"/>
  <c r="AP75" i="58"/>
  <c r="AO75" i="58"/>
  <c r="AN75" i="58"/>
  <c r="AR75" i="58" s="1"/>
  <c r="AM75" i="58"/>
  <c r="AL75" i="58"/>
  <c r="AD75" i="58"/>
  <c r="Q75" i="58"/>
  <c r="BD74" i="58"/>
  <c r="BC74" i="58"/>
  <c r="BB74" i="58"/>
  <c r="BA74" i="58"/>
  <c r="AZ74" i="58"/>
  <c r="AY74" i="58"/>
  <c r="AX74" i="58"/>
  <c r="AW74" i="58"/>
  <c r="AV74" i="58"/>
  <c r="AU74" i="58"/>
  <c r="AT74" i="58"/>
  <c r="AS74" i="58"/>
  <c r="BE74" i="58" s="1"/>
  <c r="AQ74" i="58"/>
  <c r="AP74" i="58"/>
  <c r="AO74" i="58"/>
  <c r="AN74" i="58"/>
  <c r="AM74" i="58"/>
  <c r="AL74" i="58"/>
  <c r="AR74" i="58" s="1"/>
  <c r="AD74" i="58"/>
  <c r="Q74" i="58"/>
  <c r="BD73" i="58"/>
  <c r="BC73" i="58"/>
  <c r="BB73" i="58"/>
  <c r="BA73" i="58"/>
  <c r="AZ73" i="58"/>
  <c r="AY73" i="58"/>
  <c r="AX73" i="58"/>
  <c r="AW73" i="58"/>
  <c r="AV73" i="58"/>
  <c r="AU73" i="58"/>
  <c r="AT73" i="58"/>
  <c r="AS73" i="58"/>
  <c r="BE73" i="58" s="1"/>
  <c r="BF73" i="58" s="1"/>
  <c r="AQ73" i="58"/>
  <c r="AP73" i="58"/>
  <c r="AO73" i="58"/>
  <c r="AN73" i="58"/>
  <c r="AM73" i="58"/>
  <c r="AL73" i="58"/>
  <c r="AR73" i="58" s="1"/>
  <c r="AD73" i="58"/>
  <c r="Q73" i="58"/>
  <c r="BD72" i="58"/>
  <c r="BC72" i="58"/>
  <c r="BB72" i="58"/>
  <c r="BA72" i="58"/>
  <c r="AZ72" i="58"/>
  <c r="AY72" i="58"/>
  <c r="AX72" i="58"/>
  <c r="AW72" i="58"/>
  <c r="AV72" i="58"/>
  <c r="AU72" i="58"/>
  <c r="AT72" i="58"/>
  <c r="AS72" i="58"/>
  <c r="BE72" i="58" s="1"/>
  <c r="BF72" i="58" s="1"/>
  <c r="AQ72" i="58"/>
  <c r="AP72" i="58"/>
  <c r="AO72" i="58"/>
  <c r="AN72" i="58"/>
  <c r="AR72" i="58" s="1"/>
  <c r="AM72" i="58"/>
  <c r="AL72" i="58"/>
  <c r="AD72" i="58"/>
  <c r="Q72" i="58"/>
  <c r="BD71" i="58"/>
  <c r="BC71" i="58"/>
  <c r="BB71" i="58"/>
  <c r="BA71" i="58"/>
  <c r="AZ71" i="58"/>
  <c r="AY71" i="58"/>
  <c r="AX71" i="58"/>
  <c r="AW71" i="58"/>
  <c r="AV71" i="58"/>
  <c r="AU71" i="58"/>
  <c r="AT71" i="58"/>
  <c r="AS71" i="58"/>
  <c r="BE71" i="58" s="1"/>
  <c r="BF71" i="58" s="1"/>
  <c r="AQ71" i="58"/>
  <c r="AP71" i="58"/>
  <c r="AO71" i="58"/>
  <c r="AN71" i="58"/>
  <c r="AM71" i="58"/>
  <c r="AR71" i="58" s="1"/>
  <c r="AL71" i="58"/>
  <c r="AD71" i="58"/>
  <c r="Q71" i="58"/>
  <c r="BD70" i="58"/>
  <c r="BC70" i="58"/>
  <c r="BB70" i="58"/>
  <c r="BA70" i="58"/>
  <c r="AZ70" i="58"/>
  <c r="AY70" i="58"/>
  <c r="AX70" i="58"/>
  <c r="AW70" i="58"/>
  <c r="AV70" i="58"/>
  <c r="AU70" i="58"/>
  <c r="AT70" i="58"/>
  <c r="AS70" i="58"/>
  <c r="BE70" i="58" s="1"/>
  <c r="AQ70" i="58"/>
  <c r="AP70" i="58"/>
  <c r="AO70" i="58"/>
  <c r="AN70" i="58"/>
  <c r="AM70" i="58"/>
  <c r="AL70" i="58"/>
  <c r="AR70" i="58" s="1"/>
  <c r="AD70" i="58"/>
  <c r="R70" i="58"/>
  <c r="Q70" i="58"/>
  <c r="BD69" i="58"/>
  <c r="BC69" i="58"/>
  <c r="BB69" i="58"/>
  <c r="BA69" i="58"/>
  <c r="AZ69" i="58"/>
  <c r="AY69" i="58"/>
  <c r="AX69" i="58"/>
  <c r="AW69" i="58"/>
  <c r="AV69" i="58"/>
  <c r="AU69" i="58"/>
  <c r="AT69" i="58"/>
  <c r="AS69" i="58"/>
  <c r="BE69" i="58" s="1"/>
  <c r="AQ69" i="58"/>
  <c r="AP69" i="58"/>
  <c r="AO69" i="58"/>
  <c r="AN69" i="58"/>
  <c r="AR69" i="58" s="1"/>
  <c r="AM69" i="58"/>
  <c r="AL69" i="58"/>
  <c r="AD69" i="58"/>
  <c r="Q69" i="58"/>
  <c r="BD68" i="58"/>
  <c r="BC68" i="58"/>
  <c r="BB68" i="58"/>
  <c r="BA68" i="58"/>
  <c r="AZ68" i="58"/>
  <c r="AY68" i="58"/>
  <c r="AX68" i="58"/>
  <c r="AW68" i="58"/>
  <c r="AV68" i="58"/>
  <c r="AU68" i="58"/>
  <c r="AT68" i="58"/>
  <c r="AS68" i="58"/>
  <c r="BE68" i="58" s="1"/>
  <c r="BF68" i="58" s="1"/>
  <c r="AQ68" i="58"/>
  <c r="AP68" i="58"/>
  <c r="AO68" i="58"/>
  <c r="AN68" i="58"/>
  <c r="AM68" i="58"/>
  <c r="AR68" i="58" s="1"/>
  <c r="AL68" i="58"/>
  <c r="AD68" i="58"/>
  <c r="Q68" i="58"/>
  <c r="BD67" i="58"/>
  <c r="BC67" i="58"/>
  <c r="BB67" i="58"/>
  <c r="BA67" i="58"/>
  <c r="AZ67" i="58"/>
  <c r="AY67" i="58"/>
  <c r="AX67" i="58"/>
  <c r="AW67" i="58"/>
  <c r="AV67" i="58"/>
  <c r="AU67" i="58"/>
  <c r="AT67" i="58"/>
  <c r="AS67" i="58"/>
  <c r="BE67" i="58" s="1"/>
  <c r="AQ67" i="58"/>
  <c r="AP67" i="58"/>
  <c r="AO67" i="58"/>
  <c r="AN67" i="58"/>
  <c r="AM67" i="58"/>
  <c r="AL67" i="58"/>
  <c r="AR67" i="58" s="1"/>
  <c r="AD67" i="58"/>
  <c r="Q67" i="58"/>
  <c r="BD66" i="58"/>
  <c r="BC66" i="58"/>
  <c r="BB66" i="58"/>
  <c r="BA66" i="58"/>
  <c r="AZ66" i="58"/>
  <c r="AY66" i="58"/>
  <c r="AX66" i="58"/>
  <c r="AW66" i="58"/>
  <c r="AV66" i="58"/>
  <c r="AU66" i="58"/>
  <c r="AT66" i="58"/>
  <c r="AS66" i="58"/>
  <c r="BE66" i="58" s="1"/>
  <c r="BF66" i="58" s="1"/>
  <c r="AQ66" i="58"/>
  <c r="AP66" i="58"/>
  <c r="AO66" i="58"/>
  <c r="AN66" i="58"/>
  <c r="AR66" i="58" s="1"/>
  <c r="AM66" i="58"/>
  <c r="AL66" i="58"/>
  <c r="AD66" i="58"/>
  <c r="Q66" i="58"/>
  <c r="BD65" i="58"/>
  <c r="BC65" i="58"/>
  <c r="BB65" i="58"/>
  <c r="BA65" i="58"/>
  <c r="AZ65" i="58"/>
  <c r="AY65" i="58"/>
  <c r="AX65" i="58"/>
  <c r="AW65" i="58"/>
  <c r="AV65" i="58"/>
  <c r="AU65" i="58"/>
  <c r="AT65" i="58"/>
  <c r="AS65" i="58"/>
  <c r="BE65" i="58" s="1"/>
  <c r="AQ65" i="58"/>
  <c r="AP65" i="58"/>
  <c r="AO65" i="58"/>
  <c r="AN65" i="58"/>
  <c r="AM65" i="58"/>
  <c r="AL65" i="58"/>
  <c r="AR65" i="58" s="1"/>
  <c r="AD65" i="58"/>
  <c r="R65" i="58"/>
  <c r="Q65" i="58"/>
  <c r="BD64" i="58"/>
  <c r="BC64" i="58"/>
  <c r="BB64" i="58"/>
  <c r="BA64" i="58"/>
  <c r="AZ64" i="58"/>
  <c r="AY64" i="58"/>
  <c r="AX64" i="58"/>
  <c r="AW64" i="58"/>
  <c r="AV64" i="58"/>
  <c r="AU64" i="58"/>
  <c r="AT64" i="58"/>
  <c r="AS64" i="58"/>
  <c r="BE64" i="58" s="1"/>
  <c r="AQ64" i="58"/>
  <c r="AP64" i="58"/>
  <c r="AO64" i="58"/>
  <c r="AN64" i="58"/>
  <c r="AM64" i="58"/>
  <c r="AL64" i="58"/>
  <c r="AR64" i="58" s="1"/>
  <c r="AD64" i="58"/>
  <c r="Q64" i="58"/>
  <c r="BD63" i="58"/>
  <c r="BC63" i="58"/>
  <c r="BB63" i="58"/>
  <c r="BA63" i="58"/>
  <c r="AZ63" i="58"/>
  <c r="AY63" i="58"/>
  <c r="AX63" i="58"/>
  <c r="AW63" i="58"/>
  <c r="AV63" i="58"/>
  <c r="AU63" i="58"/>
  <c r="AT63" i="58"/>
  <c r="AS63" i="58"/>
  <c r="BE63" i="58" s="1"/>
  <c r="BF63" i="58" s="1"/>
  <c r="AQ63" i="58"/>
  <c r="AP63" i="58"/>
  <c r="AO63" i="58"/>
  <c r="AN63" i="58"/>
  <c r="AR63" i="58" s="1"/>
  <c r="AM63" i="58"/>
  <c r="AL63" i="58"/>
  <c r="AD63" i="58"/>
  <c r="Q63" i="58"/>
  <c r="BD62" i="58"/>
  <c r="BC62" i="58"/>
  <c r="BB62" i="58"/>
  <c r="BA62" i="58"/>
  <c r="AZ62" i="58"/>
  <c r="AY62" i="58"/>
  <c r="AX62" i="58"/>
  <c r="AW62" i="58"/>
  <c r="AV62" i="58"/>
  <c r="AU62" i="58"/>
  <c r="AT62" i="58"/>
  <c r="AS62" i="58"/>
  <c r="BE62" i="58" s="1"/>
  <c r="AQ62" i="58"/>
  <c r="AP62" i="58"/>
  <c r="AO62" i="58"/>
  <c r="AN62" i="58"/>
  <c r="AM62" i="58"/>
  <c r="AL62" i="58"/>
  <c r="AR62" i="58" s="1"/>
  <c r="AD62" i="58"/>
  <c r="Q62" i="58"/>
  <c r="BD61" i="58"/>
  <c r="BC61" i="58"/>
  <c r="BB61" i="58"/>
  <c r="BA61" i="58"/>
  <c r="AZ61" i="58"/>
  <c r="AY61" i="58"/>
  <c r="AX61" i="58"/>
  <c r="AW61" i="58"/>
  <c r="AV61" i="58"/>
  <c r="AU61" i="58"/>
  <c r="AT61" i="58"/>
  <c r="AS61" i="58"/>
  <c r="BE61" i="58" s="1"/>
  <c r="BF61" i="58" s="1"/>
  <c r="AQ61" i="58"/>
  <c r="AP61" i="58"/>
  <c r="AO61" i="58"/>
  <c r="AN61" i="58"/>
  <c r="AM61" i="58"/>
  <c r="AL61" i="58"/>
  <c r="AR61" i="58" s="1"/>
  <c r="AD61" i="58"/>
  <c r="Q61" i="58"/>
  <c r="BD60" i="58"/>
  <c r="BC60" i="58"/>
  <c r="BB60" i="58"/>
  <c r="BA60" i="58"/>
  <c r="AZ60" i="58"/>
  <c r="AY60" i="58"/>
  <c r="AX60" i="58"/>
  <c r="AW60" i="58"/>
  <c r="AV60" i="58"/>
  <c r="AU60" i="58"/>
  <c r="AT60" i="58"/>
  <c r="AS60" i="58"/>
  <c r="BE60" i="58" s="1"/>
  <c r="AQ60" i="58"/>
  <c r="AP60" i="58"/>
  <c r="AO60" i="58"/>
  <c r="AN60" i="58"/>
  <c r="AM60" i="58"/>
  <c r="AR60" i="58" s="1"/>
  <c r="AL60" i="58"/>
  <c r="AD60" i="58"/>
  <c r="Q60" i="58"/>
  <c r="BD59" i="58"/>
  <c r="BC59" i="58"/>
  <c r="BB59" i="58"/>
  <c r="BA59" i="58"/>
  <c r="AZ59" i="58"/>
  <c r="AY59" i="58"/>
  <c r="AX59" i="58"/>
  <c r="AW59" i="58"/>
  <c r="AV59" i="58"/>
  <c r="AU59" i="58"/>
  <c r="AT59" i="58"/>
  <c r="AS59" i="58"/>
  <c r="BE59" i="58" s="1"/>
  <c r="BF59" i="58" s="1"/>
  <c r="AQ59" i="58"/>
  <c r="AP59" i="58"/>
  <c r="AO59" i="58"/>
  <c r="AN59" i="58"/>
  <c r="AM59" i="58"/>
  <c r="AL59" i="58"/>
  <c r="AR59" i="58" s="1"/>
  <c r="AD59" i="58"/>
  <c r="Q59" i="58"/>
  <c r="BD58" i="58"/>
  <c r="BC58" i="58"/>
  <c r="BB58" i="58"/>
  <c r="BA58" i="58"/>
  <c r="AZ58" i="58"/>
  <c r="AY58" i="58"/>
  <c r="AX58" i="58"/>
  <c r="AW58" i="58"/>
  <c r="AV58" i="58"/>
  <c r="AU58" i="58"/>
  <c r="AT58" i="58"/>
  <c r="AQ58" i="58"/>
  <c r="AP58" i="58"/>
  <c r="AO58" i="58"/>
  <c r="AN58" i="58"/>
  <c r="AR58" i="58" s="1"/>
  <c r="AM58" i="58"/>
  <c r="AL58" i="58"/>
  <c r="R58" i="58"/>
  <c r="AS58" i="58" s="1"/>
  <c r="BE58" i="58" s="1"/>
  <c r="Q58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BE57" i="58" s="1"/>
  <c r="AQ57" i="58"/>
  <c r="AP57" i="58"/>
  <c r="AO57" i="58"/>
  <c r="AN57" i="58"/>
  <c r="AM57" i="58"/>
  <c r="AR57" i="58" s="1"/>
  <c r="AL57" i="58"/>
  <c r="AD57" i="58"/>
  <c r="Q57" i="58"/>
  <c r="BD56" i="58"/>
  <c r="BC56" i="58"/>
  <c r="BB56" i="58"/>
  <c r="BA56" i="58"/>
  <c r="AZ56" i="58"/>
  <c r="AY56" i="58"/>
  <c r="AX56" i="58"/>
  <c r="AW56" i="58"/>
  <c r="AV56" i="58"/>
  <c r="AU56" i="58"/>
  <c r="AT56" i="58"/>
  <c r="AS56" i="58"/>
  <c r="BE56" i="58" s="1"/>
  <c r="AQ56" i="58"/>
  <c r="AP56" i="58"/>
  <c r="AO56" i="58"/>
  <c r="AN56" i="58"/>
  <c r="AM56" i="58"/>
  <c r="AL56" i="58"/>
  <c r="AR56" i="58" s="1"/>
  <c r="AD56" i="58"/>
  <c r="Q56" i="58"/>
  <c r="BD55" i="58"/>
  <c r="BC55" i="58"/>
  <c r="BB55" i="58"/>
  <c r="BA55" i="58"/>
  <c r="AZ55" i="58"/>
  <c r="AY55" i="58"/>
  <c r="AX55" i="58"/>
  <c r="AW55" i="58"/>
  <c r="AV55" i="58"/>
  <c r="AU55" i="58"/>
  <c r="AT55" i="58"/>
  <c r="AS55" i="58"/>
  <c r="BE55" i="58" s="1"/>
  <c r="BF55" i="58" s="1"/>
  <c r="AQ55" i="58"/>
  <c r="AP55" i="58"/>
  <c r="AO55" i="58"/>
  <c r="AN55" i="58"/>
  <c r="AR55" i="58" s="1"/>
  <c r="AM55" i="58"/>
  <c r="AL55" i="58"/>
  <c r="AD55" i="58"/>
  <c r="Q55" i="58"/>
  <c r="BD54" i="58"/>
  <c r="BC54" i="58"/>
  <c r="BB54" i="58"/>
  <c r="BA54" i="58"/>
  <c r="AZ54" i="58"/>
  <c r="AY54" i="58"/>
  <c r="AX54" i="58"/>
  <c r="AW54" i="58"/>
  <c r="AV54" i="58"/>
  <c r="AU54" i="58"/>
  <c r="AT54" i="58"/>
  <c r="AS54" i="58"/>
  <c r="BE54" i="58" s="1"/>
  <c r="BF54" i="58" s="1"/>
  <c r="AQ54" i="58"/>
  <c r="AP54" i="58"/>
  <c r="AO54" i="58"/>
  <c r="AN54" i="58"/>
  <c r="AM54" i="58"/>
  <c r="AL54" i="58"/>
  <c r="AR54" i="58" s="1"/>
  <c r="AD54" i="58"/>
  <c r="Q54" i="58"/>
  <c r="BD53" i="58"/>
  <c r="BC53" i="58"/>
  <c r="BB53" i="58"/>
  <c r="BA53" i="58"/>
  <c r="AZ53" i="58"/>
  <c r="AY53" i="58"/>
  <c r="AX53" i="58"/>
  <c r="AW53" i="58"/>
  <c r="AV53" i="58"/>
  <c r="AU53" i="58"/>
  <c r="AT53" i="58"/>
  <c r="AS53" i="58"/>
  <c r="BE53" i="58" s="1"/>
  <c r="BF53" i="58" s="1"/>
  <c r="AQ53" i="58"/>
  <c r="AP53" i="58"/>
  <c r="AO53" i="58"/>
  <c r="AN53" i="58"/>
  <c r="AM53" i="58"/>
  <c r="AL53" i="58"/>
  <c r="AR53" i="58" s="1"/>
  <c r="AD53" i="58"/>
  <c r="Q53" i="58"/>
  <c r="BD52" i="58"/>
  <c r="BC52" i="58"/>
  <c r="BB52" i="58"/>
  <c r="BA52" i="58"/>
  <c r="AZ52" i="58"/>
  <c r="AY52" i="58"/>
  <c r="AX52" i="58"/>
  <c r="AW52" i="58"/>
  <c r="AV52" i="58"/>
  <c r="AU52" i="58"/>
  <c r="AT52" i="58"/>
  <c r="AQ52" i="58"/>
  <c r="AP52" i="58"/>
  <c r="AO52" i="58"/>
  <c r="AN52" i="58"/>
  <c r="AR52" i="58" s="1"/>
  <c r="AM52" i="58"/>
  <c r="AL52" i="58"/>
  <c r="R52" i="58"/>
  <c r="AS52" i="58" s="1"/>
  <c r="BE52" i="58" s="1"/>
  <c r="Q52" i="58"/>
  <c r="BD51" i="58"/>
  <c r="BC51" i="58"/>
  <c r="BB51" i="58"/>
  <c r="BA51" i="58"/>
  <c r="AZ51" i="58"/>
  <c r="AY51" i="58"/>
  <c r="AX51" i="58"/>
  <c r="AW51" i="58"/>
  <c r="AV51" i="58"/>
  <c r="AU51" i="58"/>
  <c r="AT51" i="58"/>
  <c r="AS51" i="58"/>
  <c r="BE51" i="58" s="1"/>
  <c r="AQ51" i="58"/>
  <c r="AP51" i="58"/>
  <c r="AO51" i="58"/>
  <c r="AN51" i="58"/>
  <c r="AM51" i="58"/>
  <c r="AL51" i="58"/>
  <c r="AR51" i="58" s="1"/>
  <c r="AD51" i="58"/>
  <c r="Q51" i="58"/>
  <c r="BD50" i="58"/>
  <c r="BC50" i="58"/>
  <c r="BB50" i="58"/>
  <c r="BA50" i="58"/>
  <c r="AZ50" i="58"/>
  <c r="AY50" i="58"/>
  <c r="AX50" i="58"/>
  <c r="AW50" i="58"/>
  <c r="AV50" i="58"/>
  <c r="AU50" i="58"/>
  <c r="AT50" i="58"/>
  <c r="AS50" i="58"/>
  <c r="BE50" i="58" s="1"/>
  <c r="AQ50" i="58"/>
  <c r="AP50" i="58"/>
  <c r="AO50" i="58"/>
  <c r="AN50" i="58"/>
  <c r="AM50" i="58"/>
  <c r="AL50" i="58"/>
  <c r="AR50" i="58" s="1"/>
  <c r="AD50" i="58"/>
  <c r="R50" i="58"/>
  <c r="Q50" i="58"/>
  <c r="BD49" i="58"/>
  <c r="BC49" i="58"/>
  <c r="BB49" i="58"/>
  <c r="BA49" i="58"/>
  <c r="AZ49" i="58"/>
  <c r="AY49" i="58"/>
  <c r="AX49" i="58"/>
  <c r="AW49" i="58"/>
  <c r="AV49" i="58"/>
  <c r="AU49" i="58"/>
  <c r="AT49" i="58"/>
  <c r="AS49" i="58"/>
  <c r="BE49" i="58" s="1"/>
  <c r="AQ49" i="58"/>
  <c r="AP49" i="58"/>
  <c r="AO49" i="58"/>
  <c r="AN49" i="58"/>
  <c r="AR49" i="58" s="1"/>
  <c r="AM49" i="58"/>
  <c r="AL49" i="58"/>
  <c r="AD49" i="58"/>
  <c r="Q49" i="58"/>
  <c r="BD48" i="58"/>
  <c r="BC48" i="58"/>
  <c r="BB48" i="58"/>
  <c r="BA48" i="58"/>
  <c r="AZ48" i="58"/>
  <c r="AY48" i="58"/>
  <c r="AX48" i="58"/>
  <c r="AW48" i="58"/>
  <c r="AV48" i="58"/>
  <c r="AU48" i="58"/>
  <c r="AT48" i="58"/>
  <c r="AS48" i="58"/>
  <c r="BE48" i="58" s="1"/>
  <c r="AQ48" i="58"/>
  <c r="AP48" i="58"/>
  <c r="AO48" i="58"/>
  <c r="AN48" i="58"/>
  <c r="AM48" i="58"/>
  <c r="AL48" i="58"/>
  <c r="AR48" i="58" s="1"/>
  <c r="AD48" i="58"/>
  <c r="R48" i="58"/>
  <c r="Q48" i="58"/>
  <c r="BD47" i="58"/>
  <c r="BC47" i="58"/>
  <c r="BB47" i="58"/>
  <c r="BA47" i="58"/>
  <c r="AZ47" i="58"/>
  <c r="AY47" i="58"/>
  <c r="AX47" i="58"/>
  <c r="AW47" i="58"/>
  <c r="AV47" i="58"/>
  <c r="AU47" i="58"/>
  <c r="AT47" i="58"/>
  <c r="AS47" i="58"/>
  <c r="BE47" i="58" s="1"/>
  <c r="AQ47" i="58"/>
  <c r="AP47" i="58"/>
  <c r="AO47" i="58"/>
  <c r="AN47" i="58"/>
  <c r="AM47" i="58"/>
  <c r="AL47" i="58"/>
  <c r="AR47" i="58" s="1"/>
  <c r="AD47" i="58"/>
  <c r="Q47" i="58"/>
  <c r="BD46" i="58"/>
  <c r="BC46" i="58"/>
  <c r="BB46" i="58"/>
  <c r="BA46" i="58"/>
  <c r="AZ46" i="58"/>
  <c r="AY46" i="58"/>
  <c r="AX46" i="58"/>
  <c r="AW46" i="58"/>
  <c r="AV46" i="58"/>
  <c r="AU46" i="58"/>
  <c r="AT46" i="58"/>
  <c r="AS46" i="58"/>
  <c r="BE46" i="58" s="1"/>
  <c r="AQ46" i="58"/>
  <c r="AP46" i="58"/>
  <c r="AO46" i="58"/>
  <c r="AN46" i="58"/>
  <c r="AM46" i="58"/>
  <c r="AL46" i="58"/>
  <c r="AR46" i="58" s="1"/>
  <c r="AD46" i="58"/>
  <c r="Q46" i="58"/>
  <c r="BD45" i="58"/>
  <c r="BC45" i="58"/>
  <c r="BB45" i="58"/>
  <c r="BA45" i="58"/>
  <c r="AZ45" i="58"/>
  <c r="AY45" i="58"/>
  <c r="AX45" i="58"/>
  <c r="AW45" i="58"/>
  <c r="AV45" i="58"/>
  <c r="AU45" i="58"/>
  <c r="AT45" i="58"/>
  <c r="AS45" i="58"/>
  <c r="BE45" i="58" s="1"/>
  <c r="AQ45" i="58"/>
  <c r="AP45" i="58"/>
  <c r="AO45" i="58"/>
  <c r="AN45" i="58"/>
  <c r="AR45" i="58" s="1"/>
  <c r="AM45" i="58"/>
  <c r="AL45" i="58"/>
  <c r="AD45" i="58"/>
  <c r="Q45" i="58"/>
  <c r="BD44" i="58"/>
  <c r="BC44" i="58"/>
  <c r="BB44" i="58"/>
  <c r="BA44" i="58"/>
  <c r="AZ44" i="58"/>
  <c r="AY44" i="58"/>
  <c r="AX44" i="58"/>
  <c r="AW44" i="58"/>
  <c r="AV44" i="58"/>
  <c r="AU44" i="58"/>
  <c r="AT44" i="58"/>
  <c r="AS44" i="58"/>
  <c r="BE44" i="58" s="1"/>
  <c r="AQ44" i="58"/>
  <c r="AP44" i="58"/>
  <c r="AO44" i="58"/>
  <c r="AN44" i="58"/>
  <c r="AM44" i="58"/>
  <c r="AL44" i="58"/>
  <c r="AR44" i="58" s="1"/>
  <c r="AD44" i="58"/>
  <c r="Q44" i="58"/>
  <c r="BD43" i="58"/>
  <c r="BC43" i="58"/>
  <c r="BB43" i="58"/>
  <c r="BA43" i="58"/>
  <c r="AZ43" i="58"/>
  <c r="AY43" i="58"/>
  <c r="AX43" i="58"/>
  <c r="AW43" i="58"/>
  <c r="AV43" i="58"/>
  <c r="AU43" i="58"/>
  <c r="AT43" i="58"/>
  <c r="AS43" i="58"/>
  <c r="BE43" i="58" s="1"/>
  <c r="BF43" i="58" s="1"/>
  <c r="AQ43" i="58"/>
  <c r="AP43" i="58"/>
  <c r="AO43" i="58"/>
  <c r="AN43" i="58"/>
  <c r="AM43" i="58"/>
  <c r="AL43" i="58"/>
  <c r="AR43" i="58" s="1"/>
  <c r="AD43" i="58"/>
  <c r="Q43" i="58"/>
  <c r="BD42" i="58"/>
  <c r="BC42" i="58"/>
  <c r="BB42" i="58"/>
  <c r="BA42" i="58"/>
  <c r="AZ42" i="58"/>
  <c r="AY42" i="58"/>
  <c r="AX42" i="58"/>
  <c r="AW42" i="58"/>
  <c r="AV42" i="58"/>
  <c r="AU42" i="58"/>
  <c r="AT42" i="58"/>
  <c r="AQ42" i="58"/>
  <c r="AP42" i="58"/>
  <c r="AO42" i="58"/>
  <c r="AN42" i="58"/>
  <c r="AR42" i="58" s="1"/>
  <c r="AM42" i="58"/>
  <c r="AL42" i="58"/>
  <c r="R42" i="58"/>
  <c r="AS42" i="58" s="1"/>
  <c r="BE42" i="58" s="1"/>
  <c r="Q42" i="58"/>
  <c r="BD41" i="58"/>
  <c r="BC41" i="58"/>
  <c r="BB41" i="58"/>
  <c r="BA41" i="58"/>
  <c r="AZ41" i="58"/>
  <c r="AY41" i="58"/>
  <c r="AX41" i="58"/>
  <c r="AW41" i="58"/>
  <c r="AV41" i="58"/>
  <c r="AU41" i="58"/>
  <c r="AT41" i="58"/>
  <c r="AS41" i="58"/>
  <c r="BE41" i="58" s="1"/>
  <c r="AQ41" i="58"/>
  <c r="AP41" i="58"/>
  <c r="AO41" i="58"/>
  <c r="AN41" i="58"/>
  <c r="AM41" i="58"/>
  <c r="AL41" i="58"/>
  <c r="AR41" i="58" s="1"/>
  <c r="AD41" i="58"/>
  <c r="Q41" i="58"/>
  <c r="BD40" i="58"/>
  <c r="BC40" i="58"/>
  <c r="BB40" i="58"/>
  <c r="BA40" i="58"/>
  <c r="AZ40" i="58"/>
  <c r="AY40" i="58"/>
  <c r="AX40" i="58"/>
  <c r="AW40" i="58"/>
  <c r="AV40" i="58"/>
  <c r="AU40" i="58"/>
  <c r="AT40" i="58"/>
  <c r="AS40" i="58"/>
  <c r="BE40" i="58" s="1"/>
  <c r="AQ40" i="58"/>
  <c r="AP40" i="58"/>
  <c r="AO40" i="58"/>
  <c r="AN40" i="58"/>
  <c r="AR40" i="58" s="1"/>
  <c r="AM40" i="58"/>
  <c r="AL40" i="58"/>
  <c r="AD40" i="58"/>
  <c r="Q40" i="58"/>
  <c r="BD39" i="58"/>
  <c r="BC39" i="58"/>
  <c r="BB39" i="58"/>
  <c r="BA39" i="58"/>
  <c r="AZ39" i="58"/>
  <c r="AY39" i="58"/>
  <c r="AX39" i="58"/>
  <c r="AW39" i="58"/>
  <c r="AV39" i="58"/>
  <c r="AU39" i="58"/>
  <c r="AT39" i="58"/>
  <c r="AS39" i="58"/>
  <c r="BE39" i="58" s="1"/>
  <c r="AQ39" i="58"/>
  <c r="AP39" i="58"/>
  <c r="AO39" i="58"/>
  <c r="AN39" i="58"/>
  <c r="AM39" i="58"/>
  <c r="AL39" i="58"/>
  <c r="AR39" i="58" s="1"/>
  <c r="AD39" i="58"/>
  <c r="Q39" i="58"/>
  <c r="BD38" i="58"/>
  <c r="BC38" i="58"/>
  <c r="BB38" i="58"/>
  <c r="BA38" i="58"/>
  <c r="AZ38" i="58"/>
  <c r="AY38" i="58"/>
  <c r="AX38" i="58"/>
  <c r="AW38" i="58"/>
  <c r="AV38" i="58"/>
  <c r="AU38" i="58"/>
  <c r="AT38" i="58"/>
  <c r="AS38" i="58"/>
  <c r="BE38" i="58" s="1"/>
  <c r="AQ38" i="58"/>
  <c r="AP38" i="58"/>
  <c r="AO38" i="58"/>
  <c r="AN38" i="58"/>
  <c r="AR38" i="58" s="1"/>
  <c r="AM38" i="58"/>
  <c r="AL38" i="58"/>
  <c r="AD38" i="58"/>
  <c r="Q38" i="58"/>
  <c r="BD37" i="58"/>
  <c r="BC37" i="58"/>
  <c r="BB37" i="58"/>
  <c r="BA37" i="58"/>
  <c r="AZ37" i="58"/>
  <c r="AY37" i="58"/>
  <c r="AX37" i="58"/>
  <c r="AW37" i="58"/>
  <c r="AV37" i="58"/>
  <c r="AU37" i="58"/>
  <c r="AT37" i="58"/>
  <c r="AS37" i="58"/>
  <c r="BE37" i="58" s="1"/>
  <c r="AQ37" i="58"/>
  <c r="AP37" i="58"/>
  <c r="AO37" i="58"/>
  <c r="AN37" i="58"/>
  <c r="AM37" i="58"/>
  <c r="AL37" i="58"/>
  <c r="AR37" i="58" s="1"/>
  <c r="AD37" i="58"/>
  <c r="Q37" i="58"/>
  <c r="BD36" i="58"/>
  <c r="BC36" i="58"/>
  <c r="BB36" i="58"/>
  <c r="BA36" i="58"/>
  <c r="AZ36" i="58"/>
  <c r="AY36" i="58"/>
  <c r="AX36" i="58"/>
  <c r="AW36" i="58"/>
  <c r="AV36" i="58"/>
  <c r="AU36" i="58"/>
  <c r="AT36" i="58"/>
  <c r="AS36" i="58"/>
  <c r="BE36" i="58" s="1"/>
  <c r="AQ36" i="58"/>
  <c r="AP36" i="58"/>
  <c r="AO36" i="58"/>
  <c r="AN36" i="58"/>
  <c r="AR36" i="58" s="1"/>
  <c r="AM36" i="58"/>
  <c r="AL36" i="58"/>
  <c r="AD36" i="58"/>
  <c r="Q36" i="58"/>
  <c r="BD35" i="58"/>
  <c r="BC35" i="58"/>
  <c r="BB35" i="58"/>
  <c r="BA35" i="58"/>
  <c r="AZ35" i="58"/>
  <c r="AY35" i="58"/>
  <c r="AX35" i="58"/>
  <c r="AW35" i="58"/>
  <c r="AV35" i="58"/>
  <c r="AU35" i="58"/>
  <c r="AT35" i="58"/>
  <c r="AS35" i="58"/>
  <c r="BE35" i="58" s="1"/>
  <c r="AQ35" i="58"/>
  <c r="AP35" i="58"/>
  <c r="AO35" i="58"/>
  <c r="AN35" i="58"/>
  <c r="AM35" i="58"/>
  <c r="AL35" i="58"/>
  <c r="AR35" i="58" s="1"/>
  <c r="AD35" i="58"/>
  <c r="Q35" i="58"/>
  <c r="BD34" i="58"/>
  <c r="BC34" i="58"/>
  <c r="BB34" i="58"/>
  <c r="BA34" i="58"/>
  <c r="AZ34" i="58"/>
  <c r="AY34" i="58"/>
  <c r="AX34" i="58"/>
  <c r="AW34" i="58"/>
  <c r="AV34" i="58"/>
  <c r="AU34" i="58"/>
  <c r="AT34" i="58"/>
  <c r="AS34" i="58"/>
  <c r="BE34" i="58" s="1"/>
  <c r="BF34" i="58" s="1"/>
  <c r="AQ34" i="58"/>
  <c r="AP34" i="58"/>
  <c r="AO34" i="58"/>
  <c r="AN34" i="58"/>
  <c r="AM34" i="58"/>
  <c r="AL34" i="58"/>
  <c r="AR34" i="58" s="1"/>
  <c r="AD34" i="58"/>
  <c r="Q34" i="58"/>
  <c r="BD33" i="58"/>
  <c r="BC33" i="58"/>
  <c r="BB33" i="58"/>
  <c r="BA33" i="58"/>
  <c r="AZ33" i="58"/>
  <c r="AY33" i="58"/>
  <c r="AX33" i="58"/>
  <c r="AW33" i="58"/>
  <c r="AV33" i="58"/>
  <c r="AU33" i="58"/>
  <c r="AT33" i="58"/>
  <c r="AS33" i="58"/>
  <c r="BE33" i="58" s="1"/>
  <c r="AQ33" i="58"/>
  <c r="AP33" i="58"/>
  <c r="AO33" i="58"/>
  <c r="AN33" i="58"/>
  <c r="AR33" i="58" s="1"/>
  <c r="AM33" i="58"/>
  <c r="AL33" i="58"/>
  <c r="AD33" i="58"/>
  <c r="Q33" i="58"/>
  <c r="BD32" i="58"/>
  <c r="BC32" i="58"/>
  <c r="BB32" i="58"/>
  <c r="BA32" i="58"/>
  <c r="AZ32" i="58"/>
  <c r="AY32" i="58"/>
  <c r="AX32" i="58"/>
  <c r="AW32" i="58"/>
  <c r="AV32" i="58"/>
  <c r="AU32" i="58"/>
  <c r="AT32" i="58"/>
  <c r="AS32" i="58"/>
  <c r="BE32" i="58" s="1"/>
  <c r="BF32" i="58" s="1"/>
  <c r="AQ32" i="58"/>
  <c r="AP32" i="58"/>
  <c r="AO32" i="58"/>
  <c r="AN32" i="58"/>
  <c r="AM32" i="58"/>
  <c r="AL32" i="58"/>
  <c r="AR32" i="58" s="1"/>
  <c r="AD32" i="58"/>
  <c r="Q32" i="58"/>
  <c r="BD31" i="58"/>
  <c r="BC31" i="58"/>
  <c r="BB31" i="58"/>
  <c r="BA31" i="58"/>
  <c r="AZ31" i="58"/>
  <c r="AY31" i="58"/>
  <c r="AX31" i="58"/>
  <c r="AW31" i="58"/>
  <c r="AV31" i="58"/>
  <c r="AU31" i="58"/>
  <c r="AT31" i="58"/>
  <c r="AS31" i="58"/>
  <c r="BE31" i="58" s="1"/>
  <c r="AQ31" i="58"/>
  <c r="AP31" i="58"/>
  <c r="AO31" i="58"/>
  <c r="AN31" i="58"/>
  <c r="AR31" i="58" s="1"/>
  <c r="AM31" i="58"/>
  <c r="AL31" i="58"/>
  <c r="AD31" i="58"/>
  <c r="Q31" i="58"/>
  <c r="BD30" i="58"/>
  <c r="BC30" i="58"/>
  <c r="BB30" i="58"/>
  <c r="BA30" i="58"/>
  <c r="AZ30" i="58"/>
  <c r="AY30" i="58"/>
  <c r="AX30" i="58"/>
  <c r="AW30" i="58"/>
  <c r="AV30" i="58"/>
  <c r="AU30" i="58"/>
  <c r="AT30" i="58"/>
  <c r="AS30" i="58"/>
  <c r="BE30" i="58" s="1"/>
  <c r="AQ30" i="58"/>
  <c r="AP30" i="58"/>
  <c r="AO30" i="58"/>
  <c r="AN30" i="58"/>
  <c r="AM30" i="58"/>
  <c r="AL30" i="58"/>
  <c r="AR30" i="58" s="1"/>
  <c r="AD30" i="58"/>
  <c r="Q30" i="58"/>
  <c r="BD29" i="58"/>
  <c r="BC29" i="58"/>
  <c r="BB29" i="58"/>
  <c r="BA29" i="58"/>
  <c r="AZ29" i="58"/>
  <c r="AY29" i="58"/>
  <c r="AX29" i="58"/>
  <c r="AW29" i="58"/>
  <c r="AV29" i="58"/>
  <c r="AU29" i="58"/>
  <c r="AT29" i="58"/>
  <c r="AS29" i="58"/>
  <c r="BE29" i="58" s="1"/>
  <c r="AQ29" i="58"/>
  <c r="AP29" i="58"/>
  <c r="AO29" i="58"/>
  <c r="AN29" i="58"/>
  <c r="AR29" i="58" s="1"/>
  <c r="AM29" i="58"/>
  <c r="AL29" i="58"/>
  <c r="AD29" i="58"/>
  <c r="Q29" i="58"/>
  <c r="BD28" i="58"/>
  <c r="BC28" i="58"/>
  <c r="BB28" i="58"/>
  <c r="BA28" i="58"/>
  <c r="AZ28" i="58"/>
  <c r="AY28" i="58"/>
  <c r="AX28" i="58"/>
  <c r="AW28" i="58"/>
  <c r="AV28" i="58"/>
  <c r="AU28" i="58"/>
  <c r="AT28" i="58"/>
  <c r="AQ28" i="58"/>
  <c r="AP28" i="58"/>
  <c r="AO28" i="58"/>
  <c r="AN28" i="58"/>
  <c r="AM28" i="58"/>
  <c r="AL28" i="58"/>
  <c r="AR28" i="58" s="1"/>
  <c r="R28" i="58"/>
  <c r="AS28" i="58" s="1"/>
  <c r="BE28" i="58" s="1"/>
  <c r="Q28" i="58"/>
  <c r="BD27" i="58"/>
  <c r="BC27" i="58"/>
  <c r="BB27" i="58"/>
  <c r="BA27" i="58"/>
  <c r="AZ27" i="58"/>
  <c r="AY27" i="58"/>
  <c r="AX27" i="58"/>
  <c r="AW27" i="58"/>
  <c r="AV27" i="58"/>
  <c r="AU27" i="58"/>
  <c r="AT27" i="58"/>
  <c r="AS27" i="58"/>
  <c r="BE27" i="58" s="1"/>
  <c r="AQ27" i="58"/>
  <c r="AP27" i="58"/>
  <c r="AO27" i="58"/>
  <c r="AN27" i="58"/>
  <c r="AM27" i="58"/>
  <c r="AL27" i="58"/>
  <c r="AR27" i="58" s="1"/>
  <c r="AD27" i="58"/>
  <c r="Q27" i="58"/>
  <c r="BD26" i="58"/>
  <c r="BC26" i="58"/>
  <c r="BB26" i="58"/>
  <c r="BA26" i="58"/>
  <c r="AZ26" i="58"/>
  <c r="AY26" i="58"/>
  <c r="AX26" i="58"/>
  <c r="AW26" i="58"/>
  <c r="AV26" i="58"/>
  <c r="AU26" i="58"/>
  <c r="AT26" i="58"/>
  <c r="AQ26" i="58"/>
  <c r="AP26" i="58"/>
  <c r="AO26" i="58"/>
  <c r="AN26" i="58"/>
  <c r="AR26" i="58" s="1"/>
  <c r="AM26" i="58"/>
  <c r="AL26" i="58"/>
  <c r="R26" i="58"/>
  <c r="AS26" i="58" s="1"/>
  <c r="BE26" i="58" s="1"/>
  <c r="Q26" i="58"/>
  <c r="BD25" i="58"/>
  <c r="BC25" i="58"/>
  <c r="BB25" i="58"/>
  <c r="BA25" i="58"/>
  <c r="AZ25" i="58"/>
  <c r="AY25" i="58"/>
  <c r="AX25" i="58"/>
  <c r="AW25" i="58"/>
  <c r="AV25" i="58"/>
  <c r="AU25" i="58"/>
  <c r="AT25" i="58"/>
  <c r="AS25" i="58"/>
  <c r="BE25" i="58" s="1"/>
  <c r="AQ25" i="58"/>
  <c r="AP25" i="58"/>
  <c r="AO25" i="58"/>
  <c r="AN25" i="58"/>
  <c r="AM25" i="58"/>
  <c r="AL25" i="58"/>
  <c r="AR25" i="58" s="1"/>
  <c r="AD25" i="58"/>
  <c r="Q25" i="58"/>
  <c r="BD24" i="58"/>
  <c r="BC24" i="58"/>
  <c r="BB24" i="58"/>
  <c r="BA24" i="58"/>
  <c r="AZ24" i="58"/>
  <c r="AY24" i="58"/>
  <c r="AX24" i="58"/>
  <c r="AW24" i="58"/>
  <c r="AV24" i="58"/>
  <c r="AU24" i="58"/>
  <c r="AT24" i="58"/>
  <c r="AS24" i="58"/>
  <c r="BE24" i="58" s="1"/>
  <c r="BF24" i="58" s="1"/>
  <c r="AQ24" i="58"/>
  <c r="AP24" i="58"/>
  <c r="AO24" i="58"/>
  <c r="AN24" i="58"/>
  <c r="AM24" i="58"/>
  <c r="AL24" i="58"/>
  <c r="AR24" i="58" s="1"/>
  <c r="AD24" i="58"/>
  <c r="Q24" i="58"/>
  <c r="BD23" i="58"/>
  <c r="BC23" i="58"/>
  <c r="BB23" i="58"/>
  <c r="BA23" i="58"/>
  <c r="AZ23" i="58"/>
  <c r="AY23" i="58"/>
  <c r="AX23" i="58"/>
  <c r="AW23" i="58"/>
  <c r="AV23" i="58"/>
  <c r="AU23" i="58"/>
  <c r="AT23" i="58"/>
  <c r="AS23" i="58"/>
  <c r="BE23" i="58" s="1"/>
  <c r="AQ23" i="58"/>
  <c r="AP23" i="58"/>
  <c r="AO23" i="58"/>
  <c r="AN23" i="58"/>
  <c r="AR23" i="58" s="1"/>
  <c r="AM23" i="58"/>
  <c r="AL23" i="58"/>
  <c r="AD23" i="58"/>
  <c r="Q23" i="58"/>
  <c r="BD22" i="58"/>
  <c r="BC22" i="58"/>
  <c r="BB22" i="58"/>
  <c r="BA22" i="58"/>
  <c r="AZ22" i="58"/>
  <c r="AY22" i="58"/>
  <c r="AX22" i="58"/>
  <c r="AW22" i="58"/>
  <c r="AV22" i="58"/>
  <c r="AU22" i="58"/>
  <c r="AT22" i="58"/>
  <c r="AS22" i="58"/>
  <c r="BE22" i="58" s="1"/>
  <c r="AQ22" i="58"/>
  <c r="AP22" i="58"/>
  <c r="AO22" i="58"/>
  <c r="AN22" i="58"/>
  <c r="AM22" i="58"/>
  <c r="AL22" i="58"/>
  <c r="AR22" i="58" s="1"/>
  <c r="AD22" i="58"/>
  <c r="Q22" i="58"/>
  <c r="BD21" i="58"/>
  <c r="BC21" i="58"/>
  <c r="BB21" i="58"/>
  <c r="BA21" i="58"/>
  <c r="AZ21" i="58"/>
  <c r="AY21" i="58"/>
  <c r="AX21" i="58"/>
  <c r="AW21" i="58"/>
  <c r="AV21" i="58"/>
  <c r="AU21" i="58"/>
  <c r="AT21" i="58"/>
  <c r="AS21" i="58"/>
  <c r="BE21" i="58" s="1"/>
  <c r="AQ21" i="58"/>
  <c r="AP21" i="58"/>
  <c r="AO21" i="58"/>
  <c r="AN21" i="58"/>
  <c r="AR21" i="58" s="1"/>
  <c r="AM21" i="58"/>
  <c r="AL21" i="58"/>
  <c r="AD21" i="58"/>
  <c r="Q21" i="58"/>
  <c r="BD20" i="58"/>
  <c r="BC20" i="58"/>
  <c r="BB20" i="58"/>
  <c r="BA20" i="58"/>
  <c r="AZ20" i="58"/>
  <c r="AY20" i="58"/>
  <c r="AX20" i="58"/>
  <c r="AW20" i="58"/>
  <c r="AV20" i="58"/>
  <c r="AU20" i="58"/>
  <c r="AT20" i="58"/>
  <c r="AS20" i="58"/>
  <c r="BE20" i="58" s="1"/>
  <c r="AQ20" i="58"/>
  <c r="AP20" i="58"/>
  <c r="AO20" i="58"/>
  <c r="AN20" i="58"/>
  <c r="AM20" i="58"/>
  <c r="AL20" i="58"/>
  <c r="AR20" i="58" s="1"/>
  <c r="AD20" i="58"/>
  <c r="Q20" i="58"/>
  <c r="BD19" i="58"/>
  <c r="BC19" i="58"/>
  <c r="BB19" i="58"/>
  <c r="BA19" i="58"/>
  <c r="AZ19" i="58"/>
  <c r="AY19" i="58"/>
  <c r="AX19" i="58"/>
  <c r="AW19" i="58"/>
  <c r="AV19" i="58"/>
  <c r="AU19" i="58"/>
  <c r="AT19" i="58"/>
  <c r="AS19" i="58"/>
  <c r="BE19" i="58" s="1"/>
  <c r="BF19" i="58" s="1"/>
  <c r="AQ19" i="58"/>
  <c r="AP19" i="58"/>
  <c r="AO19" i="58"/>
  <c r="AN19" i="58"/>
  <c r="AR19" i="58" s="1"/>
  <c r="AM19" i="58"/>
  <c r="AL19" i="58"/>
  <c r="AD19" i="58"/>
  <c r="Q19" i="58"/>
  <c r="BD18" i="58"/>
  <c r="BC18" i="58"/>
  <c r="BB18" i="58"/>
  <c r="BA18" i="58"/>
  <c r="AZ18" i="58"/>
  <c r="AY18" i="58"/>
  <c r="AX18" i="58"/>
  <c r="AW18" i="58"/>
  <c r="AV18" i="58"/>
  <c r="AU18" i="58"/>
  <c r="AT18" i="58"/>
  <c r="AS18" i="58"/>
  <c r="BE18" i="58" s="1"/>
  <c r="AQ18" i="58"/>
  <c r="AP18" i="58"/>
  <c r="AO18" i="58"/>
  <c r="AN18" i="58"/>
  <c r="AM18" i="58"/>
  <c r="AL18" i="58"/>
  <c r="AR18" i="58" s="1"/>
  <c r="AD18" i="58"/>
  <c r="Q18" i="58"/>
  <c r="BD17" i="58"/>
  <c r="BC17" i="58"/>
  <c r="BB17" i="58"/>
  <c r="BA17" i="58"/>
  <c r="AZ17" i="58"/>
  <c r="AY17" i="58"/>
  <c r="AX17" i="58"/>
  <c r="AW17" i="58"/>
  <c r="AV17" i="58"/>
  <c r="AU17" i="58"/>
  <c r="AT17" i="58"/>
  <c r="AS17" i="58"/>
  <c r="BE17" i="58" s="1"/>
  <c r="AQ17" i="58"/>
  <c r="AP17" i="58"/>
  <c r="AO17" i="58"/>
  <c r="AN17" i="58"/>
  <c r="AR17" i="58" s="1"/>
  <c r="AM17" i="58"/>
  <c r="AL17" i="58"/>
  <c r="AD17" i="58"/>
  <c r="Q17" i="58"/>
  <c r="BD16" i="58"/>
  <c r="BC16" i="58"/>
  <c r="BB16" i="58"/>
  <c r="BA16" i="58"/>
  <c r="AZ16" i="58"/>
  <c r="AY16" i="58"/>
  <c r="AX16" i="58"/>
  <c r="AW16" i="58"/>
  <c r="AV16" i="58"/>
  <c r="AU16" i="58"/>
  <c r="AT16" i="58"/>
  <c r="AS16" i="58"/>
  <c r="BE16" i="58" s="1"/>
  <c r="AQ16" i="58"/>
  <c r="AP16" i="58"/>
  <c r="AO16" i="58"/>
  <c r="AN16" i="58"/>
  <c r="AM16" i="58"/>
  <c r="AL16" i="58"/>
  <c r="AR16" i="58" s="1"/>
  <c r="AD16" i="58"/>
  <c r="Q16" i="58"/>
  <c r="BD15" i="58"/>
  <c r="BC15" i="58"/>
  <c r="BB15" i="58"/>
  <c r="BA15" i="58"/>
  <c r="AZ15" i="58"/>
  <c r="AY15" i="58"/>
  <c r="AX15" i="58"/>
  <c r="AW15" i="58"/>
  <c r="AV15" i="58"/>
  <c r="AU15" i="58"/>
  <c r="AT15" i="58"/>
  <c r="AS15" i="58"/>
  <c r="BE15" i="58" s="1"/>
  <c r="AQ15" i="58"/>
  <c r="AP15" i="58"/>
  <c r="AO15" i="58"/>
  <c r="AN15" i="58"/>
  <c r="AR15" i="58" s="1"/>
  <c r="AM15" i="58"/>
  <c r="AL15" i="58"/>
  <c r="AD15" i="58"/>
  <c r="Q15" i="58"/>
  <c r="BD14" i="58"/>
  <c r="BC14" i="58"/>
  <c r="BB14" i="58"/>
  <c r="BA14" i="58"/>
  <c r="AZ14" i="58"/>
  <c r="AY14" i="58"/>
  <c r="AX14" i="58"/>
  <c r="AW14" i="58"/>
  <c r="AV14" i="58"/>
  <c r="AU14" i="58"/>
  <c r="AT14" i="58"/>
  <c r="AS14" i="58"/>
  <c r="BE14" i="58" s="1"/>
  <c r="BF14" i="58" s="1"/>
  <c r="AQ14" i="58"/>
  <c r="AP14" i="58"/>
  <c r="AO14" i="58"/>
  <c r="AN14" i="58"/>
  <c r="AR14" i="58" s="1"/>
  <c r="AM14" i="58"/>
  <c r="AL14" i="58"/>
  <c r="AD14" i="58"/>
  <c r="Q14" i="58"/>
  <c r="BD13" i="58"/>
  <c r="BC13" i="58"/>
  <c r="BB13" i="58"/>
  <c r="BA13" i="58"/>
  <c r="AZ13" i="58"/>
  <c r="AY13" i="58"/>
  <c r="AX13" i="58"/>
  <c r="AW13" i="58"/>
  <c r="AV13" i="58"/>
  <c r="AU13" i="58"/>
  <c r="AT13" i="58"/>
  <c r="AS13" i="58"/>
  <c r="BE13" i="58" s="1"/>
  <c r="AQ13" i="58"/>
  <c r="AP13" i="58"/>
  <c r="AO13" i="58"/>
  <c r="AN13" i="58"/>
  <c r="AM13" i="58"/>
  <c r="AL13" i="58"/>
  <c r="AR13" i="58" s="1"/>
  <c r="AD13" i="58"/>
  <c r="Q13" i="58"/>
  <c r="BD12" i="58"/>
  <c r="BC12" i="58"/>
  <c r="BB12" i="58"/>
  <c r="BA12" i="58"/>
  <c r="AZ12" i="58"/>
  <c r="AY12" i="58"/>
  <c r="AX12" i="58"/>
  <c r="AW12" i="58"/>
  <c r="AV12" i="58"/>
  <c r="AU12" i="58"/>
  <c r="AT12" i="58"/>
  <c r="AS12" i="58"/>
  <c r="BE12" i="58" s="1"/>
  <c r="BF12" i="58" s="1"/>
  <c r="AQ12" i="58"/>
  <c r="AP12" i="58"/>
  <c r="AO12" i="58"/>
  <c r="AN12" i="58"/>
  <c r="AR12" i="58" s="1"/>
  <c r="AM12" i="58"/>
  <c r="AL12" i="58"/>
  <c r="AD12" i="58"/>
  <c r="Q12" i="58"/>
  <c r="BD11" i="58"/>
  <c r="BC11" i="58"/>
  <c r="BB11" i="58"/>
  <c r="BA11" i="58"/>
  <c r="AZ11" i="58"/>
  <c r="AY11" i="58"/>
  <c r="AX11" i="58"/>
  <c r="AW11" i="58"/>
  <c r="AV11" i="58"/>
  <c r="AU11" i="58"/>
  <c r="AT11" i="58"/>
  <c r="AS11" i="58"/>
  <c r="BE11" i="58" s="1"/>
  <c r="AQ11" i="58"/>
  <c r="AP11" i="58"/>
  <c r="AO11" i="58"/>
  <c r="AN11" i="58"/>
  <c r="AM11" i="58"/>
  <c r="AL11" i="58"/>
  <c r="AR11" i="58" s="1"/>
  <c r="AD11" i="58"/>
  <c r="Q11" i="58"/>
  <c r="BD10" i="58"/>
  <c r="BC10" i="58"/>
  <c r="BB10" i="58"/>
  <c r="BA10" i="58"/>
  <c r="AZ10" i="58"/>
  <c r="AY10" i="58"/>
  <c r="AX10" i="58"/>
  <c r="AW10" i="58"/>
  <c r="AV10" i="58"/>
  <c r="AU10" i="58"/>
  <c r="AT10" i="58"/>
  <c r="AS10" i="58"/>
  <c r="BE10" i="58" s="1"/>
  <c r="AQ10" i="58"/>
  <c r="AP10" i="58"/>
  <c r="AO10" i="58"/>
  <c r="AN10" i="58"/>
  <c r="AR10" i="58" s="1"/>
  <c r="AM10" i="58"/>
  <c r="AL10" i="58"/>
  <c r="AD10" i="58"/>
  <c r="Q10" i="58"/>
  <c r="BD9" i="58"/>
  <c r="BC9" i="58"/>
  <c r="BB9" i="58"/>
  <c r="BA9" i="58"/>
  <c r="AZ9" i="58"/>
  <c r="AY9" i="58"/>
  <c r="AX9" i="58"/>
  <c r="AW9" i="58"/>
  <c r="AV9" i="58"/>
  <c r="AU9" i="58"/>
  <c r="AT9" i="58"/>
  <c r="AS9" i="58"/>
  <c r="BE9" i="58" s="1"/>
  <c r="AQ9" i="58"/>
  <c r="AP9" i="58"/>
  <c r="AO9" i="58"/>
  <c r="AN9" i="58"/>
  <c r="AM9" i="58"/>
  <c r="AL9" i="58"/>
  <c r="AR9" i="58" s="1"/>
  <c r="AD9" i="58"/>
  <c r="Q9" i="58"/>
  <c r="BD8" i="58"/>
  <c r="BC8" i="58"/>
  <c r="BB8" i="58"/>
  <c r="BA8" i="58"/>
  <c r="AZ8" i="58"/>
  <c r="AY8" i="58"/>
  <c r="AX8" i="58"/>
  <c r="AW8" i="58"/>
  <c r="AV8" i="58"/>
  <c r="AU8" i="58"/>
  <c r="AT8" i="58"/>
  <c r="AS8" i="58"/>
  <c r="BE8" i="58" s="1"/>
  <c r="AQ8" i="58"/>
  <c r="AP8" i="58"/>
  <c r="AO8" i="58"/>
  <c r="AN8" i="58"/>
  <c r="AR8" i="58" s="1"/>
  <c r="AM8" i="58"/>
  <c r="AL8" i="58"/>
  <c r="AD8" i="58"/>
  <c r="Q8" i="58"/>
  <c r="BD7" i="58"/>
  <c r="BC7" i="58"/>
  <c r="BB7" i="58"/>
  <c r="BA7" i="58"/>
  <c r="AZ7" i="58"/>
  <c r="AY7" i="58"/>
  <c r="AX7" i="58"/>
  <c r="AW7" i="58"/>
  <c r="AV7" i="58"/>
  <c r="AU7" i="58"/>
  <c r="AT7" i="58"/>
  <c r="AS7" i="58"/>
  <c r="BE7" i="58" s="1"/>
  <c r="AQ7" i="58"/>
  <c r="AP7" i="58"/>
  <c r="AO7" i="58"/>
  <c r="AN7" i="58"/>
  <c r="AM7" i="58"/>
  <c r="AL7" i="58"/>
  <c r="AR7" i="58" s="1"/>
  <c r="AD7" i="58"/>
  <c r="Q7" i="58"/>
  <c r="BD6" i="58"/>
  <c r="BC6" i="58"/>
  <c r="BB6" i="58"/>
  <c r="BA6" i="58"/>
  <c r="AZ6" i="58"/>
  <c r="AY6" i="58"/>
  <c r="AX6" i="58"/>
  <c r="AW6" i="58"/>
  <c r="AV6" i="58"/>
  <c r="AU6" i="58"/>
  <c r="AT6" i="58"/>
  <c r="AS6" i="58"/>
  <c r="BE6" i="58" s="1"/>
  <c r="AQ6" i="58"/>
  <c r="AP6" i="58"/>
  <c r="AO6" i="58"/>
  <c r="AN6" i="58"/>
  <c r="AR6" i="58" s="1"/>
  <c r="AM6" i="58"/>
  <c r="AL6" i="58"/>
  <c r="AD6" i="58"/>
  <c r="Q6" i="58"/>
  <c r="BD5" i="58"/>
  <c r="BC5" i="58"/>
  <c r="BC353" i="58" s="1"/>
  <c r="BB5" i="58"/>
  <c r="BA5" i="58"/>
  <c r="AZ5" i="58"/>
  <c r="AY5" i="58"/>
  <c r="AY353" i="58" s="1"/>
  <c r="AX5" i="58"/>
  <c r="AW5" i="58"/>
  <c r="AV5" i="58"/>
  <c r="AU5" i="58"/>
  <c r="AU353" i="58" s="1"/>
  <c r="AT5" i="58"/>
  <c r="AS5" i="58"/>
  <c r="AQ5" i="58"/>
  <c r="AQ353" i="58" s="1"/>
  <c r="AP5" i="58"/>
  <c r="AO5" i="58"/>
  <c r="AN5" i="58"/>
  <c r="AM5" i="58"/>
  <c r="AM353" i="58" s="1"/>
  <c r="AL5" i="58"/>
  <c r="AD5" i="58"/>
  <c r="Q5" i="58"/>
  <c r="I407" i="57"/>
  <c r="K393" i="57"/>
  <c r="I393" i="57"/>
  <c r="M391" i="57"/>
  <c r="O391" i="57" s="1"/>
  <c r="Q391" i="57" s="1"/>
  <c r="O390" i="57"/>
  <c r="Q390" i="57" s="1"/>
  <c r="M390" i="57"/>
  <c r="M389" i="57"/>
  <c r="O389" i="57" s="1"/>
  <c r="Q389" i="57" s="1"/>
  <c r="O388" i="57"/>
  <c r="Q388" i="57" s="1"/>
  <c r="M388" i="57"/>
  <c r="M387" i="57"/>
  <c r="O387" i="57" s="1"/>
  <c r="Q387" i="57" s="1"/>
  <c r="O386" i="57"/>
  <c r="Q386" i="57" s="1"/>
  <c r="M386" i="57"/>
  <c r="M385" i="57"/>
  <c r="O385" i="57" s="1"/>
  <c r="Q385" i="57" s="1"/>
  <c r="O384" i="57"/>
  <c r="Q384" i="57" s="1"/>
  <c r="M384" i="57"/>
  <c r="M383" i="57"/>
  <c r="O383" i="57" s="1"/>
  <c r="Q383" i="57" s="1"/>
  <c r="O382" i="57"/>
  <c r="Q382" i="57" s="1"/>
  <c r="M382" i="57"/>
  <c r="M381" i="57"/>
  <c r="O381" i="57" s="1"/>
  <c r="Q381" i="57" s="1"/>
  <c r="O380" i="57"/>
  <c r="Q380" i="57" s="1"/>
  <c r="M380" i="57"/>
  <c r="M379" i="57"/>
  <c r="M393" i="57" s="1"/>
  <c r="K374" i="57"/>
  <c r="I374" i="57"/>
  <c r="M372" i="57"/>
  <c r="O372" i="57" s="1"/>
  <c r="Q372" i="57" s="1"/>
  <c r="O371" i="57"/>
  <c r="Q371" i="57" s="1"/>
  <c r="M371" i="57"/>
  <c r="M370" i="57"/>
  <c r="O370" i="57" s="1"/>
  <c r="Q370" i="57" s="1"/>
  <c r="M369" i="57"/>
  <c r="M368" i="57"/>
  <c r="O368" i="57" s="1"/>
  <c r="Q368" i="57" s="1"/>
  <c r="O367" i="57"/>
  <c r="Q367" i="57" s="1"/>
  <c r="M367" i="57"/>
  <c r="M366" i="57"/>
  <c r="O366" i="57" s="1"/>
  <c r="Q366" i="57" s="1"/>
  <c r="O365" i="57"/>
  <c r="Q365" i="57" s="1"/>
  <c r="M365" i="57"/>
  <c r="M364" i="57"/>
  <c r="O364" i="57" s="1"/>
  <c r="Q364" i="57" s="1"/>
  <c r="O363" i="57"/>
  <c r="Q363" i="57" s="1"/>
  <c r="M363" i="57"/>
  <c r="M362" i="57"/>
  <c r="O362" i="57" s="1"/>
  <c r="Q362" i="57" s="1"/>
  <c r="O361" i="57"/>
  <c r="Q361" i="57" s="1"/>
  <c r="M361" i="57"/>
  <c r="M360" i="57"/>
  <c r="O360" i="57" s="1"/>
  <c r="Q360" i="57" s="1"/>
  <c r="O359" i="57"/>
  <c r="Q359" i="57" s="1"/>
  <c r="M359" i="57"/>
  <c r="M358" i="57"/>
  <c r="M374" i="57" s="1"/>
  <c r="K353" i="57"/>
  <c r="I353" i="57"/>
  <c r="M351" i="57"/>
  <c r="O351" i="57" s="1"/>
  <c r="Q351" i="57" s="1"/>
  <c r="O350" i="57"/>
  <c r="Q350" i="57" s="1"/>
  <c r="M350" i="57"/>
  <c r="M349" i="57"/>
  <c r="O349" i="57" s="1"/>
  <c r="Q349" i="57" s="1"/>
  <c r="O348" i="57"/>
  <c r="Q348" i="57" s="1"/>
  <c r="M348" i="57"/>
  <c r="M347" i="57"/>
  <c r="O347" i="57" s="1"/>
  <c r="Q347" i="57" s="1"/>
  <c r="Q346" i="57"/>
  <c r="M346" i="57"/>
  <c r="O345" i="57"/>
  <c r="Q345" i="57" s="1"/>
  <c r="M345" i="57"/>
  <c r="M344" i="57"/>
  <c r="O344" i="57" s="1"/>
  <c r="Q344" i="57" s="1"/>
  <c r="O343" i="57"/>
  <c r="Q343" i="57" s="1"/>
  <c r="M343" i="57"/>
  <c r="M342" i="57"/>
  <c r="M353" i="57" s="1"/>
  <c r="K336" i="57"/>
  <c r="I336" i="57"/>
  <c r="AA334" i="57"/>
  <c r="S334" i="57" s="1"/>
  <c r="M334" i="57"/>
  <c r="G334" i="57"/>
  <c r="AA333" i="57"/>
  <c r="S333" i="57" s="1"/>
  <c r="M333" i="57"/>
  <c r="O333" i="57" s="1"/>
  <c r="Q333" i="57" s="1"/>
  <c r="G333" i="57"/>
  <c r="AA332" i="57"/>
  <c r="S332" i="57" s="1"/>
  <c r="M332" i="57"/>
  <c r="G332" i="57"/>
  <c r="AA331" i="57"/>
  <c r="S331" i="57" s="1"/>
  <c r="M331" i="57"/>
  <c r="O331" i="57" s="1"/>
  <c r="Q331" i="57" s="1"/>
  <c r="G331" i="57"/>
  <c r="AA330" i="57"/>
  <c r="S330" i="57" s="1"/>
  <c r="M330" i="57"/>
  <c r="G330" i="57"/>
  <c r="AA329" i="57"/>
  <c r="S329" i="57" s="1"/>
  <c r="M329" i="57"/>
  <c r="O329" i="57" s="1"/>
  <c r="Q329" i="57" s="1"/>
  <c r="G329" i="57"/>
  <c r="AA328" i="57"/>
  <c r="S328" i="57" s="1"/>
  <c r="M328" i="57"/>
  <c r="G328" i="57"/>
  <c r="AA327" i="57"/>
  <c r="S327" i="57" s="1"/>
  <c r="M327" i="57"/>
  <c r="O327" i="57" s="1"/>
  <c r="Q327" i="57" s="1"/>
  <c r="G327" i="57"/>
  <c r="AA326" i="57"/>
  <c r="S326" i="57" s="1"/>
  <c r="M326" i="57"/>
  <c r="G326" i="57"/>
  <c r="AA325" i="57"/>
  <c r="S325" i="57" s="1"/>
  <c r="Q325" i="57"/>
  <c r="M325" i="57"/>
  <c r="O325" i="57" s="1"/>
  <c r="G325" i="57"/>
  <c r="AA324" i="57"/>
  <c r="S324" i="57" s="1"/>
  <c r="M324" i="57"/>
  <c r="O324" i="57" s="1"/>
  <c r="Q324" i="57" s="1"/>
  <c r="G324" i="57"/>
  <c r="AA323" i="57"/>
  <c r="S323" i="57" s="1"/>
  <c r="M323" i="57"/>
  <c r="O323" i="57" s="1"/>
  <c r="Q323" i="57" s="1"/>
  <c r="G323" i="57"/>
  <c r="AA322" i="57"/>
  <c r="S322" i="57" s="1"/>
  <c r="M322" i="57"/>
  <c r="G322" i="57"/>
  <c r="AA321" i="57"/>
  <c r="S321" i="57" s="1"/>
  <c r="M321" i="57"/>
  <c r="G321" i="57"/>
  <c r="AA320" i="57"/>
  <c r="S320" i="57" s="1"/>
  <c r="M320" i="57"/>
  <c r="G320" i="57"/>
  <c r="K317" i="57"/>
  <c r="I317" i="57"/>
  <c r="AA315" i="57"/>
  <c r="S315" i="57" s="1"/>
  <c r="M315" i="57"/>
  <c r="O315" i="57" s="1"/>
  <c r="Q315" i="57" s="1"/>
  <c r="G315" i="57"/>
  <c r="AA314" i="57"/>
  <c r="S314" i="57" s="1"/>
  <c r="M314" i="57"/>
  <c r="O314" i="57" s="1"/>
  <c r="Q314" i="57" s="1"/>
  <c r="G314" i="57"/>
  <c r="AA313" i="57"/>
  <c r="S313" i="57" s="1"/>
  <c r="M313" i="57"/>
  <c r="G313" i="57"/>
  <c r="AA312" i="57"/>
  <c r="S312" i="57" s="1"/>
  <c r="M312" i="57"/>
  <c r="G312" i="57"/>
  <c r="AA311" i="57"/>
  <c r="S311" i="57" s="1"/>
  <c r="M311" i="57"/>
  <c r="G311" i="57"/>
  <c r="AA310" i="57"/>
  <c r="S310" i="57" s="1"/>
  <c r="M310" i="57"/>
  <c r="G310" i="57"/>
  <c r="AA309" i="57"/>
  <c r="S309" i="57" s="1"/>
  <c r="M309" i="57"/>
  <c r="G309" i="57"/>
  <c r="AA308" i="57"/>
  <c r="S308" i="57" s="1"/>
  <c r="M308" i="57"/>
  <c r="G308" i="57"/>
  <c r="AA307" i="57"/>
  <c r="S307" i="57" s="1"/>
  <c r="M307" i="57"/>
  <c r="G307" i="57"/>
  <c r="AA306" i="57"/>
  <c r="S306" i="57" s="1"/>
  <c r="M306" i="57"/>
  <c r="G306" i="57"/>
  <c r="AA305" i="57"/>
  <c r="S305" i="57" s="1"/>
  <c r="M305" i="57"/>
  <c r="G305" i="57"/>
  <c r="AA304" i="57"/>
  <c r="S304" i="57" s="1"/>
  <c r="M304" i="57"/>
  <c r="G304" i="57"/>
  <c r="AA303" i="57"/>
  <c r="S303" i="57" s="1"/>
  <c r="M303" i="57"/>
  <c r="G303" i="57"/>
  <c r="AA302" i="57"/>
  <c r="S302" i="57" s="1"/>
  <c r="M302" i="57"/>
  <c r="G302" i="57"/>
  <c r="AA301" i="57"/>
  <c r="S301" i="57" s="1"/>
  <c r="M301" i="57"/>
  <c r="G301" i="57"/>
  <c r="AA300" i="57"/>
  <c r="S300" i="57" s="1"/>
  <c r="M300" i="57"/>
  <c r="G300" i="57"/>
  <c r="K297" i="57"/>
  <c r="I297" i="57"/>
  <c r="AA295" i="57"/>
  <c r="S295" i="57" s="1"/>
  <c r="M295" i="57"/>
  <c r="G295" i="57"/>
  <c r="AA294" i="57"/>
  <c r="S294" i="57" s="1"/>
  <c r="M294" i="57"/>
  <c r="G294" i="57"/>
  <c r="AA293" i="57"/>
  <c r="S293" i="57" s="1"/>
  <c r="M293" i="57"/>
  <c r="G293" i="57"/>
  <c r="AA292" i="57"/>
  <c r="S292" i="57" s="1"/>
  <c r="M292" i="57"/>
  <c r="G292" i="57"/>
  <c r="AA291" i="57"/>
  <c r="S291" i="57" s="1"/>
  <c r="M291" i="57"/>
  <c r="G291" i="57"/>
  <c r="AA290" i="57"/>
  <c r="S290" i="57" s="1"/>
  <c r="M290" i="57"/>
  <c r="G290" i="57"/>
  <c r="AA289" i="57"/>
  <c r="S289" i="57" s="1"/>
  <c r="M289" i="57"/>
  <c r="G289" i="57"/>
  <c r="AA288" i="57"/>
  <c r="S288" i="57" s="1"/>
  <c r="M288" i="57"/>
  <c r="G288" i="57"/>
  <c r="AA287" i="57"/>
  <c r="S287" i="57" s="1"/>
  <c r="M287" i="57"/>
  <c r="G287" i="57"/>
  <c r="AA286" i="57"/>
  <c r="S286" i="57" s="1"/>
  <c r="M286" i="57"/>
  <c r="G286" i="57"/>
  <c r="AA285" i="57"/>
  <c r="S285" i="57" s="1"/>
  <c r="M285" i="57"/>
  <c r="G285" i="57"/>
  <c r="AA284" i="57"/>
  <c r="S284" i="57" s="1"/>
  <c r="M284" i="57"/>
  <c r="G284" i="57"/>
  <c r="AA283" i="57"/>
  <c r="S283" i="57" s="1"/>
  <c r="M283" i="57"/>
  <c r="G283" i="57"/>
  <c r="AA282" i="57"/>
  <c r="S282" i="57" s="1"/>
  <c r="M282" i="57"/>
  <c r="G282" i="57"/>
  <c r="AA281" i="57"/>
  <c r="S281" i="57" s="1"/>
  <c r="M281" i="57"/>
  <c r="G281" i="57"/>
  <c r="AA280" i="57"/>
  <c r="S280" i="57" s="1"/>
  <c r="M280" i="57"/>
  <c r="G280" i="57"/>
  <c r="K277" i="57"/>
  <c r="I277" i="57"/>
  <c r="AA275" i="57"/>
  <c r="S275" i="57" s="1"/>
  <c r="M275" i="57"/>
  <c r="G275" i="57"/>
  <c r="AA274" i="57"/>
  <c r="S274" i="57" s="1"/>
  <c r="M274" i="57"/>
  <c r="G274" i="57"/>
  <c r="AA273" i="57"/>
  <c r="S273" i="57" s="1"/>
  <c r="M273" i="57"/>
  <c r="G273" i="57"/>
  <c r="AA272" i="57"/>
  <c r="S272" i="57" s="1"/>
  <c r="M272" i="57"/>
  <c r="G272" i="57"/>
  <c r="AA271" i="57"/>
  <c r="S271" i="57" s="1"/>
  <c r="M271" i="57"/>
  <c r="G271" i="57"/>
  <c r="AA270" i="57"/>
  <c r="S270" i="57" s="1"/>
  <c r="M270" i="57"/>
  <c r="G270" i="57"/>
  <c r="AA269" i="57"/>
  <c r="S269" i="57" s="1"/>
  <c r="M269" i="57"/>
  <c r="G269" i="57"/>
  <c r="AA268" i="57"/>
  <c r="S268" i="57" s="1"/>
  <c r="G268" i="57"/>
  <c r="M268" i="57" s="1"/>
  <c r="AA267" i="57"/>
  <c r="S267" i="57"/>
  <c r="M267" i="57"/>
  <c r="G267" i="57"/>
  <c r="AA266" i="57"/>
  <c r="S266" i="57"/>
  <c r="G266" i="57"/>
  <c r="M266" i="57" s="1"/>
  <c r="O266" i="57" s="1"/>
  <c r="Q266" i="57" s="1"/>
  <c r="AA265" i="57"/>
  <c r="S265" i="57"/>
  <c r="M265" i="57"/>
  <c r="O265" i="57" s="1"/>
  <c r="Q265" i="57" s="1"/>
  <c r="G265" i="57"/>
  <c r="AA264" i="57"/>
  <c r="S264" i="57"/>
  <c r="Q264" i="57"/>
  <c r="G264" i="57"/>
  <c r="M264" i="57" s="1"/>
  <c r="O264" i="57" s="1"/>
  <c r="AA263" i="57"/>
  <c r="S263" i="57"/>
  <c r="M263" i="57"/>
  <c r="O263" i="57" s="1"/>
  <c r="Q263" i="57" s="1"/>
  <c r="G263" i="57"/>
  <c r="AA262" i="57"/>
  <c r="S262" i="57"/>
  <c r="G262" i="57"/>
  <c r="M262" i="57" s="1"/>
  <c r="O262" i="57" s="1"/>
  <c r="Q262" i="57" s="1"/>
  <c r="AA261" i="57"/>
  <c r="S261" i="57"/>
  <c r="M261" i="57"/>
  <c r="G261" i="57"/>
  <c r="K258" i="57"/>
  <c r="I258" i="57"/>
  <c r="AA256" i="57"/>
  <c r="S256" i="57"/>
  <c r="M256" i="57"/>
  <c r="O256" i="57" s="1"/>
  <c r="Q256" i="57" s="1"/>
  <c r="G256" i="57"/>
  <c r="AA255" i="57"/>
  <c r="S255" i="57"/>
  <c r="Q255" i="57"/>
  <c r="G255" i="57"/>
  <c r="M255" i="57" s="1"/>
  <c r="O255" i="57" s="1"/>
  <c r="AA254" i="57"/>
  <c r="S254" i="57"/>
  <c r="M254" i="57"/>
  <c r="O254" i="57" s="1"/>
  <c r="Q254" i="57" s="1"/>
  <c r="G254" i="57"/>
  <c r="AA253" i="57"/>
  <c r="S253" i="57"/>
  <c r="Q253" i="57"/>
  <c r="G253" i="57"/>
  <c r="M253" i="57" s="1"/>
  <c r="O253" i="57" s="1"/>
  <c r="AA252" i="57"/>
  <c r="S252" i="57"/>
  <c r="M252" i="57"/>
  <c r="O252" i="57" s="1"/>
  <c r="Q252" i="57" s="1"/>
  <c r="G252" i="57"/>
  <c r="AA251" i="57"/>
  <c r="S251" i="57"/>
  <c r="Q251" i="57"/>
  <c r="G251" i="57"/>
  <c r="M251" i="57" s="1"/>
  <c r="O251" i="57" s="1"/>
  <c r="AA250" i="57"/>
  <c r="S250" i="57"/>
  <c r="M250" i="57"/>
  <c r="O250" i="57" s="1"/>
  <c r="Q250" i="57" s="1"/>
  <c r="G250" i="57"/>
  <c r="AA249" i="57"/>
  <c r="S249" i="57"/>
  <c r="Q249" i="57"/>
  <c r="G249" i="57"/>
  <c r="M249" i="57" s="1"/>
  <c r="O249" i="57" s="1"/>
  <c r="AA248" i="57"/>
  <c r="S248" i="57"/>
  <c r="M248" i="57"/>
  <c r="O248" i="57" s="1"/>
  <c r="Q248" i="57" s="1"/>
  <c r="G248" i="57"/>
  <c r="AA247" i="57"/>
  <c r="S247" i="57"/>
  <c r="Q247" i="57"/>
  <c r="G247" i="57"/>
  <c r="M247" i="57" s="1"/>
  <c r="O247" i="57" s="1"/>
  <c r="AA246" i="57"/>
  <c r="S246" i="57"/>
  <c r="M246" i="57"/>
  <c r="O246" i="57" s="1"/>
  <c r="Q246" i="57" s="1"/>
  <c r="G246" i="57"/>
  <c r="AA245" i="57"/>
  <c r="S245" i="57"/>
  <c r="Q245" i="57"/>
  <c r="G245" i="57"/>
  <c r="M245" i="57" s="1"/>
  <c r="O245" i="57" s="1"/>
  <c r="AA244" i="57"/>
  <c r="S244" i="57"/>
  <c r="M244" i="57"/>
  <c r="O244" i="57" s="1"/>
  <c r="Q244" i="57" s="1"/>
  <c r="G244" i="57"/>
  <c r="AA243" i="57"/>
  <c r="S243" i="57"/>
  <c r="Q243" i="57"/>
  <c r="G243" i="57"/>
  <c r="M243" i="57" s="1"/>
  <c r="O243" i="57" s="1"/>
  <c r="AA242" i="57"/>
  <c r="S242" i="57"/>
  <c r="M242" i="57"/>
  <c r="O242" i="57" s="1"/>
  <c r="Q242" i="57" s="1"/>
  <c r="G242" i="57"/>
  <c r="AA241" i="57"/>
  <c r="S241" i="57"/>
  <c r="Q241" i="57"/>
  <c r="G241" i="57"/>
  <c r="M241" i="57" s="1"/>
  <c r="O241" i="57" s="1"/>
  <c r="AA240" i="57"/>
  <c r="S240" i="57"/>
  <c r="M240" i="57"/>
  <c r="O240" i="57" s="1"/>
  <c r="Q240" i="57" s="1"/>
  <c r="G240" i="57"/>
  <c r="AA239" i="57"/>
  <c r="S239" i="57"/>
  <c r="Q239" i="57"/>
  <c r="G239" i="57"/>
  <c r="M239" i="57" s="1"/>
  <c r="O239" i="57" s="1"/>
  <c r="AA238" i="57"/>
  <c r="S238" i="57"/>
  <c r="M238" i="57"/>
  <c r="O238" i="57" s="1"/>
  <c r="G238" i="57"/>
  <c r="K235" i="57"/>
  <c r="I235" i="57"/>
  <c r="AA233" i="57"/>
  <c r="S233" i="57"/>
  <c r="M233" i="57"/>
  <c r="O233" i="57" s="1"/>
  <c r="Q233" i="57" s="1"/>
  <c r="G233" i="57"/>
  <c r="AA232" i="57"/>
  <c r="S232" i="57"/>
  <c r="Q232" i="57"/>
  <c r="G232" i="57"/>
  <c r="M232" i="57" s="1"/>
  <c r="O232" i="57" s="1"/>
  <c r="AA231" i="57"/>
  <c r="S231" i="57"/>
  <c r="M231" i="57"/>
  <c r="O231" i="57" s="1"/>
  <c r="Q231" i="57" s="1"/>
  <c r="G231" i="57"/>
  <c r="AA230" i="57"/>
  <c r="S230" i="57"/>
  <c r="Q230" i="57"/>
  <c r="G230" i="57"/>
  <c r="M230" i="57" s="1"/>
  <c r="O230" i="57" s="1"/>
  <c r="AA229" i="57"/>
  <c r="S229" i="57"/>
  <c r="M229" i="57"/>
  <c r="O229" i="57" s="1"/>
  <c r="Q229" i="57" s="1"/>
  <c r="G229" i="57"/>
  <c r="AA228" i="57"/>
  <c r="S228" i="57"/>
  <c r="Q228" i="57"/>
  <c r="G228" i="57"/>
  <c r="M228" i="57" s="1"/>
  <c r="O228" i="57" s="1"/>
  <c r="AA227" i="57"/>
  <c r="S227" i="57"/>
  <c r="M227" i="57"/>
  <c r="O227" i="57" s="1"/>
  <c r="Q227" i="57" s="1"/>
  <c r="G227" i="57"/>
  <c r="AA226" i="57"/>
  <c r="S226" i="57"/>
  <c r="Q226" i="57"/>
  <c r="G226" i="57"/>
  <c r="M226" i="57" s="1"/>
  <c r="O226" i="57" s="1"/>
  <c r="AA225" i="57"/>
  <c r="S225" i="57"/>
  <c r="M225" i="57"/>
  <c r="O225" i="57" s="1"/>
  <c r="Q225" i="57" s="1"/>
  <c r="G225" i="57"/>
  <c r="AA224" i="57"/>
  <c r="S224" i="57"/>
  <c r="Q224" i="57"/>
  <c r="G224" i="57"/>
  <c r="M224" i="57" s="1"/>
  <c r="O224" i="57" s="1"/>
  <c r="AA223" i="57"/>
  <c r="S223" i="57"/>
  <c r="M223" i="57"/>
  <c r="O223" i="57" s="1"/>
  <c r="Q223" i="57" s="1"/>
  <c r="G223" i="57"/>
  <c r="AA222" i="57"/>
  <c r="S222" i="57"/>
  <c r="Q222" i="57"/>
  <c r="G222" i="57"/>
  <c r="M222" i="57" s="1"/>
  <c r="O222" i="57" s="1"/>
  <c r="AA221" i="57"/>
  <c r="S221" i="57"/>
  <c r="M221" i="57"/>
  <c r="O221" i="57" s="1"/>
  <c r="Q221" i="57" s="1"/>
  <c r="G221" i="57"/>
  <c r="AA220" i="57"/>
  <c r="S220" i="57"/>
  <c r="Q220" i="57"/>
  <c r="G220" i="57"/>
  <c r="M220" i="57" s="1"/>
  <c r="O220" i="57" s="1"/>
  <c r="AA219" i="57"/>
  <c r="S219" i="57"/>
  <c r="O219" i="57"/>
  <c r="Q219" i="57" s="1"/>
  <c r="G219" i="57"/>
  <c r="M219" i="57" s="1"/>
  <c r="AA218" i="57"/>
  <c r="S218" i="57"/>
  <c r="O218" i="57"/>
  <c r="G218" i="57"/>
  <c r="M218" i="57" s="1"/>
  <c r="M215" i="57"/>
  <c r="K215" i="57"/>
  <c r="K338" i="57" s="1"/>
  <c r="I215" i="57"/>
  <c r="I338" i="57" s="1"/>
  <c r="O213" i="57"/>
  <c r="M213" i="57"/>
  <c r="K206" i="57"/>
  <c r="I206" i="57"/>
  <c r="G204" i="57"/>
  <c r="M204" i="57" s="1"/>
  <c r="O204" i="57" s="1"/>
  <c r="K201" i="57"/>
  <c r="I201" i="57"/>
  <c r="G199" i="57"/>
  <c r="M199" i="57" s="1"/>
  <c r="M201" i="57" s="1"/>
  <c r="K196" i="57"/>
  <c r="I196" i="57"/>
  <c r="G194" i="57"/>
  <c r="M194" i="57" s="1"/>
  <c r="O194" i="57" s="1"/>
  <c r="K191" i="57"/>
  <c r="I191" i="57"/>
  <c r="G189" i="57"/>
  <c r="M189" i="57" s="1"/>
  <c r="M191" i="57" s="1"/>
  <c r="K186" i="57"/>
  <c r="I186" i="57"/>
  <c r="G184" i="57"/>
  <c r="M184" i="57" s="1"/>
  <c r="O184" i="57" s="1"/>
  <c r="K181" i="57"/>
  <c r="I181" i="57"/>
  <c r="I208" i="57" s="1"/>
  <c r="G179" i="57"/>
  <c r="M179" i="57" s="1"/>
  <c r="M181" i="57" s="1"/>
  <c r="O176" i="57"/>
  <c r="M176" i="57"/>
  <c r="K176" i="57"/>
  <c r="K208" i="57" s="1"/>
  <c r="I176" i="57"/>
  <c r="Q176" i="57" s="1"/>
  <c r="S176" i="57" s="1"/>
  <c r="M174" i="57"/>
  <c r="O167" i="57"/>
  <c r="Q167" i="57" s="1"/>
  <c r="M167" i="57"/>
  <c r="K167" i="57"/>
  <c r="I167" i="57"/>
  <c r="K159" i="57"/>
  <c r="I159" i="57"/>
  <c r="Q157" i="57"/>
  <c r="M157" i="57"/>
  <c r="O157" i="57" s="1"/>
  <c r="G157" i="57"/>
  <c r="M156" i="57"/>
  <c r="O156" i="57" s="1"/>
  <c r="Q156" i="57" s="1"/>
  <c r="G156" i="57"/>
  <c r="Q155" i="57"/>
  <c r="M155" i="57"/>
  <c r="O155" i="57" s="1"/>
  <c r="G155" i="57"/>
  <c r="M154" i="57"/>
  <c r="O154" i="57" s="1"/>
  <c r="Q154" i="57" s="1"/>
  <c r="G154" i="57"/>
  <c r="Q153" i="57"/>
  <c r="M153" i="57"/>
  <c r="O153" i="57" s="1"/>
  <c r="G153" i="57"/>
  <c r="M152" i="57"/>
  <c r="O152" i="57" s="1"/>
  <c r="Q152" i="57" s="1"/>
  <c r="G152" i="57"/>
  <c r="Q151" i="57"/>
  <c r="M151" i="57"/>
  <c r="O151" i="57" s="1"/>
  <c r="G151" i="57"/>
  <c r="M150" i="57"/>
  <c r="O150" i="57" s="1"/>
  <c r="Q150" i="57" s="1"/>
  <c r="G150" i="57"/>
  <c r="Q149" i="57"/>
  <c r="M149" i="57"/>
  <c r="O149" i="57" s="1"/>
  <c r="O148" i="57"/>
  <c r="Q148" i="57" s="1"/>
  <c r="G148" i="57"/>
  <c r="M148" i="57" s="1"/>
  <c r="O145" i="57"/>
  <c r="Q145" i="57" s="1"/>
  <c r="M145" i="57"/>
  <c r="K145" i="57"/>
  <c r="I145" i="57"/>
  <c r="K138" i="57"/>
  <c r="I138" i="57"/>
  <c r="Q136" i="57"/>
  <c r="M136" i="57"/>
  <c r="O136" i="57" s="1"/>
  <c r="G136" i="57"/>
  <c r="M135" i="57"/>
  <c r="O135" i="57" s="1"/>
  <c r="Q135" i="57" s="1"/>
  <c r="G135" i="57"/>
  <c r="Q134" i="57"/>
  <c r="M134" i="57"/>
  <c r="O134" i="57" s="1"/>
  <c r="G134" i="57"/>
  <c r="M133" i="57"/>
  <c r="O133" i="57" s="1"/>
  <c r="Q133" i="57" s="1"/>
  <c r="G133" i="57"/>
  <c r="Q132" i="57"/>
  <c r="M132" i="57"/>
  <c r="O132" i="57" s="1"/>
  <c r="G132" i="57"/>
  <c r="M131" i="57"/>
  <c r="O131" i="57" s="1"/>
  <c r="Q131" i="57" s="1"/>
  <c r="G131" i="57"/>
  <c r="Q130" i="57"/>
  <c r="M130" i="57"/>
  <c r="O130" i="57" s="1"/>
  <c r="G130" i="57"/>
  <c r="M129" i="57"/>
  <c r="O129" i="57" s="1"/>
  <c r="Q129" i="57" s="1"/>
  <c r="G129" i="57"/>
  <c r="Q128" i="57"/>
  <c r="M128" i="57"/>
  <c r="O128" i="57" s="1"/>
  <c r="G128" i="57"/>
  <c r="M127" i="57"/>
  <c r="O127" i="57" s="1"/>
  <c r="Q127" i="57" s="1"/>
  <c r="G127" i="57"/>
  <c r="Q126" i="57"/>
  <c r="M126" i="57"/>
  <c r="O126" i="57" s="1"/>
  <c r="G126" i="57"/>
  <c r="M125" i="57"/>
  <c r="O125" i="57" s="1"/>
  <c r="Q125" i="57" s="1"/>
  <c r="G125" i="57"/>
  <c r="Q124" i="57"/>
  <c r="M124" i="57"/>
  <c r="O124" i="57" s="1"/>
  <c r="G124" i="57"/>
  <c r="M123" i="57"/>
  <c r="G123" i="57"/>
  <c r="K120" i="57"/>
  <c r="K112" i="57"/>
  <c r="I112" i="57"/>
  <c r="G110" i="57"/>
  <c r="M110" i="57" s="1"/>
  <c r="O110" i="57" s="1"/>
  <c r="Q110" i="57" s="1"/>
  <c r="G109" i="57"/>
  <c r="M109" i="57" s="1"/>
  <c r="O109" i="57" s="1"/>
  <c r="Q109" i="57" s="1"/>
  <c r="G108" i="57"/>
  <c r="M108" i="57" s="1"/>
  <c r="O108" i="57" s="1"/>
  <c r="Q108" i="57" s="1"/>
  <c r="G107" i="57"/>
  <c r="M107" i="57" s="1"/>
  <c r="O107" i="57" s="1"/>
  <c r="Q107" i="57" s="1"/>
  <c r="G106" i="57"/>
  <c r="M106" i="57" s="1"/>
  <c r="O106" i="57" s="1"/>
  <c r="Q106" i="57" s="1"/>
  <c r="G105" i="57"/>
  <c r="M105" i="57" s="1"/>
  <c r="O105" i="57" s="1"/>
  <c r="Q105" i="57" s="1"/>
  <c r="G104" i="57"/>
  <c r="M104" i="57" s="1"/>
  <c r="O104" i="57" s="1"/>
  <c r="Q104" i="57" s="1"/>
  <c r="G103" i="57"/>
  <c r="M103" i="57" s="1"/>
  <c r="O103" i="57" s="1"/>
  <c r="O100" i="57"/>
  <c r="Q100" i="57" s="1"/>
  <c r="M100" i="57"/>
  <c r="K100" i="57"/>
  <c r="I100" i="57"/>
  <c r="K90" i="57"/>
  <c r="I90" i="57"/>
  <c r="M88" i="57"/>
  <c r="O87" i="57"/>
  <c r="Q87" i="57" s="1"/>
  <c r="M87" i="57"/>
  <c r="Q86" i="57"/>
  <c r="M86" i="57"/>
  <c r="O86" i="57" s="1"/>
  <c r="O85" i="57"/>
  <c r="Q85" i="57" s="1"/>
  <c r="M85" i="57"/>
  <c r="Q84" i="57"/>
  <c r="M84" i="57"/>
  <c r="O84" i="57" s="1"/>
  <c r="O83" i="57"/>
  <c r="Q83" i="57" s="1"/>
  <c r="M83" i="57"/>
  <c r="M82" i="57"/>
  <c r="M81" i="57"/>
  <c r="M80" i="57"/>
  <c r="O79" i="57"/>
  <c r="Q79" i="57" s="1"/>
  <c r="M79" i="57"/>
  <c r="K76" i="57"/>
  <c r="I76" i="57"/>
  <c r="M74" i="57"/>
  <c r="O74" i="57" s="1"/>
  <c r="Q74" i="57" s="1"/>
  <c r="G74" i="57"/>
  <c r="Q73" i="57"/>
  <c r="M73" i="57"/>
  <c r="O73" i="57" s="1"/>
  <c r="G73" i="57"/>
  <c r="M72" i="57"/>
  <c r="O72" i="57" s="1"/>
  <c r="Q72" i="57" s="1"/>
  <c r="G72" i="57"/>
  <c r="Q71" i="57"/>
  <c r="M71" i="57"/>
  <c r="O71" i="57" s="1"/>
  <c r="G71" i="57"/>
  <c r="M70" i="57"/>
  <c r="O70" i="57" s="1"/>
  <c r="Q70" i="57" s="1"/>
  <c r="G70" i="57"/>
  <c r="Q69" i="57"/>
  <c r="M69" i="57"/>
  <c r="O69" i="57" s="1"/>
  <c r="G69" i="57"/>
  <c r="M68" i="57"/>
  <c r="O68" i="57" s="1"/>
  <c r="Q68" i="57" s="1"/>
  <c r="G68" i="57"/>
  <c r="Q67" i="57"/>
  <c r="M67" i="57"/>
  <c r="O67" i="57" s="1"/>
  <c r="G67" i="57"/>
  <c r="M66" i="57"/>
  <c r="O66" i="57" s="1"/>
  <c r="Q66" i="57" s="1"/>
  <c r="G66" i="57"/>
  <c r="Q65" i="57"/>
  <c r="M65" i="57"/>
  <c r="O65" i="57" s="1"/>
  <c r="G65" i="57"/>
  <c r="M64" i="57"/>
  <c r="O64" i="57" s="1"/>
  <c r="Q64" i="57" s="1"/>
  <c r="G64" i="57"/>
  <c r="Q63" i="57"/>
  <c r="M63" i="57"/>
  <c r="O63" i="57" s="1"/>
  <c r="G63" i="57"/>
  <c r="M62" i="57"/>
  <c r="O62" i="57" s="1"/>
  <c r="Q62" i="57" s="1"/>
  <c r="G62" i="57"/>
  <c r="M61" i="57"/>
  <c r="G61" i="57"/>
  <c r="O58" i="57"/>
  <c r="M58" i="57"/>
  <c r="K58" i="57"/>
  <c r="I58" i="57"/>
  <c r="Q58" i="57" s="1"/>
  <c r="K48" i="57"/>
  <c r="I48" i="57"/>
  <c r="O46" i="57"/>
  <c r="Q46" i="57" s="1"/>
  <c r="M46" i="57"/>
  <c r="M45" i="57"/>
  <c r="O45" i="57" s="1"/>
  <c r="Q45" i="57" s="1"/>
  <c r="O44" i="57"/>
  <c r="M44" i="57"/>
  <c r="K40" i="57"/>
  <c r="K169" i="57" s="1"/>
  <c r="I40" i="57"/>
  <c r="I169" i="57" s="1"/>
  <c r="M38" i="57"/>
  <c r="O38" i="57" s="1"/>
  <c r="Q38" i="57" s="1"/>
  <c r="G38" i="57"/>
  <c r="M37" i="57"/>
  <c r="O37" i="57" s="1"/>
  <c r="Q37" i="57" s="1"/>
  <c r="G37" i="57"/>
  <c r="M36" i="57"/>
  <c r="O36" i="57" s="1"/>
  <c r="Q36" i="57" s="1"/>
  <c r="G36" i="57"/>
  <c r="M35" i="57"/>
  <c r="O35" i="57" s="1"/>
  <c r="Q35" i="57" s="1"/>
  <c r="G35" i="57"/>
  <c r="M34" i="57"/>
  <c r="O34" i="57" s="1"/>
  <c r="Q34" i="57" s="1"/>
  <c r="G34" i="57"/>
  <c r="M33" i="57"/>
  <c r="O33" i="57" s="1"/>
  <c r="Q33" i="57" s="1"/>
  <c r="G33" i="57"/>
  <c r="M32" i="57"/>
  <c r="O32" i="57" s="1"/>
  <c r="Q32" i="57" s="1"/>
  <c r="G32" i="57"/>
  <c r="M31" i="57"/>
  <c r="O31" i="57" s="1"/>
  <c r="Q31" i="57" s="1"/>
  <c r="G31" i="57"/>
  <c r="M30" i="57"/>
  <c r="O30" i="57" s="1"/>
  <c r="Q30" i="57" s="1"/>
  <c r="G30" i="57"/>
  <c r="M29" i="57"/>
  <c r="O29" i="57" s="1"/>
  <c r="Q29" i="57" s="1"/>
  <c r="G29" i="57"/>
  <c r="M28" i="57"/>
  <c r="O28" i="57" s="1"/>
  <c r="Q28" i="57" s="1"/>
  <c r="G27" i="57"/>
  <c r="M27" i="57" s="1"/>
  <c r="O27" i="57" s="1"/>
  <c r="Q27" i="57" s="1"/>
  <c r="G26" i="57"/>
  <c r="M26" i="57" s="1"/>
  <c r="K20" i="57"/>
  <c r="I20" i="57"/>
  <c r="M18" i="57"/>
  <c r="O18" i="57" s="1"/>
  <c r="Q18" i="57" s="1"/>
  <c r="O17" i="57"/>
  <c r="Q17" i="57" s="1"/>
  <c r="M17" i="57"/>
  <c r="M16" i="57"/>
  <c r="M20" i="57" s="1"/>
  <c r="BI353" i="53"/>
  <c r="BG356" i="56"/>
  <c r="BF356" i="56"/>
  <c r="BE356" i="56"/>
  <c r="AK353" i="56"/>
  <c r="AJ353" i="56"/>
  <c r="AH353" i="56"/>
  <c r="AG353" i="56"/>
  <c r="AF353" i="56"/>
  <c r="BD352" i="56"/>
  <c r="BC352" i="56"/>
  <c r="BB352" i="56"/>
  <c r="BA352" i="56"/>
  <c r="AZ352" i="56"/>
  <c r="AY352" i="56"/>
  <c r="AX352" i="56"/>
  <c r="AW352" i="56"/>
  <c r="AV352" i="56"/>
  <c r="AU352" i="56"/>
  <c r="AT352" i="56"/>
  <c r="AS352" i="56"/>
  <c r="BE352" i="56" s="1"/>
  <c r="AQ352" i="56"/>
  <c r="AP352" i="56"/>
  <c r="AO352" i="56"/>
  <c r="AN352" i="56"/>
  <c r="AR352" i="56" s="1"/>
  <c r="AM352" i="56"/>
  <c r="AL352" i="56"/>
  <c r="AD352" i="56"/>
  <c r="Q352" i="56"/>
  <c r="BD351" i="56"/>
  <c r="BC351" i="56"/>
  <c r="BB351" i="56"/>
  <c r="BA351" i="56"/>
  <c r="AZ351" i="56"/>
  <c r="AY351" i="56"/>
  <c r="AX351" i="56"/>
  <c r="AW351" i="56"/>
  <c r="AV351" i="56"/>
  <c r="AU351" i="56"/>
  <c r="AT351" i="56"/>
  <c r="AS351" i="56"/>
  <c r="BE351" i="56" s="1"/>
  <c r="AQ351" i="56"/>
  <c r="AP351" i="56"/>
  <c r="AO351" i="56"/>
  <c r="AN351" i="56"/>
  <c r="AM351" i="56"/>
  <c r="AL351" i="56"/>
  <c r="AR351" i="56" s="1"/>
  <c r="AD351" i="56"/>
  <c r="Q351" i="56"/>
  <c r="BD350" i="56"/>
  <c r="BC350" i="56"/>
  <c r="BB350" i="56"/>
  <c r="BA350" i="56"/>
  <c r="AZ350" i="56"/>
  <c r="AY350" i="56"/>
  <c r="AX350" i="56"/>
  <c r="AW350" i="56"/>
  <c r="AV350" i="56"/>
  <c r="AU350" i="56"/>
  <c r="AT350" i="56"/>
  <c r="AS350" i="56"/>
  <c r="BE350" i="56" s="1"/>
  <c r="AQ350" i="56"/>
  <c r="AP350" i="56"/>
  <c r="AO350" i="56"/>
  <c r="AN350" i="56"/>
  <c r="AR350" i="56" s="1"/>
  <c r="AM350" i="56"/>
  <c r="AL350" i="56"/>
  <c r="AD350" i="56"/>
  <c r="Q350" i="56"/>
  <c r="BD349" i="56"/>
  <c r="BC349" i="56"/>
  <c r="BB349" i="56"/>
  <c r="BA349" i="56"/>
  <c r="AZ349" i="56"/>
  <c r="AY349" i="56"/>
  <c r="AX349" i="56"/>
  <c r="AW349" i="56"/>
  <c r="AV349" i="56"/>
  <c r="AU349" i="56"/>
  <c r="AT349" i="56"/>
  <c r="AS349" i="56"/>
  <c r="BE349" i="56" s="1"/>
  <c r="BG349" i="56" s="1"/>
  <c r="AQ349" i="56"/>
  <c r="AP349" i="56"/>
  <c r="AO349" i="56"/>
  <c r="AN349" i="56"/>
  <c r="AM349" i="56"/>
  <c r="AR349" i="56" s="1"/>
  <c r="AL349" i="56"/>
  <c r="AD349" i="56"/>
  <c r="Q349" i="56"/>
  <c r="BD348" i="56"/>
  <c r="BC348" i="56"/>
  <c r="BB348" i="56"/>
  <c r="BA348" i="56"/>
  <c r="AZ348" i="56"/>
  <c r="AY348" i="56"/>
  <c r="AX348" i="56"/>
  <c r="AW348" i="56"/>
  <c r="AV348" i="56"/>
  <c r="AU348" i="56"/>
  <c r="AT348" i="56"/>
  <c r="AS348" i="56"/>
  <c r="BE348" i="56" s="1"/>
  <c r="AQ348" i="56"/>
  <c r="AP348" i="56"/>
  <c r="AO348" i="56"/>
  <c r="AN348" i="56"/>
  <c r="AM348" i="56"/>
  <c r="AL348" i="56"/>
  <c r="AR348" i="56" s="1"/>
  <c r="AD348" i="56"/>
  <c r="Q348" i="56"/>
  <c r="BD347" i="56"/>
  <c r="BC347" i="56"/>
  <c r="BB347" i="56"/>
  <c r="BA347" i="56"/>
  <c r="AZ347" i="56"/>
  <c r="AY347" i="56"/>
  <c r="AX347" i="56"/>
  <c r="AW347" i="56"/>
  <c r="AV347" i="56"/>
  <c r="AU347" i="56"/>
  <c r="AT347" i="56"/>
  <c r="AS347" i="56"/>
  <c r="BE347" i="56" s="1"/>
  <c r="AQ347" i="56"/>
  <c r="AP347" i="56"/>
  <c r="AO347" i="56"/>
  <c r="AN347" i="56"/>
  <c r="AM347" i="56"/>
  <c r="AR347" i="56" s="1"/>
  <c r="AL347" i="56"/>
  <c r="AD347" i="56"/>
  <c r="Q347" i="56"/>
  <c r="BD346" i="56"/>
  <c r="BC346" i="56"/>
  <c r="BB346" i="56"/>
  <c r="BA346" i="56"/>
  <c r="AZ346" i="56"/>
  <c r="AY346" i="56"/>
  <c r="AX346" i="56"/>
  <c r="AW346" i="56"/>
  <c r="AV346" i="56"/>
  <c r="AU346" i="56"/>
  <c r="AT346" i="56"/>
  <c r="AS346" i="56"/>
  <c r="BE346" i="56" s="1"/>
  <c r="AQ346" i="56"/>
  <c r="AP346" i="56"/>
  <c r="AO346" i="56"/>
  <c r="AN346" i="56"/>
  <c r="AM346" i="56"/>
  <c r="AL346" i="56"/>
  <c r="AR346" i="56" s="1"/>
  <c r="AD346" i="56"/>
  <c r="Q346" i="56"/>
  <c r="BD345" i="56"/>
  <c r="BC345" i="56"/>
  <c r="BB345" i="56"/>
  <c r="BA345" i="56"/>
  <c r="AZ345" i="56"/>
  <c r="AY345" i="56"/>
  <c r="AX345" i="56"/>
  <c r="AW345" i="56"/>
  <c r="AV345" i="56"/>
  <c r="AU345" i="56"/>
  <c r="AT345" i="56"/>
  <c r="AS345" i="56"/>
  <c r="BE345" i="56" s="1"/>
  <c r="AQ345" i="56"/>
  <c r="AP345" i="56"/>
  <c r="AO345" i="56"/>
  <c r="AN345" i="56"/>
  <c r="AM345" i="56"/>
  <c r="AR345" i="56" s="1"/>
  <c r="AL345" i="56"/>
  <c r="AD345" i="56"/>
  <c r="Q345" i="56"/>
  <c r="BD344" i="56"/>
  <c r="BC344" i="56"/>
  <c r="BB344" i="56"/>
  <c r="BA344" i="56"/>
  <c r="AZ344" i="56"/>
  <c r="AY344" i="56"/>
  <c r="AX344" i="56"/>
  <c r="AW344" i="56"/>
  <c r="AV344" i="56"/>
  <c r="AU344" i="56"/>
  <c r="AT344" i="56"/>
  <c r="AS344" i="56"/>
  <c r="BE344" i="56" s="1"/>
  <c r="AQ344" i="56"/>
  <c r="AP344" i="56"/>
  <c r="AO344" i="56"/>
  <c r="AN344" i="56"/>
  <c r="AM344" i="56"/>
  <c r="AL344" i="56"/>
  <c r="AR344" i="56" s="1"/>
  <c r="AD344" i="56"/>
  <c r="Q344" i="56"/>
  <c r="BD343" i="56"/>
  <c r="BC343" i="56"/>
  <c r="BB343" i="56"/>
  <c r="BA343" i="56"/>
  <c r="AZ343" i="56"/>
  <c r="AY343" i="56"/>
  <c r="AX343" i="56"/>
  <c r="AW343" i="56"/>
  <c r="AV343" i="56"/>
  <c r="AU343" i="56"/>
  <c r="AT343" i="56"/>
  <c r="AS343" i="56"/>
  <c r="BE343" i="56" s="1"/>
  <c r="AQ343" i="56"/>
  <c r="AP343" i="56"/>
  <c r="AO343" i="56"/>
  <c r="AN343" i="56"/>
  <c r="AM343" i="56"/>
  <c r="AR343" i="56" s="1"/>
  <c r="AL343" i="56"/>
  <c r="AD343" i="56"/>
  <c r="Q343" i="56"/>
  <c r="BD342" i="56"/>
  <c r="BC342" i="56"/>
  <c r="BB342" i="56"/>
  <c r="BA342" i="56"/>
  <c r="AZ342" i="56"/>
  <c r="AY342" i="56"/>
  <c r="AX342" i="56"/>
  <c r="AW342" i="56"/>
  <c r="AV342" i="56"/>
  <c r="AU342" i="56"/>
  <c r="AT342" i="56"/>
  <c r="AS342" i="56"/>
  <c r="BE342" i="56" s="1"/>
  <c r="AQ342" i="56"/>
  <c r="AP342" i="56"/>
  <c r="AO342" i="56"/>
  <c r="AN342" i="56"/>
  <c r="AM342" i="56"/>
  <c r="AL342" i="56"/>
  <c r="AR342" i="56" s="1"/>
  <c r="AD342" i="56"/>
  <c r="Q342" i="56"/>
  <c r="BD341" i="56"/>
  <c r="BC341" i="56"/>
  <c r="BB341" i="56"/>
  <c r="BA341" i="56"/>
  <c r="AZ341" i="56"/>
  <c r="AY341" i="56"/>
  <c r="AX341" i="56"/>
  <c r="AW341" i="56"/>
  <c r="AV341" i="56"/>
  <c r="AU341" i="56"/>
  <c r="AT341" i="56"/>
  <c r="AS341" i="56"/>
  <c r="BE341" i="56" s="1"/>
  <c r="AQ341" i="56"/>
  <c r="AP341" i="56"/>
  <c r="AO341" i="56"/>
  <c r="AN341" i="56"/>
  <c r="AM341" i="56"/>
  <c r="AR341" i="56" s="1"/>
  <c r="AL341" i="56"/>
  <c r="AD341" i="56"/>
  <c r="Q341" i="56"/>
  <c r="BD340" i="56"/>
  <c r="BC340" i="56"/>
  <c r="BB340" i="56"/>
  <c r="BA340" i="56"/>
  <c r="AZ340" i="56"/>
  <c r="AY340" i="56"/>
  <c r="AX340" i="56"/>
  <c r="AW340" i="56"/>
  <c r="AV340" i="56"/>
  <c r="AU340" i="56"/>
  <c r="AT340" i="56"/>
  <c r="AS340" i="56"/>
  <c r="BE340" i="56" s="1"/>
  <c r="AQ340" i="56"/>
  <c r="AP340" i="56"/>
  <c r="AO340" i="56"/>
  <c r="AN340" i="56"/>
  <c r="AM340" i="56"/>
  <c r="AL340" i="56"/>
  <c r="AR340" i="56" s="1"/>
  <c r="AD340" i="56"/>
  <c r="Q340" i="56"/>
  <c r="BD339" i="56"/>
  <c r="BC339" i="56"/>
  <c r="BB339" i="56"/>
  <c r="BA339" i="56"/>
  <c r="AZ339" i="56"/>
  <c r="AY339" i="56"/>
  <c r="AX339" i="56"/>
  <c r="AW339" i="56"/>
  <c r="AV339" i="56"/>
  <c r="AU339" i="56"/>
  <c r="AT339" i="56"/>
  <c r="AS339" i="56"/>
  <c r="BE339" i="56" s="1"/>
  <c r="AQ339" i="56"/>
  <c r="AP339" i="56"/>
  <c r="AO339" i="56"/>
  <c r="AN339" i="56"/>
  <c r="AM339" i="56"/>
  <c r="AR339" i="56" s="1"/>
  <c r="AL339" i="56"/>
  <c r="AD339" i="56"/>
  <c r="Q339" i="56"/>
  <c r="BD338" i="56"/>
  <c r="BC338" i="56"/>
  <c r="BB338" i="56"/>
  <c r="BA338" i="56"/>
  <c r="AZ338" i="56"/>
  <c r="AY338" i="56"/>
  <c r="AX338" i="56"/>
  <c r="AW338" i="56"/>
  <c r="AV338" i="56"/>
  <c r="AU338" i="56"/>
  <c r="AT338" i="56"/>
  <c r="AS338" i="56"/>
  <c r="BE338" i="56" s="1"/>
  <c r="BF338" i="56" s="1"/>
  <c r="AQ338" i="56"/>
  <c r="AP338" i="56"/>
  <c r="AO338" i="56"/>
  <c r="AN338" i="56"/>
  <c r="AM338" i="56"/>
  <c r="AL338" i="56"/>
  <c r="AR338" i="56" s="1"/>
  <c r="AI338" i="56"/>
  <c r="AI353" i="56" s="1"/>
  <c r="AD338" i="56"/>
  <c r="Q338" i="56"/>
  <c r="BD337" i="56"/>
  <c r="BC337" i="56"/>
  <c r="BB337" i="56"/>
  <c r="BA337" i="56"/>
  <c r="AZ337" i="56"/>
  <c r="AY337" i="56"/>
  <c r="AX337" i="56"/>
  <c r="AW337" i="56"/>
  <c r="AV337" i="56"/>
  <c r="AU337" i="56"/>
  <c r="AT337" i="56"/>
  <c r="AS337" i="56"/>
  <c r="BE337" i="56" s="1"/>
  <c r="AQ337" i="56"/>
  <c r="AP337" i="56"/>
  <c r="AO337" i="56"/>
  <c r="AN337" i="56"/>
  <c r="AM337" i="56"/>
  <c r="AL337" i="56"/>
  <c r="AR337" i="56" s="1"/>
  <c r="AD337" i="56"/>
  <c r="Q337" i="56"/>
  <c r="BD336" i="56"/>
  <c r="BC336" i="56"/>
  <c r="BB336" i="56"/>
  <c r="BA336" i="56"/>
  <c r="AZ336" i="56"/>
  <c r="AY336" i="56"/>
  <c r="AX336" i="56"/>
  <c r="AW336" i="56"/>
  <c r="AV336" i="56"/>
  <c r="AU336" i="56"/>
  <c r="AT336" i="56"/>
  <c r="AS336" i="56"/>
  <c r="BE336" i="56" s="1"/>
  <c r="AQ336" i="56"/>
  <c r="AP336" i="56"/>
  <c r="AO336" i="56"/>
  <c r="AN336" i="56"/>
  <c r="AM336" i="56"/>
  <c r="AR336" i="56" s="1"/>
  <c r="AL336" i="56"/>
  <c r="AD336" i="56"/>
  <c r="Q336" i="56"/>
  <c r="BD335" i="56"/>
  <c r="BC335" i="56"/>
  <c r="BB335" i="56"/>
  <c r="BA335" i="56"/>
  <c r="AZ335" i="56"/>
  <c r="AY335" i="56"/>
  <c r="AX335" i="56"/>
  <c r="AW335" i="56"/>
  <c r="AV335" i="56"/>
  <c r="AU335" i="56"/>
  <c r="AT335" i="56"/>
  <c r="AS335" i="56"/>
  <c r="BE335" i="56" s="1"/>
  <c r="AQ335" i="56"/>
  <c r="AP335" i="56"/>
  <c r="AO335" i="56"/>
  <c r="AN335" i="56"/>
  <c r="AM335" i="56"/>
  <c r="AL335" i="56"/>
  <c r="AR335" i="56" s="1"/>
  <c r="AD335" i="56"/>
  <c r="Q335" i="56"/>
  <c r="BD334" i="56"/>
  <c r="BC334" i="56"/>
  <c r="BB334" i="56"/>
  <c r="BA334" i="56"/>
  <c r="AZ334" i="56"/>
  <c r="AY334" i="56"/>
  <c r="AX334" i="56"/>
  <c r="AW334" i="56"/>
  <c r="AV334" i="56"/>
  <c r="AU334" i="56"/>
  <c r="AT334" i="56"/>
  <c r="AS334" i="56"/>
  <c r="BE334" i="56" s="1"/>
  <c r="AQ334" i="56"/>
  <c r="AP334" i="56"/>
  <c r="AO334" i="56"/>
  <c r="AN334" i="56"/>
  <c r="AM334" i="56"/>
  <c r="AR334" i="56" s="1"/>
  <c r="AL334" i="56"/>
  <c r="AD334" i="56"/>
  <c r="Q334" i="56"/>
  <c r="BD333" i="56"/>
  <c r="BC333" i="56"/>
  <c r="BB333" i="56"/>
  <c r="BA333" i="56"/>
  <c r="AZ333" i="56"/>
  <c r="AY333" i="56"/>
  <c r="AX333" i="56"/>
  <c r="AW333" i="56"/>
  <c r="AV333" i="56"/>
  <c r="AU333" i="56"/>
  <c r="AT333" i="56"/>
  <c r="AS333" i="56"/>
  <c r="BE333" i="56" s="1"/>
  <c r="AQ333" i="56"/>
  <c r="AP333" i="56"/>
  <c r="AO333" i="56"/>
  <c r="AN333" i="56"/>
  <c r="AM333" i="56"/>
  <c r="AL333" i="56"/>
  <c r="AR333" i="56" s="1"/>
  <c r="AD333" i="56"/>
  <c r="Q333" i="56"/>
  <c r="BD332" i="56"/>
  <c r="BC332" i="56"/>
  <c r="BB332" i="56"/>
  <c r="BA332" i="56"/>
  <c r="AZ332" i="56"/>
  <c r="AY332" i="56"/>
  <c r="AX332" i="56"/>
  <c r="AW332" i="56"/>
  <c r="AV332" i="56"/>
  <c r="AU332" i="56"/>
  <c r="AT332" i="56"/>
  <c r="AS332" i="56"/>
  <c r="BE332" i="56" s="1"/>
  <c r="AQ332" i="56"/>
  <c r="AP332" i="56"/>
  <c r="AO332" i="56"/>
  <c r="AN332" i="56"/>
  <c r="AM332" i="56"/>
  <c r="AR332" i="56" s="1"/>
  <c r="AL332" i="56"/>
  <c r="AD332" i="56"/>
  <c r="Q332" i="56"/>
  <c r="BD331" i="56"/>
  <c r="BC331" i="56"/>
  <c r="BB331" i="56"/>
  <c r="BA331" i="56"/>
  <c r="AZ331" i="56"/>
  <c r="AY331" i="56"/>
  <c r="AX331" i="56"/>
  <c r="AW331" i="56"/>
  <c r="AV331" i="56"/>
  <c r="AU331" i="56"/>
  <c r="AT331" i="56"/>
  <c r="AS331" i="56"/>
  <c r="BE331" i="56" s="1"/>
  <c r="AQ331" i="56"/>
  <c r="AP331" i="56"/>
  <c r="AO331" i="56"/>
  <c r="AN331" i="56"/>
  <c r="AM331" i="56"/>
  <c r="AL331" i="56"/>
  <c r="AR331" i="56" s="1"/>
  <c r="AD331" i="56"/>
  <c r="Q331" i="56"/>
  <c r="BD330" i="56"/>
  <c r="BC330" i="56"/>
  <c r="BB330" i="56"/>
  <c r="BA330" i="56"/>
  <c r="AZ330" i="56"/>
  <c r="AY330" i="56"/>
  <c r="AX330" i="56"/>
  <c r="AW330" i="56"/>
  <c r="AV330" i="56"/>
  <c r="AU330" i="56"/>
  <c r="AT330" i="56"/>
  <c r="AS330" i="56"/>
  <c r="BE330" i="56" s="1"/>
  <c r="AQ330" i="56"/>
  <c r="AP330" i="56"/>
  <c r="AO330" i="56"/>
  <c r="AN330" i="56"/>
  <c r="AM330" i="56"/>
  <c r="AR330" i="56" s="1"/>
  <c r="AL330" i="56"/>
  <c r="AD330" i="56"/>
  <c r="Q330" i="56"/>
  <c r="BD329" i="56"/>
  <c r="BC329" i="56"/>
  <c r="BB329" i="56"/>
  <c r="BA329" i="56"/>
  <c r="AZ329" i="56"/>
  <c r="AY329" i="56"/>
  <c r="AX329" i="56"/>
  <c r="AW329" i="56"/>
  <c r="AV329" i="56"/>
  <c r="AU329" i="56"/>
  <c r="AT329" i="56"/>
  <c r="AS329" i="56"/>
  <c r="BE329" i="56" s="1"/>
  <c r="AQ329" i="56"/>
  <c r="AP329" i="56"/>
  <c r="AO329" i="56"/>
  <c r="AN329" i="56"/>
  <c r="AM329" i="56"/>
  <c r="AL329" i="56"/>
  <c r="AR329" i="56" s="1"/>
  <c r="AD329" i="56"/>
  <c r="Q329" i="56"/>
  <c r="BD328" i="56"/>
  <c r="BC328" i="56"/>
  <c r="BB328" i="56"/>
  <c r="BA328" i="56"/>
  <c r="AZ328" i="56"/>
  <c r="AY328" i="56"/>
  <c r="AX328" i="56"/>
  <c r="AW328" i="56"/>
  <c r="AV328" i="56"/>
  <c r="AU328" i="56"/>
  <c r="AT328" i="56"/>
  <c r="AS328" i="56"/>
  <c r="BE328" i="56" s="1"/>
  <c r="AQ328" i="56"/>
  <c r="AP328" i="56"/>
  <c r="AO328" i="56"/>
  <c r="AN328" i="56"/>
  <c r="AM328" i="56"/>
  <c r="AR328" i="56" s="1"/>
  <c r="AL328" i="56"/>
  <c r="AD328" i="56"/>
  <c r="Q328" i="56"/>
  <c r="BD327" i="56"/>
  <c r="BC327" i="56"/>
  <c r="BB327" i="56"/>
  <c r="BA327" i="56"/>
  <c r="AZ327" i="56"/>
  <c r="AY327" i="56"/>
  <c r="AX327" i="56"/>
  <c r="AW327" i="56"/>
  <c r="AV327" i="56"/>
  <c r="AU327" i="56"/>
  <c r="AT327" i="56"/>
  <c r="AS327" i="56"/>
  <c r="BE327" i="56" s="1"/>
  <c r="AQ327" i="56"/>
  <c r="AP327" i="56"/>
  <c r="AO327" i="56"/>
  <c r="AN327" i="56"/>
  <c r="AM327" i="56"/>
  <c r="AL327" i="56"/>
  <c r="AR327" i="56" s="1"/>
  <c r="AD327" i="56"/>
  <c r="Q327" i="56"/>
  <c r="BD326" i="56"/>
  <c r="BC326" i="56"/>
  <c r="BB326" i="56"/>
  <c r="BA326" i="56"/>
  <c r="AZ326" i="56"/>
  <c r="AY326" i="56"/>
  <c r="AX326" i="56"/>
  <c r="AW326" i="56"/>
  <c r="AV326" i="56"/>
  <c r="AU326" i="56"/>
  <c r="AT326" i="56"/>
  <c r="AS326" i="56"/>
  <c r="BE326" i="56" s="1"/>
  <c r="AQ326" i="56"/>
  <c r="AP326" i="56"/>
  <c r="AO326" i="56"/>
  <c r="AN326" i="56"/>
  <c r="AM326" i="56"/>
  <c r="AR326" i="56" s="1"/>
  <c r="AL326" i="56"/>
  <c r="AD326" i="56"/>
  <c r="Q326" i="56"/>
  <c r="BD325" i="56"/>
  <c r="BC325" i="56"/>
  <c r="BB325" i="56"/>
  <c r="BA325" i="56"/>
  <c r="AZ325" i="56"/>
  <c r="AY325" i="56"/>
  <c r="AX325" i="56"/>
  <c r="AW325" i="56"/>
  <c r="AV325" i="56"/>
  <c r="AU325" i="56"/>
  <c r="AT325" i="56"/>
  <c r="AS325" i="56"/>
  <c r="BE325" i="56" s="1"/>
  <c r="AQ325" i="56"/>
  <c r="AP325" i="56"/>
  <c r="AO325" i="56"/>
  <c r="AN325" i="56"/>
  <c r="AM325" i="56"/>
  <c r="AL325" i="56"/>
  <c r="AR325" i="56" s="1"/>
  <c r="AD325" i="56"/>
  <c r="Q325" i="56"/>
  <c r="BD324" i="56"/>
  <c r="BC324" i="56"/>
  <c r="BB324" i="56"/>
  <c r="BA324" i="56"/>
  <c r="AZ324" i="56"/>
  <c r="AY324" i="56"/>
  <c r="AX324" i="56"/>
  <c r="AW324" i="56"/>
  <c r="AV324" i="56"/>
  <c r="AU324" i="56"/>
  <c r="AT324" i="56"/>
  <c r="AS324" i="56"/>
  <c r="BE324" i="56" s="1"/>
  <c r="AQ324" i="56"/>
  <c r="AP324" i="56"/>
  <c r="AO324" i="56"/>
  <c r="AN324" i="56"/>
  <c r="AM324" i="56"/>
  <c r="AR324" i="56" s="1"/>
  <c r="AL324" i="56"/>
  <c r="AD324" i="56"/>
  <c r="Q324" i="56"/>
  <c r="BD323" i="56"/>
  <c r="BC323" i="56"/>
  <c r="BB323" i="56"/>
  <c r="BA323" i="56"/>
  <c r="AZ323" i="56"/>
  <c r="AY323" i="56"/>
  <c r="AX323" i="56"/>
  <c r="AW323" i="56"/>
  <c r="AV323" i="56"/>
  <c r="AU323" i="56"/>
  <c r="AT323" i="56"/>
  <c r="AS323" i="56"/>
  <c r="BE323" i="56" s="1"/>
  <c r="AQ323" i="56"/>
  <c r="AP323" i="56"/>
  <c r="AO323" i="56"/>
  <c r="AN323" i="56"/>
  <c r="AM323" i="56"/>
  <c r="AL323" i="56"/>
  <c r="AR323" i="56" s="1"/>
  <c r="AD323" i="56"/>
  <c r="Q323" i="56"/>
  <c r="BD322" i="56"/>
  <c r="BC322" i="56"/>
  <c r="BB322" i="56"/>
  <c r="BA322" i="56"/>
  <c r="AZ322" i="56"/>
  <c r="AY322" i="56"/>
  <c r="AX322" i="56"/>
  <c r="AW322" i="56"/>
  <c r="AV322" i="56"/>
  <c r="AU322" i="56"/>
  <c r="AT322" i="56"/>
  <c r="AS322" i="56"/>
  <c r="BE322" i="56" s="1"/>
  <c r="AQ322" i="56"/>
  <c r="AP322" i="56"/>
  <c r="AO322" i="56"/>
  <c r="AN322" i="56"/>
  <c r="AM322" i="56"/>
  <c r="AR322" i="56" s="1"/>
  <c r="AL322" i="56"/>
  <c r="AD322" i="56"/>
  <c r="Q322" i="56"/>
  <c r="BD321" i="56"/>
  <c r="BC321" i="56"/>
  <c r="BB321" i="56"/>
  <c r="BA321" i="56"/>
  <c r="AZ321" i="56"/>
  <c r="AY321" i="56"/>
  <c r="AX321" i="56"/>
  <c r="AW321" i="56"/>
  <c r="AV321" i="56"/>
  <c r="AU321" i="56"/>
  <c r="AT321" i="56"/>
  <c r="AS321" i="56"/>
  <c r="BE321" i="56" s="1"/>
  <c r="AQ321" i="56"/>
  <c r="AP321" i="56"/>
  <c r="AO321" i="56"/>
  <c r="AN321" i="56"/>
  <c r="AM321" i="56"/>
  <c r="AL321" i="56"/>
  <c r="AR321" i="56" s="1"/>
  <c r="AD321" i="56"/>
  <c r="Q321" i="56"/>
  <c r="BD320" i="56"/>
  <c r="BC320" i="56"/>
  <c r="BB320" i="56"/>
  <c r="BA320" i="56"/>
  <c r="AZ320" i="56"/>
  <c r="AY320" i="56"/>
  <c r="AX320" i="56"/>
  <c r="AW320" i="56"/>
  <c r="AV320" i="56"/>
  <c r="AU320" i="56"/>
  <c r="AT320" i="56"/>
  <c r="AS320" i="56"/>
  <c r="BE320" i="56" s="1"/>
  <c r="AQ320" i="56"/>
  <c r="AP320" i="56"/>
  <c r="AO320" i="56"/>
  <c r="AN320" i="56"/>
  <c r="AM320" i="56"/>
  <c r="AR320" i="56" s="1"/>
  <c r="AL320" i="56"/>
  <c r="AD320" i="56"/>
  <c r="Q320" i="56"/>
  <c r="BD319" i="56"/>
  <c r="BC319" i="56"/>
  <c r="BB319" i="56"/>
  <c r="BA319" i="56"/>
  <c r="AZ319" i="56"/>
  <c r="AY319" i="56"/>
  <c r="AX319" i="56"/>
  <c r="AW319" i="56"/>
  <c r="AV319" i="56"/>
  <c r="AU319" i="56"/>
  <c r="AT319" i="56"/>
  <c r="AS319" i="56"/>
  <c r="BE319" i="56" s="1"/>
  <c r="AQ319" i="56"/>
  <c r="AP319" i="56"/>
  <c r="AO319" i="56"/>
  <c r="AN319" i="56"/>
  <c r="AM319" i="56"/>
  <c r="AL319" i="56"/>
  <c r="AR319" i="56" s="1"/>
  <c r="AD319" i="56"/>
  <c r="Q319" i="56"/>
  <c r="BD318" i="56"/>
  <c r="BC318" i="56"/>
  <c r="BB318" i="56"/>
  <c r="BA318" i="56"/>
  <c r="AZ318" i="56"/>
  <c r="AY318" i="56"/>
  <c r="AX318" i="56"/>
  <c r="AW318" i="56"/>
  <c r="AV318" i="56"/>
  <c r="AU318" i="56"/>
  <c r="AT318" i="56"/>
  <c r="AS318" i="56"/>
  <c r="BE318" i="56" s="1"/>
  <c r="AQ318" i="56"/>
  <c r="AP318" i="56"/>
  <c r="AO318" i="56"/>
  <c r="AN318" i="56"/>
  <c r="AM318" i="56"/>
  <c r="AR318" i="56" s="1"/>
  <c r="AL318" i="56"/>
  <c r="AD318" i="56"/>
  <c r="Q318" i="56"/>
  <c r="BD317" i="56"/>
  <c r="BC317" i="56"/>
  <c r="BB317" i="56"/>
  <c r="BA317" i="56"/>
  <c r="AZ317" i="56"/>
  <c r="AY317" i="56"/>
  <c r="AX317" i="56"/>
  <c r="AW317" i="56"/>
  <c r="AV317" i="56"/>
  <c r="AU317" i="56"/>
  <c r="AT317" i="56"/>
  <c r="AS317" i="56"/>
  <c r="BE317" i="56" s="1"/>
  <c r="AQ317" i="56"/>
  <c r="AP317" i="56"/>
  <c r="AO317" i="56"/>
  <c r="AN317" i="56"/>
  <c r="AM317" i="56"/>
  <c r="AL317" i="56"/>
  <c r="AR317" i="56" s="1"/>
  <c r="AD317" i="56"/>
  <c r="Q317" i="56"/>
  <c r="BD316" i="56"/>
  <c r="BC316" i="56"/>
  <c r="BB316" i="56"/>
  <c r="BA316" i="56"/>
  <c r="AZ316" i="56"/>
  <c r="AY316" i="56"/>
  <c r="AX316" i="56"/>
  <c r="AW316" i="56"/>
  <c r="AV316" i="56"/>
  <c r="AU316" i="56"/>
  <c r="AT316" i="56"/>
  <c r="AS316" i="56"/>
  <c r="BE316" i="56" s="1"/>
  <c r="AQ316" i="56"/>
  <c r="AP316" i="56"/>
  <c r="AO316" i="56"/>
  <c r="AN316" i="56"/>
  <c r="AR316" i="56" s="1"/>
  <c r="AM316" i="56"/>
  <c r="AL316" i="56"/>
  <c r="AD316" i="56"/>
  <c r="Q316" i="56"/>
  <c r="BD315" i="56"/>
  <c r="BC315" i="56"/>
  <c r="BB315" i="56"/>
  <c r="BA315" i="56"/>
  <c r="AZ315" i="56"/>
  <c r="AY315" i="56"/>
  <c r="AX315" i="56"/>
  <c r="AW315" i="56"/>
  <c r="AV315" i="56"/>
  <c r="AU315" i="56"/>
  <c r="AT315" i="56"/>
  <c r="AS315" i="56"/>
  <c r="BE315" i="56" s="1"/>
  <c r="AQ315" i="56"/>
  <c r="AP315" i="56"/>
  <c r="AO315" i="56"/>
  <c r="AN315" i="56"/>
  <c r="AM315" i="56"/>
  <c r="AL315" i="56"/>
  <c r="AR315" i="56" s="1"/>
  <c r="AD315" i="56"/>
  <c r="Q315" i="56"/>
  <c r="BD314" i="56"/>
  <c r="BC314" i="56"/>
  <c r="BB314" i="56"/>
  <c r="BA314" i="56"/>
  <c r="AZ314" i="56"/>
  <c r="AY314" i="56"/>
  <c r="AX314" i="56"/>
  <c r="AW314" i="56"/>
  <c r="AV314" i="56"/>
  <c r="AU314" i="56"/>
  <c r="AT314" i="56"/>
  <c r="AS314" i="56"/>
  <c r="BE314" i="56" s="1"/>
  <c r="AQ314" i="56"/>
  <c r="AP314" i="56"/>
  <c r="AO314" i="56"/>
  <c r="AN314" i="56"/>
  <c r="AR314" i="56" s="1"/>
  <c r="AM314" i="56"/>
  <c r="AL314" i="56"/>
  <c r="AD314" i="56"/>
  <c r="Q314" i="56"/>
  <c r="BD313" i="56"/>
  <c r="BC313" i="56"/>
  <c r="BB313" i="56"/>
  <c r="BA313" i="56"/>
  <c r="AZ313" i="56"/>
  <c r="AY313" i="56"/>
  <c r="AX313" i="56"/>
  <c r="AW313" i="56"/>
  <c r="AV313" i="56"/>
  <c r="AU313" i="56"/>
  <c r="AT313" i="56"/>
  <c r="AS313" i="56"/>
  <c r="BE313" i="56" s="1"/>
  <c r="AQ313" i="56"/>
  <c r="AP313" i="56"/>
  <c r="AO313" i="56"/>
  <c r="AN313" i="56"/>
  <c r="AM313" i="56"/>
  <c r="AL313" i="56"/>
  <c r="AR313" i="56" s="1"/>
  <c r="AD313" i="56"/>
  <c r="Q313" i="56"/>
  <c r="BD312" i="56"/>
  <c r="BC312" i="56"/>
  <c r="BB312" i="56"/>
  <c r="BA312" i="56"/>
  <c r="AZ312" i="56"/>
  <c r="AY312" i="56"/>
  <c r="AX312" i="56"/>
  <c r="AW312" i="56"/>
  <c r="AV312" i="56"/>
  <c r="AU312" i="56"/>
  <c r="AT312" i="56"/>
  <c r="AS312" i="56"/>
  <c r="BE312" i="56" s="1"/>
  <c r="AQ312" i="56"/>
  <c r="AP312" i="56"/>
  <c r="AO312" i="56"/>
  <c r="AN312" i="56"/>
  <c r="AR312" i="56" s="1"/>
  <c r="AM312" i="56"/>
  <c r="AL312" i="56"/>
  <c r="AD312" i="56"/>
  <c r="Q312" i="56"/>
  <c r="BD311" i="56"/>
  <c r="BC311" i="56"/>
  <c r="BB311" i="56"/>
  <c r="BA311" i="56"/>
  <c r="AZ311" i="56"/>
  <c r="AY311" i="56"/>
  <c r="AX311" i="56"/>
  <c r="AW311" i="56"/>
  <c r="AV311" i="56"/>
  <c r="AU311" i="56"/>
  <c r="AT311" i="56"/>
  <c r="AS311" i="56"/>
  <c r="BE311" i="56" s="1"/>
  <c r="AQ311" i="56"/>
  <c r="AP311" i="56"/>
  <c r="AO311" i="56"/>
  <c r="AN311" i="56"/>
  <c r="AM311" i="56"/>
  <c r="AL311" i="56"/>
  <c r="AR311" i="56" s="1"/>
  <c r="AD311" i="56"/>
  <c r="Q311" i="56"/>
  <c r="BD310" i="56"/>
  <c r="BC310" i="56"/>
  <c r="BB310" i="56"/>
  <c r="BA310" i="56"/>
  <c r="AZ310" i="56"/>
  <c r="AY310" i="56"/>
  <c r="AX310" i="56"/>
  <c r="AW310" i="56"/>
  <c r="AV310" i="56"/>
  <c r="AU310" i="56"/>
  <c r="AT310" i="56"/>
  <c r="AS310" i="56"/>
  <c r="BE310" i="56" s="1"/>
  <c r="AQ310" i="56"/>
  <c r="AP310" i="56"/>
  <c r="AO310" i="56"/>
  <c r="AN310" i="56"/>
  <c r="AR310" i="56" s="1"/>
  <c r="AM310" i="56"/>
  <c r="AL310" i="56"/>
  <c r="AD310" i="56"/>
  <c r="Q310" i="56"/>
  <c r="BD309" i="56"/>
  <c r="BC309" i="56"/>
  <c r="BB309" i="56"/>
  <c r="BA309" i="56"/>
  <c r="AZ309" i="56"/>
  <c r="AY309" i="56"/>
  <c r="AX309" i="56"/>
  <c r="AW309" i="56"/>
  <c r="AV309" i="56"/>
  <c r="AU309" i="56"/>
  <c r="AT309" i="56"/>
  <c r="AS309" i="56"/>
  <c r="BE309" i="56" s="1"/>
  <c r="AQ309" i="56"/>
  <c r="AP309" i="56"/>
  <c r="AO309" i="56"/>
  <c r="AN309" i="56"/>
  <c r="AM309" i="56"/>
  <c r="AL309" i="56"/>
  <c r="AR309" i="56" s="1"/>
  <c r="AD309" i="56"/>
  <c r="Q309" i="56"/>
  <c r="BD308" i="56"/>
  <c r="BC308" i="56"/>
  <c r="BB308" i="56"/>
  <c r="BA308" i="56"/>
  <c r="AZ308" i="56"/>
  <c r="AY308" i="56"/>
  <c r="AX308" i="56"/>
  <c r="AW308" i="56"/>
  <c r="AV308" i="56"/>
  <c r="AU308" i="56"/>
  <c r="AT308" i="56"/>
  <c r="AS308" i="56"/>
  <c r="BE308" i="56" s="1"/>
  <c r="AQ308" i="56"/>
  <c r="AP308" i="56"/>
  <c r="AO308" i="56"/>
  <c r="AN308" i="56"/>
  <c r="AR308" i="56" s="1"/>
  <c r="AM308" i="56"/>
  <c r="AL308" i="56"/>
  <c r="AD308" i="56"/>
  <c r="Q308" i="56"/>
  <c r="BD307" i="56"/>
  <c r="BC307" i="56"/>
  <c r="BB307" i="56"/>
  <c r="BA307" i="56"/>
  <c r="AZ307" i="56"/>
  <c r="AY307" i="56"/>
  <c r="AX307" i="56"/>
  <c r="AW307" i="56"/>
  <c r="AV307" i="56"/>
  <c r="AU307" i="56"/>
  <c r="AT307" i="56"/>
  <c r="AS307" i="56"/>
  <c r="BE307" i="56" s="1"/>
  <c r="AQ307" i="56"/>
  <c r="AP307" i="56"/>
  <c r="AO307" i="56"/>
  <c r="AN307" i="56"/>
  <c r="AM307" i="56"/>
  <c r="AL307" i="56"/>
  <c r="AR307" i="56" s="1"/>
  <c r="AD307" i="56"/>
  <c r="Q307" i="56"/>
  <c r="BD306" i="56"/>
  <c r="BC306" i="56"/>
  <c r="BB306" i="56"/>
  <c r="BA306" i="56"/>
  <c r="AZ306" i="56"/>
  <c r="AY306" i="56"/>
  <c r="AX306" i="56"/>
  <c r="AW306" i="56"/>
  <c r="AV306" i="56"/>
  <c r="AU306" i="56"/>
  <c r="AT306" i="56"/>
  <c r="AS306" i="56"/>
  <c r="BE306" i="56" s="1"/>
  <c r="BG306" i="56" s="1"/>
  <c r="BG353" i="56" s="1"/>
  <c r="BG358" i="56" s="1"/>
  <c r="AQ306" i="56"/>
  <c r="AP306" i="56"/>
  <c r="AO306" i="56"/>
  <c r="AN306" i="56"/>
  <c r="AR306" i="56" s="1"/>
  <c r="AM306" i="56"/>
  <c r="AL306" i="56"/>
  <c r="AD306" i="56"/>
  <c r="Q306" i="56"/>
  <c r="BD305" i="56"/>
  <c r="BC305" i="56"/>
  <c r="BB305" i="56"/>
  <c r="BA305" i="56"/>
  <c r="AZ305" i="56"/>
  <c r="AY305" i="56"/>
  <c r="AX305" i="56"/>
  <c r="AW305" i="56"/>
  <c r="AV305" i="56"/>
  <c r="AU305" i="56"/>
  <c r="AT305" i="56"/>
  <c r="AS305" i="56"/>
  <c r="BE305" i="56" s="1"/>
  <c r="AQ305" i="56"/>
  <c r="AP305" i="56"/>
  <c r="AO305" i="56"/>
  <c r="AN305" i="56"/>
  <c r="AM305" i="56"/>
  <c r="AL305" i="56"/>
  <c r="AR305" i="56" s="1"/>
  <c r="AD305" i="56"/>
  <c r="Q305" i="56"/>
  <c r="BD304" i="56"/>
  <c r="BC304" i="56"/>
  <c r="BB304" i="56"/>
  <c r="BA304" i="56"/>
  <c r="AZ304" i="56"/>
  <c r="AY304" i="56"/>
  <c r="AX304" i="56"/>
  <c r="AW304" i="56"/>
  <c r="AV304" i="56"/>
  <c r="AU304" i="56"/>
  <c r="AT304" i="56"/>
  <c r="AQ304" i="56"/>
  <c r="AP304" i="56"/>
  <c r="AO304" i="56"/>
  <c r="AN304" i="56"/>
  <c r="AR304" i="56" s="1"/>
  <c r="AM304" i="56"/>
  <c r="AL304" i="56"/>
  <c r="AD304" i="56"/>
  <c r="R304" i="56"/>
  <c r="AS304" i="56" s="1"/>
  <c r="BE304" i="56" s="1"/>
  <c r="Q304" i="56"/>
  <c r="BD303" i="56"/>
  <c r="BC303" i="56"/>
  <c r="BB303" i="56"/>
  <c r="BA303" i="56"/>
  <c r="AZ303" i="56"/>
  <c r="AY303" i="56"/>
  <c r="AX303" i="56"/>
  <c r="AW303" i="56"/>
  <c r="AV303" i="56"/>
  <c r="AU303" i="56"/>
  <c r="AT303" i="56"/>
  <c r="AS303" i="56"/>
  <c r="BE303" i="56" s="1"/>
  <c r="AQ303" i="56"/>
  <c r="AP303" i="56"/>
  <c r="AO303" i="56"/>
  <c r="AN303" i="56"/>
  <c r="AM303" i="56"/>
  <c r="AR303" i="56" s="1"/>
  <c r="AL303" i="56"/>
  <c r="AD303" i="56"/>
  <c r="Q303" i="56"/>
  <c r="BD302" i="56"/>
  <c r="BC302" i="56"/>
  <c r="BB302" i="56"/>
  <c r="BA302" i="56"/>
  <c r="AZ302" i="56"/>
  <c r="AY302" i="56"/>
  <c r="AX302" i="56"/>
  <c r="AW302" i="56"/>
  <c r="AV302" i="56"/>
  <c r="AU302" i="56"/>
  <c r="AT302" i="56"/>
  <c r="AS302" i="56"/>
  <c r="BE302" i="56" s="1"/>
  <c r="AQ302" i="56"/>
  <c r="AP302" i="56"/>
  <c r="AO302" i="56"/>
  <c r="AN302" i="56"/>
  <c r="AM302" i="56"/>
  <c r="AL302" i="56"/>
  <c r="AR302" i="56" s="1"/>
  <c r="AD302" i="56"/>
  <c r="R302" i="56"/>
  <c r="Q302" i="56"/>
  <c r="BD301" i="56"/>
  <c r="BC301" i="56"/>
  <c r="BB301" i="56"/>
  <c r="BA301" i="56"/>
  <c r="AZ301" i="56"/>
  <c r="AY301" i="56"/>
  <c r="AX301" i="56"/>
  <c r="AW301" i="56"/>
  <c r="AV301" i="56"/>
  <c r="AU301" i="56"/>
  <c r="AT301" i="56"/>
  <c r="AS301" i="56"/>
  <c r="BE301" i="56" s="1"/>
  <c r="AQ301" i="56"/>
  <c r="AP301" i="56"/>
  <c r="AO301" i="56"/>
  <c r="AN301" i="56"/>
  <c r="AR301" i="56" s="1"/>
  <c r="AM301" i="56"/>
  <c r="AL301" i="56"/>
  <c r="AD301" i="56"/>
  <c r="Q301" i="56"/>
  <c r="BD300" i="56"/>
  <c r="BC300" i="56"/>
  <c r="BB300" i="56"/>
  <c r="BA300" i="56"/>
  <c r="AZ300" i="56"/>
  <c r="AY300" i="56"/>
  <c r="AX300" i="56"/>
  <c r="AW300" i="56"/>
  <c r="AV300" i="56"/>
  <c r="AU300" i="56"/>
  <c r="AT300" i="56"/>
  <c r="AQ300" i="56"/>
  <c r="AP300" i="56"/>
  <c r="AO300" i="56"/>
  <c r="AN300" i="56"/>
  <c r="AM300" i="56"/>
  <c r="AL300" i="56"/>
  <c r="AR300" i="56" s="1"/>
  <c r="R300" i="56"/>
  <c r="AS300" i="56" s="1"/>
  <c r="BE300" i="56" s="1"/>
  <c r="Q300" i="56"/>
  <c r="BD299" i="56"/>
  <c r="BC299" i="56"/>
  <c r="BB299" i="56"/>
  <c r="BA299" i="56"/>
  <c r="AZ299" i="56"/>
  <c r="AY299" i="56"/>
  <c r="AX299" i="56"/>
  <c r="AW299" i="56"/>
  <c r="AV299" i="56"/>
  <c r="AU299" i="56"/>
  <c r="AT299" i="56"/>
  <c r="AS299" i="56"/>
  <c r="BE299" i="56" s="1"/>
  <c r="AQ299" i="56"/>
  <c r="AP299" i="56"/>
  <c r="AO299" i="56"/>
  <c r="AN299" i="56"/>
  <c r="AM299" i="56"/>
  <c r="AL299" i="56"/>
  <c r="AR299" i="56" s="1"/>
  <c r="AD299" i="56"/>
  <c r="Q299" i="56"/>
  <c r="BD298" i="56"/>
  <c r="BC298" i="56"/>
  <c r="BB298" i="56"/>
  <c r="BA298" i="56"/>
  <c r="AZ298" i="56"/>
  <c r="AY298" i="56"/>
  <c r="AX298" i="56"/>
  <c r="AW298" i="56"/>
  <c r="AV298" i="56"/>
  <c r="AU298" i="56"/>
  <c r="AT298" i="56"/>
  <c r="AS298" i="56"/>
  <c r="BE298" i="56" s="1"/>
  <c r="AQ298" i="56"/>
  <c r="AP298" i="56"/>
  <c r="AO298" i="56"/>
  <c r="AN298" i="56"/>
  <c r="AM298" i="56"/>
  <c r="AR298" i="56" s="1"/>
  <c r="AL298" i="56"/>
  <c r="AD298" i="56"/>
  <c r="Q298" i="56"/>
  <c r="BD297" i="56"/>
  <c r="BC297" i="56"/>
  <c r="BB297" i="56"/>
  <c r="BA297" i="56"/>
  <c r="AZ297" i="56"/>
  <c r="AY297" i="56"/>
  <c r="AX297" i="56"/>
  <c r="AW297" i="56"/>
  <c r="AV297" i="56"/>
  <c r="AU297" i="56"/>
  <c r="AT297" i="56"/>
  <c r="AS297" i="56"/>
  <c r="BE297" i="56" s="1"/>
  <c r="AQ297" i="56"/>
  <c r="AP297" i="56"/>
  <c r="AO297" i="56"/>
  <c r="AN297" i="56"/>
  <c r="AM297" i="56"/>
  <c r="AL297" i="56"/>
  <c r="AR297" i="56" s="1"/>
  <c r="AD297" i="56"/>
  <c r="Q297" i="56"/>
  <c r="BD296" i="56"/>
  <c r="BC296" i="56"/>
  <c r="BB296" i="56"/>
  <c r="BA296" i="56"/>
  <c r="AZ296" i="56"/>
  <c r="AY296" i="56"/>
  <c r="AX296" i="56"/>
  <c r="AW296" i="56"/>
  <c r="AV296" i="56"/>
  <c r="AU296" i="56"/>
  <c r="AT296" i="56"/>
  <c r="AS296" i="56"/>
  <c r="BE296" i="56" s="1"/>
  <c r="AQ296" i="56"/>
  <c r="AP296" i="56"/>
  <c r="AO296" i="56"/>
  <c r="AN296" i="56"/>
  <c r="AR296" i="56" s="1"/>
  <c r="AM296" i="56"/>
  <c r="AL296" i="56"/>
  <c r="AD296" i="56"/>
  <c r="Q296" i="56"/>
  <c r="BD295" i="56"/>
  <c r="BC295" i="56"/>
  <c r="BB295" i="56"/>
  <c r="BA295" i="56"/>
  <c r="AZ295" i="56"/>
  <c r="AY295" i="56"/>
  <c r="AX295" i="56"/>
  <c r="AW295" i="56"/>
  <c r="AV295" i="56"/>
  <c r="AU295" i="56"/>
  <c r="AT295" i="56"/>
  <c r="AS295" i="56"/>
  <c r="BE295" i="56" s="1"/>
  <c r="AQ295" i="56"/>
  <c r="AP295" i="56"/>
  <c r="AO295" i="56"/>
  <c r="AN295" i="56"/>
  <c r="AM295" i="56"/>
  <c r="AL295" i="56"/>
  <c r="AR295" i="56" s="1"/>
  <c r="AD295" i="56"/>
  <c r="Q295" i="56"/>
  <c r="BD294" i="56"/>
  <c r="BC294" i="56"/>
  <c r="BB294" i="56"/>
  <c r="BA294" i="56"/>
  <c r="AZ294" i="56"/>
  <c r="AY294" i="56"/>
  <c r="AX294" i="56"/>
  <c r="AW294" i="56"/>
  <c r="AV294" i="56"/>
  <c r="AU294" i="56"/>
  <c r="AT294" i="56"/>
  <c r="AS294" i="56"/>
  <c r="BE294" i="56" s="1"/>
  <c r="AQ294" i="56"/>
  <c r="AP294" i="56"/>
  <c r="AO294" i="56"/>
  <c r="AN294" i="56"/>
  <c r="AR294" i="56" s="1"/>
  <c r="AM294" i="56"/>
  <c r="AL294" i="56"/>
  <c r="AD294" i="56"/>
  <c r="Q294" i="56"/>
  <c r="BD293" i="56"/>
  <c r="BC293" i="56"/>
  <c r="BB293" i="56"/>
  <c r="BA293" i="56"/>
  <c r="AZ293" i="56"/>
  <c r="AY293" i="56"/>
  <c r="AX293" i="56"/>
  <c r="AW293" i="56"/>
  <c r="AV293" i="56"/>
  <c r="AU293" i="56"/>
  <c r="AT293" i="56"/>
  <c r="AS293" i="56"/>
  <c r="BE293" i="56" s="1"/>
  <c r="BF293" i="56" s="1"/>
  <c r="AQ293" i="56"/>
  <c r="AP293" i="56"/>
  <c r="AO293" i="56"/>
  <c r="AN293" i="56"/>
  <c r="AM293" i="56"/>
  <c r="AL293" i="56"/>
  <c r="AR293" i="56" s="1"/>
  <c r="AD293" i="56"/>
  <c r="Q293" i="56"/>
  <c r="BD292" i="56"/>
  <c r="BC292" i="56"/>
  <c r="BB292" i="56"/>
  <c r="BA292" i="56"/>
  <c r="AZ292" i="56"/>
  <c r="AY292" i="56"/>
  <c r="AX292" i="56"/>
  <c r="AW292" i="56"/>
  <c r="AV292" i="56"/>
  <c r="AU292" i="56"/>
  <c r="AT292" i="56"/>
  <c r="AS292" i="56"/>
  <c r="BE292" i="56" s="1"/>
  <c r="AQ292" i="56"/>
  <c r="AP292" i="56"/>
  <c r="AO292" i="56"/>
  <c r="AN292" i="56"/>
  <c r="AR292" i="56" s="1"/>
  <c r="AM292" i="56"/>
  <c r="AL292" i="56"/>
  <c r="AD292" i="56"/>
  <c r="Q292" i="56"/>
  <c r="BD291" i="56"/>
  <c r="BC291" i="56"/>
  <c r="BB291" i="56"/>
  <c r="BA291" i="56"/>
  <c r="AZ291" i="56"/>
  <c r="AY291" i="56"/>
  <c r="AX291" i="56"/>
  <c r="AW291" i="56"/>
  <c r="AV291" i="56"/>
  <c r="AU291" i="56"/>
  <c r="AT291" i="56"/>
  <c r="AS291" i="56"/>
  <c r="BE291" i="56" s="1"/>
  <c r="AQ291" i="56"/>
  <c r="AP291" i="56"/>
  <c r="AO291" i="56"/>
  <c r="AN291" i="56"/>
  <c r="AM291" i="56"/>
  <c r="AL291" i="56"/>
  <c r="AR291" i="56" s="1"/>
  <c r="AD291" i="56"/>
  <c r="Q291" i="56"/>
  <c r="BD290" i="56"/>
  <c r="BC290" i="56"/>
  <c r="BB290" i="56"/>
  <c r="BA290" i="56"/>
  <c r="AZ290" i="56"/>
  <c r="AY290" i="56"/>
  <c r="AX290" i="56"/>
  <c r="AW290" i="56"/>
  <c r="AV290" i="56"/>
  <c r="AU290" i="56"/>
  <c r="AT290" i="56"/>
  <c r="AS290" i="56"/>
  <c r="BE290" i="56" s="1"/>
  <c r="BF290" i="56" s="1"/>
  <c r="AQ290" i="56"/>
  <c r="AP290" i="56"/>
  <c r="AO290" i="56"/>
  <c r="AN290" i="56"/>
  <c r="AM290" i="56"/>
  <c r="AL290" i="56"/>
  <c r="AR290" i="56" s="1"/>
  <c r="AD290" i="56"/>
  <c r="Q290" i="56"/>
  <c r="BD289" i="56"/>
  <c r="BC289" i="56"/>
  <c r="BB289" i="56"/>
  <c r="BA289" i="56"/>
  <c r="AZ289" i="56"/>
  <c r="AY289" i="56"/>
  <c r="AX289" i="56"/>
  <c r="AW289" i="56"/>
  <c r="AV289" i="56"/>
  <c r="AU289" i="56"/>
  <c r="AT289" i="56"/>
  <c r="AS289" i="56"/>
  <c r="BE289" i="56" s="1"/>
  <c r="AQ289" i="56"/>
  <c r="AP289" i="56"/>
  <c r="AO289" i="56"/>
  <c r="AN289" i="56"/>
  <c r="AM289" i="56"/>
  <c r="AR289" i="56" s="1"/>
  <c r="AL289" i="56"/>
  <c r="AD289" i="56"/>
  <c r="Q289" i="56"/>
  <c r="BD288" i="56"/>
  <c r="BC288" i="56"/>
  <c r="BB288" i="56"/>
  <c r="BA288" i="56"/>
  <c r="AZ288" i="56"/>
  <c r="AY288" i="56"/>
  <c r="AX288" i="56"/>
  <c r="AW288" i="56"/>
  <c r="AV288" i="56"/>
  <c r="AU288" i="56"/>
  <c r="AT288" i="56"/>
  <c r="AS288" i="56"/>
  <c r="BE288" i="56" s="1"/>
  <c r="BF288" i="56" s="1"/>
  <c r="AQ288" i="56"/>
  <c r="AP288" i="56"/>
  <c r="AO288" i="56"/>
  <c r="AN288" i="56"/>
  <c r="AM288" i="56"/>
  <c r="AL288" i="56"/>
  <c r="AR288" i="56" s="1"/>
  <c r="AD288" i="56"/>
  <c r="Q288" i="56"/>
  <c r="BD287" i="56"/>
  <c r="BC287" i="56"/>
  <c r="BB287" i="56"/>
  <c r="BA287" i="56"/>
  <c r="AZ287" i="56"/>
  <c r="AY287" i="56"/>
  <c r="AX287" i="56"/>
  <c r="AW287" i="56"/>
  <c r="AV287" i="56"/>
  <c r="AU287" i="56"/>
  <c r="AT287" i="56"/>
  <c r="AS287" i="56"/>
  <c r="BE287" i="56" s="1"/>
  <c r="AQ287" i="56"/>
  <c r="AP287" i="56"/>
  <c r="AO287" i="56"/>
  <c r="AN287" i="56"/>
  <c r="AR287" i="56" s="1"/>
  <c r="AM287" i="56"/>
  <c r="AL287" i="56"/>
  <c r="AD287" i="56"/>
  <c r="Q287" i="56"/>
  <c r="BD286" i="56"/>
  <c r="BC286" i="56"/>
  <c r="BB286" i="56"/>
  <c r="BA286" i="56"/>
  <c r="AZ286" i="56"/>
  <c r="AY286" i="56"/>
  <c r="AX286" i="56"/>
  <c r="AW286" i="56"/>
  <c r="AV286" i="56"/>
  <c r="AU286" i="56"/>
  <c r="AT286" i="56"/>
  <c r="AS286" i="56"/>
  <c r="BE286" i="56" s="1"/>
  <c r="AQ286" i="56"/>
  <c r="AP286" i="56"/>
  <c r="AO286" i="56"/>
  <c r="AN286" i="56"/>
  <c r="AM286" i="56"/>
  <c r="AL286" i="56"/>
  <c r="AR286" i="56" s="1"/>
  <c r="AD286" i="56"/>
  <c r="Q286" i="56"/>
  <c r="BD285" i="56"/>
  <c r="BC285" i="56"/>
  <c r="BB285" i="56"/>
  <c r="BA285" i="56"/>
  <c r="AZ285" i="56"/>
  <c r="AY285" i="56"/>
  <c r="AX285" i="56"/>
  <c r="AW285" i="56"/>
  <c r="AV285" i="56"/>
  <c r="AU285" i="56"/>
  <c r="AT285" i="56"/>
  <c r="AS285" i="56"/>
  <c r="BE285" i="56" s="1"/>
  <c r="AQ285" i="56"/>
  <c r="AP285" i="56"/>
  <c r="AO285" i="56"/>
  <c r="AN285" i="56"/>
  <c r="AR285" i="56" s="1"/>
  <c r="AM285" i="56"/>
  <c r="AL285" i="56"/>
  <c r="AD285" i="56"/>
  <c r="Q285" i="56"/>
  <c r="BD284" i="56"/>
  <c r="BC284" i="56"/>
  <c r="BB284" i="56"/>
  <c r="BA284" i="56"/>
  <c r="AZ284" i="56"/>
  <c r="AY284" i="56"/>
  <c r="AX284" i="56"/>
  <c r="AW284" i="56"/>
  <c r="AV284" i="56"/>
  <c r="AU284" i="56"/>
  <c r="AT284" i="56"/>
  <c r="AS284" i="56"/>
  <c r="BE284" i="56" s="1"/>
  <c r="AQ284" i="56"/>
  <c r="AP284" i="56"/>
  <c r="AO284" i="56"/>
  <c r="AN284" i="56"/>
  <c r="AM284" i="56"/>
  <c r="AL284" i="56"/>
  <c r="AR284" i="56" s="1"/>
  <c r="AD284" i="56"/>
  <c r="Q284" i="56"/>
  <c r="BD283" i="56"/>
  <c r="BC283" i="56"/>
  <c r="BB283" i="56"/>
  <c r="BA283" i="56"/>
  <c r="AZ283" i="56"/>
  <c r="AY283" i="56"/>
  <c r="AX283" i="56"/>
  <c r="AW283" i="56"/>
  <c r="AV283" i="56"/>
  <c r="AU283" i="56"/>
  <c r="AT283" i="56"/>
  <c r="AS283" i="56"/>
  <c r="BE283" i="56" s="1"/>
  <c r="AQ283" i="56"/>
  <c r="AP283" i="56"/>
  <c r="AO283" i="56"/>
  <c r="AN283" i="56"/>
  <c r="AR283" i="56" s="1"/>
  <c r="AM283" i="56"/>
  <c r="AL283" i="56"/>
  <c r="AD283" i="56"/>
  <c r="Q283" i="56"/>
  <c r="BD282" i="56"/>
  <c r="BC282" i="56"/>
  <c r="BB282" i="56"/>
  <c r="BA282" i="56"/>
  <c r="AZ282" i="56"/>
  <c r="AY282" i="56"/>
  <c r="AX282" i="56"/>
  <c r="AW282" i="56"/>
  <c r="AV282" i="56"/>
  <c r="AU282" i="56"/>
  <c r="AT282" i="56"/>
  <c r="AS282" i="56"/>
  <c r="BE282" i="56" s="1"/>
  <c r="AQ282" i="56"/>
  <c r="AP282" i="56"/>
  <c r="AO282" i="56"/>
  <c r="AN282" i="56"/>
  <c r="AM282" i="56"/>
  <c r="AL282" i="56"/>
  <c r="AR282" i="56" s="1"/>
  <c r="AD282" i="56"/>
  <c r="Q282" i="56"/>
  <c r="BD281" i="56"/>
  <c r="BC281" i="56"/>
  <c r="BB281" i="56"/>
  <c r="BA281" i="56"/>
  <c r="AZ281" i="56"/>
  <c r="AY281" i="56"/>
  <c r="AX281" i="56"/>
  <c r="AW281" i="56"/>
  <c r="AV281" i="56"/>
  <c r="AU281" i="56"/>
  <c r="AT281" i="56"/>
  <c r="AS281" i="56"/>
  <c r="BE281" i="56" s="1"/>
  <c r="BF281" i="56" s="1"/>
  <c r="AQ281" i="56"/>
  <c r="AP281" i="56"/>
  <c r="AO281" i="56"/>
  <c r="AN281" i="56"/>
  <c r="AM281" i="56"/>
  <c r="AL281" i="56"/>
  <c r="AR281" i="56" s="1"/>
  <c r="AD281" i="56"/>
  <c r="Q281" i="56"/>
  <c r="BD280" i="56"/>
  <c r="BC280" i="56"/>
  <c r="BB280" i="56"/>
  <c r="BA280" i="56"/>
  <c r="AZ280" i="56"/>
  <c r="AY280" i="56"/>
  <c r="AX280" i="56"/>
  <c r="AW280" i="56"/>
  <c r="AV280" i="56"/>
  <c r="AU280" i="56"/>
  <c r="AT280" i="56"/>
  <c r="AS280" i="56"/>
  <c r="BE280" i="56" s="1"/>
  <c r="AQ280" i="56"/>
  <c r="AP280" i="56"/>
  <c r="AO280" i="56"/>
  <c r="AN280" i="56"/>
  <c r="AM280" i="56"/>
  <c r="AR280" i="56" s="1"/>
  <c r="AL280" i="56"/>
  <c r="AD280" i="56"/>
  <c r="Q280" i="56"/>
  <c r="BD279" i="56"/>
  <c r="BC279" i="56"/>
  <c r="BB279" i="56"/>
  <c r="BA279" i="56"/>
  <c r="AZ279" i="56"/>
  <c r="AY279" i="56"/>
  <c r="AX279" i="56"/>
  <c r="AW279" i="56"/>
  <c r="AV279" i="56"/>
  <c r="AU279" i="56"/>
  <c r="AT279" i="56"/>
  <c r="AS279" i="56"/>
  <c r="BE279" i="56" s="1"/>
  <c r="AQ279" i="56"/>
  <c r="AP279" i="56"/>
  <c r="AO279" i="56"/>
  <c r="AN279" i="56"/>
  <c r="AM279" i="56"/>
  <c r="AL279" i="56"/>
  <c r="AR279" i="56" s="1"/>
  <c r="AD279" i="56"/>
  <c r="Q279" i="56"/>
  <c r="BD278" i="56"/>
  <c r="BC278" i="56"/>
  <c r="BB278" i="56"/>
  <c r="BA278" i="56"/>
  <c r="AZ278" i="56"/>
  <c r="AY278" i="56"/>
  <c r="AX278" i="56"/>
  <c r="AW278" i="56"/>
  <c r="AV278" i="56"/>
  <c r="AU278" i="56"/>
  <c r="AT278" i="56"/>
  <c r="AS278" i="56"/>
  <c r="BE278" i="56" s="1"/>
  <c r="AQ278" i="56"/>
  <c r="AP278" i="56"/>
  <c r="AO278" i="56"/>
  <c r="AN278" i="56"/>
  <c r="AM278" i="56"/>
  <c r="AR278" i="56" s="1"/>
  <c r="AL278" i="56"/>
  <c r="AD278" i="56"/>
  <c r="Q278" i="56"/>
  <c r="BD277" i="56"/>
  <c r="BC277" i="56"/>
  <c r="BB277" i="56"/>
  <c r="BA277" i="56"/>
  <c r="AZ277" i="56"/>
  <c r="AY277" i="56"/>
  <c r="AX277" i="56"/>
  <c r="AW277" i="56"/>
  <c r="AV277" i="56"/>
  <c r="AU277" i="56"/>
  <c r="AT277" i="56"/>
  <c r="AS277" i="56"/>
  <c r="BE277" i="56" s="1"/>
  <c r="AQ277" i="56"/>
  <c r="AP277" i="56"/>
  <c r="AO277" i="56"/>
  <c r="AN277" i="56"/>
  <c r="AM277" i="56"/>
  <c r="AL277" i="56"/>
  <c r="AR277" i="56" s="1"/>
  <c r="AD277" i="56"/>
  <c r="Q277" i="56"/>
  <c r="BD276" i="56"/>
  <c r="BC276" i="56"/>
  <c r="BB276" i="56"/>
  <c r="BA276" i="56"/>
  <c r="AZ276" i="56"/>
  <c r="AY276" i="56"/>
  <c r="AX276" i="56"/>
  <c r="AW276" i="56"/>
  <c r="AV276" i="56"/>
  <c r="AU276" i="56"/>
  <c r="AT276" i="56"/>
  <c r="AS276" i="56"/>
  <c r="BE276" i="56" s="1"/>
  <c r="AQ276" i="56"/>
  <c r="AP276" i="56"/>
  <c r="AO276" i="56"/>
  <c r="AN276" i="56"/>
  <c r="AM276" i="56"/>
  <c r="AR276" i="56" s="1"/>
  <c r="AL276" i="56"/>
  <c r="AD276" i="56"/>
  <c r="Q276" i="56"/>
  <c r="BD275" i="56"/>
  <c r="BC275" i="56"/>
  <c r="BB275" i="56"/>
  <c r="BA275" i="56"/>
  <c r="AZ275" i="56"/>
  <c r="AY275" i="56"/>
  <c r="AX275" i="56"/>
  <c r="AW275" i="56"/>
  <c r="AV275" i="56"/>
  <c r="AU275" i="56"/>
  <c r="AT275" i="56"/>
  <c r="AS275" i="56"/>
  <c r="BE275" i="56" s="1"/>
  <c r="AQ275" i="56"/>
  <c r="AP275" i="56"/>
  <c r="AO275" i="56"/>
  <c r="AN275" i="56"/>
  <c r="AM275" i="56"/>
  <c r="AL275" i="56"/>
  <c r="AR275" i="56" s="1"/>
  <c r="AD275" i="56"/>
  <c r="Q275" i="56"/>
  <c r="BD274" i="56"/>
  <c r="BC274" i="56"/>
  <c r="BB274" i="56"/>
  <c r="BA274" i="56"/>
  <c r="AZ274" i="56"/>
  <c r="AY274" i="56"/>
  <c r="AX274" i="56"/>
  <c r="AW274" i="56"/>
  <c r="AV274" i="56"/>
  <c r="AU274" i="56"/>
  <c r="AT274" i="56"/>
  <c r="AS274" i="56"/>
  <c r="BE274" i="56" s="1"/>
  <c r="AQ274" i="56"/>
  <c r="AP274" i="56"/>
  <c r="AO274" i="56"/>
  <c r="AN274" i="56"/>
  <c r="AR274" i="56" s="1"/>
  <c r="AM274" i="56"/>
  <c r="AL274" i="56"/>
  <c r="AD274" i="56"/>
  <c r="Q274" i="56"/>
  <c r="BD273" i="56"/>
  <c r="BC273" i="56"/>
  <c r="BB273" i="56"/>
  <c r="BA273" i="56"/>
  <c r="AZ273" i="56"/>
  <c r="AY273" i="56"/>
  <c r="AX273" i="56"/>
  <c r="AW273" i="56"/>
  <c r="AV273" i="56"/>
  <c r="AU273" i="56"/>
  <c r="AT273" i="56"/>
  <c r="AS273" i="56"/>
  <c r="BE273" i="56" s="1"/>
  <c r="AQ273" i="56"/>
  <c r="AP273" i="56"/>
  <c r="AO273" i="56"/>
  <c r="AN273" i="56"/>
  <c r="AM273" i="56"/>
  <c r="AL273" i="56"/>
  <c r="AR273" i="56" s="1"/>
  <c r="AD273" i="56"/>
  <c r="Q273" i="56"/>
  <c r="BD272" i="56"/>
  <c r="BC272" i="56"/>
  <c r="BB272" i="56"/>
  <c r="BA272" i="56"/>
  <c r="AZ272" i="56"/>
  <c r="AY272" i="56"/>
  <c r="AX272" i="56"/>
  <c r="AW272" i="56"/>
  <c r="AV272" i="56"/>
  <c r="AU272" i="56"/>
  <c r="AT272" i="56"/>
  <c r="AS272" i="56"/>
  <c r="BE272" i="56" s="1"/>
  <c r="AQ272" i="56"/>
  <c r="AP272" i="56"/>
  <c r="AO272" i="56"/>
  <c r="AN272" i="56"/>
  <c r="AR272" i="56" s="1"/>
  <c r="AM272" i="56"/>
  <c r="AL272" i="56"/>
  <c r="AD272" i="56"/>
  <c r="Q272" i="56"/>
  <c r="BD271" i="56"/>
  <c r="BC271" i="56"/>
  <c r="BB271" i="56"/>
  <c r="BA271" i="56"/>
  <c r="AZ271" i="56"/>
  <c r="AY271" i="56"/>
  <c r="AX271" i="56"/>
  <c r="AW271" i="56"/>
  <c r="AV271" i="56"/>
  <c r="AU271" i="56"/>
  <c r="AT271" i="56"/>
  <c r="AS271" i="56"/>
  <c r="BE271" i="56" s="1"/>
  <c r="AQ271" i="56"/>
  <c r="AP271" i="56"/>
  <c r="AO271" i="56"/>
  <c r="AN271" i="56"/>
  <c r="AM271" i="56"/>
  <c r="AL271" i="56"/>
  <c r="AR271" i="56" s="1"/>
  <c r="AD271" i="56"/>
  <c r="Q271" i="56"/>
  <c r="BD270" i="56"/>
  <c r="BC270" i="56"/>
  <c r="BB270" i="56"/>
  <c r="BA270" i="56"/>
  <c r="AZ270" i="56"/>
  <c r="AY270" i="56"/>
  <c r="AX270" i="56"/>
  <c r="AW270" i="56"/>
  <c r="AV270" i="56"/>
  <c r="AU270" i="56"/>
  <c r="AT270" i="56"/>
  <c r="AS270" i="56"/>
  <c r="BE270" i="56" s="1"/>
  <c r="AQ270" i="56"/>
  <c r="AP270" i="56"/>
  <c r="AO270" i="56"/>
  <c r="AN270" i="56"/>
  <c r="AR270" i="56" s="1"/>
  <c r="AM270" i="56"/>
  <c r="AL270" i="56"/>
  <c r="AD270" i="56"/>
  <c r="Q270" i="56"/>
  <c r="BD269" i="56"/>
  <c r="BC269" i="56"/>
  <c r="BB269" i="56"/>
  <c r="BA269" i="56"/>
  <c r="AZ269" i="56"/>
  <c r="AY269" i="56"/>
  <c r="AX269" i="56"/>
  <c r="AW269" i="56"/>
  <c r="AV269" i="56"/>
  <c r="AU269" i="56"/>
  <c r="AT269" i="56"/>
  <c r="AS269" i="56"/>
  <c r="BE269" i="56" s="1"/>
  <c r="AQ269" i="56"/>
  <c r="AP269" i="56"/>
  <c r="AO269" i="56"/>
  <c r="AN269" i="56"/>
  <c r="AM269" i="56"/>
  <c r="AL269" i="56"/>
  <c r="AR269" i="56" s="1"/>
  <c r="AD269" i="56"/>
  <c r="Q269" i="56"/>
  <c r="BD268" i="56"/>
  <c r="BC268" i="56"/>
  <c r="BB268" i="56"/>
  <c r="BA268" i="56"/>
  <c r="AZ268" i="56"/>
  <c r="AY268" i="56"/>
  <c r="AX268" i="56"/>
  <c r="AW268" i="56"/>
  <c r="AV268" i="56"/>
  <c r="AU268" i="56"/>
  <c r="AT268" i="56"/>
  <c r="AS268" i="56"/>
  <c r="BE268" i="56" s="1"/>
  <c r="AQ268" i="56"/>
  <c r="AP268" i="56"/>
  <c r="AO268" i="56"/>
  <c r="AN268" i="56"/>
  <c r="AR268" i="56" s="1"/>
  <c r="AM268" i="56"/>
  <c r="AL268" i="56"/>
  <c r="AD268" i="56"/>
  <c r="Q268" i="56"/>
  <c r="BD267" i="56"/>
  <c r="BC267" i="56"/>
  <c r="BB267" i="56"/>
  <c r="BA267" i="56"/>
  <c r="AZ267" i="56"/>
  <c r="AY267" i="56"/>
  <c r="AX267" i="56"/>
  <c r="AW267" i="56"/>
  <c r="AV267" i="56"/>
  <c r="AU267" i="56"/>
  <c r="AT267" i="56"/>
  <c r="AS267" i="56"/>
  <c r="BE267" i="56" s="1"/>
  <c r="AQ267" i="56"/>
  <c r="AP267" i="56"/>
  <c r="AO267" i="56"/>
  <c r="AN267" i="56"/>
  <c r="AM267" i="56"/>
  <c r="AL267" i="56"/>
  <c r="AR267" i="56" s="1"/>
  <c r="AD267" i="56"/>
  <c r="Q267" i="56"/>
  <c r="BD266" i="56"/>
  <c r="BC266" i="56"/>
  <c r="BB266" i="56"/>
  <c r="BA266" i="56"/>
  <c r="AZ266" i="56"/>
  <c r="AY266" i="56"/>
  <c r="AX266" i="56"/>
  <c r="AW266" i="56"/>
  <c r="AV266" i="56"/>
  <c r="AU266" i="56"/>
  <c r="AT266" i="56"/>
  <c r="AS266" i="56"/>
  <c r="BE266" i="56" s="1"/>
  <c r="AQ266" i="56"/>
  <c r="AP266" i="56"/>
  <c r="AO266" i="56"/>
  <c r="AN266" i="56"/>
  <c r="AR266" i="56" s="1"/>
  <c r="AM266" i="56"/>
  <c r="AL266" i="56"/>
  <c r="AD266" i="56"/>
  <c r="Q266" i="56"/>
  <c r="BD265" i="56"/>
  <c r="BC265" i="56"/>
  <c r="BB265" i="56"/>
  <c r="BA265" i="56"/>
  <c r="AZ265" i="56"/>
  <c r="AY265" i="56"/>
  <c r="AX265" i="56"/>
  <c r="AW265" i="56"/>
  <c r="AV265" i="56"/>
  <c r="AU265" i="56"/>
  <c r="AT265" i="56"/>
  <c r="AS265" i="56"/>
  <c r="BE265" i="56" s="1"/>
  <c r="AQ265" i="56"/>
  <c r="AP265" i="56"/>
  <c r="AO265" i="56"/>
  <c r="AN265" i="56"/>
  <c r="AM265" i="56"/>
  <c r="AL265" i="56"/>
  <c r="AR265" i="56" s="1"/>
  <c r="AD265" i="56"/>
  <c r="Q265" i="56"/>
  <c r="BD264" i="56"/>
  <c r="BC264" i="56"/>
  <c r="BB264" i="56"/>
  <c r="BA264" i="56"/>
  <c r="AZ264" i="56"/>
  <c r="AY264" i="56"/>
  <c r="AX264" i="56"/>
  <c r="AW264" i="56"/>
  <c r="AV264" i="56"/>
  <c r="AU264" i="56"/>
  <c r="AT264" i="56"/>
  <c r="AS264" i="56"/>
  <c r="BE264" i="56" s="1"/>
  <c r="AQ264" i="56"/>
  <c r="AP264" i="56"/>
  <c r="AO264" i="56"/>
  <c r="AN264" i="56"/>
  <c r="AR264" i="56" s="1"/>
  <c r="AM264" i="56"/>
  <c r="AL264" i="56"/>
  <c r="AD264" i="56"/>
  <c r="Q264" i="56"/>
  <c r="BD263" i="56"/>
  <c r="BC263" i="56"/>
  <c r="BB263" i="56"/>
  <c r="BA263" i="56"/>
  <c r="AZ263" i="56"/>
  <c r="AY263" i="56"/>
  <c r="AX263" i="56"/>
  <c r="AW263" i="56"/>
  <c r="AV263" i="56"/>
  <c r="AU263" i="56"/>
  <c r="AT263" i="56"/>
  <c r="AS263" i="56"/>
  <c r="BE263" i="56" s="1"/>
  <c r="AQ263" i="56"/>
  <c r="AP263" i="56"/>
  <c r="AO263" i="56"/>
  <c r="AN263" i="56"/>
  <c r="AM263" i="56"/>
  <c r="AL263" i="56"/>
  <c r="AR263" i="56" s="1"/>
  <c r="AD263" i="56"/>
  <c r="Q263" i="56"/>
  <c r="BD262" i="56"/>
  <c r="BC262" i="56"/>
  <c r="BB262" i="56"/>
  <c r="BA262" i="56"/>
  <c r="AZ262" i="56"/>
  <c r="AY262" i="56"/>
  <c r="AX262" i="56"/>
  <c r="AW262" i="56"/>
  <c r="AV262" i="56"/>
  <c r="AU262" i="56"/>
  <c r="AT262" i="56"/>
  <c r="AS262" i="56"/>
  <c r="BE262" i="56" s="1"/>
  <c r="AQ262" i="56"/>
  <c r="AP262" i="56"/>
  <c r="AO262" i="56"/>
  <c r="AN262" i="56"/>
  <c r="AR262" i="56" s="1"/>
  <c r="AM262" i="56"/>
  <c r="AL262" i="56"/>
  <c r="AD262" i="56"/>
  <c r="Q262" i="56"/>
  <c r="BD261" i="56"/>
  <c r="BC261" i="56"/>
  <c r="BB261" i="56"/>
  <c r="BA261" i="56"/>
  <c r="AZ261" i="56"/>
  <c r="AY261" i="56"/>
  <c r="AX261" i="56"/>
  <c r="AW261" i="56"/>
  <c r="AV261" i="56"/>
  <c r="AU261" i="56"/>
  <c r="AT261" i="56"/>
  <c r="AS261" i="56"/>
  <c r="BE261" i="56" s="1"/>
  <c r="AQ261" i="56"/>
  <c r="AP261" i="56"/>
  <c r="AO261" i="56"/>
  <c r="AN261" i="56"/>
  <c r="AM261" i="56"/>
  <c r="AL261" i="56"/>
  <c r="AR261" i="56" s="1"/>
  <c r="AD261" i="56"/>
  <c r="Q261" i="56"/>
  <c r="BD260" i="56"/>
  <c r="BC260" i="56"/>
  <c r="BB260" i="56"/>
  <c r="BA260" i="56"/>
  <c r="AZ260" i="56"/>
  <c r="AY260" i="56"/>
  <c r="AX260" i="56"/>
  <c r="AW260" i="56"/>
  <c r="AV260" i="56"/>
  <c r="AU260" i="56"/>
  <c r="AT260" i="56"/>
  <c r="AS260" i="56"/>
  <c r="BE260" i="56" s="1"/>
  <c r="AQ260" i="56"/>
  <c r="AP260" i="56"/>
  <c r="AO260" i="56"/>
  <c r="AN260" i="56"/>
  <c r="AR260" i="56" s="1"/>
  <c r="AM260" i="56"/>
  <c r="AL260" i="56"/>
  <c r="AD260" i="56"/>
  <c r="Q260" i="56"/>
  <c r="BD259" i="56"/>
  <c r="BC259" i="56"/>
  <c r="BB259" i="56"/>
  <c r="BA259" i="56"/>
  <c r="AZ259" i="56"/>
  <c r="AY259" i="56"/>
  <c r="AX259" i="56"/>
  <c r="AW259" i="56"/>
  <c r="AV259" i="56"/>
  <c r="AU259" i="56"/>
  <c r="AT259" i="56"/>
  <c r="AS259" i="56"/>
  <c r="BE259" i="56" s="1"/>
  <c r="AQ259" i="56"/>
  <c r="AP259" i="56"/>
  <c r="AO259" i="56"/>
  <c r="AN259" i="56"/>
  <c r="AM259" i="56"/>
  <c r="AL259" i="56"/>
  <c r="AR259" i="56" s="1"/>
  <c r="AD259" i="56"/>
  <c r="Q259" i="56"/>
  <c r="BD258" i="56"/>
  <c r="BC258" i="56"/>
  <c r="BB258" i="56"/>
  <c r="BA258" i="56"/>
  <c r="AZ258" i="56"/>
  <c r="AY258" i="56"/>
  <c r="AX258" i="56"/>
  <c r="AW258" i="56"/>
  <c r="AV258" i="56"/>
  <c r="AU258" i="56"/>
  <c r="AT258" i="56"/>
  <c r="AS258" i="56"/>
  <c r="BE258" i="56" s="1"/>
  <c r="AQ258" i="56"/>
  <c r="AP258" i="56"/>
  <c r="AO258" i="56"/>
  <c r="AN258" i="56"/>
  <c r="AR258" i="56" s="1"/>
  <c r="AM258" i="56"/>
  <c r="AL258" i="56"/>
  <c r="AD258" i="56"/>
  <c r="Q258" i="56"/>
  <c r="BD257" i="56"/>
  <c r="BC257" i="56"/>
  <c r="BB257" i="56"/>
  <c r="BA257" i="56"/>
  <c r="AZ257" i="56"/>
  <c r="AY257" i="56"/>
  <c r="AX257" i="56"/>
  <c r="AW257" i="56"/>
  <c r="AV257" i="56"/>
  <c r="AU257" i="56"/>
  <c r="AT257" i="56"/>
  <c r="AS257" i="56"/>
  <c r="BE257" i="56" s="1"/>
  <c r="AQ257" i="56"/>
  <c r="AP257" i="56"/>
  <c r="AO257" i="56"/>
  <c r="AN257" i="56"/>
  <c r="AM257" i="56"/>
  <c r="AL257" i="56"/>
  <c r="AR257" i="56" s="1"/>
  <c r="AD257" i="56"/>
  <c r="Q257" i="56"/>
  <c r="BD256" i="56"/>
  <c r="BC256" i="56"/>
  <c r="BB256" i="56"/>
  <c r="BA256" i="56"/>
  <c r="AZ256" i="56"/>
  <c r="AY256" i="56"/>
  <c r="AX256" i="56"/>
  <c r="AW256" i="56"/>
  <c r="AV256" i="56"/>
  <c r="AU256" i="56"/>
  <c r="AT256" i="56"/>
  <c r="AS256" i="56"/>
  <c r="BE256" i="56" s="1"/>
  <c r="AQ256" i="56"/>
  <c r="AP256" i="56"/>
  <c r="AO256" i="56"/>
  <c r="AN256" i="56"/>
  <c r="AR256" i="56" s="1"/>
  <c r="AM256" i="56"/>
  <c r="AL256" i="56"/>
  <c r="AD256" i="56"/>
  <c r="Q256" i="56"/>
  <c r="BD255" i="56"/>
  <c r="BC255" i="56"/>
  <c r="BB255" i="56"/>
  <c r="BA255" i="56"/>
  <c r="AZ255" i="56"/>
  <c r="AY255" i="56"/>
  <c r="AX255" i="56"/>
  <c r="AW255" i="56"/>
  <c r="AV255" i="56"/>
  <c r="AU255" i="56"/>
  <c r="AT255" i="56"/>
  <c r="AS255" i="56"/>
  <c r="BE255" i="56" s="1"/>
  <c r="AQ255" i="56"/>
  <c r="AP255" i="56"/>
  <c r="AO255" i="56"/>
  <c r="AN255" i="56"/>
  <c r="AM255" i="56"/>
  <c r="AL255" i="56"/>
  <c r="AR255" i="56" s="1"/>
  <c r="AD255" i="56"/>
  <c r="Q255" i="56"/>
  <c r="BD254" i="56"/>
  <c r="BC254" i="56"/>
  <c r="BB254" i="56"/>
  <c r="BA254" i="56"/>
  <c r="AZ254" i="56"/>
  <c r="AY254" i="56"/>
  <c r="AX254" i="56"/>
  <c r="AW254" i="56"/>
  <c r="AV254" i="56"/>
  <c r="AU254" i="56"/>
  <c r="AT254" i="56"/>
  <c r="AS254" i="56"/>
  <c r="BE254" i="56" s="1"/>
  <c r="AQ254" i="56"/>
  <c r="AP254" i="56"/>
  <c r="AO254" i="56"/>
  <c r="AN254" i="56"/>
  <c r="AR254" i="56" s="1"/>
  <c r="AM254" i="56"/>
  <c r="AL254" i="56"/>
  <c r="AD254" i="56"/>
  <c r="Q254" i="56"/>
  <c r="BD253" i="56"/>
  <c r="BC253" i="56"/>
  <c r="BB253" i="56"/>
  <c r="BA253" i="56"/>
  <c r="AZ253" i="56"/>
  <c r="AY253" i="56"/>
  <c r="AX253" i="56"/>
  <c r="AW253" i="56"/>
  <c r="AV253" i="56"/>
  <c r="AU253" i="56"/>
  <c r="AT253" i="56"/>
  <c r="AS253" i="56"/>
  <c r="BE253" i="56" s="1"/>
  <c r="AQ253" i="56"/>
  <c r="AP253" i="56"/>
  <c r="AO253" i="56"/>
  <c r="AN253" i="56"/>
  <c r="AM253" i="56"/>
  <c r="AL253" i="56"/>
  <c r="AR253" i="56" s="1"/>
  <c r="AD253" i="56"/>
  <c r="Q253" i="56"/>
  <c r="BD252" i="56"/>
  <c r="BC252" i="56"/>
  <c r="BB252" i="56"/>
  <c r="BA252" i="56"/>
  <c r="AZ252" i="56"/>
  <c r="AY252" i="56"/>
  <c r="AX252" i="56"/>
  <c r="AW252" i="56"/>
  <c r="AV252" i="56"/>
  <c r="AU252" i="56"/>
  <c r="AT252" i="56"/>
  <c r="AS252" i="56"/>
  <c r="BE252" i="56" s="1"/>
  <c r="AQ252" i="56"/>
  <c r="AP252" i="56"/>
  <c r="AO252" i="56"/>
  <c r="AN252" i="56"/>
  <c r="AR252" i="56" s="1"/>
  <c r="AM252" i="56"/>
  <c r="AL252" i="56"/>
  <c r="AD252" i="56"/>
  <c r="Q252" i="56"/>
  <c r="BD251" i="56"/>
  <c r="BC251" i="56"/>
  <c r="BB251" i="56"/>
  <c r="BA251" i="56"/>
  <c r="AZ251" i="56"/>
  <c r="AY251" i="56"/>
  <c r="AX251" i="56"/>
  <c r="AW251" i="56"/>
  <c r="AV251" i="56"/>
  <c r="AU251" i="56"/>
  <c r="AT251" i="56"/>
  <c r="AS251" i="56"/>
  <c r="BE251" i="56" s="1"/>
  <c r="AQ251" i="56"/>
  <c r="AP251" i="56"/>
  <c r="AO251" i="56"/>
  <c r="AN251" i="56"/>
  <c r="AM251" i="56"/>
  <c r="AL251" i="56"/>
  <c r="AR251" i="56" s="1"/>
  <c r="AD251" i="56"/>
  <c r="Q251" i="56"/>
  <c r="BD250" i="56"/>
  <c r="BC250" i="56"/>
  <c r="BB250" i="56"/>
  <c r="BA250" i="56"/>
  <c r="AZ250" i="56"/>
  <c r="AY250" i="56"/>
  <c r="AX250" i="56"/>
  <c r="AW250" i="56"/>
  <c r="AV250" i="56"/>
  <c r="AU250" i="56"/>
  <c r="AT250" i="56"/>
  <c r="AS250" i="56"/>
  <c r="BE250" i="56" s="1"/>
  <c r="AQ250" i="56"/>
  <c r="AP250" i="56"/>
  <c r="AO250" i="56"/>
  <c r="AN250" i="56"/>
  <c r="AR250" i="56" s="1"/>
  <c r="AM250" i="56"/>
  <c r="AL250" i="56"/>
  <c r="AD250" i="56"/>
  <c r="Q250" i="56"/>
  <c r="BD249" i="56"/>
  <c r="BC249" i="56"/>
  <c r="BB249" i="56"/>
  <c r="BA249" i="56"/>
  <c r="AZ249" i="56"/>
  <c r="AY249" i="56"/>
  <c r="AX249" i="56"/>
  <c r="AW249" i="56"/>
  <c r="AV249" i="56"/>
  <c r="AU249" i="56"/>
  <c r="AT249" i="56"/>
  <c r="AS249" i="56"/>
  <c r="BE249" i="56" s="1"/>
  <c r="AQ249" i="56"/>
  <c r="AP249" i="56"/>
  <c r="AO249" i="56"/>
  <c r="AN249" i="56"/>
  <c r="AM249" i="56"/>
  <c r="AL249" i="56"/>
  <c r="AR249" i="56" s="1"/>
  <c r="AD249" i="56"/>
  <c r="Q249" i="56"/>
  <c r="BD248" i="56"/>
  <c r="BC248" i="56"/>
  <c r="BB248" i="56"/>
  <c r="BA248" i="56"/>
  <c r="AZ248" i="56"/>
  <c r="AY248" i="56"/>
  <c r="AX248" i="56"/>
  <c r="AW248" i="56"/>
  <c r="AV248" i="56"/>
  <c r="AU248" i="56"/>
  <c r="AT248" i="56"/>
  <c r="AS248" i="56"/>
  <c r="BE248" i="56" s="1"/>
  <c r="AQ248" i="56"/>
  <c r="AP248" i="56"/>
  <c r="AO248" i="56"/>
  <c r="AN248" i="56"/>
  <c r="AR248" i="56" s="1"/>
  <c r="AM248" i="56"/>
  <c r="AL248" i="56"/>
  <c r="AD248" i="56"/>
  <c r="Q248" i="56"/>
  <c r="BD247" i="56"/>
  <c r="BC247" i="56"/>
  <c r="BB247" i="56"/>
  <c r="BA247" i="56"/>
  <c r="AZ247" i="56"/>
  <c r="AY247" i="56"/>
  <c r="AX247" i="56"/>
  <c r="AW247" i="56"/>
  <c r="AV247" i="56"/>
  <c r="AU247" i="56"/>
  <c r="AT247" i="56"/>
  <c r="AS247" i="56"/>
  <c r="BE247" i="56" s="1"/>
  <c r="AQ247" i="56"/>
  <c r="AP247" i="56"/>
  <c r="AO247" i="56"/>
  <c r="AN247" i="56"/>
  <c r="AM247" i="56"/>
  <c r="AL247" i="56"/>
  <c r="AR247" i="56" s="1"/>
  <c r="AD247" i="56"/>
  <c r="Q247" i="56"/>
  <c r="BD246" i="56"/>
  <c r="BC246" i="56"/>
  <c r="BB246" i="56"/>
  <c r="BA246" i="56"/>
  <c r="AZ246" i="56"/>
  <c r="AY246" i="56"/>
  <c r="AX246" i="56"/>
  <c r="AW246" i="56"/>
  <c r="AV246" i="56"/>
  <c r="AU246" i="56"/>
  <c r="AT246" i="56"/>
  <c r="AS246" i="56"/>
  <c r="BE246" i="56" s="1"/>
  <c r="AQ246" i="56"/>
  <c r="AP246" i="56"/>
  <c r="AO246" i="56"/>
  <c r="AN246" i="56"/>
  <c r="AR246" i="56" s="1"/>
  <c r="AM246" i="56"/>
  <c r="AL246" i="56"/>
  <c r="AD246" i="56"/>
  <c r="Q246" i="56"/>
  <c r="BD245" i="56"/>
  <c r="BC245" i="56"/>
  <c r="BB245" i="56"/>
  <c r="BA245" i="56"/>
  <c r="AZ245" i="56"/>
  <c r="AY245" i="56"/>
  <c r="AX245" i="56"/>
  <c r="AW245" i="56"/>
  <c r="AV245" i="56"/>
  <c r="AU245" i="56"/>
  <c r="AT245" i="56"/>
  <c r="AS245" i="56"/>
  <c r="AQ245" i="56"/>
  <c r="AP245" i="56"/>
  <c r="AO245" i="56"/>
  <c r="AN245" i="56"/>
  <c r="AM245" i="56"/>
  <c r="AL245" i="56"/>
  <c r="AR245" i="56" s="1"/>
  <c r="AD245" i="56"/>
  <c r="Q245" i="56"/>
  <c r="BD244" i="56"/>
  <c r="BC244" i="56"/>
  <c r="BB244" i="56"/>
  <c r="BA244" i="56"/>
  <c r="AZ244" i="56"/>
  <c r="AY244" i="56"/>
  <c r="AX244" i="56"/>
  <c r="AW244" i="56"/>
  <c r="AV244" i="56"/>
  <c r="AU244" i="56"/>
  <c r="AT244" i="56"/>
  <c r="AS244" i="56"/>
  <c r="AQ244" i="56"/>
  <c r="AP244" i="56"/>
  <c r="AO244" i="56"/>
  <c r="AN244" i="56"/>
  <c r="AR244" i="56" s="1"/>
  <c r="AM244" i="56"/>
  <c r="AL244" i="56"/>
  <c r="AD244" i="56"/>
  <c r="Q244" i="56"/>
  <c r="BD243" i="56"/>
  <c r="BC243" i="56"/>
  <c r="BB243" i="56"/>
  <c r="BA243" i="56"/>
  <c r="AZ243" i="56"/>
  <c r="AY243" i="56"/>
  <c r="AX243" i="56"/>
  <c r="AW243" i="56"/>
  <c r="AV243" i="56"/>
  <c r="AU243" i="56"/>
  <c r="AT243" i="56"/>
  <c r="AS243" i="56"/>
  <c r="BE243" i="56" s="1"/>
  <c r="AQ243" i="56"/>
  <c r="AP243" i="56"/>
  <c r="AO243" i="56"/>
  <c r="AN243" i="56"/>
  <c r="AM243" i="56"/>
  <c r="AL243" i="56"/>
  <c r="AR243" i="56" s="1"/>
  <c r="AD243" i="56"/>
  <c r="Q243" i="56"/>
  <c r="BD242" i="56"/>
  <c r="BC242" i="56"/>
  <c r="BB242" i="56"/>
  <c r="BA242" i="56"/>
  <c r="AZ242" i="56"/>
  <c r="AY242" i="56"/>
  <c r="AX242" i="56"/>
  <c r="AW242" i="56"/>
  <c r="AV242" i="56"/>
  <c r="AU242" i="56"/>
  <c r="AT242" i="56"/>
  <c r="AS242" i="56"/>
  <c r="AQ242" i="56"/>
  <c r="AP242" i="56"/>
  <c r="AO242" i="56"/>
  <c r="AN242" i="56"/>
  <c r="AR242" i="56" s="1"/>
  <c r="AM242" i="56"/>
  <c r="AL242" i="56"/>
  <c r="AD242" i="56"/>
  <c r="Q242" i="56"/>
  <c r="BD241" i="56"/>
  <c r="BC241" i="56"/>
  <c r="BB241" i="56"/>
  <c r="BA241" i="56"/>
  <c r="AZ241" i="56"/>
  <c r="AY241" i="56"/>
  <c r="AX241" i="56"/>
  <c r="AW241" i="56"/>
  <c r="AV241" i="56"/>
  <c r="AU241" i="56"/>
  <c r="AT241" i="56"/>
  <c r="AS241" i="56"/>
  <c r="AQ241" i="56"/>
  <c r="AP241" i="56"/>
  <c r="AO241" i="56"/>
  <c r="AN241" i="56"/>
  <c r="AM241" i="56"/>
  <c r="AL241" i="56"/>
  <c r="AR241" i="56" s="1"/>
  <c r="AD241" i="56"/>
  <c r="Q241" i="56"/>
  <c r="BD240" i="56"/>
  <c r="BC240" i="56"/>
  <c r="BB240" i="56"/>
  <c r="BA240" i="56"/>
  <c r="AZ240" i="56"/>
  <c r="AY240" i="56"/>
  <c r="AX240" i="56"/>
  <c r="AW240" i="56"/>
  <c r="AV240" i="56"/>
  <c r="AU240" i="56"/>
  <c r="AT240" i="56"/>
  <c r="AS240" i="56"/>
  <c r="AQ240" i="56"/>
  <c r="AP240" i="56"/>
  <c r="AO240" i="56"/>
  <c r="AN240" i="56"/>
  <c r="AR240" i="56" s="1"/>
  <c r="AM240" i="56"/>
  <c r="AL240" i="56"/>
  <c r="AD240" i="56"/>
  <c r="Q240" i="56"/>
  <c r="BD239" i="56"/>
  <c r="BC239" i="56"/>
  <c r="BB239" i="56"/>
  <c r="BA239" i="56"/>
  <c r="AZ239" i="56"/>
  <c r="AY239" i="56"/>
  <c r="AX239" i="56"/>
  <c r="AW239" i="56"/>
  <c r="AV239" i="56"/>
  <c r="AU239" i="56"/>
  <c r="AT239" i="56"/>
  <c r="AS239" i="56"/>
  <c r="BE239" i="56" s="1"/>
  <c r="AQ239" i="56"/>
  <c r="AP239" i="56"/>
  <c r="AO239" i="56"/>
  <c r="AN239" i="56"/>
  <c r="AM239" i="56"/>
  <c r="AL239" i="56"/>
  <c r="AR239" i="56" s="1"/>
  <c r="AD239" i="56"/>
  <c r="Q239" i="56"/>
  <c r="BD238" i="56"/>
  <c r="BC238" i="56"/>
  <c r="BB238" i="56"/>
  <c r="BA238" i="56"/>
  <c r="AZ238" i="56"/>
  <c r="AY238" i="56"/>
  <c r="AX238" i="56"/>
  <c r="AW238" i="56"/>
  <c r="AV238" i="56"/>
  <c r="AU238" i="56"/>
  <c r="AT238" i="56"/>
  <c r="AS238" i="56"/>
  <c r="BE238" i="56" s="1"/>
  <c r="AQ238" i="56"/>
  <c r="AP238" i="56"/>
  <c r="AO238" i="56"/>
  <c r="AN238" i="56"/>
  <c r="AR238" i="56" s="1"/>
  <c r="AM238" i="56"/>
  <c r="AL238" i="56"/>
  <c r="AD238" i="56"/>
  <c r="Q238" i="56"/>
  <c r="BD237" i="56"/>
  <c r="BC237" i="56"/>
  <c r="BB237" i="56"/>
  <c r="BA237" i="56"/>
  <c r="AZ237" i="56"/>
  <c r="AY237" i="56"/>
  <c r="AX237" i="56"/>
  <c r="AW237" i="56"/>
  <c r="AV237" i="56"/>
  <c r="AU237" i="56"/>
  <c r="AT237" i="56"/>
  <c r="AS237" i="56"/>
  <c r="BE237" i="56" s="1"/>
  <c r="AQ237" i="56"/>
  <c r="AP237" i="56"/>
  <c r="AO237" i="56"/>
  <c r="AN237" i="56"/>
  <c r="AM237" i="56"/>
  <c r="AL237" i="56"/>
  <c r="AR237" i="56" s="1"/>
  <c r="AD237" i="56"/>
  <c r="Q237" i="56"/>
  <c r="BD236" i="56"/>
  <c r="BC236" i="56"/>
  <c r="BB236" i="56"/>
  <c r="BA236" i="56"/>
  <c r="AZ236" i="56"/>
  <c r="AY236" i="56"/>
  <c r="AX236" i="56"/>
  <c r="AW236" i="56"/>
  <c r="AV236" i="56"/>
  <c r="AU236" i="56"/>
  <c r="AT236" i="56"/>
  <c r="AS236" i="56"/>
  <c r="AQ236" i="56"/>
  <c r="AP236" i="56"/>
  <c r="AO236" i="56"/>
  <c r="AN236" i="56"/>
  <c r="AR236" i="56" s="1"/>
  <c r="AM236" i="56"/>
  <c r="AL236" i="56"/>
  <c r="AD236" i="56"/>
  <c r="Q236" i="56"/>
  <c r="BD235" i="56"/>
  <c r="BC235" i="56"/>
  <c r="BB235" i="56"/>
  <c r="BA235" i="56"/>
  <c r="AZ235" i="56"/>
  <c r="AY235" i="56"/>
  <c r="AX235" i="56"/>
  <c r="AW235" i="56"/>
  <c r="AV235" i="56"/>
  <c r="AU235" i="56"/>
  <c r="AT235" i="56"/>
  <c r="AS235" i="56"/>
  <c r="AQ235" i="56"/>
  <c r="AP235" i="56"/>
  <c r="AO235" i="56"/>
  <c r="AN235" i="56"/>
  <c r="AM235" i="56"/>
  <c r="AL235" i="56"/>
  <c r="AR235" i="56" s="1"/>
  <c r="AD235" i="56"/>
  <c r="Q235" i="56"/>
  <c r="BD234" i="56"/>
  <c r="BC234" i="56"/>
  <c r="BB234" i="56"/>
  <c r="BA234" i="56"/>
  <c r="AZ234" i="56"/>
  <c r="AY234" i="56"/>
  <c r="AX234" i="56"/>
  <c r="AW234" i="56"/>
  <c r="AV234" i="56"/>
  <c r="AU234" i="56"/>
  <c r="AT234" i="56"/>
  <c r="AS234" i="56"/>
  <c r="AQ234" i="56"/>
  <c r="AP234" i="56"/>
  <c r="AO234" i="56"/>
  <c r="AN234" i="56"/>
  <c r="AR234" i="56" s="1"/>
  <c r="AM234" i="56"/>
  <c r="AL234" i="56"/>
  <c r="AD234" i="56"/>
  <c r="Q234" i="56"/>
  <c r="BD233" i="56"/>
  <c r="BC233" i="56"/>
  <c r="BB233" i="56"/>
  <c r="BA233" i="56"/>
  <c r="AZ233" i="56"/>
  <c r="AY233" i="56"/>
  <c r="AX233" i="56"/>
  <c r="AW233" i="56"/>
  <c r="AV233" i="56"/>
  <c r="AU233" i="56"/>
  <c r="AT233" i="56"/>
  <c r="AS233" i="56"/>
  <c r="AQ233" i="56"/>
  <c r="AP233" i="56"/>
  <c r="AO233" i="56"/>
  <c r="AN233" i="56"/>
  <c r="AM233" i="56"/>
  <c r="AL233" i="56"/>
  <c r="AR233" i="56" s="1"/>
  <c r="AD233" i="56"/>
  <c r="Q233" i="56"/>
  <c r="BD232" i="56"/>
  <c r="BC232" i="56"/>
  <c r="BB232" i="56"/>
  <c r="BA232" i="56"/>
  <c r="AZ232" i="56"/>
  <c r="AY232" i="56"/>
  <c r="AX232" i="56"/>
  <c r="AW232" i="56"/>
  <c r="AV232" i="56"/>
  <c r="AU232" i="56"/>
  <c r="AT232" i="56"/>
  <c r="AS232" i="56"/>
  <c r="AQ232" i="56"/>
  <c r="AP232" i="56"/>
  <c r="AO232" i="56"/>
  <c r="AN232" i="56"/>
  <c r="AR232" i="56" s="1"/>
  <c r="AM232" i="56"/>
  <c r="AL232" i="56"/>
  <c r="AD232" i="56"/>
  <c r="Q232" i="56"/>
  <c r="BD231" i="56"/>
  <c r="BC231" i="56"/>
  <c r="BB231" i="56"/>
  <c r="BA231" i="56"/>
  <c r="AZ231" i="56"/>
  <c r="AY231" i="56"/>
  <c r="AX231" i="56"/>
  <c r="AW231" i="56"/>
  <c r="AV231" i="56"/>
  <c r="AU231" i="56"/>
  <c r="AT231" i="56"/>
  <c r="AS231" i="56"/>
  <c r="AQ231" i="56"/>
  <c r="AP231" i="56"/>
  <c r="AO231" i="56"/>
  <c r="AN231" i="56"/>
  <c r="AM231" i="56"/>
  <c r="AL231" i="56"/>
  <c r="AR231" i="56" s="1"/>
  <c r="AD231" i="56"/>
  <c r="Q231" i="56"/>
  <c r="BD230" i="56"/>
  <c r="BC230" i="56"/>
  <c r="BB230" i="56"/>
  <c r="BA230" i="56"/>
  <c r="AZ230" i="56"/>
  <c r="AY230" i="56"/>
  <c r="AX230" i="56"/>
  <c r="AW230" i="56"/>
  <c r="AV230" i="56"/>
  <c r="AU230" i="56"/>
  <c r="AT230" i="56"/>
  <c r="AS230" i="56"/>
  <c r="BE230" i="56" s="1"/>
  <c r="AQ230" i="56"/>
  <c r="AP230" i="56"/>
  <c r="AO230" i="56"/>
  <c r="AN230" i="56"/>
  <c r="AR230" i="56" s="1"/>
  <c r="AM230" i="56"/>
  <c r="AL230" i="56"/>
  <c r="AD230" i="56"/>
  <c r="Q230" i="56"/>
  <c r="BD229" i="56"/>
  <c r="BC229" i="56"/>
  <c r="BB229" i="56"/>
  <c r="BA229" i="56"/>
  <c r="AZ229" i="56"/>
  <c r="AY229" i="56"/>
  <c r="AX229" i="56"/>
  <c r="AW229" i="56"/>
  <c r="AV229" i="56"/>
  <c r="AU229" i="56"/>
  <c r="AT229" i="56"/>
  <c r="AS229" i="56"/>
  <c r="BE229" i="56" s="1"/>
  <c r="AQ229" i="56"/>
  <c r="AP229" i="56"/>
  <c r="AO229" i="56"/>
  <c r="AN229" i="56"/>
  <c r="AM229" i="56"/>
  <c r="AL229" i="56"/>
  <c r="AR229" i="56" s="1"/>
  <c r="AD229" i="56"/>
  <c r="Q229" i="56"/>
  <c r="BD228" i="56"/>
  <c r="BC228" i="56"/>
  <c r="BB228" i="56"/>
  <c r="BA228" i="56"/>
  <c r="AZ228" i="56"/>
  <c r="AY228" i="56"/>
  <c r="AX228" i="56"/>
  <c r="AW228" i="56"/>
  <c r="AV228" i="56"/>
  <c r="AU228" i="56"/>
  <c r="AT228" i="56"/>
  <c r="AS228" i="56"/>
  <c r="AQ228" i="56"/>
  <c r="AP228" i="56"/>
  <c r="AO228" i="56"/>
  <c r="AN228" i="56"/>
  <c r="AR228" i="56" s="1"/>
  <c r="AM228" i="56"/>
  <c r="AL228" i="56"/>
  <c r="AD228" i="56"/>
  <c r="Q228" i="56"/>
  <c r="BD227" i="56"/>
  <c r="BC227" i="56"/>
  <c r="BB227" i="56"/>
  <c r="BA227" i="56"/>
  <c r="AZ227" i="56"/>
  <c r="AY227" i="56"/>
  <c r="AX227" i="56"/>
  <c r="AW227" i="56"/>
  <c r="AV227" i="56"/>
  <c r="AU227" i="56"/>
  <c r="AT227" i="56"/>
  <c r="AS227" i="56"/>
  <c r="AQ227" i="56"/>
  <c r="AP227" i="56"/>
  <c r="AO227" i="56"/>
  <c r="AN227" i="56"/>
  <c r="AM227" i="56"/>
  <c r="AL227" i="56"/>
  <c r="AR227" i="56" s="1"/>
  <c r="AD227" i="56"/>
  <c r="Q227" i="56"/>
  <c r="BD226" i="56"/>
  <c r="BC226" i="56"/>
  <c r="BB226" i="56"/>
  <c r="BA226" i="56"/>
  <c r="AZ226" i="56"/>
  <c r="AY226" i="56"/>
  <c r="AX226" i="56"/>
  <c r="AW226" i="56"/>
  <c r="AV226" i="56"/>
  <c r="AU226" i="56"/>
  <c r="AT226" i="56"/>
  <c r="AS226" i="56"/>
  <c r="AQ226" i="56"/>
  <c r="AP226" i="56"/>
  <c r="AO226" i="56"/>
  <c r="AN226" i="56"/>
  <c r="AR226" i="56" s="1"/>
  <c r="AM226" i="56"/>
  <c r="AL226" i="56"/>
  <c r="AD226" i="56"/>
  <c r="Q226" i="56"/>
  <c r="BD225" i="56"/>
  <c r="BC225" i="56"/>
  <c r="BB225" i="56"/>
  <c r="BA225" i="56"/>
  <c r="AZ225" i="56"/>
  <c r="AY225" i="56"/>
  <c r="AX225" i="56"/>
  <c r="AW225" i="56"/>
  <c r="AV225" i="56"/>
  <c r="AU225" i="56"/>
  <c r="AT225" i="56"/>
  <c r="AS225" i="56"/>
  <c r="AQ225" i="56"/>
  <c r="AP225" i="56"/>
  <c r="AO225" i="56"/>
  <c r="AN225" i="56"/>
  <c r="AM225" i="56"/>
  <c r="AL225" i="56"/>
  <c r="AR225" i="56" s="1"/>
  <c r="AD225" i="56"/>
  <c r="Q225" i="56"/>
  <c r="BD224" i="56"/>
  <c r="BC224" i="56"/>
  <c r="BB224" i="56"/>
  <c r="BA224" i="56"/>
  <c r="AZ224" i="56"/>
  <c r="AY224" i="56"/>
  <c r="AX224" i="56"/>
  <c r="AW224" i="56"/>
  <c r="AV224" i="56"/>
  <c r="AU224" i="56"/>
  <c r="AT224" i="56"/>
  <c r="AS224" i="56"/>
  <c r="AQ224" i="56"/>
  <c r="AP224" i="56"/>
  <c r="AO224" i="56"/>
  <c r="AN224" i="56"/>
  <c r="AR224" i="56" s="1"/>
  <c r="AM224" i="56"/>
  <c r="AL224" i="56"/>
  <c r="AD224" i="56"/>
  <c r="Q224" i="56"/>
  <c r="BD223" i="56"/>
  <c r="BC223" i="56"/>
  <c r="BB223" i="56"/>
  <c r="BA223" i="56"/>
  <c r="AZ223" i="56"/>
  <c r="AY223" i="56"/>
  <c r="AX223" i="56"/>
  <c r="AW223" i="56"/>
  <c r="AV223" i="56"/>
  <c r="AU223" i="56"/>
  <c r="AT223" i="56"/>
  <c r="AS223" i="56"/>
  <c r="AQ223" i="56"/>
  <c r="AP223" i="56"/>
  <c r="AO223" i="56"/>
  <c r="AN223" i="56"/>
  <c r="AM223" i="56"/>
  <c r="AL223" i="56"/>
  <c r="AD223" i="56"/>
  <c r="Q223" i="56"/>
  <c r="BD222" i="56"/>
  <c r="BC222" i="56"/>
  <c r="BB222" i="56"/>
  <c r="BA222" i="56"/>
  <c r="AZ222" i="56"/>
  <c r="AY222" i="56"/>
  <c r="AX222" i="56"/>
  <c r="AW222" i="56"/>
  <c r="AV222" i="56"/>
  <c r="AU222" i="56"/>
  <c r="AT222" i="56"/>
  <c r="AS222" i="56"/>
  <c r="AQ222" i="56"/>
  <c r="AP222" i="56"/>
  <c r="AO222" i="56"/>
  <c r="AN222" i="56"/>
  <c r="AR222" i="56" s="1"/>
  <c r="AM222" i="56"/>
  <c r="AL222" i="56"/>
  <c r="AD222" i="56"/>
  <c r="Q222" i="56"/>
  <c r="BD221" i="56"/>
  <c r="BC221" i="56"/>
  <c r="BB221" i="56"/>
  <c r="BA221" i="56"/>
  <c r="AZ221" i="56"/>
  <c r="AY221" i="56"/>
  <c r="AX221" i="56"/>
  <c r="AW221" i="56"/>
  <c r="AV221" i="56"/>
  <c r="AU221" i="56"/>
  <c r="AT221" i="56"/>
  <c r="AS221" i="56"/>
  <c r="BE221" i="56" s="1"/>
  <c r="AQ221" i="56"/>
  <c r="AP221" i="56"/>
  <c r="AO221" i="56"/>
  <c r="AN221" i="56"/>
  <c r="AM221" i="56"/>
  <c r="AL221" i="56"/>
  <c r="AD221" i="56"/>
  <c r="Q221" i="56"/>
  <c r="BD220" i="56"/>
  <c r="BC220" i="56"/>
  <c r="BB220" i="56"/>
  <c r="BA220" i="56"/>
  <c r="AZ220" i="56"/>
  <c r="AY220" i="56"/>
  <c r="AX220" i="56"/>
  <c r="AW220" i="56"/>
  <c r="AV220" i="56"/>
  <c r="AU220" i="56"/>
  <c r="AT220" i="56"/>
  <c r="AS220" i="56"/>
  <c r="AQ220" i="56"/>
  <c r="AP220" i="56"/>
  <c r="AO220" i="56"/>
  <c r="AN220" i="56"/>
  <c r="AR220" i="56" s="1"/>
  <c r="AM220" i="56"/>
  <c r="AL220" i="56"/>
  <c r="AD220" i="56"/>
  <c r="Q220" i="56"/>
  <c r="BD219" i="56"/>
  <c r="BC219" i="56"/>
  <c r="BB219" i="56"/>
  <c r="BA219" i="56"/>
  <c r="AZ219" i="56"/>
  <c r="AY219" i="56"/>
  <c r="AX219" i="56"/>
  <c r="AW219" i="56"/>
  <c r="AV219" i="56"/>
  <c r="AU219" i="56"/>
  <c r="AT219" i="56"/>
  <c r="AS219" i="56"/>
  <c r="AQ219" i="56"/>
  <c r="AP219" i="56"/>
  <c r="AO219" i="56"/>
  <c r="AN219" i="56"/>
  <c r="AM219" i="56"/>
  <c r="AL219" i="56"/>
  <c r="AD219" i="56"/>
  <c r="Q219" i="56"/>
  <c r="BD218" i="56"/>
  <c r="BC218" i="56"/>
  <c r="BB218" i="56"/>
  <c r="BA218" i="56"/>
  <c r="AZ218" i="56"/>
  <c r="AY218" i="56"/>
  <c r="AX218" i="56"/>
  <c r="AW218" i="56"/>
  <c r="AV218" i="56"/>
  <c r="AU218" i="56"/>
  <c r="AT218" i="56"/>
  <c r="AS218" i="56"/>
  <c r="AQ218" i="56"/>
  <c r="AP218" i="56"/>
  <c r="AO218" i="56"/>
  <c r="AN218" i="56"/>
  <c r="AR218" i="56" s="1"/>
  <c r="AM218" i="56"/>
  <c r="AL218" i="56"/>
  <c r="AD218" i="56"/>
  <c r="Q218" i="56"/>
  <c r="BD217" i="56"/>
  <c r="BC217" i="56"/>
  <c r="BB217" i="56"/>
  <c r="BA217" i="56"/>
  <c r="AZ217" i="56"/>
  <c r="AY217" i="56"/>
  <c r="AX217" i="56"/>
  <c r="AW217" i="56"/>
  <c r="AV217" i="56"/>
  <c r="AU217" i="56"/>
  <c r="AT217" i="56"/>
  <c r="AS217" i="56"/>
  <c r="AQ217" i="56"/>
  <c r="AP217" i="56"/>
  <c r="AO217" i="56"/>
  <c r="AN217" i="56"/>
  <c r="AM217" i="56"/>
  <c r="AL217" i="56"/>
  <c r="AD217" i="56"/>
  <c r="Q217" i="56"/>
  <c r="BD216" i="56"/>
  <c r="BC216" i="56"/>
  <c r="BB216" i="56"/>
  <c r="BA216" i="56"/>
  <c r="AZ216" i="56"/>
  <c r="AY216" i="56"/>
  <c r="AX216" i="56"/>
  <c r="AW216" i="56"/>
  <c r="AV216" i="56"/>
  <c r="AU216" i="56"/>
  <c r="AT216" i="56"/>
  <c r="AS216" i="56"/>
  <c r="AQ216" i="56"/>
  <c r="AP216" i="56"/>
  <c r="AO216" i="56"/>
  <c r="AN216" i="56"/>
  <c r="AM216" i="56"/>
  <c r="AR216" i="56" s="1"/>
  <c r="AL216" i="56"/>
  <c r="AD216" i="56"/>
  <c r="Q216" i="56"/>
  <c r="BD215" i="56"/>
  <c r="BC215" i="56"/>
  <c r="BB215" i="56"/>
  <c r="BA215" i="56"/>
  <c r="AZ215" i="56"/>
  <c r="AY215" i="56"/>
  <c r="AX215" i="56"/>
  <c r="AW215" i="56"/>
  <c r="AV215" i="56"/>
  <c r="AU215" i="56"/>
  <c r="AT215" i="56"/>
  <c r="AS215" i="56"/>
  <c r="AQ215" i="56"/>
  <c r="AP215" i="56"/>
  <c r="AO215" i="56"/>
  <c r="AN215" i="56"/>
  <c r="AM215" i="56"/>
  <c r="AL215" i="56"/>
  <c r="AR215" i="56" s="1"/>
  <c r="AD215" i="56"/>
  <c r="Q215" i="56"/>
  <c r="BD214" i="56"/>
  <c r="BC214" i="56"/>
  <c r="BB214" i="56"/>
  <c r="BA214" i="56"/>
  <c r="AZ214" i="56"/>
  <c r="AY214" i="56"/>
  <c r="AX214" i="56"/>
  <c r="AW214" i="56"/>
  <c r="AV214" i="56"/>
  <c r="AU214" i="56"/>
  <c r="AT214" i="56"/>
  <c r="AS214" i="56"/>
  <c r="AQ214" i="56"/>
  <c r="AP214" i="56"/>
  <c r="AO214" i="56"/>
  <c r="AN214" i="56"/>
  <c r="AR214" i="56" s="1"/>
  <c r="AM214" i="56"/>
  <c r="AL214" i="56"/>
  <c r="AD214" i="56"/>
  <c r="Q214" i="56"/>
  <c r="BD213" i="56"/>
  <c r="BC213" i="56"/>
  <c r="BB213" i="56"/>
  <c r="BA213" i="56"/>
  <c r="AZ213" i="56"/>
  <c r="AY213" i="56"/>
  <c r="AX213" i="56"/>
  <c r="AW213" i="56"/>
  <c r="AV213" i="56"/>
  <c r="AU213" i="56"/>
  <c r="AT213" i="56"/>
  <c r="AS213" i="56"/>
  <c r="BE213" i="56" s="1"/>
  <c r="AQ213" i="56"/>
  <c r="AP213" i="56"/>
  <c r="AO213" i="56"/>
  <c r="AN213" i="56"/>
  <c r="AM213" i="56"/>
  <c r="AL213" i="56"/>
  <c r="AD213" i="56"/>
  <c r="Q213" i="56"/>
  <c r="BD212" i="56"/>
  <c r="BC212" i="56"/>
  <c r="BB212" i="56"/>
  <c r="BA212" i="56"/>
  <c r="AZ212" i="56"/>
  <c r="AY212" i="56"/>
  <c r="AX212" i="56"/>
  <c r="AW212" i="56"/>
  <c r="AV212" i="56"/>
  <c r="AU212" i="56"/>
  <c r="AT212" i="56"/>
  <c r="AS212" i="56"/>
  <c r="BE212" i="56" s="1"/>
  <c r="AQ212" i="56"/>
  <c r="AP212" i="56"/>
  <c r="AO212" i="56"/>
  <c r="AN212" i="56"/>
  <c r="AM212" i="56"/>
  <c r="AR212" i="56" s="1"/>
  <c r="AL212" i="56"/>
  <c r="AD212" i="56"/>
  <c r="Q212" i="56"/>
  <c r="BD211" i="56"/>
  <c r="BC211" i="56"/>
  <c r="BB211" i="56"/>
  <c r="BA211" i="56"/>
  <c r="AZ211" i="56"/>
  <c r="AY211" i="56"/>
  <c r="AX211" i="56"/>
  <c r="AW211" i="56"/>
  <c r="AV211" i="56"/>
  <c r="AU211" i="56"/>
  <c r="AT211" i="56"/>
  <c r="AS211" i="56"/>
  <c r="AQ211" i="56"/>
  <c r="AP211" i="56"/>
  <c r="AO211" i="56"/>
  <c r="AN211" i="56"/>
  <c r="AM211" i="56"/>
  <c r="AL211" i="56"/>
  <c r="AR211" i="56" s="1"/>
  <c r="AD211" i="56"/>
  <c r="Q211" i="56"/>
  <c r="BD210" i="56"/>
  <c r="BC210" i="56"/>
  <c r="BB210" i="56"/>
  <c r="BA210" i="56"/>
  <c r="AZ210" i="56"/>
  <c r="AY210" i="56"/>
  <c r="AX210" i="56"/>
  <c r="AW210" i="56"/>
  <c r="AV210" i="56"/>
  <c r="AU210" i="56"/>
  <c r="AT210" i="56"/>
  <c r="AS210" i="56"/>
  <c r="BE210" i="56" s="1"/>
  <c r="AQ210" i="56"/>
  <c r="AP210" i="56"/>
  <c r="AO210" i="56"/>
  <c r="AN210" i="56"/>
  <c r="AR210" i="56" s="1"/>
  <c r="AM210" i="56"/>
  <c r="AL210" i="56"/>
  <c r="AD210" i="56"/>
  <c r="Q210" i="56"/>
  <c r="BD209" i="56"/>
  <c r="BC209" i="56"/>
  <c r="BB209" i="56"/>
  <c r="BA209" i="56"/>
  <c r="AZ209" i="56"/>
  <c r="AY209" i="56"/>
  <c r="AX209" i="56"/>
  <c r="AW209" i="56"/>
  <c r="AV209" i="56"/>
  <c r="AU209" i="56"/>
  <c r="AT209" i="56"/>
  <c r="AS209" i="56"/>
  <c r="AQ209" i="56"/>
  <c r="AP209" i="56"/>
  <c r="AO209" i="56"/>
  <c r="AN209" i="56"/>
  <c r="AM209" i="56"/>
  <c r="AL209" i="56"/>
  <c r="AR209" i="56" s="1"/>
  <c r="AD209" i="56"/>
  <c r="Q209" i="56"/>
  <c r="BD208" i="56"/>
  <c r="BC208" i="56"/>
  <c r="BB208" i="56"/>
  <c r="BA208" i="56"/>
  <c r="AZ208" i="56"/>
  <c r="AY208" i="56"/>
  <c r="AX208" i="56"/>
  <c r="AW208" i="56"/>
  <c r="AV208" i="56"/>
  <c r="AU208" i="56"/>
  <c r="AT208" i="56"/>
  <c r="AS208" i="56"/>
  <c r="AQ208" i="56"/>
  <c r="AP208" i="56"/>
  <c r="AO208" i="56"/>
  <c r="AN208" i="56"/>
  <c r="AR208" i="56" s="1"/>
  <c r="AM208" i="56"/>
  <c r="AL208" i="56"/>
  <c r="AD208" i="56"/>
  <c r="Q208" i="56"/>
  <c r="BD207" i="56"/>
  <c r="BC207" i="56"/>
  <c r="BB207" i="56"/>
  <c r="BA207" i="56"/>
  <c r="AZ207" i="56"/>
  <c r="AY207" i="56"/>
  <c r="AX207" i="56"/>
  <c r="AW207" i="56"/>
  <c r="AV207" i="56"/>
  <c r="AU207" i="56"/>
  <c r="AT207" i="56"/>
  <c r="AS207" i="56"/>
  <c r="AQ207" i="56"/>
  <c r="AP207" i="56"/>
  <c r="AO207" i="56"/>
  <c r="AN207" i="56"/>
  <c r="AM207" i="56"/>
  <c r="AL207" i="56"/>
  <c r="AR207" i="56" s="1"/>
  <c r="AD207" i="56"/>
  <c r="Q207" i="56"/>
  <c r="BD206" i="56"/>
  <c r="BC206" i="56"/>
  <c r="BB206" i="56"/>
  <c r="BA206" i="56"/>
  <c r="AZ206" i="56"/>
  <c r="AY206" i="56"/>
  <c r="AX206" i="56"/>
  <c r="AW206" i="56"/>
  <c r="AV206" i="56"/>
  <c r="AU206" i="56"/>
  <c r="AT206" i="56"/>
  <c r="AS206" i="56"/>
  <c r="AQ206" i="56"/>
  <c r="AP206" i="56"/>
  <c r="AO206" i="56"/>
  <c r="AN206" i="56"/>
  <c r="AR206" i="56" s="1"/>
  <c r="AM206" i="56"/>
  <c r="AL206" i="56"/>
  <c r="AD206" i="56"/>
  <c r="Q206" i="56"/>
  <c r="BD205" i="56"/>
  <c r="BC205" i="56"/>
  <c r="BB205" i="56"/>
  <c r="BA205" i="56"/>
  <c r="AZ205" i="56"/>
  <c r="AY205" i="56"/>
  <c r="AX205" i="56"/>
  <c r="AW205" i="56"/>
  <c r="AV205" i="56"/>
  <c r="AU205" i="56"/>
  <c r="AT205" i="56"/>
  <c r="AS205" i="56"/>
  <c r="BE205" i="56" s="1"/>
  <c r="AQ205" i="56"/>
  <c r="AP205" i="56"/>
  <c r="AO205" i="56"/>
  <c r="AN205" i="56"/>
  <c r="AM205" i="56"/>
  <c r="AL205" i="56"/>
  <c r="AR205" i="56" s="1"/>
  <c r="AD205" i="56"/>
  <c r="Q205" i="56"/>
  <c r="BD204" i="56"/>
  <c r="BC204" i="56"/>
  <c r="BB204" i="56"/>
  <c r="BA204" i="56"/>
  <c r="AZ204" i="56"/>
  <c r="AY204" i="56"/>
  <c r="AX204" i="56"/>
  <c r="AW204" i="56"/>
  <c r="AV204" i="56"/>
  <c r="AU204" i="56"/>
  <c r="AT204" i="56"/>
  <c r="AS204" i="56"/>
  <c r="BE204" i="56" s="1"/>
  <c r="AQ204" i="56"/>
  <c r="AP204" i="56"/>
  <c r="AO204" i="56"/>
  <c r="AN204" i="56"/>
  <c r="AR204" i="56" s="1"/>
  <c r="AM204" i="56"/>
  <c r="AL204" i="56"/>
  <c r="AD204" i="56"/>
  <c r="Q204" i="56"/>
  <c r="BD203" i="56"/>
  <c r="BC203" i="56"/>
  <c r="BB203" i="56"/>
  <c r="BA203" i="56"/>
  <c r="AZ203" i="56"/>
  <c r="AY203" i="56"/>
  <c r="AX203" i="56"/>
  <c r="AW203" i="56"/>
  <c r="AV203" i="56"/>
  <c r="AU203" i="56"/>
  <c r="AT203" i="56"/>
  <c r="AS203" i="56"/>
  <c r="AQ203" i="56"/>
  <c r="AP203" i="56"/>
  <c r="AO203" i="56"/>
  <c r="AN203" i="56"/>
  <c r="AM203" i="56"/>
  <c r="AL203" i="56"/>
  <c r="AR203" i="56" s="1"/>
  <c r="AD203" i="56"/>
  <c r="Q203" i="56"/>
  <c r="BD202" i="56"/>
  <c r="BC202" i="56"/>
  <c r="BB202" i="56"/>
  <c r="BA202" i="56"/>
  <c r="AZ202" i="56"/>
  <c r="AY202" i="56"/>
  <c r="AX202" i="56"/>
  <c r="AW202" i="56"/>
  <c r="AV202" i="56"/>
  <c r="AU202" i="56"/>
  <c r="AT202" i="56"/>
  <c r="AS202" i="56"/>
  <c r="AQ202" i="56"/>
  <c r="AP202" i="56"/>
  <c r="AO202" i="56"/>
  <c r="AN202" i="56"/>
  <c r="AR202" i="56" s="1"/>
  <c r="AM202" i="56"/>
  <c r="AL202" i="56"/>
  <c r="AD202" i="56"/>
  <c r="Q202" i="56"/>
  <c r="BD201" i="56"/>
  <c r="BC201" i="56"/>
  <c r="BB201" i="56"/>
  <c r="BA201" i="56"/>
  <c r="AZ201" i="56"/>
  <c r="AY201" i="56"/>
  <c r="AX201" i="56"/>
  <c r="AW201" i="56"/>
  <c r="AV201" i="56"/>
  <c r="AU201" i="56"/>
  <c r="AT201" i="56"/>
  <c r="AS201" i="56"/>
  <c r="AQ201" i="56"/>
  <c r="AP201" i="56"/>
  <c r="AO201" i="56"/>
  <c r="AN201" i="56"/>
  <c r="AM201" i="56"/>
  <c r="AL201" i="56"/>
  <c r="AR201" i="56" s="1"/>
  <c r="AD201" i="56"/>
  <c r="Q201" i="56"/>
  <c r="BD200" i="56"/>
  <c r="BC200" i="56"/>
  <c r="BB200" i="56"/>
  <c r="BA200" i="56"/>
  <c r="AZ200" i="56"/>
  <c r="AY200" i="56"/>
  <c r="AX200" i="56"/>
  <c r="AW200" i="56"/>
  <c r="AV200" i="56"/>
  <c r="AU200" i="56"/>
  <c r="AT200" i="56"/>
  <c r="AS200" i="56"/>
  <c r="AQ200" i="56"/>
  <c r="AP200" i="56"/>
  <c r="AO200" i="56"/>
  <c r="AN200" i="56"/>
  <c r="AR200" i="56" s="1"/>
  <c r="AM200" i="56"/>
  <c r="AL200" i="56"/>
  <c r="AD200" i="56"/>
  <c r="Q200" i="56"/>
  <c r="BD199" i="56"/>
  <c r="BC199" i="56"/>
  <c r="BB199" i="56"/>
  <c r="BA199" i="56"/>
  <c r="AZ199" i="56"/>
  <c r="AY199" i="56"/>
  <c r="AX199" i="56"/>
  <c r="AW199" i="56"/>
  <c r="AV199" i="56"/>
  <c r="AU199" i="56"/>
  <c r="AT199" i="56"/>
  <c r="AS199" i="56"/>
  <c r="AQ199" i="56"/>
  <c r="AP199" i="56"/>
  <c r="AO199" i="56"/>
  <c r="AN199" i="56"/>
  <c r="AM199" i="56"/>
  <c r="AL199" i="56"/>
  <c r="AR199" i="56" s="1"/>
  <c r="AD199" i="56"/>
  <c r="Q199" i="56"/>
  <c r="BD198" i="56"/>
  <c r="BC198" i="56"/>
  <c r="BB198" i="56"/>
  <c r="BA198" i="56"/>
  <c r="AZ198" i="56"/>
  <c r="AY198" i="56"/>
  <c r="AX198" i="56"/>
  <c r="AW198" i="56"/>
  <c r="AV198" i="56"/>
  <c r="AU198" i="56"/>
  <c r="AT198" i="56"/>
  <c r="AS198" i="56"/>
  <c r="AQ198" i="56"/>
  <c r="AP198" i="56"/>
  <c r="AO198" i="56"/>
  <c r="AN198" i="56"/>
  <c r="AR198" i="56" s="1"/>
  <c r="AM198" i="56"/>
  <c r="AL198" i="56"/>
  <c r="AD198" i="56"/>
  <c r="Q198" i="56"/>
  <c r="BD197" i="56"/>
  <c r="BC197" i="56"/>
  <c r="BB197" i="56"/>
  <c r="BA197" i="56"/>
  <c r="AZ197" i="56"/>
  <c r="AY197" i="56"/>
  <c r="AX197" i="56"/>
  <c r="AW197" i="56"/>
  <c r="AV197" i="56"/>
  <c r="AU197" i="56"/>
  <c r="AT197" i="56"/>
  <c r="AS197" i="56"/>
  <c r="BE197" i="56" s="1"/>
  <c r="AQ197" i="56"/>
  <c r="AP197" i="56"/>
  <c r="AO197" i="56"/>
  <c r="AN197" i="56"/>
  <c r="AM197" i="56"/>
  <c r="AL197" i="56"/>
  <c r="AR197" i="56" s="1"/>
  <c r="AD197" i="56"/>
  <c r="Q197" i="56"/>
  <c r="BD196" i="56"/>
  <c r="BC196" i="56"/>
  <c r="BB196" i="56"/>
  <c r="BA196" i="56"/>
  <c r="AZ196" i="56"/>
  <c r="AY196" i="56"/>
  <c r="AX196" i="56"/>
  <c r="AW196" i="56"/>
  <c r="AV196" i="56"/>
  <c r="AU196" i="56"/>
  <c r="AT196" i="56"/>
  <c r="AS196" i="56"/>
  <c r="AQ196" i="56"/>
  <c r="AP196" i="56"/>
  <c r="AO196" i="56"/>
  <c r="AN196" i="56"/>
  <c r="AR196" i="56" s="1"/>
  <c r="AM196" i="56"/>
  <c r="AL196" i="56"/>
  <c r="AD196" i="56"/>
  <c r="Q196" i="56"/>
  <c r="BD195" i="56"/>
  <c r="BC195" i="56"/>
  <c r="BB195" i="56"/>
  <c r="BA195" i="56"/>
  <c r="AZ195" i="56"/>
  <c r="AY195" i="56"/>
  <c r="AX195" i="56"/>
  <c r="AW195" i="56"/>
  <c r="AV195" i="56"/>
  <c r="AU195" i="56"/>
  <c r="AT195" i="56"/>
  <c r="AS195" i="56"/>
  <c r="BE195" i="56" s="1"/>
  <c r="AQ195" i="56"/>
  <c r="AP195" i="56"/>
  <c r="AO195" i="56"/>
  <c r="AN195" i="56"/>
  <c r="AM195" i="56"/>
  <c r="AL195" i="56"/>
  <c r="AR195" i="56" s="1"/>
  <c r="AD195" i="56"/>
  <c r="Q195" i="56"/>
  <c r="BD194" i="56"/>
  <c r="BC194" i="56"/>
  <c r="BB194" i="56"/>
  <c r="BA194" i="56"/>
  <c r="AZ194" i="56"/>
  <c r="AY194" i="56"/>
  <c r="AX194" i="56"/>
  <c r="AW194" i="56"/>
  <c r="AV194" i="56"/>
  <c r="AU194" i="56"/>
  <c r="AT194" i="56"/>
  <c r="AS194" i="56"/>
  <c r="AQ194" i="56"/>
  <c r="AP194" i="56"/>
  <c r="AO194" i="56"/>
  <c r="AN194" i="56"/>
  <c r="AR194" i="56" s="1"/>
  <c r="AM194" i="56"/>
  <c r="AL194" i="56"/>
  <c r="AD194" i="56"/>
  <c r="Q194" i="56"/>
  <c r="BD193" i="56"/>
  <c r="BC193" i="56"/>
  <c r="BB193" i="56"/>
  <c r="BA193" i="56"/>
  <c r="AZ193" i="56"/>
  <c r="AY193" i="56"/>
  <c r="AX193" i="56"/>
  <c r="AW193" i="56"/>
  <c r="AV193" i="56"/>
  <c r="AU193" i="56"/>
  <c r="AT193" i="56"/>
  <c r="AS193" i="56"/>
  <c r="BE193" i="56" s="1"/>
  <c r="AQ193" i="56"/>
  <c r="AP193" i="56"/>
  <c r="AO193" i="56"/>
  <c r="AN193" i="56"/>
  <c r="AM193" i="56"/>
  <c r="AL193" i="56"/>
  <c r="AR193" i="56" s="1"/>
  <c r="AD193" i="56"/>
  <c r="Q193" i="56"/>
  <c r="BD192" i="56"/>
  <c r="BC192" i="56"/>
  <c r="BB192" i="56"/>
  <c r="BA192" i="56"/>
  <c r="AZ192" i="56"/>
  <c r="AY192" i="56"/>
  <c r="AX192" i="56"/>
  <c r="AW192" i="56"/>
  <c r="AV192" i="56"/>
  <c r="AU192" i="56"/>
  <c r="AT192" i="56"/>
  <c r="AS192" i="56"/>
  <c r="AQ192" i="56"/>
  <c r="AP192" i="56"/>
  <c r="AO192" i="56"/>
  <c r="AN192" i="56"/>
  <c r="AR192" i="56" s="1"/>
  <c r="AM192" i="56"/>
  <c r="AL192" i="56"/>
  <c r="AD192" i="56"/>
  <c r="Q192" i="56"/>
  <c r="BD191" i="56"/>
  <c r="BC191" i="56"/>
  <c r="BB191" i="56"/>
  <c r="BA191" i="56"/>
  <c r="AZ191" i="56"/>
  <c r="AY191" i="56"/>
  <c r="AX191" i="56"/>
  <c r="AW191" i="56"/>
  <c r="AV191" i="56"/>
  <c r="AU191" i="56"/>
  <c r="AT191" i="56"/>
  <c r="AS191" i="56"/>
  <c r="AQ191" i="56"/>
  <c r="AP191" i="56"/>
  <c r="AO191" i="56"/>
  <c r="AN191" i="56"/>
  <c r="AM191" i="56"/>
  <c r="AL191" i="56"/>
  <c r="AR191" i="56" s="1"/>
  <c r="AD191" i="56"/>
  <c r="Q191" i="56"/>
  <c r="BD190" i="56"/>
  <c r="BC190" i="56"/>
  <c r="BB190" i="56"/>
  <c r="BA190" i="56"/>
  <c r="AZ190" i="56"/>
  <c r="AY190" i="56"/>
  <c r="AX190" i="56"/>
  <c r="AW190" i="56"/>
  <c r="AV190" i="56"/>
  <c r="AU190" i="56"/>
  <c r="AT190" i="56"/>
  <c r="AS190" i="56"/>
  <c r="AQ190" i="56"/>
  <c r="AP190" i="56"/>
  <c r="AO190" i="56"/>
  <c r="AN190" i="56"/>
  <c r="AR190" i="56" s="1"/>
  <c r="AM190" i="56"/>
  <c r="AL190" i="56"/>
  <c r="AD190" i="56"/>
  <c r="Q190" i="56"/>
  <c r="BD189" i="56"/>
  <c r="BC189" i="56"/>
  <c r="BB189" i="56"/>
  <c r="BA189" i="56"/>
  <c r="AZ189" i="56"/>
  <c r="AY189" i="56"/>
  <c r="AX189" i="56"/>
  <c r="AW189" i="56"/>
  <c r="AV189" i="56"/>
  <c r="AU189" i="56"/>
  <c r="AT189" i="56"/>
  <c r="AS189" i="56"/>
  <c r="BE189" i="56" s="1"/>
  <c r="AQ189" i="56"/>
  <c r="AP189" i="56"/>
  <c r="AO189" i="56"/>
  <c r="AN189" i="56"/>
  <c r="AM189" i="56"/>
  <c r="AL189" i="56"/>
  <c r="AR189" i="56" s="1"/>
  <c r="AD189" i="56"/>
  <c r="Q189" i="56"/>
  <c r="BD188" i="56"/>
  <c r="BC188" i="56"/>
  <c r="BB188" i="56"/>
  <c r="BA188" i="56"/>
  <c r="AZ188" i="56"/>
  <c r="AY188" i="56"/>
  <c r="AX188" i="56"/>
  <c r="AW188" i="56"/>
  <c r="AV188" i="56"/>
  <c r="AU188" i="56"/>
  <c r="AT188" i="56"/>
  <c r="AS188" i="56"/>
  <c r="BE188" i="56" s="1"/>
  <c r="AQ188" i="56"/>
  <c r="AP188" i="56"/>
  <c r="AO188" i="56"/>
  <c r="AN188" i="56"/>
  <c r="AR188" i="56" s="1"/>
  <c r="AM188" i="56"/>
  <c r="AL188" i="56"/>
  <c r="AD188" i="56"/>
  <c r="Q188" i="56"/>
  <c r="BD187" i="56"/>
  <c r="BC187" i="56"/>
  <c r="BB187" i="56"/>
  <c r="BA187" i="56"/>
  <c r="AZ187" i="56"/>
  <c r="AY187" i="56"/>
  <c r="AX187" i="56"/>
  <c r="AW187" i="56"/>
  <c r="AV187" i="56"/>
  <c r="AU187" i="56"/>
  <c r="AT187" i="56"/>
  <c r="AS187" i="56"/>
  <c r="AQ187" i="56"/>
  <c r="AP187" i="56"/>
  <c r="AO187" i="56"/>
  <c r="AN187" i="56"/>
  <c r="AM187" i="56"/>
  <c r="AL187" i="56"/>
  <c r="AR187" i="56" s="1"/>
  <c r="AD187" i="56"/>
  <c r="Q187" i="56"/>
  <c r="BD186" i="56"/>
  <c r="BC186" i="56"/>
  <c r="BB186" i="56"/>
  <c r="BA186" i="56"/>
  <c r="AZ186" i="56"/>
  <c r="AY186" i="56"/>
  <c r="AX186" i="56"/>
  <c r="AW186" i="56"/>
  <c r="AV186" i="56"/>
  <c r="AU186" i="56"/>
  <c r="AT186" i="56"/>
  <c r="AS186" i="56"/>
  <c r="BE186" i="56" s="1"/>
  <c r="AQ186" i="56"/>
  <c r="AP186" i="56"/>
  <c r="AO186" i="56"/>
  <c r="AN186" i="56"/>
  <c r="AR186" i="56" s="1"/>
  <c r="AM186" i="56"/>
  <c r="AL186" i="56"/>
  <c r="AD186" i="56"/>
  <c r="Q186" i="56"/>
  <c r="BD185" i="56"/>
  <c r="BC185" i="56"/>
  <c r="BB185" i="56"/>
  <c r="BA185" i="56"/>
  <c r="AZ185" i="56"/>
  <c r="AY185" i="56"/>
  <c r="AX185" i="56"/>
  <c r="AW185" i="56"/>
  <c r="AV185" i="56"/>
  <c r="AU185" i="56"/>
  <c r="AT185" i="56"/>
  <c r="AS185" i="56"/>
  <c r="AQ185" i="56"/>
  <c r="AP185" i="56"/>
  <c r="AO185" i="56"/>
  <c r="AN185" i="56"/>
  <c r="AM185" i="56"/>
  <c r="AL185" i="56"/>
  <c r="AR185" i="56" s="1"/>
  <c r="AD185" i="56"/>
  <c r="Q185" i="56"/>
  <c r="BD184" i="56"/>
  <c r="BC184" i="56"/>
  <c r="BB184" i="56"/>
  <c r="BA184" i="56"/>
  <c r="AZ184" i="56"/>
  <c r="AY184" i="56"/>
  <c r="AX184" i="56"/>
  <c r="AW184" i="56"/>
  <c r="AV184" i="56"/>
  <c r="AU184" i="56"/>
  <c r="AT184" i="56"/>
  <c r="AS184" i="56"/>
  <c r="AQ184" i="56"/>
  <c r="AP184" i="56"/>
  <c r="AO184" i="56"/>
  <c r="AN184" i="56"/>
  <c r="AR184" i="56" s="1"/>
  <c r="AM184" i="56"/>
  <c r="AL184" i="56"/>
  <c r="AD184" i="56"/>
  <c r="Q184" i="56"/>
  <c r="BD183" i="56"/>
  <c r="BC183" i="56"/>
  <c r="BB183" i="56"/>
  <c r="BA183" i="56"/>
  <c r="AZ183" i="56"/>
  <c r="AY183" i="56"/>
  <c r="AX183" i="56"/>
  <c r="AW183" i="56"/>
  <c r="AV183" i="56"/>
  <c r="AU183" i="56"/>
  <c r="AT183" i="56"/>
  <c r="AS183" i="56"/>
  <c r="AQ183" i="56"/>
  <c r="AP183" i="56"/>
  <c r="AO183" i="56"/>
  <c r="AN183" i="56"/>
  <c r="AM183" i="56"/>
  <c r="AL183" i="56"/>
  <c r="AR183" i="56" s="1"/>
  <c r="AD183" i="56"/>
  <c r="Q183" i="56"/>
  <c r="BD182" i="56"/>
  <c r="BC182" i="56"/>
  <c r="BB182" i="56"/>
  <c r="BA182" i="56"/>
  <c r="AZ182" i="56"/>
  <c r="AY182" i="56"/>
  <c r="AX182" i="56"/>
  <c r="AW182" i="56"/>
  <c r="AV182" i="56"/>
  <c r="AU182" i="56"/>
  <c r="AT182" i="56"/>
  <c r="AS182" i="56"/>
  <c r="AQ182" i="56"/>
  <c r="AP182" i="56"/>
  <c r="AO182" i="56"/>
  <c r="AN182" i="56"/>
  <c r="AR182" i="56" s="1"/>
  <c r="AM182" i="56"/>
  <c r="AL182" i="56"/>
  <c r="AD182" i="56"/>
  <c r="Q182" i="56"/>
  <c r="BD181" i="56"/>
  <c r="BC181" i="56"/>
  <c r="BB181" i="56"/>
  <c r="BA181" i="56"/>
  <c r="AZ181" i="56"/>
  <c r="AY181" i="56"/>
  <c r="AX181" i="56"/>
  <c r="AW181" i="56"/>
  <c r="AV181" i="56"/>
  <c r="AU181" i="56"/>
  <c r="AT181" i="56"/>
  <c r="AS181" i="56"/>
  <c r="AQ181" i="56"/>
  <c r="AP181" i="56"/>
  <c r="AO181" i="56"/>
  <c r="AN181" i="56"/>
  <c r="AM181" i="56"/>
  <c r="AL181" i="56"/>
  <c r="AR181" i="56" s="1"/>
  <c r="AD181" i="56"/>
  <c r="Q181" i="56"/>
  <c r="BD180" i="56"/>
  <c r="BC180" i="56"/>
  <c r="BB180" i="56"/>
  <c r="BA180" i="56"/>
  <c r="AZ180" i="56"/>
  <c r="AY180" i="56"/>
  <c r="AX180" i="56"/>
  <c r="AW180" i="56"/>
  <c r="AV180" i="56"/>
  <c r="AU180" i="56"/>
  <c r="AT180" i="56"/>
  <c r="AS180" i="56"/>
  <c r="AQ180" i="56"/>
  <c r="AP180" i="56"/>
  <c r="AO180" i="56"/>
  <c r="AN180" i="56"/>
  <c r="AR180" i="56" s="1"/>
  <c r="AM180" i="56"/>
  <c r="AL180" i="56"/>
  <c r="AD180" i="56"/>
  <c r="Q180" i="56"/>
  <c r="BD179" i="56"/>
  <c r="BC179" i="56"/>
  <c r="BB179" i="56"/>
  <c r="BA179" i="56"/>
  <c r="AZ179" i="56"/>
  <c r="AY179" i="56"/>
  <c r="AX179" i="56"/>
  <c r="AW179" i="56"/>
  <c r="AV179" i="56"/>
  <c r="AU179" i="56"/>
  <c r="AT179" i="56"/>
  <c r="AS179" i="56"/>
  <c r="AQ179" i="56"/>
  <c r="AP179" i="56"/>
  <c r="AO179" i="56"/>
  <c r="AN179" i="56"/>
  <c r="AM179" i="56"/>
  <c r="AL179" i="56"/>
  <c r="AR179" i="56" s="1"/>
  <c r="AD179" i="56"/>
  <c r="Q179" i="56"/>
  <c r="BD178" i="56"/>
  <c r="BC178" i="56"/>
  <c r="BB178" i="56"/>
  <c r="BA178" i="56"/>
  <c r="AZ178" i="56"/>
  <c r="AY178" i="56"/>
  <c r="AX178" i="56"/>
  <c r="AW178" i="56"/>
  <c r="AV178" i="56"/>
  <c r="AU178" i="56"/>
  <c r="AT178" i="56"/>
  <c r="AS178" i="56"/>
  <c r="AQ178" i="56"/>
  <c r="AP178" i="56"/>
  <c r="AO178" i="56"/>
  <c r="AN178" i="56"/>
  <c r="AR178" i="56" s="1"/>
  <c r="AM178" i="56"/>
  <c r="AL178" i="56"/>
  <c r="AD178" i="56"/>
  <c r="Q178" i="56"/>
  <c r="BD177" i="56"/>
  <c r="BC177" i="56"/>
  <c r="BB177" i="56"/>
  <c r="BA177" i="56"/>
  <c r="AZ177" i="56"/>
  <c r="AY177" i="56"/>
  <c r="AX177" i="56"/>
  <c r="AW177" i="56"/>
  <c r="AV177" i="56"/>
  <c r="AU177" i="56"/>
  <c r="AT177" i="56"/>
  <c r="AS177" i="56"/>
  <c r="AQ177" i="56"/>
  <c r="AP177" i="56"/>
  <c r="AO177" i="56"/>
  <c r="AN177" i="56"/>
  <c r="AM177" i="56"/>
  <c r="AL177" i="56"/>
  <c r="AR177" i="56" s="1"/>
  <c r="AD177" i="56"/>
  <c r="Q177" i="56"/>
  <c r="BD176" i="56"/>
  <c r="BC176" i="56"/>
  <c r="BB176" i="56"/>
  <c r="BA176" i="56"/>
  <c r="AZ176" i="56"/>
  <c r="AY176" i="56"/>
  <c r="AX176" i="56"/>
  <c r="AW176" i="56"/>
  <c r="AV176" i="56"/>
  <c r="AU176" i="56"/>
  <c r="AT176" i="56"/>
  <c r="AS176" i="56"/>
  <c r="BE176" i="56" s="1"/>
  <c r="AQ176" i="56"/>
  <c r="AP176" i="56"/>
  <c r="AO176" i="56"/>
  <c r="AN176" i="56"/>
  <c r="AR176" i="56" s="1"/>
  <c r="AM176" i="56"/>
  <c r="AL176" i="56"/>
  <c r="AD176" i="56"/>
  <c r="Q176" i="56"/>
  <c r="BD175" i="56"/>
  <c r="BC175" i="56"/>
  <c r="BB175" i="56"/>
  <c r="BA175" i="56"/>
  <c r="AZ175" i="56"/>
  <c r="AY175" i="56"/>
  <c r="AX175" i="56"/>
  <c r="AW175" i="56"/>
  <c r="AV175" i="56"/>
  <c r="AU175" i="56"/>
  <c r="AT175" i="56"/>
  <c r="AS175" i="56"/>
  <c r="BE175" i="56" s="1"/>
  <c r="AQ175" i="56"/>
  <c r="AP175" i="56"/>
  <c r="AO175" i="56"/>
  <c r="AN175" i="56"/>
  <c r="AM175" i="56"/>
  <c r="AL175" i="56"/>
  <c r="AR175" i="56" s="1"/>
  <c r="AD175" i="56"/>
  <c r="Q175" i="56"/>
  <c r="BD174" i="56"/>
  <c r="BC174" i="56"/>
  <c r="BB174" i="56"/>
  <c r="BA174" i="56"/>
  <c r="AZ174" i="56"/>
  <c r="AY174" i="56"/>
  <c r="AX174" i="56"/>
  <c r="AW174" i="56"/>
  <c r="AV174" i="56"/>
  <c r="AU174" i="56"/>
  <c r="AT174" i="56"/>
  <c r="AS174" i="56"/>
  <c r="AQ174" i="56"/>
  <c r="AP174" i="56"/>
  <c r="AO174" i="56"/>
  <c r="AN174" i="56"/>
  <c r="AR174" i="56" s="1"/>
  <c r="AM174" i="56"/>
  <c r="AL174" i="56"/>
  <c r="AD174" i="56"/>
  <c r="Q174" i="56"/>
  <c r="BD173" i="56"/>
  <c r="BC173" i="56"/>
  <c r="BB173" i="56"/>
  <c r="BA173" i="56"/>
  <c r="AZ173" i="56"/>
  <c r="AY173" i="56"/>
  <c r="AX173" i="56"/>
  <c r="AW173" i="56"/>
  <c r="AV173" i="56"/>
  <c r="AU173" i="56"/>
  <c r="AT173" i="56"/>
  <c r="AS173" i="56"/>
  <c r="BE173" i="56" s="1"/>
  <c r="AQ173" i="56"/>
  <c r="AP173" i="56"/>
  <c r="AO173" i="56"/>
  <c r="AN173" i="56"/>
  <c r="AM173" i="56"/>
  <c r="AL173" i="56"/>
  <c r="AR173" i="56" s="1"/>
  <c r="AD173" i="56"/>
  <c r="Q173" i="56"/>
  <c r="BD172" i="56"/>
  <c r="BC172" i="56"/>
  <c r="BB172" i="56"/>
  <c r="BA172" i="56"/>
  <c r="AZ172" i="56"/>
  <c r="AY172" i="56"/>
  <c r="AX172" i="56"/>
  <c r="AW172" i="56"/>
  <c r="AV172" i="56"/>
  <c r="AU172" i="56"/>
  <c r="AT172" i="56"/>
  <c r="AS172" i="56"/>
  <c r="AQ172" i="56"/>
  <c r="AP172" i="56"/>
  <c r="AO172" i="56"/>
  <c r="AN172" i="56"/>
  <c r="AR172" i="56" s="1"/>
  <c r="AM172" i="56"/>
  <c r="AL172" i="56"/>
  <c r="AD172" i="56"/>
  <c r="Q172" i="56"/>
  <c r="BD171" i="56"/>
  <c r="BC171" i="56"/>
  <c r="BB171" i="56"/>
  <c r="BA171" i="56"/>
  <c r="AZ171" i="56"/>
  <c r="AY171" i="56"/>
  <c r="AX171" i="56"/>
  <c r="AW171" i="56"/>
  <c r="AV171" i="56"/>
  <c r="AU171" i="56"/>
  <c r="AT171" i="56"/>
  <c r="AS171" i="56"/>
  <c r="AQ171" i="56"/>
  <c r="AP171" i="56"/>
  <c r="AO171" i="56"/>
  <c r="AN171" i="56"/>
  <c r="AM171" i="56"/>
  <c r="AL171" i="56"/>
  <c r="AR171" i="56" s="1"/>
  <c r="AD171" i="56"/>
  <c r="Q171" i="56"/>
  <c r="BD170" i="56"/>
  <c r="BC170" i="56"/>
  <c r="BB170" i="56"/>
  <c r="BA170" i="56"/>
  <c r="AZ170" i="56"/>
  <c r="AY170" i="56"/>
  <c r="AX170" i="56"/>
  <c r="AW170" i="56"/>
  <c r="AV170" i="56"/>
  <c r="AU170" i="56"/>
  <c r="AT170" i="56"/>
  <c r="AS170" i="56"/>
  <c r="AQ170" i="56"/>
  <c r="AP170" i="56"/>
  <c r="AO170" i="56"/>
  <c r="AN170" i="56"/>
  <c r="AR170" i="56" s="1"/>
  <c r="AM170" i="56"/>
  <c r="AL170" i="56"/>
  <c r="AD170" i="56"/>
  <c r="Q170" i="56"/>
  <c r="BD169" i="56"/>
  <c r="BC169" i="56"/>
  <c r="BB169" i="56"/>
  <c r="BA169" i="56"/>
  <c r="AZ169" i="56"/>
  <c r="AY169" i="56"/>
  <c r="AX169" i="56"/>
  <c r="AW169" i="56"/>
  <c r="AV169" i="56"/>
  <c r="AU169" i="56"/>
  <c r="AT169" i="56"/>
  <c r="AS169" i="56"/>
  <c r="AQ169" i="56"/>
  <c r="AP169" i="56"/>
  <c r="AO169" i="56"/>
  <c r="AN169" i="56"/>
  <c r="AM169" i="56"/>
  <c r="AL169" i="56"/>
  <c r="AR169" i="56" s="1"/>
  <c r="AD169" i="56"/>
  <c r="Q169" i="56"/>
  <c r="BD168" i="56"/>
  <c r="BC168" i="56"/>
  <c r="BB168" i="56"/>
  <c r="BA168" i="56"/>
  <c r="AZ168" i="56"/>
  <c r="AY168" i="56"/>
  <c r="AX168" i="56"/>
  <c r="AW168" i="56"/>
  <c r="AV168" i="56"/>
  <c r="AU168" i="56"/>
  <c r="AT168" i="56"/>
  <c r="AS168" i="56"/>
  <c r="BE168" i="56" s="1"/>
  <c r="AQ168" i="56"/>
  <c r="AP168" i="56"/>
  <c r="AO168" i="56"/>
  <c r="AN168" i="56"/>
  <c r="AR168" i="56" s="1"/>
  <c r="AM168" i="56"/>
  <c r="AL168" i="56"/>
  <c r="AD168" i="56"/>
  <c r="Q168" i="56"/>
  <c r="BD167" i="56"/>
  <c r="BC167" i="56"/>
  <c r="BB167" i="56"/>
  <c r="BA167" i="56"/>
  <c r="AZ167" i="56"/>
  <c r="AY167" i="56"/>
  <c r="AX167" i="56"/>
  <c r="AW167" i="56"/>
  <c r="AV167" i="56"/>
  <c r="AU167" i="56"/>
  <c r="AT167" i="56"/>
  <c r="AS167" i="56"/>
  <c r="AQ167" i="56"/>
  <c r="AP167" i="56"/>
  <c r="AO167" i="56"/>
  <c r="AN167" i="56"/>
  <c r="AM167" i="56"/>
  <c r="AL167" i="56"/>
  <c r="AR167" i="56" s="1"/>
  <c r="AD167" i="56"/>
  <c r="Q167" i="56"/>
  <c r="BD166" i="56"/>
  <c r="BC166" i="56"/>
  <c r="BB166" i="56"/>
  <c r="BA166" i="56"/>
  <c r="AZ166" i="56"/>
  <c r="AY166" i="56"/>
  <c r="AX166" i="56"/>
  <c r="AW166" i="56"/>
  <c r="AV166" i="56"/>
  <c r="AU166" i="56"/>
  <c r="AT166" i="56"/>
  <c r="AS166" i="56"/>
  <c r="BE166" i="56" s="1"/>
  <c r="AQ166" i="56"/>
  <c r="AP166" i="56"/>
  <c r="AO166" i="56"/>
  <c r="AN166" i="56"/>
  <c r="AR166" i="56" s="1"/>
  <c r="AM166" i="56"/>
  <c r="AL166" i="56"/>
  <c r="AD166" i="56"/>
  <c r="Q166" i="56"/>
  <c r="BD165" i="56"/>
  <c r="BC165" i="56"/>
  <c r="BB165" i="56"/>
  <c r="BA165" i="56"/>
  <c r="AZ165" i="56"/>
  <c r="AY165" i="56"/>
  <c r="AX165" i="56"/>
  <c r="AW165" i="56"/>
  <c r="AV165" i="56"/>
  <c r="AU165" i="56"/>
  <c r="AT165" i="56"/>
  <c r="AS165" i="56"/>
  <c r="AQ165" i="56"/>
  <c r="AP165" i="56"/>
  <c r="AO165" i="56"/>
  <c r="AN165" i="56"/>
  <c r="AM165" i="56"/>
  <c r="AL165" i="56"/>
  <c r="AR165" i="56" s="1"/>
  <c r="AD165" i="56"/>
  <c r="Q165" i="56"/>
  <c r="BD164" i="56"/>
  <c r="BC164" i="56"/>
  <c r="BB164" i="56"/>
  <c r="BA164" i="56"/>
  <c r="AZ164" i="56"/>
  <c r="AY164" i="56"/>
  <c r="AX164" i="56"/>
  <c r="AW164" i="56"/>
  <c r="AV164" i="56"/>
  <c r="AU164" i="56"/>
  <c r="AT164" i="56"/>
  <c r="AS164" i="56"/>
  <c r="AQ164" i="56"/>
  <c r="AP164" i="56"/>
  <c r="AO164" i="56"/>
  <c r="AN164" i="56"/>
  <c r="AR164" i="56" s="1"/>
  <c r="AM164" i="56"/>
  <c r="AL164" i="56"/>
  <c r="AD164" i="56"/>
  <c r="Q164" i="56"/>
  <c r="BD163" i="56"/>
  <c r="BC163" i="56"/>
  <c r="BB163" i="56"/>
  <c r="BA163" i="56"/>
  <c r="AZ163" i="56"/>
  <c r="AY163" i="56"/>
  <c r="AX163" i="56"/>
  <c r="AW163" i="56"/>
  <c r="AV163" i="56"/>
  <c r="AU163" i="56"/>
  <c r="AT163" i="56"/>
  <c r="AS163" i="56"/>
  <c r="BE163" i="56" s="1"/>
  <c r="AQ163" i="56"/>
  <c r="AP163" i="56"/>
  <c r="AO163" i="56"/>
  <c r="AN163" i="56"/>
  <c r="AM163" i="56"/>
  <c r="AL163" i="56"/>
  <c r="AR163" i="56" s="1"/>
  <c r="AD163" i="56"/>
  <c r="Q163" i="56"/>
  <c r="BD162" i="56"/>
  <c r="BC162" i="56"/>
  <c r="BB162" i="56"/>
  <c r="BA162" i="56"/>
  <c r="AZ162" i="56"/>
  <c r="AY162" i="56"/>
  <c r="AX162" i="56"/>
  <c r="AW162" i="56"/>
  <c r="AV162" i="56"/>
  <c r="AU162" i="56"/>
  <c r="AT162" i="56"/>
  <c r="AS162" i="56"/>
  <c r="BE162" i="56" s="1"/>
  <c r="AQ162" i="56"/>
  <c r="AP162" i="56"/>
  <c r="AO162" i="56"/>
  <c r="AN162" i="56"/>
  <c r="AR162" i="56" s="1"/>
  <c r="AM162" i="56"/>
  <c r="AL162" i="56"/>
  <c r="AD162" i="56"/>
  <c r="Q162" i="56"/>
  <c r="BD161" i="56"/>
  <c r="BC161" i="56"/>
  <c r="BB161" i="56"/>
  <c r="BA161" i="56"/>
  <c r="AZ161" i="56"/>
  <c r="AY161" i="56"/>
  <c r="AX161" i="56"/>
  <c r="AW161" i="56"/>
  <c r="AV161" i="56"/>
  <c r="AU161" i="56"/>
  <c r="AT161" i="56"/>
  <c r="AS161" i="56"/>
  <c r="BE161" i="56" s="1"/>
  <c r="AQ161" i="56"/>
  <c r="AP161" i="56"/>
  <c r="AO161" i="56"/>
  <c r="AN161" i="56"/>
  <c r="AM161" i="56"/>
  <c r="AL161" i="56"/>
  <c r="AR161" i="56" s="1"/>
  <c r="AD161" i="56"/>
  <c r="Q161" i="56"/>
  <c r="BD160" i="56"/>
  <c r="BC160" i="56"/>
  <c r="BB160" i="56"/>
  <c r="BA160" i="56"/>
  <c r="AZ160" i="56"/>
  <c r="AY160" i="56"/>
  <c r="AX160" i="56"/>
  <c r="AW160" i="56"/>
  <c r="AV160" i="56"/>
  <c r="AU160" i="56"/>
  <c r="AT160" i="56"/>
  <c r="AS160" i="56"/>
  <c r="BE160" i="56" s="1"/>
  <c r="AQ160" i="56"/>
  <c r="AP160" i="56"/>
  <c r="AO160" i="56"/>
  <c r="AN160" i="56"/>
  <c r="AR160" i="56" s="1"/>
  <c r="AM160" i="56"/>
  <c r="AL160" i="56"/>
  <c r="AD160" i="56"/>
  <c r="Q160" i="56"/>
  <c r="BD159" i="56"/>
  <c r="BC159" i="56"/>
  <c r="BB159" i="56"/>
  <c r="BA159" i="56"/>
  <c r="AZ159" i="56"/>
  <c r="AY159" i="56"/>
  <c r="AX159" i="56"/>
  <c r="AW159" i="56"/>
  <c r="AV159" i="56"/>
  <c r="AU159" i="56"/>
  <c r="AT159" i="56"/>
  <c r="AS159" i="56"/>
  <c r="AQ159" i="56"/>
  <c r="AP159" i="56"/>
  <c r="AO159" i="56"/>
  <c r="AN159" i="56"/>
  <c r="AM159" i="56"/>
  <c r="AL159" i="56"/>
  <c r="AR159" i="56" s="1"/>
  <c r="AD159" i="56"/>
  <c r="Q159" i="56"/>
  <c r="BD158" i="56"/>
  <c r="BC158" i="56"/>
  <c r="BB158" i="56"/>
  <c r="BA158" i="56"/>
  <c r="AZ158" i="56"/>
  <c r="AY158" i="56"/>
  <c r="AX158" i="56"/>
  <c r="AW158" i="56"/>
  <c r="AV158" i="56"/>
  <c r="AU158" i="56"/>
  <c r="AT158" i="56"/>
  <c r="AS158" i="56"/>
  <c r="AQ158" i="56"/>
  <c r="AP158" i="56"/>
  <c r="AO158" i="56"/>
  <c r="AN158" i="56"/>
  <c r="AR158" i="56" s="1"/>
  <c r="AM158" i="56"/>
  <c r="AL158" i="56"/>
  <c r="AD158" i="56"/>
  <c r="Q158" i="56"/>
  <c r="BD157" i="56"/>
  <c r="BC157" i="56"/>
  <c r="BB157" i="56"/>
  <c r="BA157" i="56"/>
  <c r="AZ157" i="56"/>
  <c r="AY157" i="56"/>
  <c r="AX157" i="56"/>
  <c r="AW157" i="56"/>
  <c r="AV157" i="56"/>
  <c r="AU157" i="56"/>
  <c r="AT157" i="56"/>
  <c r="AS157" i="56"/>
  <c r="BE157" i="56" s="1"/>
  <c r="AQ157" i="56"/>
  <c r="AP157" i="56"/>
  <c r="AO157" i="56"/>
  <c r="AN157" i="56"/>
  <c r="AM157" i="56"/>
  <c r="AL157" i="56"/>
  <c r="AR157" i="56" s="1"/>
  <c r="AD157" i="56"/>
  <c r="Q157" i="56"/>
  <c r="BD156" i="56"/>
  <c r="BC156" i="56"/>
  <c r="BB156" i="56"/>
  <c r="BA156" i="56"/>
  <c r="AZ156" i="56"/>
  <c r="AY156" i="56"/>
  <c r="AX156" i="56"/>
  <c r="AW156" i="56"/>
  <c r="AV156" i="56"/>
  <c r="AU156" i="56"/>
  <c r="AT156" i="56"/>
  <c r="AS156" i="56"/>
  <c r="BE156" i="56" s="1"/>
  <c r="AQ156" i="56"/>
  <c r="AP156" i="56"/>
  <c r="AO156" i="56"/>
  <c r="AN156" i="56"/>
  <c r="AR156" i="56" s="1"/>
  <c r="AM156" i="56"/>
  <c r="AL156" i="56"/>
  <c r="AD156" i="56"/>
  <c r="Q156" i="56"/>
  <c r="BD155" i="56"/>
  <c r="BC155" i="56"/>
  <c r="BB155" i="56"/>
  <c r="BA155" i="56"/>
  <c r="AZ155" i="56"/>
  <c r="AY155" i="56"/>
  <c r="AX155" i="56"/>
  <c r="AW155" i="56"/>
  <c r="AV155" i="56"/>
  <c r="AU155" i="56"/>
  <c r="AT155" i="56"/>
  <c r="AS155" i="56"/>
  <c r="AQ155" i="56"/>
  <c r="AP155" i="56"/>
  <c r="AO155" i="56"/>
  <c r="AN155" i="56"/>
  <c r="AM155" i="56"/>
  <c r="AL155" i="56"/>
  <c r="AR155" i="56" s="1"/>
  <c r="AD155" i="56"/>
  <c r="Q155" i="56"/>
  <c r="BD154" i="56"/>
  <c r="BC154" i="56"/>
  <c r="BB154" i="56"/>
  <c r="BA154" i="56"/>
  <c r="AZ154" i="56"/>
  <c r="AY154" i="56"/>
  <c r="AX154" i="56"/>
  <c r="AW154" i="56"/>
  <c r="AV154" i="56"/>
  <c r="AU154" i="56"/>
  <c r="AT154" i="56"/>
  <c r="AS154" i="56"/>
  <c r="BE154" i="56" s="1"/>
  <c r="AQ154" i="56"/>
  <c r="AP154" i="56"/>
  <c r="AO154" i="56"/>
  <c r="AN154" i="56"/>
  <c r="AR154" i="56" s="1"/>
  <c r="AM154" i="56"/>
  <c r="AL154" i="56"/>
  <c r="AD154" i="56"/>
  <c r="Q154" i="56"/>
  <c r="BD153" i="56"/>
  <c r="BC153" i="56"/>
  <c r="BB153" i="56"/>
  <c r="BA153" i="56"/>
  <c r="AZ153" i="56"/>
  <c r="AY153" i="56"/>
  <c r="AX153" i="56"/>
  <c r="AW153" i="56"/>
  <c r="AV153" i="56"/>
  <c r="AU153" i="56"/>
  <c r="AT153" i="56"/>
  <c r="AS153" i="56"/>
  <c r="AQ153" i="56"/>
  <c r="AP153" i="56"/>
  <c r="AO153" i="56"/>
  <c r="AN153" i="56"/>
  <c r="AM153" i="56"/>
  <c r="AL153" i="56"/>
  <c r="AR153" i="56" s="1"/>
  <c r="AD153" i="56"/>
  <c r="Q153" i="56"/>
  <c r="BD152" i="56"/>
  <c r="BC152" i="56"/>
  <c r="BB152" i="56"/>
  <c r="BA152" i="56"/>
  <c r="AZ152" i="56"/>
  <c r="AY152" i="56"/>
  <c r="AX152" i="56"/>
  <c r="AW152" i="56"/>
  <c r="AV152" i="56"/>
  <c r="AU152" i="56"/>
  <c r="AT152" i="56"/>
  <c r="AS152" i="56"/>
  <c r="AQ152" i="56"/>
  <c r="AP152" i="56"/>
  <c r="AO152" i="56"/>
  <c r="AN152" i="56"/>
  <c r="AR152" i="56" s="1"/>
  <c r="AM152" i="56"/>
  <c r="AL152" i="56"/>
  <c r="AD152" i="56"/>
  <c r="Q152" i="56"/>
  <c r="BD151" i="56"/>
  <c r="BC151" i="56"/>
  <c r="BB151" i="56"/>
  <c r="BA151" i="56"/>
  <c r="AZ151" i="56"/>
  <c r="AY151" i="56"/>
  <c r="AX151" i="56"/>
  <c r="AW151" i="56"/>
  <c r="AV151" i="56"/>
  <c r="AU151" i="56"/>
  <c r="AT151" i="56"/>
  <c r="AS151" i="56"/>
  <c r="BE151" i="56" s="1"/>
  <c r="AQ151" i="56"/>
  <c r="AP151" i="56"/>
  <c r="AO151" i="56"/>
  <c r="AN151" i="56"/>
  <c r="AM151" i="56"/>
  <c r="AL151" i="56"/>
  <c r="AR151" i="56" s="1"/>
  <c r="AD151" i="56"/>
  <c r="Q151" i="56"/>
  <c r="BD150" i="56"/>
  <c r="BC150" i="56"/>
  <c r="BB150" i="56"/>
  <c r="BA150" i="56"/>
  <c r="AZ150" i="56"/>
  <c r="AY150" i="56"/>
  <c r="AX150" i="56"/>
  <c r="AW150" i="56"/>
  <c r="AV150" i="56"/>
  <c r="AU150" i="56"/>
  <c r="AT150" i="56"/>
  <c r="AS150" i="56"/>
  <c r="AQ150" i="56"/>
  <c r="AP150" i="56"/>
  <c r="AO150" i="56"/>
  <c r="AN150" i="56"/>
  <c r="AM150" i="56"/>
  <c r="AL150" i="56"/>
  <c r="AR150" i="56" s="1"/>
  <c r="AD150" i="56"/>
  <c r="Q150" i="56"/>
  <c r="BD149" i="56"/>
  <c r="BC149" i="56"/>
  <c r="BB149" i="56"/>
  <c r="BA149" i="56"/>
  <c r="AZ149" i="56"/>
  <c r="AY149" i="56"/>
  <c r="AX149" i="56"/>
  <c r="AW149" i="56"/>
  <c r="AV149" i="56"/>
  <c r="AU149" i="56"/>
  <c r="AT149" i="56"/>
  <c r="AS149" i="56"/>
  <c r="BE149" i="56" s="1"/>
  <c r="AQ149" i="56"/>
  <c r="AP149" i="56"/>
  <c r="AO149" i="56"/>
  <c r="AN149" i="56"/>
  <c r="AM149" i="56"/>
  <c r="AL149" i="56"/>
  <c r="AR149" i="56" s="1"/>
  <c r="AD149" i="56"/>
  <c r="Q149" i="56"/>
  <c r="BD148" i="56"/>
  <c r="BC148" i="56"/>
  <c r="BB148" i="56"/>
  <c r="BA148" i="56"/>
  <c r="AZ148" i="56"/>
  <c r="AY148" i="56"/>
  <c r="AX148" i="56"/>
  <c r="AW148" i="56"/>
  <c r="AV148" i="56"/>
  <c r="AU148" i="56"/>
  <c r="AT148" i="56"/>
  <c r="AS148" i="56"/>
  <c r="AQ148" i="56"/>
  <c r="AP148" i="56"/>
  <c r="AO148" i="56"/>
  <c r="AN148" i="56"/>
  <c r="AM148" i="56"/>
  <c r="AL148" i="56"/>
  <c r="AR148" i="56" s="1"/>
  <c r="AD148" i="56"/>
  <c r="Q148" i="56"/>
  <c r="BD147" i="56"/>
  <c r="BC147" i="56"/>
  <c r="BB147" i="56"/>
  <c r="BA147" i="56"/>
  <c r="AZ147" i="56"/>
  <c r="AY147" i="56"/>
  <c r="AX147" i="56"/>
  <c r="AW147" i="56"/>
  <c r="AV147" i="56"/>
  <c r="AU147" i="56"/>
  <c r="AT147" i="56"/>
  <c r="AS147" i="56"/>
  <c r="BE147" i="56" s="1"/>
  <c r="AQ147" i="56"/>
  <c r="AP147" i="56"/>
  <c r="AO147" i="56"/>
  <c r="AN147" i="56"/>
  <c r="AM147" i="56"/>
  <c r="AL147" i="56"/>
  <c r="AR147" i="56" s="1"/>
  <c r="AD147" i="56"/>
  <c r="Q147" i="56"/>
  <c r="BD146" i="56"/>
  <c r="BC146" i="56"/>
  <c r="BB146" i="56"/>
  <c r="BA146" i="56"/>
  <c r="AZ146" i="56"/>
  <c r="AY146" i="56"/>
  <c r="AX146" i="56"/>
  <c r="AW146" i="56"/>
  <c r="AV146" i="56"/>
  <c r="AU146" i="56"/>
  <c r="AT146" i="56"/>
  <c r="AS146" i="56"/>
  <c r="BE146" i="56" s="1"/>
  <c r="AQ146" i="56"/>
  <c r="AP146" i="56"/>
  <c r="AO146" i="56"/>
  <c r="AN146" i="56"/>
  <c r="AM146" i="56"/>
  <c r="AL146" i="56"/>
  <c r="AR146" i="56" s="1"/>
  <c r="AD146" i="56"/>
  <c r="Q146" i="56"/>
  <c r="BD145" i="56"/>
  <c r="BC145" i="56"/>
  <c r="BB145" i="56"/>
  <c r="BA145" i="56"/>
  <c r="AZ145" i="56"/>
  <c r="AY145" i="56"/>
  <c r="AX145" i="56"/>
  <c r="AW145" i="56"/>
  <c r="AV145" i="56"/>
  <c r="AU145" i="56"/>
  <c r="AT145" i="56"/>
  <c r="AS145" i="56"/>
  <c r="BE145" i="56" s="1"/>
  <c r="AQ145" i="56"/>
  <c r="AP145" i="56"/>
  <c r="AO145" i="56"/>
  <c r="AN145" i="56"/>
  <c r="AM145" i="56"/>
  <c r="AL145" i="56"/>
  <c r="AR145" i="56" s="1"/>
  <c r="AD145" i="56"/>
  <c r="Q145" i="56"/>
  <c r="BD144" i="56"/>
  <c r="BC144" i="56"/>
  <c r="BB144" i="56"/>
  <c r="BA144" i="56"/>
  <c r="AZ144" i="56"/>
  <c r="AY144" i="56"/>
  <c r="AX144" i="56"/>
  <c r="AW144" i="56"/>
  <c r="AV144" i="56"/>
  <c r="AU144" i="56"/>
  <c r="AT144" i="56"/>
  <c r="AS144" i="56"/>
  <c r="BE144" i="56" s="1"/>
  <c r="AQ144" i="56"/>
  <c r="AP144" i="56"/>
  <c r="AO144" i="56"/>
  <c r="AN144" i="56"/>
  <c r="AM144" i="56"/>
  <c r="AL144" i="56"/>
  <c r="AR144" i="56" s="1"/>
  <c r="AD144" i="56"/>
  <c r="Q144" i="56"/>
  <c r="BD143" i="56"/>
  <c r="BC143" i="56"/>
  <c r="BB143" i="56"/>
  <c r="BA143" i="56"/>
  <c r="AZ143" i="56"/>
  <c r="AY143" i="56"/>
  <c r="AX143" i="56"/>
  <c r="AW143" i="56"/>
  <c r="AV143" i="56"/>
  <c r="AU143" i="56"/>
  <c r="AT143" i="56"/>
  <c r="AS143" i="56"/>
  <c r="BE143" i="56" s="1"/>
  <c r="AQ143" i="56"/>
  <c r="AP143" i="56"/>
  <c r="AO143" i="56"/>
  <c r="AN143" i="56"/>
  <c r="AM143" i="56"/>
  <c r="AL143" i="56"/>
  <c r="AR143" i="56" s="1"/>
  <c r="AD143" i="56"/>
  <c r="Q143" i="56"/>
  <c r="BD142" i="56"/>
  <c r="BC142" i="56"/>
  <c r="BB142" i="56"/>
  <c r="BA142" i="56"/>
  <c r="AZ142" i="56"/>
  <c r="AY142" i="56"/>
  <c r="AX142" i="56"/>
  <c r="AW142" i="56"/>
  <c r="AV142" i="56"/>
  <c r="AU142" i="56"/>
  <c r="AT142" i="56"/>
  <c r="AS142" i="56"/>
  <c r="BE142" i="56" s="1"/>
  <c r="AQ142" i="56"/>
  <c r="AP142" i="56"/>
  <c r="AO142" i="56"/>
  <c r="AN142" i="56"/>
  <c r="AM142" i="56"/>
  <c r="AL142" i="56"/>
  <c r="AR142" i="56" s="1"/>
  <c r="AD142" i="56"/>
  <c r="Q142" i="56"/>
  <c r="BD141" i="56"/>
  <c r="BC141" i="56"/>
  <c r="BB141" i="56"/>
  <c r="BA141" i="56"/>
  <c r="AZ141" i="56"/>
  <c r="AY141" i="56"/>
  <c r="AX141" i="56"/>
  <c r="AW141" i="56"/>
  <c r="AV141" i="56"/>
  <c r="AU141" i="56"/>
  <c r="AT141" i="56"/>
  <c r="AS141" i="56"/>
  <c r="BE141" i="56" s="1"/>
  <c r="AQ141" i="56"/>
  <c r="AP141" i="56"/>
  <c r="AO141" i="56"/>
  <c r="AN141" i="56"/>
  <c r="AM141" i="56"/>
  <c r="AL141" i="56"/>
  <c r="AR141" i="56" s="1"/>
  <c r="AD141" i="56"/>
  <c r="Q141" i="56"/>
  <c r="BD140" i="56"/>
  <c r="BC140" i="56"/>
  <c r="BB140" i="56"/>
  <c r="BA140" i="56"/>
  <c r="AZ140" i="56"/>
  <c r="AY140" i="56"/>
  <c r="AX140" i="56"/>
  <c r="AW140" i="56"/>
  <c r="AV140" i="56"/>
  <c r="AU140" i="56"/>
  <c r="AT140" i="56"/>
  <c r="AS140" i="56"/>
  <c r="BE140" i="56" s="1"/>
  <c r="AQ140" i="56"/>
  <c r="AP140" i="56"/>
  <c r="AO140" i="56"/>
  <c r="AN140" i="56"/>
  <c r="AM140" i="56"/>
  <c r="AL140" i="56"/>
  <c r="AR140" i="56" s="1"/>
  <c r="AD140" i="56"/>
  <c r="Q140" i="56"/>
  <c r="BD139" i="56"/>
  <c r="BC139" i="56"/>
  <c r="BB139" i="56"/>
  <c r="BA139" i="56"/>
  <c r="AZ139" i="56"/>
  <c r="AY139" i="56"/>
  <c r="AX139" i="56"/>
  <c r="AW139" i="56"/>
  <c r="AV139" i="56"/>
  <c r="AU139" i="56"/>
  <c r="AT139" i="56"/>
  <c r="AS139" i="56"/>
  <c r="BE139" i="56" s="1"/>
  <c r="AQ139" i="56"/>
  <c r="AP139" i="56"/>
  <c r="AO139" i="56"/>
  <c r="AN139" i="56"/>
  <c r="AM139" i="56"/>
  <c r="AL139" i="56"/>
  <c r="AR139" i="56" s="1"/>
  <c r="AD139" i="56"/>
  <c r="Q139" i="56"/>
  <c r="BD138" i="56"/>
  <c r="BC138" i="56"/>
  <c r="BB138" i="56"/>
  <c r="BA138" i="56"/>
  <c r="AZ138" i="56"/>
  <c r="AY138" i="56"/>
  <c r="AX138" i="56"/>
  <c r="AW138" i="56"/>
  <c r="AV138" i="56"/>
  <c r="AU138" i="56"/>
  <c r="AT138" i="56"/>
  <c r="AS138" i="56"/>
  <c r="BE138" i="56" s="1"/>
  <c r="AQ138" i="56"/>
  <c r="AP138" i="56"/>
  <c r="AO138" i="56"/>
  <c r="AN138" i="56"/>
  <c r="AM138" i="56"/>
  <c r="AL138" i="56"/>
  <c r="AR138" i="56" s="1"/>
  <c r="AD138" i="56"/>
  <c r="Q138" i="56"/>
  <c r="BD137" i="56"/>
  <c r="BC137" i="56"/>
  <c r="BB137" i="56"/>
  <c r="BA137" i="56"/>
  <c r="AZ137" i="56"/>
  <c r="AY137" i="56"/>
  <c r="AX137" i="56"/>
  <c r="AW137" i="56"/>
  <c r="AV137" i="56"/>
  <c r="AU137" i="56"/>
  <c r="AT137" i="56"/>
  <c r="AS137" i="56"/>
  <c r="BE137" i="56" s="1"/>
  <c r="AQ137" i="56"/>
  <c r="AP137" i="56"/>
  <c r="AO137" i="56"/>
  <c r="AN137" i="56"/>
  <c r="AM137" i="56"/>
  <c r="AL137" i="56"/>
  <c r="AR137" i="56" s="1"/>
  <c r="AD137" i="56"/>
  <c r="Q137" i="56"/>
  <c r="BD136" i="56"/>
  <c r="BC136" i="56"/>
  <c r="BB136" i="56"/>
  <c r="BA136" i="56"/>
  <c r="AZ136" i="56"/>
  <c r="AY136" i="56"/>
  <c r="AX136" i="56"/>
  <c r="AW136" i="56"/>
  <c r="AV136" i="56"/>
  <c r="AU136" i="56"/>
  <c r="AT136" i="56"/>
  <c r="AS136" i="56"/>
  <c r="BE136" i="56" s="1"/>
  <c r="AQ136" i="56"/>
  <c r="AP136" i="56"/>
  <c r="AO136" i="56"/>
  <c r="AN136" i="56"/>
  <c r="AM136" i="56"/>
  <c r="AL136" i="56"/>
  <c r="AR136" i="56" s="1"/>
  <c r="AD136" i="56"/>
  <c r="Q136" i="56"/>
  <c r="BD135" i="56"/>
  <c r="BC135" i="56"/>
  <c r="BB135" i="56"/>
  <c r="BA135" i="56"/>
  <c r="AZ135" i="56"/>
  <c r="AY135" i="56"/>
  <c r="AX135" i="56"/>
  <c r="AW135" i="56"/>
  <c r="AV135" i="56"/>
  <c r="AU135" i="56"/>
  <c r="AT135" i="56"/>
  <c r="AS135" i="56"/>
  <c r="BE135" i="56" s="1"/>
  <c r="AQ135" i="56"/>
  <c r="AP135" i="56"/>
  <c r="AO135" i="56"/>
  <c r="AN135" i="56"/>
  <c r="AM135" i="56"/>
  <c r="AL135" i="56"/>
  <c r="AR135" i="56" s="1"/>
  <c r="AD135" i="56"/>
  <c r="Q135" i="56"/>
  <c r="BD134" i="56"/>
  <c r="BC134" i="56"/>
  <c r="BB134" i="56"/>
  <c r="BA134" i="56"/>
  <c r="AZ134" i="56"/>
  <c r="AY134" i="56"/>
  <c r="AX134" i="56"/>
  <c r="AW134" i="56"/>
  <c r="AV134" i="56"/>
  <c r="AU134" i="56"/>
  <c r="AT134" i="56"/>
  <c r="AS134" i="56"/>
  <c r="BE134" i="56" s="1"/>
  <c r="AQ134" i="56"/>
  <c r="AP134" i="56"/>
  <c r="AO134" i="56"/>
  <c r="AN134" i="56"/>
  <c r="AM134" i="56"/>
  <c r="AL134" i="56"/>
  <c r="AR134" i="56" s="1"/>
  <c r="AD134" i="56"/>
  <c r="Q134" i="56"/>
  <c r="BD133" i="56"/>
  <c r="BC133" i="56"/>
  <c r="BB133" i="56"/>
  <c r="BA133" i="56"/>
  <c r="AZ133" i="56"/>
  <c r="AY133" i="56"/>
  <c r="AX133" i="56"/>
  <c r="AW133" i="56"/>
  <c r="AV133" i="56"/>
  <c r="AU133" i="56"/>
  <c r="AT133" i="56"/>
  <c r="AS133" i="56"/>
  <c r="BE133" i="56" s="1"/>
  <c r="AQ133" i="56"/>
  <c r="AP133" i="56"/>
  <c r="AO133" i="56"/>
  <c r="AN133" i="56"/>
  <c r="AM133" i="56"/>
  <c r="AL133" i="56"/>
  <c r="AR133" i="56" s="1"/>
  <c r="AD133" i="56"/>
  <c r="Q133" i="56"/>
  <c r="BD132" i="56"/>
  <c r="BC132" i="56"/>
  <c r="BB132" i="56"/>
  <c r="BA132" i="56"/>
  <c r="AZ132" i="56"/>
  <c r="AY132" i="56"/>
  <c r="AX132" i="56"/>
  <c r="AW132" i="56"/>
  <c r="AV132" i="56"/>
  <c r="AU132" i="56"/>
  <c r="AT132" i="56"/>
  <c r="AS132" i="56"/>
  <c r="BE132" i="56" s="1"/>
  <c r="AQ132" i="56"/>
  <c r="AP132" i="56"/>
  <c r="AO132" i="56"/>
  <c r="AN132" i="56"/>
  <c r="AM132" i="56"/>
  <c r="AL132" i="56"/>
  <c r="AR132" i="56" s="1"/>
  <c r="AD132" i="56"/>
  <c r="Q132" i="56"/>
  <c r="BD131" i="56"/>
  <c r="BC131" i="56"/>
  <c r="BB131" i="56"/>
  <c r="BA131" i="56"/>
  <c r="AZ131" i="56"/>
  <c r="AY131" i="56"/>
  <c r="AX131" i="56"/>
  <c r="AW131" i="56"/>
  <c r="AV131" i="56"/>
  <c r="AU131" i="56"/>
  <c r="AT131" i="56"/>
  <c r="AS131" i="56"/>
  <c r="BE131" i="56" s="1"/>
  <c r="AQ131" i="56"/>
  <c r="AP131" i="56"/>
  <c r="AO131" i="56"/>
  <c r="AN131" i="56"/>
  <c r="AM131" i="56"/>
  <c r="AL131" i="56"/>
  <c r="AR131" i="56" s="1"/>
  <c r="AD131" i="56"/>
  <c r="Q131" i="56"/>
  <c r="BD130" i="56"/>
  <c r="BC130" i="56"/>
  <c r="BB130" i="56"/>
  <c r="BA130" i="56"/>
  <c r="AZ130" i="56"/>
  <c r="AY130" i="56"/>
  <c r="AX130" i="56"/>
  <c r="AW130" i="56"/>
  <c r="AV130" i="56"/>
  <c r="AU130" i="56"/>
  <c r="AT130" i="56"/>
  <c r="AS130" i="56"/>
  <c r="BE130" i="56" s="1"/>
  <c r="BF130" i="56" s="1"/>
  <c r="AQ130" i="56"/>
  <c r="AP130" i="56"/>
  <c r="AO130" i="56"/>
  <c r="AN130" i="56"/>
  <c r="AM130" i="56"/>
  <c r="AR130" i="56" s="1"/>
  <c r="AL130" i="56"/>
  <c r="AD130" i="56"/>
  <c r="Q130" i="56"/>
  <c r="BD129" i="56"/>
  <c r="BC129" i="56"/>
  <c r="BB129" i="56"/>
  <c r="BA129" i="56"/>
  <c r="AZ129" i="56"/>
  <c r="AY129" i="56"/>
  <c r="AX129" i="56"/>
  <c r="AW129" i="56"/>
  <c r="AV129" i="56"/>
  <c r="AU129" i="56"/>
  <c r="AT129" i="56"/>
  <c r="AS129" i="56"/>
  <c r="BE129" i="56" s="1"/>
  <c r="AQ129" i="56"/>
  <c r="AP129" i="56"/>
  <c r="AO129" i="56"/>
  <c r="AN129" i="56"/>
  <c r="AM129" i="56"/>
  <c r="AL129" i="56"/>
  <c r="AR129" i="56" s="1"/>
  <c r="AD129" i="56"/>
  <c r="Q129" i="56"/>
  <c r="BD128" i="56"/>
  <c r="BC128" i="56"/>
  <c r="BB128" i="56"/>
  <c r="BA128" i="56"/>
  <c r="AZ128" i="56"/>
  <c r="AY128" i="56"/>
  <c r="AX128" i="56"/>
  <c r="AW128" i="56"/>
  <c r="AV128" i="56"/>
  <c r="AU128" i="56"/>
  <c r="AT128" i="56"/>
  <c r="AS128" i="56"/>
  <c r="BE128" i="56" s="1"/>
  <c r="AQ128" i="56"/>
  <c r="AP128" i="56"/>
  <c r="AO128" i="56"/>
  <c r="AN128" i="56"/>
  <c r="AM128" i="56"/>
  <c r="AR128" i="56" s="1"/>
  <c r="AL128" i="56"/>
  <c r="AD128" i="56"/>
  <c r="Q128" i="56"/>
  <c r="BD127" i="56"/>
  <c r="BC127" i="56"/>
  <c r="BB127" i="56"/>
  <c r="BA127" i="56"/>
  <c r="AZ127" i="56"/>
  <c r="AY127" i="56"/>
  <c r="AX127" i="56"/>
  <c r="AW127" i="56"/>
  <c r="AV127" i="56"/>
  <c r="AU127" i="56"/>
  <c r="AT127" i="56"/>
  <c r="AS127" i="56"/>
  <c r="BE127" i="56" s="1"/>
  <c r="AQ127" i="56"/>
  <c r="AP127" i="56"/>
  <c r="AO127" i="56"/>
  <c r="AN127" i="56"/>
  <c r="AM127" i="56"/>
  <c r="AL127" i="56"/>
  <c r="AR127" i="56" s="1"/>
  <c r="AD127" i="56"/>
  <c r="Q127" i="56"/>
  <c r="BD126" i="56"/>
  <c r="BC126" i="56"/>
  <c r="BB126" i="56"/>
  <c r="BA126" i="56"/>
  <c r="AZ126" i="56"/>
  <c r="AY126" i="56"/>
  <c r="AX126" i="56"/>
  <c r="AW126" i="56"/>
  <c r="AV126" i="56"/>
  <c r="AU126" i="56"/>
  <c r="AT126" i="56"/>
  <c r="AS126" i="56"/>
  <c r="BE126" i="56" s="1"/>
  <c r="AQ126" i="56"/>
  <c r="AP126" i="56"/>
  <c r="AO126" i="56"/>
  <c r="AN126" i="56"/>
  <c r="AM126" i="56"/>
  <c r="AR126" i="56" s="1"/>
  <c r="AL126" i="56"/>
  <c r="AD126" i="56"/>
  <c r="Q126" i="56"/>
  <c r="BD125" i="56"/>
  <c r="BC125" i="56"/>
  <c r="BB125" i="56"/>
  <c r="BA125" i="56"/>
  <c r="AZ125" i="56"/>
  <c r="AY125" i="56"/>
  <c r="AX125" i="56"/>
  <c r="AW125" i="56"/>
  <c r="AV125" i="56"/>
  <c r="AU125" i="56"/>
  <c r="AT125" i="56"/>
  <c r="AS125" i="56"/>
  <c r="BE125" i="56" s="1"/>
  <c r="AQ125" i="56"/>
  <c r="AP125" i="56"/>
  <c r="AO125" i="56"/>
  <c r="AN125" i="56"/>
  <c r="AM125" i="56"/>
  <c r="AL125" i="56"/>
  <c r="AR125" i="56" s="1"/>
  <c r="AD125" i="56"/>
  <c r="Q125" i="56"/>
  <c r="BD124" i="56"/>
  <c r="BC124" i="56"/>
  <c r="BB124" i="56"/>
  <c r="BA124" i="56"/>
  <c r="AZ124" i="56"/>
  <c r="AY124" i="56"/>
  <c r="AX124" i="56"/>
  <c r="AW124" i="56"/>
  <c r="AV124" i="56"/>
  <c r="AU124" i="56"/>
  <c r="AT124" i="56"/>
  <c r="AS124" i="56"/>
  <c r="BE124" i="56" s="1"/>
  <c r="AQ124" i="56"/>
  <c r="AP124" i="56"/>
  <c r="AO124" i="56"/>
  <c r="AN124" i="56"/>
  <c r="AM124" i="56"/>
  <c r="AR124" i="56" s="1"/>
  <c r="AL124" i="56"/>
  <c r="AD124" i="56"/>
  <c r="Q124" i="56"/>
  <c r="BD123" i="56"/>
  <c r="BC123" i="56"/>
  <c r="BB123" i="56"/>
  <c r="BA123" i="56"/>
  <c r="AZ123" i="56"/>
  <c r="AY123" i="56"/>
  <c r="AX123" i="56"/>
  <c r="AW123" i="56"/>
  <c r="AV123" i="56"/>
  <c r="AU123" i="56"/>
  <c r="AT123" i="56"/>
  <c r="AS123" i="56"/>
  <c r="BE123" i="56" s="1"/>
  <c r="AQ123" i="56"/>
  <c r="AP123" i="56"/>
  <c r="AO123" i="56"/>
  <c r="AN123" i="56"/>
  <c r="AM123" i="56"/>
  <c r="AL123" i="56"/>
  <c r="AR123" i="56" s="1"/>
  <c r="AD123" i="56"/>
  <c r="Q123" i="56"/>
  <c r="BD122" i="56"/>
  <c r="BC122" i="56"/>
  <c r="BB122" i="56"/>
  <c r="BA122" i="56"/>
  <c r="AZ122" i="56"/>
  <c r="AY122" i="56"/>
  <c r="AX122" i="56"/>
  <c r="AW122" i="56"/>
  <c r="AV122" i="56"/>
  <c r="AU122" i="56"/>
  <c r="AT122" i="56"/>
  <c r="AS122" i="56"/>
  <c r="BE122" i="56" s="1"/>
  <c r="AQ122" i="56"/>
  <c r="AP122" i="56"/>
  <c r="AO122" i="56"/>
  <c r="AN122" i="56"/>
  <c r="AM122" i="56"/>
  <c r="AR122" i="56" s="1"/>
  <c r="AL122" i="56"/>
  <c r="AD122" i="56"/>
  <c r="Q122" i="56"/>
  <c r="BD121" i="56"/>
  <c r="BC121" i="56"/>
  <c r="BB121" i="56"/>
  <c r="BA121" i="56"/>
  <c r="AZ121" i="56"/>
  <c r="AY121" i="56"/>
  <c r="AX121" i="56"/>
  <c r="AW121" i="56"/>
  <c r="AV121" i="56"/>
  <c r="AU121" i="56"/>
  <c r="AT121" i="56"/>
  <c r="AS121" i="56"/>
  <c r="BE121" i="56" s="1"/>
  <c r="AQ121" i="56"/>
  <c r="AP121" i="56"/>
  <c r="AO121" i="56"/>
  <c r="AN121" i="56"/>
  <c r="AM121" i="56"/>
  <c r="AL121" i="56"/>
  <c r="AR121" i="56" s="1"/>
  <c r="AD121" i="56"/>
  <c r="Q121" i="56"/>
  <c r="BD120" i="56"/>
  <c r="BC120" i="56"/>
  <c r="BB120" i="56"/>
  <c r="BA120" i="56"/>
  <c r="AZ120" i="56"/>
  <c r="AY120" i="56"/>
  <c r="AX120" i="56"/>
  <c r="AW120" i="56"/>
  <c r="AV120" i="56"/>
  <c r="AU120" i="56"/>
  <c r="AT120" i="56"/>
  <c r="AS120" i="56"/>
  <c r="BE120" i="56" s="1"/>
  <c r="BF120" i="56" s="1"/>
  <c r="AQ120" i="56"/>
  <c r="AP120" i="56"/>
  <c r="AO120" i="56"/>
  <c r="AN120" i="56"/>
  <c r="AM120" i="56"/>
  <c r="AL120" i="56"/>
  <c r="AR120" i="56" s="1"/>
  <c r="AD120" i="56"/>
  <c r="Q120" i="56"/>
  <c r="BD119" i="56"/>
  <c r="BC119" i="56"/>
  <c r="BB119" i="56"/>
  <c r="BA119" i="56"/>
  <c r="AZ119" i="56"/>
  <c r="AY119" i="56"/>
  <c r="AX119" i="56"/>
  <c r="AW119" i="56"/>
  <c r="AV119" i="56"/>
  <c r="AU119" i="56"/>
  <c r="AT119" i="56"/>
  <c r="AS119" i="56"/>
  <c r="BE119" i="56" s="1"/>
  <c r="AQ119" i="56"/>
  <c r="AP119" i="56"/>
  <c r="AO119" i="56"/>
  <c r="AN119" i="56"/>
  <c r="AM119" i="56"/>
  <c r="AL119" i="56"/>
  <c r="AR119" i="56" s="1"/>
  <c r="AD119" i="56"/>
  <c r="Q119" i="56"/>
  <c r="BD118" i="56"/>
  <c r="BC118" i="56"/>
  <c r="BB118" i="56"/>
  <c r="BA118" i="56"/>
  <c r="AZ118" i="56"/>
  <c r="AY118" i="56"/>
  <c r="AX118" i="56"/>
  <c r="AW118" i="56"/>
  <c r="AV118" i="56"/>
  <c r="AU118" i="56"/>
  <c r="AT118" i="56"/>
  <c r="AS118" i="56"/>
  <c r="BE118" i="56" s="1"/>
  <c r="AQ118" i="56"/>
  <c r="AP118" i="56"/>
  <c r="AO118" i="56"/>
  <c r="AN118" i="56"/>
  <c r="AM118" i="56"/>
  <c r="AL118" i="56"/>
  <c r="AR118" i="56" s="1"/>
  <c r="AD118" i="56"/>
  <c r="Q118" i="56"/>
  <c r="BD117" i="56"/>
  <c r="BC117" i="56"/>
  <c r="BB117" i="56"/>
  <c r="BA117" i="56"/>
  <c r="AZ117" i="56"/>
  <c r="AY117" i="56"/>
  <c r="AX117" i="56"/>
  <c r="AW117" i="56"/>
  <c r="AV117" i="56"/>
  <c r="AU117" i="56"/>
  <c r="AT117" i="56"/>
  <c r="AS117" i="56"/>
  <c r="BE117" i="56" s="1"/>
  <c r="AQ117" i="56"/>
  <c r="AP117" i="56"/>
  <c r="AO117" i="56"/>
  <c r="AN117" i="56"/>
  <c r="AM117" i="56"/>
  <c r="AL117" i="56"/>
  <c r="AR117" i="56" s="1"/>
  <c r="AD117" i="56"/>
  <c r="Q117" i="56"/>
  <c r="BD116" i="56"/>
  <c r="BC116" i="56"/>
  <c r="BB116" i="56"/>
  <c r="BA116" i="56"/>
  <c r="AZ116" i="56"/>
  <c r="AY116" i="56"/>
  <c r="AX116" i="56"/>
  <c r="AW116" i="56"/>
  <c r="AV116" i="56"/>
  <c r="AU116" i="56"/>
  <c r="AT116" i="56"/>
  <c r="AS116" i="56"/>
  <c r="BE116" i="56" s="1"/>
  <c r="AQ116" i="56"/>
  <c r="AP116" i="56"/>
  <c r="AO116" i="56"/>
  <c r="AN116" i="56"/>
  <c r="AM116" i="56"/>
  <c r="AL116" i="56"/>
  <c r="AR116" i="56" s="1"/>
  <c r="AD116" i="56"/>
  <c r="Q116" i="56"/>
  <c r="BD115" i="56"/>
  <c r="BC115" i="56"/>
  <c r="BB115" i="56"/>
  <c r="BA115" i="56"/>
  <c r="AZ115" i="56"/>
  <c r="AY115" i="56"/>
  <c r="AX115" i="56"/>
  <c r="AW115" i="56"/>
  <c r="AV115" i="56"/>
  <c r="AU115" i="56"/>
  <c r="AT115" i="56"/>
  <c r="AS115" i="56"/>
  <c r="BE115" i="56" s="1"/>
  <c r="AQ115" i="56"/>
  <c r="AP115" i="56"/>
  <c r="AO115" i="56"/>
  <c r="AN115" i="56"/>
  <c r="AM115" i="56"/>
  <c r="AL115" i="56"/>
  <c r="AR115" i="56" s="1"/>
  <c r="AD115" i="56"/>
  <c r="Q115" i="56"/>
  <c r="BD114" i="56"/>
  <c r="BC114" i="56"/>
  <c r="BB114" i="56"/>
  <c r="BA114" i="56"/>
  <c r="AZ114" i="56"/>
  <c r="AY114" i="56"/>
  <c r="AX114" i="56"/>
  <c r="AW114" i="56"/>
  <c r="AV114" i="56"/>
  <c r="AU114" i="56"/>
  <c r="AT114" i="56"/>
  <c r="AS114" i="56"/>
  <c r="BE114" i="56" s="1"/>
  <c r="AQ114" i="56"/>
  <c r="AP114" i="56"/>
  <c r="AO114" i="56"/>
  <c r="AN114" i="56"/>
  <c r="AM114" i="56"/>
  <c r="AL114" i="56"/>
  <c r="AR114" i="56" s="1"/>
  <c r="AD114" i="56"/>
  <c r="Q114" i="56"/>
  <c r="BD113" i="56"/>
  <c r="BC113" i="56"/>
  <c r="BB113" i="56"/>
  <c r="BA113" i="56"/>
  <c r="AZ113" i="56"/>
  <c r="AY113" i="56"/>
  <c r="AX113" i="56"/>
  <c r="AW113" i="56"/>
  <c r="AV113" i="56"/>
  <c r="AU113" i="56"/>
  <c r="AT113" i="56"/>
  <c r="AS113" i="56"/>
  <c r="BE113" i="56" s="1"/>
  <c r="BF113" i="56" s="1"/>
  <c r="AQ113" i="56"/>
  <c r="AP113" i="56"/>
  <c r="AO113" i="56"/>
  <c r="AN113" i="56"/>
  <c r="AM113" i="56"/>
  <c r="AR113" i="56" s="1"/>
  <c r="AL113" i="56"/>
  <c r="AD113" i="56"/>
  <c r="Q113" i="56"/>
  <c r="BD112" i="56"/>
  <c r="BC112" i="56"/>
  <c r="BB112" i="56"/>
  <c r="BA112" i="56"/>
  <c r="AZ112" i="56"/>
  <c r="AY112" i="56"/>
  <c r="AX112" i="56"/>
  <c r="AW112" i="56"/>
  <c r="AV112" i="56"/>
  <c r="AU112" i="56"/>
  <c r="AT112" i="56"/>
  <c r="AS112" i="56"/>
  <c r="BE112" i="56" s="1"/>
  <c r="BF112" i="56" s="1"/>
  <c r="AQ112" i="56"/>
  <c r="AP112" i="56"/>
  <c r="AO112" i="56"/>
  <c r="AN112" i="56"/>
  <c r="AM112" i="56"/>
  <c r="AL112" i="56"/>
  <c r="AR112" i="56" s="1"/>
  <c r="AD112" i="56"/>
  <c r="Q112" i="56"/>
  <c r="BD111" i="56"/>
  <c r="BC111" i="56"/>
  <c r="BB111" i="56"/>
  <c r="BA111" i="56"/>
  <c r="AZ111" i="56"/>
  <c r="AY111" i="56"/>
  <c r="AX111" i="56"/>
  <c r="AW111" i="56"/>
  <c r="AV111" i="56"/>
  <c r="AU111" i="56"/>
  <c r="AT111" i="56"/>
  <c r="AS111" i="56"/>
  <c r="BE111" i="56" s="1"/>
  <c r="AQ111" i="56"/>
  <c r="AP111" i="56"/>
  <c r="AO111" i="56"/>
  <c r="AN111" i="56"/>
  <c r="AR111" i="56" s="1"/>
  <c r="AM111" i="56"/>
  <c r="AL111" i="56"/>
  <c r="AD111" i="56"/>
  <c r="Q111" i="56"/>
  <c r="BD110" i="56"/>
  <c r="BC110" i="56"/>
  <c r="BB110" i="56"/>
  <c r="BA110" i="56"/>
  <c r="AZ110" i="56"/>
  <c r="AY110" i="56"/>
  <c r="AX110" i="56"/>
  <c r="AW110" i="56"/>
  <c r="AV110" i="56"/>
  <c r="AU110" i="56"/>
  <c r="AT110" i="56"/>
  <c r="AS110" i="56"/>
  <c r="BE110" i="56" s="1"/>
  <c r="BF110" i="56" s="1"/>
  <c r="AQ110" i="56"/>
  <c r="AP110" i="56"/>
  <c r="AO110" i="56"/>
  <c r="AN110" i="56"/>
  <c r="AM110" i="56"/>
  <c r="AR110" i="56" s="1"/>
  <c r="AL110" i="56"/>
  <c r="AD110" i="56"/>
  <c r="Q110" i="56"/>
  <c r="BD109" i="56"/>
  <c r="BC109" i="56"/>
  <c r="BB109" i="56"/>
  <c r="BA109" i="56"/>
  <c r="AZ109" i="56"/>
  <c r="AY109" i="56"/>
  <c r="AX109" i="56"/>
  <c r="AW109" i="56"/>
  <c r="AV109" i="56"/>
  <c r="AU109" i="56"/>
  <c r="AT109" i="56"/>
  <c r="AS109" i="56"/>
  <c r="BE109" i="56" s="1"/>
  <c r="AQ109" i="56"/>
  <c r="AP109" i="56"/>
  <c r="AO109" i="56"/>
  <c r="AN109" i="56"/>
  <c r="AM109" i="56"/>
  <c r="AL109" i="56"/>
  <c r="AR109" i="56" s="1"/>
  <c r="AD109" i="56"/>
  <c r="Q109" i="56"/>
  <c r="BD108" i="56"/>
  <c r="BC108" i="56"/>
  <c r="BB108" i="56"/>
  <c r="BA108" i="56"/>
  <c r="AZ108" i="56"/>
  <c r="AY108" i="56"/>
  <c r="AX108" i="56"/>
  <c r="AW108" i="56"/>
  <c r="AV108" i="56"/>
  <c r="AU108" i="56"/>
  <c r="AT108" i="56"/>
  <c r="AS108" i="56"/>
  <c r="BE108" i="56" s="1"/>
  <c r="AQ108" i="56"/>
  <c r="AP108" i="56"/>
  <c r="AO108" i="56"/>
  <c r="AN108" i="56"/>
  <c r="AM108" i="56"/>
  <c r="AR108" i="56" s="1"/>
  <c r="AL108" i="56"/>
  <c r="AD108" i="56"/>
  <c r="Q108" i="56"/>
  <c r="BD107" i="56"/>
  <c r="BC107" i="56"/>
  <c r="BB107" i="56"/>
  <c r="BA107" i="56"/>
  <c r="AZ107" i="56"/>
  <c r="AY107" i="56"/>
  <c r="AX107" i="56"/>
  <c r="AW107" i="56"/>
  <c r="AV107" i="56"/>
  <c r="AU107" i="56"/>
  <c r="AT107" i="56"/>
  <c r="AS107" i="56"/>
  <c r="BE107" i="56" s="1"/>
  <c r="BF107" i="56" s="1"/>
  <c r="AQ107" i="56"/>
  <c r="AP107" i="56"/>
  <c r="AO107" i="56"/>
  <c r="AN107" i="56"/>
  <c r="AM107" i="56"/>
  <c r="AL107" i="56"/>
  <c r="AR107" i="56" s="1"/>
  <c r="AD107" i="56"/>
  <c r="Q107" i="56"/>
  <c r="BD106" i="56"/>
  <c r="BC106" i="56"/>
  <c r="BB106" i="56"/>
  <c r="BA106" i="56"/>
  <c r="AZ106" i="56"/>
  <c r="AY106" i="56"/>
  <c r="AX106" i="56"/>
  <c r="AW106" i="56"/>
  <c r="AV106" i="56"/>
  <c r="AU106" i="56"/>
  <c r="AT106" i="56"/>
  <c r="AS106" i="56"/>
  <c r="BE106" i="56" s="1"/>
  <c r="AQ106" i="56"/>
  <c r="AP106" i="56"/>
  <c r="AO106" i="56"/>
  <c r="AN106" i="56"/>
  <c r="AR106" i="56" s="1"/>
  <c r="AM106" i="56"/>
  <c r="AL106" i="56"/>
  <c r="AD106" i="56"/>
  <c r="Q106" i="56"/>
  <c r="BD105" i="56"/>
  <c r="BC105" i="56"/>
  <c r="BB105" i="56"/>
  <c r="BA105" i="56"/>
  <c r="AZ105" i="56"/>
  <c r="AY105" i="56"/>
  <c r="AX105" i="56"/>
  <c r="AW105" i="56"/>
  <c r="AV105" i="56"/>
  <c r="AU105" i="56"/>
  <c r="AT105" i="56"/>
  <c r="AS105" i="56"/>
  <c r="BE105" i="56" s="1"/>
  <c r="AQ105" i="56"/>
  <c r="AP105" i="56"/>
  <c r="AO105" i="56"/>
  <c r="AN105" i="56"/>
  <c r="AM105" i="56"/>
  <c r="AL105" i="56"/>
  <c r="AR105" i="56" s="1"/>
  <c r="AD105" i="56"/>
  <c r="Q105" i="56"/>
  <c r="BD104" i="56"/>
  <c r="BC104" i="56"/>
  <c r="BB104" i="56"/>
  <c r="BA104" i="56"/>
  <c r="AZ104" i="56"/>
  <c r="AY104" i="56"/>
  <c r="AX104" i="56"/>
  <c r="AW104" i="56"/>
  <c r="AV104" i="56"/>
  <c r="AU104" i="56"/>
  <c r="AT104" i="56"/>
  <c r="AS104" i="56"/>
  <c r="BE104" i="56" s="1"/>
  <c r="BF104" i="56" s="1"/>
  <c r="AQ104" i="56"/>
  <c r="AP104" i="56"/>
  <c r="AO104" i="56"/>
  <c r="AN104" i="56"/>
  <c r="AM104" i="56"/>
  <c r="AL104" i="56"/>
  <c r="AD104" i="56"/>
  <c r="Q104" i="56"/>
  <c r="BD103" i="56"/>
  <c r="BC103" i="56"/>
  <c r="BB103" i="56"/>
  <c r="BA103" i="56"/>
  <c r="AZ103" i="56"/>
  <c r="AY103" i="56"/>
  <c r="AX103" i="56"/>
  <c r="AW103" i="56"/>
  <c r="AV103" i="56"/>
  <c r="AU103" i="56"/>
  <c r="AT103" i="56"/>
  <c r="AS103" i="56"/>
  <c r="BE103" i="56" s="1"/>
  <c r="AQ103" i="56"/>
  <c r="AP103" i="56"/>
  <c r="AO103" i="56"/>
  <c r="AN103" i="56"/>
  <c r="AM103" i="56"/>
  <c r="AL103" i="56"/>
  <c r="AD103" i="56"/>
  <c r="Q103" i="56"/>
  <c r="BD102" i="56"/>
  <c r="BC102" i="56"/>
  <c r="BB102" i="56"/>
  <c r="BA102" i="56"/>
  <c r="AZ102" i="56"/>
  <c r="AY102" i="56"/>
  <c r="AX102" i="56"/>
  <c r="AW102" i="56"/>
  <c r="AV102" i="56"/>
  <c r="AU102" i="56"/>
  <c r="AT102" i="56"/>
  <c r="AS102" i="56"/>
  <c r="BE102" i="56" s="1"/>
  <c r="AQ102" i="56"/>
  <c r="AP102" i="56"/>
  <c r="AO102" i="56"/>
  <c r="AN102" i="56"/>
  <c r="AM102" i="56"/>
  <c r="AL102" i="56"/>
  <c r="AD102" i="56"/>
  <c r="Q102" i="56"/>
  <c r="BD101" i="56"/>
  <c r="BC101" i="56"/>
  <c r="BB101" i="56"/>
  <c r="BA101" i="56"/>
  <c r="AZ101" i="56"/>
  <c r="AY101" i="56"/>
  <c r="AX101" i="56"/>
  <c r="AW101" i="56"/>
  <c r="AV101" i="56"/>
  <c r="AU101" i="56"/>
  <c r="AT101" i="56"/>
  <c r="AS101" i="56"/>
  <c r="BE101" i="56" s="1"/>
  <c r="AQ101" i="56"/>
  <c r="AP101" i="56"/>
  <c r="AO101" i="56"/>
  <c r="AN101" i="56"/>
  <c r="AM101" i="56"/>
  <c r="AR101" i="56" s="1"/>
  <c r="AL101" i="56"/>
  <c r="AD101" i="56"/>
  <c r="Q101" i="56"/>
  <c r="BD100" i="56"/>
  <c r="BC100" i="56"/>
  <c r="BB100" i="56"/>
  <c r="BA100" i="56"/>
  <c r="AZ100" i="56"/>
  <c r="AY100" i="56"/>
  <c r="AX100" i="56"/>
  <c r="AW100" i="56"/>
  <c r="AV100" i="56"/>
  <c r="AU100" i="56"/>
  <c r="AT100" i="56"/>
  <c r="AS100" i="56"/>
  <c r="BE100" i="56" s="1"/>
  <c r="AQ100" i="56"/>
  <c r="AP100" i="56"/>
  <c r="AO100" i="56"/>
  <c r="AN100" i="56"/>
  <c r="AM100" i="56"/>
  <c r="AL100" i="56"/>
  <c r="AD100" i="56"/>
  <c r="Q100" i="56"/>
  <c r="BD99" i="56"/>
  <c r="BC99" i="56"/>
  <c r="BB99" i="56"/>
  <c r="BA99" i="56"/>
  <c r="AZ99" i="56"/>
  <c r="AY99" i="56"/>
  <c r="AX99" i="56"/>
  <c r="AW99" i="56"/>
  <c r="AV99" i="56"/>
  <c r="AU99" i="56"/>
  <c r="AT99" i="56"/>
  <c r="AS99" i="56"/>
  <c r="BE99" i="56" s="1"/>
  <c r="AQ99" i="56"/>
  <c r="AP99" i="56"/>
  <c r="AO99" i="56"/>
  <c r="AN99" i="56"/>
  <c r="AM99" i="56"/>
  <c r="AL99" i="56"/>
  <c r="AD99" i="56"/>
  <c r="Q99" i="56"/>
  <c r="BD98" i="56"/>
  <c r="BC98" i="56"/>
  <c r="BB98" i="56"/>
  <c r="BA98" i="56"/>
  <c r="AZ98" i="56"/>
  <c r="AY98" i="56"/>
  <c r="AX98" i="56"/>
  <c r="AW98" i="56"/>
  <c r="AV98" i="56"/>
  <c r="AU98" i="56"/>
  <c r="AT98" i="56"/>
  <c r="AS98" i="56"/>
  <c r="BE98" i="56" s="1"/>
  <c r="AQ98" i="56"/>
  <c r="AP98" i="56"/>
  <c r="AO98" i="56"/>
  <c r="AN98" i="56"/>
  <c r="AM98" i="56"/>
  <c r="AL98" i="56"/>
  <c r="AD98" i="56"/>
  <c r="Q98" i="56"/>
  <c r="BD97" i="56"/>
  <c r="BC97" i="56"/>
  <c r="BB97" i="56"/>
  <c r="BA97" i="56"/>
  <c r="AZ97" i="56"/>
  <c r="AY97" i="56"/>
  <c r="AX97" i="56"/>
  <c r="AW97" i="56"/>
  <c r="AV97" i="56"/>
  <c r="AU97" i="56"/>
  <c r="AT97" i="56"/>
  <c r="AS97" i="56"/>
  <c r="BE97" i="56" s="1"/>
  <c r="AQ97" i="56"/>
  <c r="AP97" i="56"/>
  <c r="AO97" i="56"/>
  <c r="AN97" i="56"/>
  <c r="AM97" i="56"/>
  <c r="AR97" i="56" s="1"/>
  <c r="AL97" i="56"/>
  <c r="AD97" i="56"/>
  <c r="Q97" i="56"/>
  <c r="BD96" i="56"/>
  <c r="BC96" i="56"/>
  <c r="BB96" i="56"/>
  <c r="BA96" i="56"/>
  <c r="AZ96" i="56"/>
  <c r="AY96" i="56"/>
  <c r="AX96" i="56"/>
  <c r="AW96" i="56"/>
  <c r="AV96" i="56"/>
  <c r="AU96" i="56"/>
  <c r="AT96" i="56"/>
  <c r="AS96" i="56"/>
  <c r="BE96" i="56" s="1"/>
  <c r="AQ96" i="56"/>
  <c r="AP96" i="56"/>
  <c r="AO96" i="56"/>
  <c r="AN96" i="56"/>
  <c r="AM96" i="56"/>
  <c r="AL96" i="56"/>
  <c r="AD96" i="56"/>
  <c r="Q96" i="56"/>
  <c r="BD95" i="56"/>
  <c r="BC95" i="56"/>
  <c r="BB95" i="56"/>
  <c r="BA95" i="56"/>
  <c r="AZ95" i="56"/>
  <c r="AY95" i="56"/>
  <c r="AX95" i="56"/>
  <c r="AW95" i="56"/>
  <c r="AV95" i="56"/>
  <c r="AU95" i="56"/>
  <c r="AT95" i="56"/>
  <c r="AS95" i="56"/>
  <c r="BE95" i="56" s="1"/>
  <c r="AQ95" i="56"/>
  <c r="AP95" i="56"/>
  <c r="AO95" i="56"/>
  <c r="AN95" i="56"/>
  <c r="AM95" i="56"/>
  <c r="AL95" i="56"/>
  <c r="AD95" i="56"/>
  <c r="Q95" i="56"/>
  <c r="BD94" i="56"/>
  <c r="BC94" i="56"/>
  <c r="BB94" i="56"/>
  <c r="BA94" i="56"/>
  <c r="AZ94" i="56"/>
  <c r="AY94" i="56"/>
  <c r="AX94" i="56"/>
  <c r="AW94" i="56"/>
  <c r="AV94" i="56"/>
  <c r="AU94" i="56"/>
  <c r="AT94" i="56"/>
  <c r="AS94" i="56"/>
  <c r="BE94" i="56" s="1"/>
  <c r="AQ94" i="56"/>
  <c r="AP94" i="56"/>
  <c r="AO94" i="56"/>
  <c r="AN94" i="56"/>
  <c r="AM94" i="56"/>
  <c r="AL94" i="56"/>
  <c r="AD94" i="56"/>
  <c r="Q94" i="56"/>
  <c r="BD93" i="56"/>
  <c r="BC93" i="56"/>
  <c r="BB93" i="56"/>
  <c r="BA93" i="56"/>
  <c r="AZ93" i="56"/>
  <c r="AY93" i="56"/>
  <c r="AX93" i="56"/>
  <c r="AW93" i="56"/>
  <c r="AV93" i="56"/>
  <c r="AU93" i="56"/>
  <c r="AT93" i="56"/>
  <c r="AS93" i="56"/>
  <c r="BE93" i="56" s="1"/>
  <c r="AQ93" i="56"/>
  <c r="AP93" i="56"/>
  <c r="AO93" i="56"/>
  <c r="AN93" i="56"/>
  <c r="AM93" i="56"/>
  <c r="AR93" i="56" s="1"/>
  <c r="AL93" i="56"/>
  <c r="AD93" i="56"/>
  <c r="Q93" i="56"/>
  <c r="BD92" i="56"/>
  <c r="BC92" i="56"/>
  <c r="BB92" i="56"/>
  <c r="BA92" i="56"/>
  <c r="AZ92" i="56"/>
  <c r="AY92" i="56"/>
  <c r="AX92" i="56"/>
  <c r="AW92" i="56"/>
  <c r="AV92" i="56"/>
  <c r="AU92" i="56"/>
  <c r="AT92" i="56"/>
  <c r="AS92" i="56"/>
  <c r="BE92" i="56" s="1"/>
  <c r="AQ92" i="56"/>
  <c r="AP92" i="56"/>
  <c r="AO92" i="56"/>
  <c r="AN92" i="56"/>
  <c r="AM92" i="56"/>
  <c r="AL92" i="56"/>
  <c r="AR92" i="56" s="1"/>
  <c r="AD92" i="56"/>
  <c r="Q92" i="56"/>
  <c r="BD91" i="56"/>
  <c r="BC91" i="56"/>
  <c r="BB91" i="56"/>
  <c r="BA91" i="56"/>
  <c r="AZ91" i="56"/>
  <c r="AY91" i="56"/>
  <c r="AX91" i="56"/>
  <c r="AW91" i="56"/>
  <c r="AV91" i="56"/>
  <c r="AU91" i="56"/>
  <c r="AT91" i="56"/>
  <c r="AQ91" i="56"/>
  <c r="AP91" i="56"/>
  <c r="AO91" i="56"/>
  <c r="AN91" i="56"/>
  <c r="AR91" i="56" s="1"/>
  <c r="AM91" i="56"/>
  <c r="AL91" i="56"/>
  <c r="R91" i="56"/>
  <c r="AS91" i="56" s="1"/>
  <c r="BE91" i="56" s="1"/>
  <c r="Q91" i="56"/>
  <c r="BD90" i="56"/>
  <c r="BC90" i="56"/>
  <c r="BB90" i="56"/>
  <c r="BA90" i="56"/>
  <c r="AZ90" i="56"/>
  <c r="AY90" i="56"/>
  <c r="AX90" i="56"/>
  <c r="AW90" i="56"/>
  <c r="AV90" i="56"/>
  <c r="AU90" i="56"/>
  <c r="AT90" i="56"/>
  <c r="AS90" i="56"/>
  <c r="AQ90" i="56"/>
  <c r="AP90" i="56"/>
  <c r="AO90" i="56"/>
  <c r="AN90" i="56"/>
  <c r="AM90" i="56"/>
  <c r="AL90" i="56"/>
  <c r="AR90" i="56" s="1"/>
  <c r="AD90" i="56"/>
  <c r="Q90" i="56"/>
  <c r="BD89" i="56"/>
  <c r="BC89" i="56"/>
  <c r="BB89" i="56"/>
  <c r="BA89" i="56"/>
  <c r="AZ89" i="56"/>
  <c r="AY89" i="56"/>
  <c r="AX89" i="56"/>
  <c r="AW89" i="56"/>
  <c r="AV89" i="56"/>
  <c r="AU89" i="56"/>
  <c r="AT89" i="56"/>
  <c r="AS89" i="56"/>
  <c r="BE89" i="56" s="1"/>
  <c r="AQ89" i="56"/>
  <c r="AP89" i="56"/>
  <c r="AO89" i="56"/>
  <c r="AN89" i="56"/>
  <c r="AR89" i="56" s="1"/>
  <c r="AM89" i="56"/>
  <c r="AL89" i="56"/>
  <c r="AD89" i="56"/>
  <c r="Q89" i="56"/>
  <c r="BD88" i="56"/>
  <c r="BC88" i="56"/>
  <c r="BB88" i="56"/>
  <c r="BA88" i="56"/>
  <c r="AZ88" i="56"/>
  <c r="AY88" i="56"/>
  <c r="AX88" i="56"/>
  <c r="AW88" i="56"/>
  <c r="AV88" i="56"/>
  <c r="AU88" i="56"/>
  <c r="AT88" i="56"/>
  <c r="AS88" i="56"/>
  <c r="BE88" i="56" s="1"/>
  <c r="AQ88" i="56"/>
  <c r="AP88" i="56"/>
  <c r="AO88" i="56"/>
  <c r="AN88" i="56"/>
  <c r="AM88" i="56"/>
  <c r="AR88" i="56" s="1"/>
  <c r="AL88" i="56"/>
  <c r="AD88" i="56"/>
  <c r="Q88" i="56"/>
  <c r="BD87" i="56"/>
  <c r="BC87" i="56"/>
  <c r="BB87" i="56"/>
  <c r="BA87" i="56"/>
  <c r="AZ87" i="56"/>
  <c r="AY87" i="56"/>
  <c r="AX87" i="56"/>
  <c r="AW87" i="56"/>
  <c r="AV87" i="56"/>
  <c r="AU87" i="56"/>
  <c r="AT87" i="56"/>
  <c r="AS87" i="56"/>
  <c r="BE87" i="56" s="1"/>
  <c r="BF87" i="56" s="1"/>
  <c r="AQ87" i="56"/>
  <c r="AP87" i="56"/>
  <c r="AO87" i="56"/>
  <c r="AN87" i="56"/>
  <c r="AM87" i="56"/>
  <c r="AL87" i="56"/>
  <c r="AD87" i="56"/>
  <c r="Q87" i="56"/>
  <c r="BD86" i="56"/>
  <c r="BC86" i="56"/>
  <c r="BB86" i="56"/>
  <c r="BA86" i="56"/>
  <c r="AZ86" i="56"/>
  <c r="AY86" i="56"/>
  <c r="AX86" i="56"/>
  <c r="AW86" i="56"/>
  <c r="AV86" i="56"/>
  <c r="AU86" i="56"/>
  <c r="AT86" i="56"/>
  <c r="AS86" i="56"/>
  <c r="BE86" i="56" s="1"/>
  <c r="BF86" i="56" s="1"/>
  <c r="AQ86" i="56"/>
  <c r="AP86" i="56"/>
  <c r="AO86" i="56"/>
  <c r="AN86" i="56"/>
  <c r="AM86" i="56"/>
  <c r="AL86" i="56"/>
  <c r="AR86" i="56" s="1"/>
  <c r="AD86" i="56"/>
  <c r="Q86" i="56"/>
  <c r="BD85" i="56"/>
  <c r="BC85" i="56"/>
  <c r="BB85" i="56"/>
  <c r="BA85" i="56"/>
  <c r="AZ85" i="56"/>
  <c r="AY85" i="56"/>
  <c r="AX85" i="56"/>
  <c r="AW85" i="56"/>
  <c r="AV85" i="56"/>
  <c r="AU85" i="56"/>
  <c r="AT85" i="56"/>
  <c r="AQ85" i="56"/>
  <c r="AP85" i="56"/>
  <c r="AO85" i="56"/>
  <c r="AN85" i="56"/>
  <c r="AM85" i="56"/>
  <c r="AL85" i="56"/>
  <c r="AR85" i="56" s="1"/>
  <c r="R85" i="56"/>
  <c r="Q85" i="56"/>
  <c r="BD84" i="56"/>
  <c r="BC84" i="56"/>
  <c r="BB84" i="56"/>
  <c r="BA84" i="56"/>
  <c r="AZ84" i="56"/>
  <c r="AY84" i="56"/>
  <c r="AX84" i="56"/>
  <c r="AW84" i="56"/>
  <c r="AV84" i="56"/>
  <c r="AU84" i="56"/>
  <c r="AT84" i="56"/>
  <c r="AS84" i="56"/>
  <c r="BE84" i="56" s="1"/>
  <c r="AQ84" i="56"/>
  <c r="AP84" i="56"/>
  <c r="AO84" i="56"/>
  <c r="AN84" i="56"/>
  <c r="AM84" i="56"/>
  <c r="AL84" i="56"/>
  <c r="AD84" i="56"/>
  <c r="Q84" i="56"/>
  <c r="BD83" i="56"/>
  <c r="BC83" i="56"/>
  <c r="BB83" i="56"/>
  <c r="BA83" i="56"/>
  <c r="AZ83" i="56"/>
  <c r="AY83" i="56"/>
  <c r="AX83" i="56"/>
  <c r="AW83" i="56"/>
  <c r="AV83" i="56"/>
  <c r="AU83" i="56"/>
  <c r="AT83" i="56"/>
  <c r="AS83" i="56"/>
  <c r="BE83" i="56" s="1"/>
  <c r="AQ83" i="56"/>
  <c r="AP83" i="56"/>
  <c r="AO83" i="56"/>
  <c r="AN83" i="56"/>
  <c r="AM83" i="56"/>
  <c r="AR83" i="56" s="1"/>
  <c r="AL83" i="56"/>
  <c r="AD83" i="56"/>
  <c r="R83" i="56"/>
  <c r="Q83" i="56"/>
  <c r="BD82" i="56"/>
  <c r="BC82" i="56"/>
  <c r="BB82" i="56"/>
  <c r="BA82" i="56"/>
  <c r="AZ82" i="56"/>
  <c r="AY82" i="56"/>
  <c r="AX82" i="56"/>
  <c r="AW82" i="56"/>
  <c r="AV82" i="56"/>
  <c r="AU82" i="56"/>
  <c r="AT82" i="56"/>
  <c r="AS82" i="56"/>
  <c r="AQ82" i="56"/>
  <c r="AP82" i="56"/>
  <c r="AO82" i="56"/>
  <c r="AN82" i="56"/>
  <c r="AM82" i="56"/>
  <c r="AL82" i="56"/>
  <c r="AR82" i="56" s="1"/>
  <c r="AD82" i="56"/>
  <c r="Q82" i="56"/>
  <c r="BD81" i="56"/>
  <c r="BC81" i="56"/>
  <c r="BB81" i="56"/>
  <c r="BA81" i="56"/>
  <c r="AZ81" i="56"/>
  <c r="AY81" i="56"/>
  <c r="AX81" i="56"/>
  <c r="AW81" i="56"/>
  <c r="AV81" i="56"/>
  <c r="AU81" i="56"/>
  <c r="AT81" i="56"/>
  <c r="AS81" i="56"/>
  <c r="BE81" i="56" s="1"/>
  <c r="AQ81" i="56"/>
  <c r="AP81" i="56"/>
  <c r="AO81" i="56"/>
  <c r="AN81" i="56"/>
  <c r="AR81" i="56" s="1"/>
  <c r="AM81" i="56"/>
  <c r="AL81" i="56"/>
  <c r="AD81" i="56"/>
  <c r="Q81" i="56"/>
  <c r="BD80" i="56"/>
  <c r="BC80" i="56"/>
  <c r="BB80" i="56"/>
  <c r="BA80" i="56"/>
  <c r="AZ80" i="56"/>
  <c r="AY80" i="56"/>
  <c r="AX80" i="56"/>
  <c r="AW80" i="56"/>
  <c r="AV80" i="56"/>
  <c r="AU80" i="56"/>
  <c r="AT80" i="56"/>
  <c r="AQ80" i="56"/>
  <c r="AP80" i="56"/>
  <c r="AO80" i="56"/>
  <c r="AN80" i="56"/>
  <c r="AM80" i="56"/>
  <c r="AR80" i="56" s="1"/>
  <c r="AL80" i="56"/>
  <c r="R80" i="56"/>
  <c r="Q80" i="56"/>
  <c r="BD79" i="56"/>
  <c r="BC79" i="56"/>
  <c r="BB79" i="56"/>
  <c r="BA79" i="56"/>
  <c r="AZ79" i="56"/>
  <c r="AY79" i="56"/>
  <c r="AX79" i="56"/>
  <c r="AW79" i="56"/>
  <c r="AV79" i="56"/>
  <c r="AU79" i="56"/>
  <c r="AT79" i="56"/>
  <c r="AS79" i="56"/>
  <c r="BE79" i="56" s="1"/>
  <c r="AQ79" i="56"/>
  <c r="AP79" i="56"/>
  <c r="AO79" i="56"/>
  <c r="AN79" i="56"/>
  <c r="AM79" i="56"/>
  <c r="AL79" i="56"/>
  <c r="AR79" i="56" s="1"/>
  <c r="AD79" i="56"/>
  <c r="Q79" i="56"/>
  <c r="BD78" i="56"/>
  <c r="BC78" i="56"/>
  <c r="BB78" i="56"/>
  <c r="BA78" i="56"/>
  <c r="AZ78" i="56"/>
  <c r="AY78" i="56"/>
  <c r="AX78" i="56"/>
  <c r="AW78" i="56"/>
  <c r="AV78" i="56"/>
  <c r="AU78" i="56"/>
  <c r="AT78" i="56"/>
  <c r="AS78" i="56"/>
  <c r="BE78" i="56" s="1"/>
  <c r="AQ78" i="56"/>
  <c r="AP78" i="56"/>
  <c r="AO78" i="56"/>
  <c r="AN78" i="56"/>
  <c r="AR78" i="56" s="1"/>
  <c r="AM78" i="56"/>
  <c r="AL78" i="56"/>
  <c r="AD78" i="56"/>
  <c r="Q78" i="56"/>
  <c r="BD77" i="56"/>
  <c r="BC77" i="56"/>
  <c r="BB77" i="56"/>
  <c r="BA77" i="56"/>
  <c r="AZ77" i="56"/>
  <c r="AY77" i="56"/>
  <c r="AX77" i="56"/>
  <c r="AW77" i="56"/>
  <c r="AV77" i="56"/>
  <c r="AU77" i="56"/>
  <c r="AT77" i="56"/>
  <c r="AS77" i="56"/>
  <c r="AQ77" i="56"/>
  <c r="AP77" i="56"/>
  <c r="AO77" i="56"/>
  <c r="AN77" i="56"/>
  <c r="AM77" i="56"/>
  <c r="AL77" i="56"/>
  <c r="AR77" i="56" s="1"/>
  <c r="AD77" i="56"/>
  <c r="Q77" i="56"/>
  <c r="BD76" i="56"/>
  <c r="BC76" i="56"/>
  <c r="BB76" i="56"/>
  <c r="BA76" i="56"/>
  <c r="AZ76" i="56"/>
  <c r="AY76" i="56"/>
  <c r="AX76" i="56"/>
  <c r="AW76" i="56"/>
  <c r="AV76" i="56"/>
  <c r="AU76" i="56"/>
  <c r="AT76" i="56"/>
  <c r="AS76" i="56"/>
  <c r="BE76" i="56" s="1"/>
  <c r="AQ76" i="56"/>
  <c r="AP76" i="56"/>
  <c r="AO76" i="56"/>
  <c r="AN76" i="56"/>
  <c r="AR76" i="56" s="1"/>
  <c r="AM76" i="56"/>
  <c r="AL76" i="56"/>
  <c r="AD76" i="56"/>
  <c r="Q76" i="56"/>
  <c r="BD75" i="56"/>
  <c r="BC75" i="56"/>
  <c r="BB75" i="56"/>
  <c r="BA75" i="56"/>
  <c r="AZ75" i="56"/>
  <c r="AY75" i="56"/>
  <c r="AX75" i="56"/>
  <c r="AW75" i="56"/>
  <c r="AV75" i="56"/>
  <c r="AU75" i="56"/>
  <c r="AT75" i="56"/>
  <c r="AS75" i="56"/>
  <c r="BE75" i="56" s="1"/>
  <c r="BF75" i="56" s="1"/>
  <c r="AQ75" i="56"/>
  <c r="AP75" i="56"/>
  <c r="AO75" i="56"/>
  <c r="AN75" i="56"/>
  <c r="AR75" i="56" s="1"/>
  <c r="AM75" i="56"/>
  <c r="AL75" i="56"/>
  <c r="AD75" i="56"/>
  <c r="Q75" i="56"/>
  <c r="BD74" i="56"/>
  <c r="BC74" i="56"/>
  <c r="BB74" i="56"/>
  <c r="BA74" i="56"/>
  <c r="AZ74" i="56"/>
  <c r="AY74" i="56"/>
  <c r="AX74" i="56"/>
  <c r="AW74" i="56"/>
  <c r="AV74" i="56"/>
  <c r="AU74" i="56"/>
  <c r="AT74" i="56"/>
  <c r="AS74" i="56"/>
  <c r="BE74" i="56" s="1"/>
  <c r="AQ74" i="56"/>
  <c r="AP74" i="56"/>
  <c r="AO74" i="56"/>
  <c r="AN74" i="56"/>
  <c r="AM74" i="56"/>
  <c r="AL74" i="56"/>
  <c r="AD74" i="56"/>
  <c r="Q74" i="56"/>
  <c r="BD73" i="56"/>
  <c r="BC73" i="56"/>
  <c r="BB73" i="56"/>
  <c r="BA73" i="56"/>
  <c r="AZ73" i="56"/>
  <c r="AY73" i="56"/>
  <c r="AX73" i="56"/>
  <c r="AW73" i="56"/>
  <c r="AV73" i="56"/>
  <c r="AU73" i="56"/>
  <c r="AT73" i="56"/>
  <c r="AS73" i="56"/>
  <c r="BE73" i="56" s="1"/>
  <c r="BF73" i="56" s="1"/>
  <c r="AQ73" i="56"/>
  <c r="AP73" i="56"/>
  <c r="AO73" i="56"/>
  <c r="AN73" i="56"/>
  <c r="AM73" i="56"/>
  <c r="AL73" i="56"/>
  <c r="AR73" i="56" s="1"/>
  <c r="AD73" i="56"/>
  <c r="Q73" i="56"/>
  <c r="BD72" i="56"/>
  <c r="BC72" i="56"/>
  <c r="BB72" i="56"/>
  <c r="BA72" i="56"/>
  <c r="AZ72" i="56"/>
  <c r="AY72" i="56"/>
  <c r="AX72" i="56"/>
  <c r="AW72" i="56"/>
  <c r="AV72" i="56"/>
  <c r="AU72" i="56"/>
  <c r="AT72" i="56"/>
  <c r="AS72" i="56"/>
  <c r="BE72" i="56" s="1"/>
  <c r="BF72" i="56" s="1"/>
  <c r="AQ72" i="56"/>
  <c r="AP72" i="56"/>
  <c r="AO72" i="56"/>
  <c r="AN72" i="56"/>
  <c r="AM72" i="56"/>
  <c r="AR72" i="56" s="1"/>
  <c r="AL72" i="56"/>
  <c r="AD72" i="56"/>
  <c r="Q72" i="56"/>
  <c r="BD71" i="56"/>
  <c r="BC71" i="56"/>
  <c r="BB71" i="56"/>
  <c r="BA71" i="56"/>
  <c r="AZ71" i="56"/>
  <c r="AY71" i="56"/>
  <c r="AX71" i="56"/>
  <c r="AW71" i="56"/>
  <c r="AV71" i="56"/>
  <c r="AU71" i="56"/>
  <c r="AT71" i="56"/>
  <c r="AS71" i="56"/>
  <c r="BE71" i="56" s="1"/>
  <c r="BF71" i="56" s="1"/>
  <c r="AQ71" i="56"/>
  <c r="AP71" i="56"/>
  <c r="AO71" i="56"/>
  <c r="AN71" i="56"/>
  <c r="AR71" i="56" s="1"/>
  <c r="AM71" i="56"/>
  <c r="AL71" i="56"/>
  <c r="AD71" i="56"/>
  <c r="Q71" i="56"/>
  <c r="BD70" i="56"/>
  <c r="BC70" i="56"/>
  <c r="BB70" i="56"/>
  <c r="BA70" i="56"/>
  <c r="AZ70" i="56"/>
  <c r="AY70" i="56"/>
  <c r="AX70" i="56"/>
  <c r="AW70" i="56"/>
  <c r="AV70" i="56"/>
  <c r="AU70" i="56"/>
  <c r="AT70" i="56"/>
  <c r="AQ70" i="56"/>
  <c r="AP70" i="56"/>
  <c r="AO70" i="56"/>
  <c r="AN70" i="56"/>
  <c r="AM70" i="56"/>
  <c r="AL70" i="56"/>
  <c r="AR70" i="56" s="1"/>
  <c r="R70" i="56"/>
  <c r="AS70" i="56" s="1"/>
  <c r="BE70" i="56" s="1"/>
  <c r="Q70" i="56"/>
  <c r="BD69" i="56"/>
  <c r="BC69" i="56"/>
  <c r="BB69" i="56"/>
  <c r="BA69" i="56"/>
  <c r="AZ69" i="56"/>
  <c r="AY69" i="56"/>
  <c r="AX69" i="56"/>
  <c r="AW69" i="56"/>
  <c r="AV69" i="56"/>
  <c r="AU69" i="56"/>
  <c r="AT69" i="56"/>
  <c r="AS69" i="56"/>
  <c r="BE69" i="56" s="1"/>
  <c r="AQ69" i="56"/>
  <c r="AP69" i="56"/>
  <c r="AO69" i="56"/>
  <c r="AN69" i="56"/>
  <c r="AM69" i="56"/>
  <c r="AR69" i="56" s="1"/>
  <c r="AL69" i="56"/>
  <c r="AD69" i="56"/>
  <c r="Q69" i="56"/>
  <c r="BD68" i="56"/>
  <c r="BC68" i="56"/>
  <c r="BB68" i="56"/>
  <c r="BA68" i="56"/>
  <c r="AZ68" i="56"/>
  <c r="AY68" i="56"/>
  <c r="AX68" i="56"/>
  <c r="AW68" i="56"/>
  <c r="AV68" i="56"/>
  <c r="AU68" i="56"/>
  <c r="AT68" i="56"/>
  <c r="AS68" i="56"/>
  <c r="BE68" i="56" s="1"/>
  <c r="BF68" i="56" s="1"/>
  <c r="AQ68" i="56"/>
  <c r="AP68" i="56"/>
  <c r="AO68" i="56"/>
  <c r="AN68" i="56"/>
  <c r="AR68" i="56" s="1"/>
  <c r="AM68" i="56"/>
  <c r="AL68" i="56"/>
  <c r="AD68" i="56"/>
  <c r="Q68" i="56"/>
  <c r="BD67" i="56"/>
  <c r="BC67" i="56"/>
  <c r="BB67" i="56"/>
  <c r="BA67" i="56"/>
  <c r="AZ67" i="56"/>
  <c r="AY67" i="56"/>
  <c r="AX67" i="56"/>
  <c r="AW67" i="56"/>
  <c r="AV67" i="56"/>
  <c r="AU67" i="56"/>
  <c r="AT67" i="56"/>
  <c r="AS67" i="56"/>
  <c r="BE67" i="56" s="1"/>
  <c r="AQ67" i="56"/>
  <c r="AP67" i="56"/>
  <c r="AO67" i="56"/>
  <c r="AN67" i="56"/>
  <c r="AM67" i="56"/>
  <c r="AL67" i="56"/>
  <c r="AR67" i="56" s="1"/>
  <c r="AD67" i="56"/>
  <c r="Q67" i="56"/>
  <c r="BD66" i="56"/>
  <c r="BC66" i="56"/>
  <c r="BB66" i="56"/>
  <c r="BA66" i="56"/>
  <c r="AZ66" i="56"/>
  <c r="AY66" i="56"/>
  <c r="AX66" i="56"/>
  <c r="AW66" i="56"/>
  <c r="AV66" i="56"/>
  <c r="AU66" i="56"/>
  <c r="AT66" i="56"/>
  <c r="AS66" i="56"/>
  <c r="BE66" i="56" s="1"/>
  <c r="BF66" i="56" s="1"/>
  <c r="AQ66" i="56"/>
  <c r="AP66" i="56"/>
  <c r="AO66" i="56"/>
  <c r="AN66" i="56"/>
  <c r="AM66" i="56"/>
  <c r="AR66" i="56" s="1"/>
  <c r="AL66" i="56"/>
  <c r="AD66" i="56"/>
  <c r="Q66" i="56"/>
  <c r="BD65" i="56"/>
  <c r="BC65" i="56"/>
  <c r="BB65" i="56"/>
  <c r="BA65" i="56"/>
  <c r="AZ65" i="56"/>
  <c r="AY65" i="56"/>
  <c r="AX65" i="56"/>
  <c r="AW65" i="56"/>
  <c r="AV65" i="56"/>
  <c r="AU65" i="56"/>
  <c r="AT65" i="56"/>
  <c r="AS65" i="56"/>
  <c r="BE65" i="56" s="1"/>
  <c r="AQ65" i="56"/>
  <c r="AP65" i="56"/>
  <c r="AO65" i="56"/>
  <c r="AN65" i="56"/>
  <c r="AM65" i="56"/>
  <c r="AL65" i="56"/>
  <c r="AR65" i="56" s="1"/>
  <c r="AD65" i="56"/>
  <c r="R65" i="56"/>
  <c r="Q65" i="56"/>
  <c r="BD64" i="56"/>
  <c r="BC64" i="56"/>
  <c r="BB64" i="56"/>
  <c r="BA64" i="56"/>
  <c r="AZ64" i="56"/>
  <c r="AY64" i="56"/>
  <c r="AX64" i="56"/>
  <c r="AW64" i="56"/>
  <c r="AV64" i="56"/>
  <c r="AU64" i="56"/>
  <c r="AT64" i="56"/>
  <c r="AS64" i="56"/>
  <c r="BE64" i="56" s="1"/>
  <c r="AQ64" i="56"/>
  <c r="AP64" i="56"/>
  <c r="AO64" i="56"/>
  <c r="AN64" i="56"/>
  <c r="AM64" i="56"/>
  <c r="AL64" i="56"/>
  <c r="AR64" i="56" s="1"/>
  <c r="AD64" i="56"/>
  <c r="Q64" i="56"/>
  <c r="BD63" i="56"/>
  <c r="BC63" i="56"/>
  <c r="BB63" i="56"/>
  <c r="BA63" i="56"/>
  <c r="AZ63" i="56"/>
  <c r="AY63" i="56"/>
  <c r="AX63" i="56"/>
  <c r="AW63" i="56"/>
  <c r="AV63" i="56"/>
  <c r="AU63" i="56"/>
  <c r="AT63" i="56"/>
  <c r="AS63" i="56"/>
  <c r="BE63" i="56" s="1"/>
  <c r="BF63" i="56" s="1"/>
  <c r="AQ63" i="56"/>
  <c r="AP63" i="56"/>
  <c r="AO63" i="56"/>
  <c r="AN63" i="56"/>
  <c r="AM63" i="56"/>
  <c r="AR63" i="56" s="1"/>
  <c r="AL63" i="56"/>
  <c r="AD63" i="56"/>
  <c r="Q63" i="56"/>
  <c r="BD62" i="56"/>
  <c r="BC62" i="56"/>
  <c r="BB62" i="56"/>
  <c r="BA62" i="56"/>
  <c r="AZ62" i="56"/>
  <c r="AY62" i="56"/>
  <c r="AX62" i="56"/>
  <c r="AW62" i="56"/>
  <c r="AV62" i="56"/>
  <c r="AU62" i="56"/>
  <c r="AT62" i="56"/>
  <c r="AS62" i="56"/>
  <c r="BE62" i="56" s="1"/>
  <c r="AQ62" i="56"/>
  <c r="AP62" i="56"/>
  <c r="AO62" i="56"/>
  <c r="AN62" i="56"/>
  <c r="AM62" i="56"/>
  <c r="AL62" i="56"/>
  <c r="AR62" i="56" s="1"/>
  <c r="AD62" i="56"/>
  <c r="Q62" i="56"/>
  <c r="BD61" i="56"/>
  <c r="BC61" i="56"/>
  <c r="BB61" i="56"/>
  <c r="BA61" i="56"/>
  <c r="AZ61" i="56"/>
  <c r="AY61" i="56"/>
  <c r="AX61" i="56"/>
  <c r="AW61" i="56"/>
  <c r="AV61" i="56"/>
  <c r="AU61" i="56"/>
  <c r="AT61" i="56"/>
  <c r="AS61" i="56"/>
  <c r="BE61" i="56" s="1"/>
  <c r="BF61" i="56" s="1"/>
  <c r="AQ61" i="56"/>
  <c r="AP61" i="56"/>
  <c r="AO61" i="56"/>
  <c r="AN61" i="56"/>
  <c r="AM61" i="56"/>
  <c r="AL61" i="56"/>
  <c r="AR61" i="56" s="1"/>
  <c r="AD61" i="56"/>
  <c r="Q61" i="56"/>
  <c r="BD60" i="56"/>
  <c r="BC60" i="56"/>
  <c r="BB60" i="56"/>
  <c r="BA60" i="56"/>
  <c r="AZ60" i="56"/>
  <c r="AY60" i="56"/>
  <c r="AX60" i="56"/>
  <c r="AW60" i="56"/>
  <c r="AV60" i="56"/>
  <c r="AU60" i="56"/>
  <c r="AT60" i="56"/>
  <c r="AS60" i="56"/>
  <c r="BE60" i="56" s="1"/>
  <c r="AQ60" i="56"/>
  <c r="AP60" i="56"/>
  <c r="AO60" i="56"/>
  <c r="AN60" i="56"/>
  <c r="AR60" i="56" s="1"/>
  <c r="AM60" i="56"/>
  <c r="AL60" i="56"/>
  <c r="AD60" i="56"/>
  <c r="Q60" i="56"/>
  <c r="BD59" i="56"/>
  <c r="BC59" i="56"/>
  <c r="BB59" i="56"/>
  <c r="BA59" i="56"/>
  <c r="AZ59" i="56"/>
  <c r="AY59" i="56"/>
  <c r="AX59" i="56"/>
  <c r="AW59" i="56"/>
  <c r="AV59" i="56"/>
  <c r="AU59" i="56"/>
  <c r="AT59" i="56"/>
  <c r="AS59" i="56"/>
  <c r="BE59" i="56" s="1"/>
  <c r="BF59" i="56" s="1"/>
  <c r="AQ59" i="56"/>
  <c r="AP59" i="56"/>
  <c r="AO59" i="56"/>
  <c r="AN59" i="56"/>
  <c r="AM59" i="56"/>
  <c r="AL59" i="56"/>
  <c r="AR59" i="56" s="1"/>
  <c r="AD59" i="56"/>
  <c r="Q59" i="56"/>
  <c r="BD58" i="56"/>
  <c r="BC58" i="56"/>
  <c r="BB58" i="56"/>
  <c r="BA58" i="56"/>
  <c r="AZ58" i="56"/>
  <c r="AY58" i="56"/>
  <c r="AX58" i="56"/>
  <c r="AW58" i="56"/>
  <c r="AV58" i="56"/>
  <c r="AU58" i="56"/>
  <c r="AT58" i="56"/>
  <c r="AS58" i="56"/>
  <c r="BE58" i="56" s="1"/>
  <c r="AQ58" i="56"/>
  <c r="AP58" i="56"/>
  <c r="AO58" i="56"/>
  <c r="AN58" i="56"/>
  <c r="AM58" i="56"/>
  <c r="AR58" i="56" s="1"/>
  <c r="AL58" i="56"/>
  <c r="AD58" i="56"/>
  <c r="R58" i="56"/>
  <c r="Q58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BE57" i="56" s="1"/>
  <c r="AQ57" i="56"/>
  <c r="AP57" i="56"/>
  <c r="AO57" i="56"/>
  <c r="AN57" i="56"/>
  <c r="AR57" i="56" s="1"/>
  <c r="AM57" i="56"/>
  <c r="AL57" i="56"/>
  <c r="AD57" i="56"/>
  <c r="Q57" i="56"/>
  <c r="BD56" i="56"/>
  <c r="BC56" i="56"/>
  <c r="BB56" i="56"/>
  <c r="BA56" i="56"/>
  <c r="AZ56" i="56"/>
  <c r="AY56" i="56"/>
  <c r="AX56" i="56"/>
  <c r="AW56" i="56"/>
  <c r="AV56" i="56"/>
  <c r="AU56" i="56"/>
  <c r="AT56" i="56"/>
  <c r="AS56" i="56"/>
  <c r="BE56" i="56" s="1"/>
  <c r="AQ56" i="56"/>
  <c r="AP56" i="56"/>
  <c r="AO56" i="56"/>
  <c r="AN56" i="56"/>
  <c r="AM56" i="56"/>
  <c r="AL56" i="56"/>
  <c r="AR56" i="56" s="1"/>
  <c r="AD56" i="56"/>
  <c r="Q56" i="56"/>
  <c r="BD55" i="56"/>
  <c r="BC55" i="56"/>
  <c r="BB55" i="56"/>
  <c r="BA55" i="56"/>
  <c r="AZ55" i="56"/>
  <c r="AY55" i="56"/>
  <c r="AX55" i="56"/>
  <c r="AW55" i="56"/>
  <c r="AV55" i="56"/>
  <c r="AU55" i="56"/>
  <c r="AT55" i="56"/>
  <c r="AS55" i="56"/>
  <c r="BE55" i="56" s="1"/>
  <c r="BF55" i="56" s="1"/>
  <c r="AQ55" i="56"/>
  <c r="AP55" i="56"/>
  <c r="AO55" i="56"/>
  <c r="AN55" i="56"/>
  <c r="AM55" i="56"/>
  <c r="AR55" i="56" s="1"/>
  <c r="AL55" i="56"/>
  <c r="AD55" i="56"/>
  <c r="Q55" i="56"/>
  <c r="BD54" i="56"/>
  <c r="BC54" i="56"/>
  <c r="BB54" i="56"/>
  <c r="BA54" i="56"/>
  <c r="AZ54" i="56"/>
  <c r="AY54" i="56"/>
  <c r="AX54" i="56"/>
  <c r="AW54" i="56"/>
  <c r="AV54" i="56"/>
  <c r="AU54" i="56"/>
  <c r="AT54" i="56"/>
  <c r="AS54" i="56"/>
  <c r="BE54" i="56" s="1"/>
  <c r="BF54" i="56" s="1"/>
  <c r="AQ54" i="56"/>
  <c r="AP54" i="56"/>
  <c r="AO54" i="56"/>
  <c r="AN54" i="56"/>
  <c r="AR54" i="56" s="1"/>
  <c r="AM54" i="56"/>
  <c r="AL54" i="56"/>
  <c r="AD54" i="56"/>
  <c r="Q54" i="56"/>
  <c r="BD53" i="56"/>
  <c r="BC53" i="56"/>
  <c r="BB53" i="56"/>
  <c r="BA53" i="56"/>
  <c r="AZ53" i="56"/>
  <c r="AY53" i="56"/>
  <c r="AX53" i="56"/>
  <c r="AW53" i="56"/>
  <c r="AV53" i="56"/>
  <c r="AU53" i="56"/>
  <c r="AT53" i="56"/>
  <c r="AS53" i="56"/>
  <c r="BE53" i="56" s="1"/>
  <c r="BF53" i="56" s="1"/>
  <c r="AQ53" i="56"/>
  <c r="AP53" i="56"/>
  <c r="AO53" i="56"/>
  <c r="AN53" i="56"/>
  <c r="AM53" i="56"/>
  <c r="AL53" i="56"/>
  <c r="AR53" i="56" s="1"/>
  <c r="AD53" i="56"/>
  <c r="Q53" i="56"/>
  <c r="BD52" i="56"/>
  <c r="BC52" i="56"/>
  <c r="BB52" i="56"/>
  <c r="BA52" i="56"/>
  <c r="AZ52" i="56"/>
  <c r="AY52" i="56"/>
  <c r="AX52" i="56"/>
  <c r="AW52" i="56"/>
  <c r="AV52" i="56"/>
  <c r="AU52" i="56"/>
  <c r="AT52" i="56"/>
  <c r="AS52" i="56"/>
  <c r="BE52" i="56" s="1"/>
  <c r="AQ52" i="56"/>
  <c r="AP52" i="56"/>
  <c r="AO52" i="56"/>
  <c r="AN52" i="56"/>
  <c r="AM52" i="56"/>
  <c r="AR52" i="56" s="1"/>
  <c r="AL52" i="56"/>
  <c r="AD52" i="56"/>
  <c r="R52" i="56"/>
  <c r="Q52" i="56"/>
  <c r="BD51" i="56"/>
  <c r="BC51" i="56"/>
  <c r="BB51" i="56"/>
  <c r="BA51" i="56"/>
  <c r="AZ51" i="56"/>
  <c r="AY51" i="56"/>
  <c r="AX51" i="56"/>
  <c r="AW51" i="56"/>
  <c r="AV51" i="56"/>
  <c r="AU51" i="56"/>
  <c r="AT51" i="56"/>
  <c r="AS51" i="56"/>
  <c r="BE51" i="56" s="1"/>
  <c r="AQ51" i="56"/>
  <c r="AP51" i="56"/>
  <c r="AO51" i="56"/>
  <c r="AN51" i="56"/>
  <c r="AR51" i="56" s="1"/>
  <c r="AM51" i="56"/>
  <c r="AL51" i="56"/>
  <c r="AD51" i="56"/>
  <c r="Q51" i="56"/>
  <c r="BD50" i="56"/>
  <c r="BC50" i="56"/>
  <c r="BB50" i="56"/>
  <c r="BA50" i="56"/>
  <c r="AZ50" i="56"/>
  <c r="AY50" i="56"/>
  <c r="AX50" i="56"/>
  <c r="AW50" i="56"/>
  <c r="AV50" i="56"/>
  <c r="AU50" i="56"/>
  <c r="AT50" i="56"/>
  <c r="AQ50" i="56"/>
  <c r="AP50" i="56"/>
  <c r="AO50" i="56"/>
  <c r="AN50" i="56"/>
  <c r="AM50" i="56"/>
  <c r="AL50" i="56"/>
  <c r="AR50" i="56" s="1"/>
  <c r="R50" i="56"/>
  <c r="AS50" i="56" s="1"/>
  <c r="BE50" i="56" s="1"/>
  <c r="Q50" i="56"/>
  <c r="BD49" i="56"/>
  <c r="BC49" i="56"/>
  <c r="BB49" i="56"/>
  <c r="BA49" i="56"/>
  <c r="AZ49" i="56"/>
  <c r="AY49" i="56"/>
  <c r="AX49" i="56"/>
  <c r="AW49" i="56"/>
  <c r="AV49" i="56"/>
  <c r="AU49" i="56"/>
  <c r="AT49" i="56"/>
  <c r="AS49" i="56"/>
  <c r="BE49" i="56" s="1"/>
  <c r="AQ49" i="56"/>
  <c r="AP49" i="56"/>
  <c r="AO49" i="56"/>
  <c r="AN49" i="56"/>
  <c r="AM49" i="56"/>
  <c r="AR49" i="56" s="1"/>
  <c r="AL49" i="56"/>
  <c r="AD49" i="56"/>
  <c r="Q49" i="56"/>
  <c r="BD48" i="56"/>
  <c r="BC48" i="56"/>
  <c r="BB48" i="56"/>
  <c r="BA48" i="56"/>
  <c r="AZ48" i="56"/>
  <c r="AY48" i="56"/>
  <c r="AX48" i="56"/>
  <c r="AW48" i="56"/>
  <c r="AV48" i="56"/>
  <c r="AU48" i="56"/>
  <c r="AT48" i="56"/>
  <c r="AS48" i="56"/>
  <c r="BE48" i="56" s="1"/>
  <c r="AQ48" i="56"/>
  <c r="AP48" i="56"/>
  <c r="AO48" i="56"/>
  <c r="AN48" i="56"/>
  <c r="AM48" i="56"/>
  <c r="AL48" i="56"/>
  <c r="AR48" i="56" s="1"/>
  <c r="AD48" i="56"/>
  <c r="R48" i="56"/>
  <c r="Q48" i="56"/>
  <c r="BD47" i="56"/>
  <c r="BC47" i="56"/>
  <c r="BB47" i="56"/>
  <c r="BA47" i="56"/>
  <c r="AZ47" i="56"/>
  <c r="AY47" i="56"/>
  <c r="AX47" i="56"/>
  <c r="AW47" i="56"/>
  <c r="AV47" i="56"/>
  <c r="AU47" i="56"/>
  <c r="AT47" i="56"/>
  <c r="AS47" i="56"/>
  <c r="BE47" i="56" s="1"/>
  <c r="AQ47" i="56"/>
  <c r="AP47" i="56"/>
  <c r="AO47" i="56"/>
  <c r="AN47" i="56"/>
  <c r="AM47" i="56"/>
  <c r="AL47" i="56"/>
  <c r="AR47" i="56" s="1"/>
  <c r="AD47" i="56"/>
  <c r="Q47" i="56"/>
  <c r="BD46" i="56"/>
  <c r="BC46" i="56"/>
  <c r="BB46" i="56"/>
  <c r="BA46" i="56"/>
  <c r="AZ46" i="56"/>
  <c r="AY46" i="56"/>
  <c r="AX46" i="56"/>
  <c r="AW46" i="56"/>
  <c r="AV46" i="56"/>
  <c r="AU46" i="56"/>
  <c r="AT46" i="56"/>
  <c r="AS46" i="56"/>
  <c r="BE46" i="56" s="1"/>
  <c r="AQ46" i="56"/>
  <c r="AP46" i="56"/>
  <c r="AO46" i="56"/>
  <c r="AN46" i="56"/>
  <c r="AR46" i="56" s="1"/>
  <c r="AM46" i="56"/>
  <c r="AL46" i="56"/>
  <c r="AD46" i="56"/>
  <c r="Q46" i="56"/>
  <c r="BD45" i="56"/>
  <c r="BC45" i="56"/>
  <c r="BB45" i="56"/>
  <c r="BA45" i="56"/>
  <c r="AZ45" i="56"/>
  <c r="AY45" i="56"/>
  <c r="AX45" i="56"/>
  <c r="AW45" i="56"/>
  <c r="AV45" i="56"/>
  <c r="AU45" i="56"/>
  <c r="AT45" i="56"/>
  <c r="AS45" i="56"/>
  <c r="BE45" i="56" s="1"/>
  <c r="AQ45" i="56"/>
  <c r="AP45" i="56"/>
  <c r="AO45" i="56"/>
  <c r="AN45" i="56"/>
  <c r="AM45" i="56"/>
  <c r="AL45" i="56"/>
  <c r="AR45" i="56" s="1"/>
  <c r="AD45" i="56"/>
  <c r="Q45" i="56"/>
  <c r="BD44" i="56"/>
  <c r="BC44" i="56"/>
  <c r="BB44" i="56"/>
  <c r="BA44" i="56"/>
  <c r="AZ44" i="56"/>
  <c r="AY44" i="56"/>
  <c r="AX44" i="56"/>
  <c r="AW44" i="56"/>
  <c r="AV44" i="56"/>
  <c r="AU44" i="56"/>
  <c r="AT44" i="56"/>
  <c r="AS44" i="56"/>
  <c r="BE44" i="56" s="1"/>
  <c r="AQ44" i="56"/>
  <c r="AP44" i="56"/>
  <c r="AO44" i="56"/>
  <c r="AN44" i="56"/>
  <c r="AR44" i="56" s="1"/>
  <c r="AM44" i="56"/>
  <c r="AL44" i="56"/>
  <c r="AD44" i="56"/>
  <c r="Q44" i="56"/>
  <c r="BD43" i="56"/>
  <c r="BC43" i="56"/>
  <c r="BB43" i="56"/>
  <c r="BA43" i="56"/>
  <c r="AZ43" i="56"/>
  <c r="AY43" i="56"/>
  <c r="AX43" i="56"/>
  <c r="AW43" i="56"/>
  <c r="AV43" i="56"/>
  <c r="AU43" i="56"/>
  <c r="AT43" i="56"/>
  <c r="AS43" i="56"/>
  <c r="BE43" i="56" s="1"/>
  <c r="BF43" i="56" s="1"/>
  <c r="AQ43" i="56"/>
  <c r="AP43" i="56"/>
  <c r="AO43" i="56"/>
  <c r="AN43" i="56"/>
  <c r="AM43" i="56"/>
  <c r="AL43" i="56"/>
  <c r="AR43" i="56" s="1"/>
  <c r="AD43" i="56"/>
  <c r="Q43" i="56"/>
  <c r="BD42" i="56"/>
  <c r="BC42" i="56"/>
  <c r="BB42" i="56"/>
  <c r="BA42" i="56"/>
  <c r="AZ42" i="56"/>
  <c r="AY42" i="56"/>
  <c r="AX42" i="56"/>
  <c r="AW42" i="56"/>
  <c r="AV42" i="56"/>
  <c r="AU42" i="56"/>
  <c r="AT42" i="56"/>
  <c r="AS42" i="56"/>
  <c r="BE42" i="56" s="1"/>
  <c r="AQ42" i="56"/>
  <c r="AP42" i="56"/>
  <c r="AO42" i="56"/>
  <c r="AN42" i="56"/>
  <c r="AM42" i="56"/>
  <c r="AR42" i="56" s="1"/>
  <c r="AL42" i="56"/>
  <c r="AD42" i="56"/>
  <c r="R42" i="56"/>
  <c r="Q42" i="56"/>
  <c r="BD41" i="56"/>
  <c r="BC41" i="56"/>
  <c r="BB41" i="56"/>
  <c r="BA41" i="56"/>
  <c r="AZ41" i="56"/>
  <c r="AY41" i="56"/>
  <c r="AX41" i="56"/>
  <c r="AW41" i="56"/>
  <c r="AV41" i="56"/>
  <c r="AU41" i="56"/>
  <c r="AT41" i="56"/>
  <c r="AS41" i="56"/>
  <c r="BE41" i="56" s="1"/>
  <c r="AQ41" i="56"/>
  <c r="AP41" i="56"/>
  <c r="AO41" i="56"/>
  <c r="AN41" i="56"/>
  <c r="AR41" i="56" s="1"/>
  <c r="AM41" i="56"/>
  <c r="AL41" i="56"/>
  <c r="AD41" i="56"/>
  <c r="Q41" i="56"/>
  <c r="BD40" i="56"/>
  <c r="BC40" i="56"/>
  <c r="BB40" i="56"/>
  <c r="BA40" i="56"/>
  <c r="AZ40" i="56"/>
  <c r="AY40" i="56"/>
  <c r="AX40" i="56"/>
  <c r="AW40" i="56"/>
  <c r="AV40" i="56"/>
  <c r="AU40" i="56"/>
  <c r="AT40" i="56"/>
  <c r="AS40" i="56"/>
  <c r="BE40" i="56" s="1"/>
  <c r="AQ40" i="56"/>
  <c r="AP40" i="56"/>
  <c r="AO40" i="56"/>
  <c r="AN40" i="56"/>
  <c r="AM40" i="56"/>
  <c r="AL40" i="56"/>
  <c r="AR40" i="56" s="1"/>
  <c r="AD40" i="56"/>
  <c r="Q40" i="56"/>
  <c r="BD39" i="56"/>
  <c r="BC39" i="56"/>
  <c r="BB39" i="56"/>
  <c r="BA39" i="56"/>
  <c r="AZ39" i="56"/>
  <c r="AY39" i="56"/>
  <c r="AX39" i="56"/>
  <c r="AW39" i="56"/>
  <c r="AV39" i="56"/>
  <c r="AU39" i="56"/>
  <c r="AT39" i="56"/>
  <c r="AS39" i="56"/>
  <c r="BE39" i="56" s="1"/>
  <c r="AQ39" i="56"/>
  <c r="AP39" i="56"/>
  <c r="AO39" i="56"/>
  <c r="AN39" i="56"/>
  <c r="AR39" i="56" s="1"/>
  <c r="AM39" i="56"/>
  <c r="AL39" i="56"/>
  <c r="AD39" i="56"/>
  <c r="Q39" i="56"/>
  <c r="BD38" i="56"/>
  <c r="BC38" i="56"/>
  <c r="BB38" i="56"/>
  <c r="BA38" i="56"/>
  <c r="AZ38" i="56"/>
  <c r="AY38" i="56"/>
  <c r="AX38" i="56"/>
  <c r="AW38" i="56"/>
  <c r="AV38" i="56"/>
  <c r="AU38" i="56"/>
  <c r="AT38" i="56"/>
  <c r="AS38" i="56"/>
  <c r="BE38" i="56" s="1"/>
  <c r="AQ38" i="56"/>
  <c r="AP38" i="56"/>
  <c r="AO38" i="56"/>
  <c r="AN38" i="56"/>
  <c r="AM38" i="56"/>
  <c r="AL38" i="56"/>
  <c r="AR38" i="56" s="1"/>
  <c r="AD38" i="56"/>
  <c r="Q38" i="56"/>
  <c r="BD37" i="56"/>
  <c r="BC37" i="56"/>
  <c r="BB37" i="56"/>
  <c r="BA37" i="56"/>
  <c r="AZ37" i="56"/>
  <c r="AY37" i="56"/>
  <c r="AX37" i="56"/>
  <c r="AW37" i="56"/>
  <c r="AV37" i="56"/>
  <c r="AU37" i="56"/>
  <c r="AT37" i="56"/>
  <c r="AS37" i="56"/>
  <c r="BE37" i="56" s="1"/>
  <c r="AQ37" i="56"/>
  <c r="AP37" i="56"/>
  <c r="AO37" i="56"/>
  <c r="AN37" i="56"/>
  <c r="AR37" i="56" s="1"/>
  <c r="AM37" i="56"/>
  <c r="AL37" i="56"/>
  <c r="AD37" i="56"/>
  <c r="Q37" i="56"/>
  <c r="BD36" i="56"/>
  <c r="BC36" i="56"/>
  <c r="BB36" i="56"/>
  <c r="BA36" i="56"/>
  <c r="AZ36" i="56"/>
  <c r="AY36" i="56"/>
  <c r="AX36" i="56"/>
  <c r="AW36" i="56"/>
  <c r="AV36" i="56"/>
  <c r="AU36" i="56"/>
  <c r="AT36" i="56"/>
  <c r="AS36" i="56"/>
  <c r="BE36" i="56" s="1"/>
  <c r="AQ36" i="56"/>
  <c r="AP36" i="56"/>
  <c r="AO36" i="56"/>
  <c r="AN36" i="56"/>
  <c r="AM36" i="56"/>
  <c r="AL36" i="56"/>
  <c r="AR36" i="56" s="1"/>
  <c r="AD36" i="56"/>
  <c r="Q36" i="56"/>
  <c r="BD35" i="56"/>
  <c r="BC35" i="56"/>
  <c r="BB35" i="56"/>
  <c r="BA35" i="56"/>
  <c r="AZ35" i="56"/>
  <c r="AY35" i="56"/>
  <c r="AX35" i="56"/>
  <c r="AW35" i="56"/>
  <c r="AV35" i="56"/>
  <c r="AU35" i="56"/>
  <c r="AT35" i="56"/>
  <c r="AS35" i="56"/>
  <c r="BE35" i="56" s="1"/>
  <c r="AQ35" i="56"/>
  <c r="AP35" i="56"/>
  <c r="AO35" i="56"/>
  <c r="AN35" i="56"/>
  <c r="AR35" i="56" s="1"/>
  <c r="AM35" i="56"/>
  <c r="AL35" i="56"/>
  <c r="AD35" i="56"/>
  <c r="Q35" i="56"/>
  <c r="BD34" i="56"/>
  <c r="BC34" i="56"/>
  <c r="BB34" i="56"/>
  <c r="BA34" i="56"/>
  <c r="AZ34" i="56"/>
  <c r="AY34" i="56"/>
  <c r="AX34" i="56"/>
  <c r="AW34" i="56"/>
  <c r="AV34" i="56"/>
  <c r="AU34" i="56"/>
  <c r="AT34" i="56"/>
  <c r="AS34" i="56"/>
  <c r="BE34" i="56" s="1"/>
  <c r="BF34" i="56" s="1"/>
  <c r="AQ34" i="56"/>
  <c r="AP34" i="56"/>
  <c r="AO34" i="56"/>
  <c r="AN34" i="56"/>
  <c r="AM34" i="56"/>
  <c r="AL34" i="56"/>
  <c r="AR34" i="56" s="1"/>
  <c r="AD34" i="56"/>
  <c r="Q34" i="56"/>
  <c r="BD33" i="56"/>
  <c r="BC33" i="56"/>
  <c r="BB33" i="56"/>
  <c r="BA33" i="56"/>
  <c r="AZ33" i="56"/>
  <c r="AY33" i="56"/>
  <c r="AX33" i="56"/>
  <c r="AW33" i="56"/>
  <c r="AV33" i="56"/>
  <c r="AU33" i="56"/>
  <c r="AT33" i="56"/>
  <c r="AS33" i="56"/>
  <c r="BE33" i="56" s="1"/>
  <c r="AQ33" i="56"/>
  <c r="AP33" i="56"/>
  <c r="AO33" i="56"/>
  <c r="AN33" i="56"/>
  <c r="AM33" i="56"/>
  <c r="AR33" i="56" s="1"/>
  <c r="AL33" i="56"/>
  <c r="AD33" i="56"/>
  <c r="Q33" i="56"/>
  <c r="BD32" i="56"/>
  <c r="BC32" i="56"/>
  <c r="BB32" i="56"/>
  <c r="BA32" i="56"/>
  <c r="AZ32" i="56"/>
  <c r="AY32" i="56"/>
  <c r="AX32" i="56"/>
  <c r="AW32" i="56"/>
  <c r="AV32" i="56"/>
  <c r="AU32" i="56"/>
  <c r="AT32" i="56"/>
  <c r="AS32" i="56"/>
  <c r="BE32" i="56" s="1"/>
  <c r="BF32" i="56" s="1"/>
  <c r="AQ32" i="56"/>
  <c r="AP32" i="56"/>
  <c r="AO32" i="56"/>
  <c r="AN32" i="56"/>
  <c r="AR32" i="56" s="1"/>
  <c r="AM32" i="56"/>
  <c r="AL32" i="56"/>
  <c r="AD32" i="56"/>
  <c r="Q32" i="56"/>
  <c r="BD31" i="56"/>
  <c r="BC31" i="56"/>
  <c r="BB31" i="56"/>
  <c r="BA31" i="56"/>
  <c r="AZ31" i="56"/>
  <c r="AY31" i="56"/>
  <c r="AX31" i="56"/>
  <c r="AW31" i="56"/>
  <c r="AV31" i="56"/>
  <c r="AU31" i="56"/>
  <c r="AT31" i="56"/>
  <c r="AS31" i="56"/>
  <c r="BE31" i="56" s="1"/>
  <c r="AQ31" i="56"/>
  <c r="AP31" i="56"/>
  <c r="AO31" i="56"/>
  <c r="AN31" i="56"/>
  <c r="AM31" i="56"/>
  <c r="AL31" i="56"/>
  <c r="AR31" i="56" s="1"/>
  <c r="AD31" i="56"/>
  <c r="Q31" i="56"/>
  <c r="BD30" i="56"/>
  <c r="BC30" i="56"/>
  <c r="BB30" i="56"/>
  <c r="BA30" i="56"/>
  <c r="AZ30" i="56"/>
  <c r="AY30" i="56"/>
  <c r="AX30" i="56"/>
  <c r="AW30" i="56"/>
  <c r="AV30" i="56"/>
  <c r="AU30" i="56"/>
  <c r="AT30" i="56"/>
  <c r="AS30" i="56"/>
  <c r="BE30" i="56" s="1"/>
  <c r="AQ30" i="56"/>
  <c r="AP30" i="56"/>
  <c r="AO30" i="56"/>
  <c r="AN30" i="56"/>
  <c r="AR30" i="56" s="1"/>
  <c r="AM30" i="56"/>
  <c r="AL30" i="56"/>
  <c r="AD30" i="56"/>
  <c r="Q30" i="56"/>
  <c r="BD29" i="56"/>
  <c r="BC29" i="56"/>
  <c r="BB29" i="56"/>
  <c r="BA29" i="56"/>
  <c r="AZ29" i="56"/>
  <c r="AY29" i="56"/>
  <c r="AX29" i="56"/>
  <c r="AW29" i="56"/>
  <c r="AV29" i="56"/>
  <c r="AU29" i="56"/>
  <c r="AT29" i="56"/>
  <c r="AS29" i="56"/>
  <c r="BE29" i="56" s="1"/>
  <c r="AQ29" i="56"/>
  <c r="AP29" i="56"/>
  <c r="AO29" i="56"/>
  <c r="AN29" i="56"/>
  <c r="AM29" i="56"/>
  <c r="AL29" i="56"/>
  <c r="AR29" i="56" s="1"/>
  <c r="AD29" i="56"/>
  <c r="Q29" i="56"/>
  <c r="BD28" i="56"/>
  <c r="BC28" i="56"/>
  <c r="BB28" i="56"/>
  <c r="BA28" i="56"/>
  <c r="AZ28" i="56"/>
  <c r="AY28" i="56"/>
  <c r="AX28" i="56"/>
  <c r="AW28" i="56"/>
  <c r="AV28" i="56"/>
  <c r="AU28" i="56"/>
  <c r="AT28" i="56"/>
  <c r="AQ28" i="56"/>
  <c r="AP28" i="56"/>
  <c r="AO28" i="56"/>
  <c r="AN28" i="56"/>
  <c r="AR28" i="56" s="1"/>
  <c r="AM28" i="56"/>
  <c r="AL28" i="56"/>
  <c r="R28" i="56"/>
  <c r="AS28" i="56" s="1"/>
  <c r="BE28" i="56" s="1"/>
  <c r="Q28" i="56"/>
  <c r="BD27" i="56"/>
  <c r="BC27" i="56"/>
  <c r="BB27" i="56"/>
  <c r="BA27" i="56"/>
  <c r="AZ27" i="56"/>
  <c r="AY27" i="56"/>
  <c r="AX27" i="56"/>
  <c r="AW27" i="56"/>
  <c r="AV27" i="56"/>
  <c r="AU27" i="56"/>
  <c r="AT27" i="56"/>
  <c r="AS27" i="56"/>
  <c r="BE27" i="56" s="1"/>
  <c r="AQ27" i="56"/>
  <c r="AP27" i="56"/>
  <c r="AO27" i="56"/>
  <c r="AN27" i="56"/>
  <c r="AM27" i="56"/>
  <c r="AL27" i="56"/>
  <c r="AR27" i="56" s="1"/>
  <c r="AD27" i="56"/>
  <c r="Q27" i="56"/>
  <c r="BD26" i="56"/>
  <c r="BC26" i="56"/>
  <c r="BB26" i="56"/>
  <c r="BA26" i="56"/>
  <c r="AZ26" i="56"/>
  <c r="AY26" i="56"/>
  <c r="AX26" i="56"/>
  <c r="AW26" i="56"/>
  <c r="AV26" i="56"/>
  <c r="AU26" i="56"/>
  <c r="AT26" i="56"/>
  <c r="AS26" i="56"/>
  <c r="BE26" i="56" s="1"/>
  <c r="AQ26" i="56"/>
  <c r="AP26" i="56"/>
  <c r="AO26" i="56"/>
  <c r="AN26" i="56"/>
  <c r="AM26" i="56"/>
  <c r="AR26" i="56" s="1"/>
  <c r="AL26" i="56"/>
  <c r="AD26" i="56"/>
  <c r="R26" i="56"/>
  <c r="Q26" i="56"/>
  <c r="BD25" i="56"/>
  <c r="BC25" i="56"/>
  <c r="BB25" i="56"/>
  <c r="BA25" i="56"/>
  <c r="AZ25" i="56"/>
  <c r="AY25" i="56"/>
  <c r="AX25" i="56"/>
  <c r="AW25" i="56"/>
  <c r="AV25" i="56"/>
  <c r="AU25" i="56"/>
  <c r="AT25" i="56"/>
  <c r="AS25" i="56"/>
  <c r="BE25" i="56" s="1"/>
  <c r="AR25" i="56"/>
  <c r="AQ25" i="56"/>
  <c r="AP25" i="56"/>
  <c r="AO25" i="56"/>
  <c r="AN25" i="56"/>
  <c r="AM25" i="56"/>
  <c r="AL25" i="56"/>
  <c r="AD25" i="56"/>
  <c r="Q25" i="56"/>
  <c r="BD24" i="56"/>
  <c r="BC24" i="56"/>
  <c r="BB24" i="56"/>
  <c r="BA24" i="56"/>
  <c r="AZ24" i="56"/>
  <c r="AY24" i="56"/>
  <c r="AX24" i="56"/>
  <c r="AW24" i="56"/>
  <c r="AV24" i="56"/>
  <c r="AU24" i="56"/>
  <c r="AT24" i="56"/>
  <c r="AS24" i="56"/>
  <c r="BE24" i="56" s="1"/>
  <c r="BF24" i="56" s="1"/>
  <c r="AQ24" i="56"/>
  <c r="AP24" i="56"/>
  <c r="AO24" i="56"/>
  <c r="AN24" i="56"/>
  <c r="AM24" i="56"/>
  <c r="AL24" i="56"/>
  <c r="AR24" i="56" s="1"/>
  <c r="AD24" i="56"/>
  <c r="Q24" i="56"/>
  <c r="BD23" i="56"/>
  <c r="BC23" i="56"/>
  <c r="BB23" i="56"/>
  <c r="BA23" i="56"/>
  <c r="AZ23" i="56"/>
  <c r="AY23" i="56"/>
  <c r="AX23" i="56"/>
  <c r="AW23" i="56"/>
  <c r="AV23" i="56"/>
  <c r="AU23" i="56"/>
  <c r="AT23" i="56"/>
  <c r="AS23" i="56"/>
  <c r="BE23" i="56" s="1"/>
  <c r="AQ23" i="56"/>
  <c r="AP23" i="56"/>
  <c r="AO23" i="56"/>
  <c r="AN23" i="56"/>
  <c r="AM23" i="56"/>
  <c r="AR23" i="56" s="1"/>
  <c r="AL23" i="56"/>
  <c r="AD23" i="56"/>
  <c r="Q23" i="56"/>
  <c r="BD22" i="56"/>
  <c r="BC22" i="56"/>
  <c r="BB22" i="56"/>
  <c r="BA22" i="56"/>
  <c r="AZ22" i="56"/>
  <c r="AY22" i="56"/>
  <c r="AX22" i="56"/>
  <c r="AW22" i="56"/>
  <c r="AV22" i="56"/>
  <c r="AU22" i="56"/>
  <c r="AT22" i="56"/>
  <c r="AS22" i="56"/>
  <c r="BE22" i="56" s="1"/>
  <c r="AQ22" i="56"/>
  <c r="AP22" i="56"/>
  <c r="AO22" i="56"/>
  <c r="AN22" i="56"/>
  <c r="AM22" i="56"/>
  <c r="AL22" i="56"/>
  <c r="AR22" i="56" s="1"/>
  <c r="AD22" i="56"/>
  <c r="Q22" i="56"/>
  <c r="BD21" i="56"/>
  <c r="BC21" i="56"/>
  <c r="BB21" i="56"/>
  <c r="BA21" i="56"/>
  <c r="AZ21" i="56"/>
  <c r="AY21" i="56"/>
  <c r="AX21" i="56"/>
  <c r="AW21" i="56"/>
  <c r="AV21" i="56"/>
  <c r="AU21" i="56"/>
  <c r="AT21" i="56"/>
  <c r="AS21" i="56"/>
  <c r="BE21" i="56" s="1"/>
  <c r="AQ21" i="56"/>
  <c r="AP21" i="56"/>
  <c r="AO21" i="56"/>
  <c r="AN21" i="56"/>
  <c r="AM21" i="56"/>
  <c r="AR21" i="56" s="1"/>
  <c r="AL21" i="56"/>
  <c r="AD21" i="56"/>
  <c r="Q21" i="56"/>
  <c r="BD20" i="56"/>
  <c r="BC20" i="56"/>
  <c r="BB20" i="56"/>
  <c r="BA20" i="56"/>
  <c r="AZ20" i="56"/>
  <c r="AY20" i="56"/>
  <c r="AX20" i="56"/>
  <c r="AW20" i="56"/>
  <c r="AV20" i="56"/>
  <c r="AU20" i="56"/>
  <c r="AT20" i="56"/>
  <c r="AS20" i="56"/>
  <c r="BE20" i="56" s="1"/>
  <c r="AQ20" i="56"/>
  <c r="AP20" i="56"/>
  <c r="AO20" i="56"/>
  <c r="AN20" i="56"/>
  <c r="AM20" i="56"/>
  <c r="AL20" i="56"/>
  <c r="AR20" i="56" s="1"/>
  <c r="AD20" i="56"/>
  <c r="Q20" i="56"/>
  <c r="BD19" i="56"/>
  <c r="BC19" i="56"/>
  <c r="BB19" i="56"/>
  <c r="BA19" i="56"/>
  <c r="AZ19" i="56"/>
  <c r="AY19" i="56"/>
  <c r="AX19" i="56"/>
  <c r="AW19" i="56"/>
  <c r="AV19" i="56"/>
  <c r="AU19" i="56"/>
  <c r="AT19" i="56"/>
  <c r="AS19" i="56"/>
  <c r="BE19" i="56" s="1"/>
  <c r="BF19" i="56" s="1"/>
  <c r="AQ19" i="56"/>
  <c r="AP19" i="56"/>
  <c r="AO19" i="56"/>
  <c r="AN19" i="56"/>
  <c r="AR19" i="56" s="1"/>
  <c r="AM19" i="56"/>
  <c r="AL19" i="56"/>
  <c r="AD19" i="56"/>
  <c r="Q19" i="56"/>
  <c r="BD18" i="56"/>
  <c r="BC18" i="56"/>
  <c r="BB18" i="56"/>
  <c r="BA18" i="56"/>
  <c r="AZ18" i="56"/>
  <c r="AY18" i="56"/>
  <c r="AX18" i="56"/>
  <c r="AW18" i="56"/>
  <c r="AV18" i="56"/>
  <c r="AU18" i="56"/>
  <c r="AT18" i="56"/>
  <c r="AS18" i="56"/>
  <c r="BE18" i="56" s="1"/>
  <c r="AQ18" i="56"/>
  <c r="AP18" i="56"/>
  <c r="AO18" i="56"/>
  <c r="AN18" i="56"/>
  <c r="AM18" i="56"/>
  <c r="AL18" i="56"/>
  <c r="AR18" i="56" s="1"/>
  <c r="AD18" i="56"/>
  <c r="Q18" i="56"/>
  <c r="BD17" i="56"/>
  <c r="BC17" i="56"/>
  <c r="BB17" i="56"/>
  <c r="BA17" i="56"/>
  <c r="AZ17" i="56"/>
  <c r="AY17" i="56"/>
  <c r="AX17" i="56"/>
  <c r="AW17" i="56"/>
  <c r="AV17" i="56"/>
  <c r="AU17" i="56"/>
  <c r="AT17" i="56"/>
  <c r="AS17" i="56"/>
  <c r="BE17" i="56" s="1"/>
  <c r="AQ17" i="56"/>
  <c r="AP17" i="56"/>
  <c r="AO17" i="56"/>
  <c r="AN17" i="56"/>
  <c r="AR17" i="56" s="1"/>
  <c r="AM17" i="56"/>
  <c r="AL17" i="56"/>
  <c r="AD17" i="56"/>
  <c r="Q17" i="56"/>
  <c r="BD16" i="56"/>
  <c r="BC16" i="56"/>
  <c r="BB16" i="56"/>
  <c r="BA16" i="56"/>
  <c r="AZ16" i="56"/>
  <c r="AY16" i="56"/>
  <c r="AX16" i="56"/>
  <c r="AW16" i="56"/>
  <c r="AV16" i="56"/>
  <c r="AU16" i="56"/>
  <c r="AT16" i="56"/>
  <c r="AS16" i="56"/>
  <c r="BE16" i="56" s="1"/>
  <c r="AQ16" i="56"/>
  <c r="AP16" i="56"/>
  <c r="AO16" i="56"/>
  <c r="AN16" i="56"/>
  <c r="AM16" i="56"/>
  <c r="AL16" i="56"/>
  <c r="AR16" i="56" s="1"/>
  <c r="AD16" i="56"/>
  <c r="Q16" i="56"/>
  <c r="BD15" i="56"/>
  <c r="BC15" i="56"/>
  <c r="BB15" i="56"/>
  <c r="BA15" i="56"/>
  <c r="AZ15" i="56"/>
  <c r="AY15" i="56"/>
  <c r="AX15" i="56"/>
  <c r="AW15" i="56"/>
  <c r="AV15" i="56"/>
  <c r="AU15" i="56"/>
  <c r="AT15" i="56"/>
  <c r="AS15" i="56"/>
  <c r="BE15" i="56" s="1"/>
  <c r="AQ15" i="56"/>
  <c r="AP15" i="56"/>
  <c r="AO15" i="56"/>
  <c r="AN15" i="56"/>
  <c r="AR15" i="56" s="1"/>
  <c r="AM15" i="56"/>
  <c r="AL15" i="56"/>
  <c r="AD15" i="56"/>
  <c r="Q15" i="56"/>
  <c r="BD14" i="56"/>
  <c r="BC14" i="56"/>
  <c r="BB14" i="56"/>
  <c r="BA14" i="56"/>
  <c r="AZ14" i="56"/>
  <c r="AY14" i="56"/>
  <c r="AX14" i="56"/>
  <c r="AW14" i="56"/>
  <c r="AV14" i="56"/>
  <c r="AU14" i="56"/>
  <c r="AT14" i="56"/>
  <c r="AS14" i="56"/>
  <c r="BE14" i="56" s="1"/>
  <c r="BF14" i="56" s="1"/>
  <c r="AQ14" i="56"/>
  <c r="AP14" i="56"/>
  <c r="AO14" i="56"/>
  <c r="AN14" i="56"/>
  <c r="AM14" i="56"/>
  <c r="AR14" i="56" s="1"/>
  <c r="AL14" i="56"/>
  <c r="AD14" i="56"/>
  <c r="Q14" i="56"/>
  <c r="BD13" i="56"/>
  <c r="BC13" i="56"/>
  <c r="BB13" i="56"/>
  <c r="BA13" i="56"/>
  <c r="AZ13" i="56"/>
  <c r="AY13" i="56"/>
  <c r="AX13" i="56"/>
  <c r="AW13" i="56"/>
  <c r="AV13" i="56"/>
  <c r="AU13" i="56"/>
  <c r="AT13" i="56"/>
  <c r="AS13" i="56"/>
  <c r="BE13" i="56" s="1"/>
  <c r="AQ13" i="56"/>
  <c r="AP13" i="56"/>
  <c r="AO13" i="56"/>
  <c r="AN13" i="56"/>
  <c r="AM13" i="56"/>
  <c r="AL13" i="56"/>
  <c r="AR13" i="56" s="1"/>
  <c r="AD13" i="56"/>
  <c r="Q13" i="56"/>
  <c r="BD12" i="56"/>
  <c r="BC12" i="56"/>
  <c r="BB12" i="56"/>
  <c r="BA12" i="56"/>
  <c r="AZ12" i="56"/>
  <c r="AY12" i="56"/>
  <c r="AX12" i="56"/>
  <c r="AW12" i="56"/>
  <c r="AV12" i="56"/>
  <c r="AU12" i="56"/>
  <c r="AT12" i="56"/>
  <c r="AS12" i="56"/>
  <c r="BE12" i="56" s="1"/>
  <c r="BF12" i="56" s="1"/>
  <c r="AQ12" i="56"/>
  <c r="AP12" i="56"/>
  <c r="AO12" i="56"/>
  <c r="AN12" i="56"/>
  <c r="AR12" i="56" s="1"/>
  <c r="AM12" i="56"/>
  <c r="AL12" i="56"/>
  <c r="AD12" i="56"/>
  <c r="Q12" i="56"/>
  <c r="BD11" i="56"/>
  <c r="BC11" i="56"/>
  <c r="BB11" i="56"/>
  <c r="BA11" i="56"/>
  <c r="AZ11" i="56"/>
  <c r="AY11" i="56"/>
  <c r="AX11" i="56"/>
  <c r="AW11" i="56"/>
  <c r="AV11" i="56"/>
  <c r="AU11" i="56"/>
  <c r="AT11" i="56"/>
  <c r="AS11" i="56"/>
  <c r="BE11" i="56" s="1"/>
  <c r="AQ11" i="56"/>
  <c r="AP11" i="56"/>
  <c r="AO11" i="56"/>
  <c r="AN11" i="56"/>
  <c r="AM11" i="56"/>
  <c r="AL11" i="56"/>
  <c r="AR11" i="56" s="1"/>
  <c r="AD11" i="56"/>
  <c r="Q11" i="56"/>
  <c r="BD10" i="56"/>
  <c r="BC10" i="56"/>
  <c r="BB10" i="56"/>
  <c r="BA10" i="56"/>
  <c r="AZ10" i="56"/>
  <c r="AY10" i="56"/>
  <c r="AX10" i="56"/>
  <c r="AW10" i="56"/>
  <c r="AV10" i="56"/>
  <c r="AU10" i="56"/>
  <c r="AT10" i="56"/>
  <c r="AS10" i="56"/>
  <c r="BE10" i="56" s="1"/>
  <c r="AQ10" i="56"/>
  <c r="AP10" i="56"/>
  <c r="AO10" i="56"/>
  <c r="AN10" i="56"/>
  <c r="AR10" i="56" s="1"/>
  <c r="AM10" i="56"/>
  <c r="AL10" i="56"/>
  <c r="AD10" i="56"/>
  <c r="Q10" i="56"/>
  <c r="BD9" i="56"/>
  <c r="BC9" i="56"/>
  <c r="BB9" i="56"/>
  <c r="BA9" i="56"/>
  <c r="AZ9" i="56"/>
  <c r="AY9" i="56"/>
  <c r="AX9" i="56"/>
  <c r="AW9" i="56"/>
  <c r="AV9" i="56"/>
  <c r="AU9" i="56"/>
  <c r="AT9" i="56"/>
  <c r="AS9" i="56"/>
  <c r="BE9" i="56" s="1"/>
  <c r="AQ9" i="56"/>
  <c r="AP9" i="56"/>
  <c r="AO9" i="56"/>
  <c r="AN9" i="56"/>
  <c r="AM9" i="56"/>
  <c r="AL9" i="56"/>
  <c r="AR9" i="56" s="1"/>
  <c r="AD9" i="56"/>
  <c r="Q9" i="56"/>
  <c r="BD8" i="56"/>
  <c r="BC8" i="56"/>
  <c r="BB8" i="56"/>
  <c r="BA8" i="56"/>
  <c r="AZ8" i="56"/>
  <c r="AY8" i="56"/>
  <c r="AX8" i="56"/>
  <c r="AW8" i="56"/>
  <c r="AV8" i="56"/>
  <c r="AU8" i="56"/>
  <c r="AT8" i="56"/>
  <c r="AS8" i="56"/>
  <c r="BE8" i="56" s="1"/>
  <c r="AQ8" i="56"/>
  <c r="AP8" i="56"/>
  <c r="AO8" i="56"/>
  <c r="AN8" i="56"/>
  <c r="AR8" i="56" s="1"/>
  <c r="AM8" i="56"/>
  <c r="AL8" i="56"/>
  <c r="AD8" i="56"/>
  <c r="Q8" i="56"/>
  <c r="BD7" i="56"/>
  <c r="BC7" i="56"/>
  <c r="BB7" i="56"/>
  <c r="BA7" i="56"/>
  <c r="AZ7" i="56"/>
  <c r="AY7" i="56"/>
  <c r="AX7" i="56"/>
  <c r="AW7" i="56"/>
  <c r="AV7" i="56"/>
  <c r="AU7" i="56"/>
  <c r="AT7" i="56"/>
  <c r="AS7" i="56"/>
  <c r="BE7" i="56" s="1"/>
  <c r="AQ7" i="56"/>
  <c r="AP7" i="56"/>
  <c r="AO7" i="56"/>
  <c r="AN7" i="56"/>
  <c r="AM7" i="56"/>
  <c r="AL7" i="56"/>
  <c r="AR7" i="56" s="1"/>
  <c r="AD7" i="56"/>
  <c r="Q7" i="56"/>
  <c r="BD6" i="56"/>
  <c r="BC6" i="56"/>
  <c r="BB6" i="56"/>
  <c r="BA6" i="56"/>
  <c r="AZ6" i="56"/>
  <c r="AY6" i="56"/>
  <c r="AX6" i="56"/>
  <c r="AW6" i="56"/>
  <c r="AV6" i="56"/>
  <c r="AU6" i="56"/>
  <c r="AT6" i="56"/>
  <c r="AS6" i="56"/>
  <c r="BE6" i="56" s="1"/>
  <c r="AQ6" i="56"/>
  <c r="AP6" i="56"/>
  <c r="AO6" i="56"/>
  <c r="AN6" i="56"/>
  <c r="AR6" i="56" s="1"/>
  <c r="AM6" i="56"/>
  <c r="AL6" i="56"/>
  <c r="AD6" i="56"/>
  <c r="Q6" i="56"/>
  <c r="BD5" i="56"/>
  <c r="BC5" i="56"/>
  <c r="BB5" i="56"/>
  <c r="BA5" i="56"/>
  <c r="AZ5" i="56"/>
  <c r="AY5" i="56"/>
  <c r="AX5" i="56"/>
  <c r="AW5" i="56"/>
  <c r="AV5" i="56"/>
  <c r="AU5" i="56"/>
  <c r="AT5" i="56"/>
  <c r="AS5" i="56"/>
  <c r="AQ5" i="56"/>
  <c r="AP5" i="56"/>
  <c r="AP353" i="56" s="1"/>
  <c r="AO5" i="56"/>
  <c r="AN5" i="56"/>
  <c r="AM5" i="56"/>
  <c r="AL5" i="56"/>
  <c r="AL353" i="56" s="1"/>
  <c r="AD5" i="56"/>
  <c r="Q5" i="56"/>
  <c r="S333" i="55"/>
  <c r="S332" i="55"/>
  <c r="S328" i="55"/>
  <c r="O328" i="55" s="1"/>
  <c r="Q328" i="55" s="1"/>
  <c r="S324" i="55"/>
  <c r="S314" i="55"/>
  <c r="S294" i="55"/>
  <c r="S255" i="55"/>
  <c r="S232" i="55"/>
  <c r="AA334" i="55"/>
  <c r="S334" i="55" s="1"/>
  <c r="O334" i="55" s="1"/>
  <c r="Q334" i="55" s="1"/>
  <c r="AA333" i="55"/>
  <c r="AA332" i="55"/>
  <c r="AA331" i="55"/>
  <c r="S331" i="55" s="1"/>
  <c r="AA330" i="55"/>
  <c r="S330" i="55" s="1"/>
  <c r="O330" i="55" s="1"/>
  <c r="Q330" i="55" s="1"/>
  <c r="AA329" i="55"/>
  <c r="S329" i="55" s="1"/>
  <c r="AA328" i="55"/>
  <c r="AA327" i="55"/>
  <c r="S327" i="55" s="1"/>
  <c r="AA326" i="55"/>
  <c r="S326" i="55" s="1"/>
  <c r="O326" i="55" s="1"/>
  <c r="Q326" i="55" s="1"/>
  <c r="AA325" i="55"/>
  <c r="S325" i="55" s="1"/>
  <c r="AA324" i="55"/>
  <c r="AA323" i="55"/>
  <c r="S323" i="55" s="1"/>
  <c r="AA322" i="55"/>
  <c r="S322" i="55" s="1"/>
  <c r="O322" i="55" s="1"/>
  <c r="Q322" i="55" s="1"/>
  <c r="AA321" i="55"/>
  <c r="S321" i="55" s="1"/>
  <c r="AA320" i="55"/>
  <c r="S320" i="55" s="1"/>
  <c r="O320" i="55" s="1"/>
  <c r="AA315" i="55"/>
  <c r="S315" i="55" s="1"/>
  <c r="AA314" i="55"/>
  <c r="AA313" i="55"/>
  <c r="S313" i="55" s="1"/>
  <c r="AA312" i="55"/>
  <c r="S312" i="55" s="1"/>
  <c r="AA311" i="55"/>
  <c r="S311" i="55" s="1"/>
  <c r="AA310" i="55"/>
  <c r="S310" i="55" s="1"/>
  <c r="AA309" i="55"/>
  <c r="S309" i="55" s="1"/>
  <c r="AA308" i="55"/>
  <c r="S308" i="55" s="1"/>
  <c r="AA307" i="55"/>
  <c r="S307" i="55" s="1"/>
  <c r="AA306" i="55"/>
  <c r="S306" i="55" s="1"/>
  <c r="AA305" i="55"/>
  <c r="S305" i="55" s="1"/>
  <c r="AA304" i="55"/>
  <c r="S304" i="55" s="1"/>
  <c r="AA303" i="55"/>
  <c r="S303" i="55" s="1"/>
  <c r="AA302" i="55"/>
  <c r="S302" i="55" s="1"/>
  <c r="AA301" i="55"/>
  <c r="S301" i="55" s="1"/>
  <c r="O301" i="55" s="1"/>
  <c r="Q301" i="55" s="1"/>
  <c r="AA300" i="55"/>
  <c r="S300" i="55" s="1"/>
  <c r="AA295" i="55"/>
  <c r="S295" i="55" s="1"/>
  <c r="AA294" i="55"/>
  <c r="AA293" i="55"/>
  <c r="S293" i="55" s="1"/>
  <c r="AA292" i="55"/>
  <c r="S292" i="55" s="1"/>
  <c r="AA291" i="55"/>
  <c r="S291" i="55" s="1"/>
  <c r="AA290" i="55"/>
  <c r="S290" i="55" s="1"/>
  <c r="AA289" i="55"/>
  <c r="S289" i="55" s="1"/>
  <c r="AA288" i="55"/>
  <c r="S288" i="55" s="1"/>
  <c r="AA287" i="55"/>
  <c r="S287" i="55" s="1"/>
  <c r="AA286" i="55"/>
  <c r="S286" i="55" s="1"/>
  <c r="AA285" i="55"/>
  <c r="S285" i="55" s="1"/>
  <c r="AA284" i="55"/>
  <c r="S284" i="55" s="1"/>
  <c r="AA283" i="55"/>
  <c r="S283" i="55" s="1"/>
  <c r="AA282" i="55"/>
  <c r="S282" i="55" s="1"/>
  <c r="AA281" i="55"/>
  <c r="S281" i="55" s="1"/>
  <c r="O281" i="55" s="1"/>
  <c r="Q281" i="55" s="1"/>
  <c r="AA280" i="55"/>
  <c r="S280" i="55" s="1"/>
  <c r="AA275" i="55"/>
  <c r="S275" i="55" s="1"/>
  <c r="O275" i="55" s="1"/>
  <c r="Q275" i="55" s="1"/>
  <c r="AA274" i="55"/>
  <c r="S274" i="55" s="1"/>
  <c r="AA273" i="55"/>
  <c r="S273" i="55" s="1"/>
  <c r="O273" i="55" s="1"/>
  <c r="Q273" i="55" s="1"/>
  <c r="AA272" i="55"/>
  <c r="S272" i="55" s="1"/>
  <c r="AA271" i="55"/>
  <c r="S271" i="55" s="1"/>
  <c r="O271" i="55" s="1"/>
  <c r="Q271" i="55" s="1"/>
  <c r="AA270" i="55"/>
  <c r="S270" i="55" s="1"/>
  <c r="AA269" i="55"/>
  <c r="S269" i="55" s="1"/>
  <c r="O269" i="55" s="1"/>
  <c r="Q269" i="55" s="1"/>
  <c r="AA268" i="55"/>
  <c r="S268" i="55" s="1"/>
  <c r="AA267" i="55"/>
  <c r="S267" i="55" s="1"/>
  <c r="O267" i="55" s="1"/>
  <c r="Q267" i="55" s="1"/>
  <c r="AA266" i="55"/>
  <c r="S266" i="55" s="1"/>
  <c r="AA265" i="55"/>
  <c r="S265" i="55" s="1"/>
  <c r="AA264" i="55"/>
  <c r="S264" i="55" s="1"/>
  <c r="AA263" i="55"/>
  <c r="S263" i="55" s="1"/>
  <c r="AA262" i="55"/>
  <c r="S262" i="55" s="1"/>
  <c r="AA261" i="55"/>
  <c r="S261" i="55" s="1"/>
  <c r="AA256" i="55"/>
  <c r="S256" i="55" s="1"/>
  <c r="AA255" i="55"/>
  <c r="AA254" i="55"/>
  <c r="S254" i="55" s="1"/>
  <c r="AA253" i="55"/>
  <c r="S253" i="55" s="1"/>
  <c r="AA252" i="55"/>
  <c r="S252" i="55" s="1"/>
  <c r="AA251" i="55"/>
  <c r="S251" i="55" s="1"/>
  <c r="AA250" i="55"/>
  <c r="S250" i="55" s="1"/>
  <c r="AA249" i="55"/>
  <c r="S249" i="55" s="1"/>
  <c r="AA248" i="55"/>
  <c r="S248" i="55" s="1"/>
  <c r="AA247" i="55"/>
  <c r="S247" i="55" s="1"/>
  <c r="AA246" i="55"/>
  <c r="S246" i="55" s="1"/>
  <c r="AA245" i="55"/>
  <c r="S245" i="55" s="1"/>
  <c r="AA244" i="55"/>
  <c r="S244" i="55" s="1"/>
  <c r="AA243" i="55"/>
  <c r="S243" i="55" s="1"/>
  <c r="AA242" i="55"/>
  <c r="S242" i="55" s="1"/>
  <c r="AA241" i="55"/>
  <c r="S241" i="55" s="1"/>
  <c r="AA240" i="55"/>
  <c r="S240" i="55" s="1"/>
  <c r="AA239" i="55"/>
  <c r="S239" i="55" s="1"/>
  <c r="AA238" i="55"/>
  <c r="S238" i="55" s="1"/>
  <c r="AA233" i="55"/>
  <c r="S233" i="55" s="1"/>
  <c r="AA232" i="55"/>
  <c r="AA231" i="55"/>
  <c r="S231" i="55" s="1"/>
  <c r="AA230" i="55"/>
  <c r="S230" i="55" s="1"/>
  <c r="AA229" i="55"/>
  <c r="S229" i="55" s="1"/>
  <c r="AA228" i="55"/>
  <c r="S228" i="55" s="1"/>
  <c r="AA227" i="55"/>
  <c r="S227" i="55" s="1"/>
  <c r="AA226" i="55"/>
  <c r="S226" i="55" s="1"/>
  <c r="AA225" i="55"/>
  <c r="S225" i="55" s="1"/>
  <c r="AA224" i="55"/>
  <c r="S224" i="55" s="1"/>
  <c r="AA223" i="55"/>
  <c r="S223" i="55" s="1"/>
  <c r="AA222" i="55"/>
  <c r="S222" i="55" s="1"/>
  <c r="AA221" i="55"/>
  <c r="S221" i="55" s="1"/>
  <c r="AA220" i="55"/>
  <c r="S220" i="55" s="1"/>
  <c r="AA219" i="55"/>
  <c r="S219" i="55" s="1"/>
  <c r="AA218" i="55"/>
  <c r="S218" i="55" s="1"/>
  <c r="I407" i="55"/>
  <c r="K393" i="55"/>
  <c r="I393" i="55"/>
  <c r="O391" i="55"/>
  <c r="Q391" i="55" s="1"/>
  <c r="M391" i="55"/>
  <c r="M390" i="55"/>
  <c r="O390" i="55" s="1"/>
  <c r="Q390" i="55" s="1"/>
  <c r="Q389" i="55"/>
  <c r="O389" i="55"/>
  <c r="M389" i="55"/>
  <c r="O388" i="55"/>
  <c r="Q388" i="55" s="1"/>
  <c r="M388" i="55"/>
  <c r="O387" i="55"/>
  <c r="Q387" i="55" s="1"/>
  <c r="M387" i="55"/>
  <c r="M386" i="55"/>
  <c r="O386" i="55" s="1"/>
  <c r="Q386" i="55" s="1"/>
  <c r="Q385" i="55"/>
  <c r="O385" i="55"/>
  <c r="M385" i="55"/>
  <c r="Q384" i="55"/>
  <c r="O384" i="55"/>
  <c r="M384" i="55"/>
  <c r="M383" i="55"/>
  <c r="O383" i="55" s="1"/>
  <c r="Q383" i="55" s="1"/>
  <c r="M382" i="55"/>
  <c r="O382" i="55" s="1"/>
  <c r="Q382" i="55" s="1"/>
  <c r="Q381" i="55"/>
  <c r="O381" i="55"/>
  <c r="M381" i="55"/>
  <c r="O380" i="55"/>
  <c r="Q380" i="55" s="1"/>
  <c r="M380" i="55"/>
  <c r="O379" i="55"/>
  <c r="M379" i="55"/>
  <c r="K374" i="55"/>
  <c r="I374" i="55"/>
  <c r="M372" i="55"/>
  <c r="O372" i="55" s="1"/>
  <c r="Q372" i="55" s="1"/>
  <c r="M371" i="55"/>
  <c r="O371" i="55" s="1"/>
  <c r="Q371" i="55" s="1"/>
  <c r="Q370" i="55"/>
  <c r="O370" i="55"/>
  <c r="M370" i="55"/>
  <c r="M369" i="55"/>
  <c r="Q368" i="55"/>
  <c r="O368" i="55"/>
  <c r="M368" i="55"/>
  <c r="O367" i="55"/>
  <c r="Q367" i="55" s="1"/>
  <c r="M367" i="55"/>
  <c r="O366" i="55"/>
  <c r="Q366" i="55" s="1"/>
  <c r="M366" i="55"/>
  <c r="M365" i="55"/>
  <c r="O365" i="55" s="1"/>
  <c r="Q365" i="55" s="1"/>
  <c r="Q364" i="55"/>
  <c r="O364" i="55"/>
  <c r="M364" i="55"/>
  <c r="Q363" i="55"/>
  <c r="O363" i="55"/>
  <c r="M363" i="55"/>
  <c r="M362" i="55"/>
  <c r="M374" i="55" s="1"/>
  <c r="M361" i="55"/>
  <c r="O361" i="55" s="1"/>
  <c r="Q361" i="55" s="1"/>
  <c r="Q360" i="55"/>
  <c r="O360" i="55"/>
  <c r="M360" i="55"/>
  <c r="O359" i="55"/>
  <c r="Q359" i="55" s="1"/>
  <c r="M359" i="55"/>
  <c r="O358" i="55"/>
  <c r="M358" i="55"/>
  <c r="K353" i="55"/>
  <c r="I353" i="55"/>
  <c r="M351" i="55"/>
  <c r="O351" i="55" s="1"/>
  <c r="Q351" i="55" s="1"/>
  <c r="M350" i="55"/>
  <c r="O350" i="55" s="1"/>
  <c r="Q350" i="55" s="1"/>
  <c r="Q349" i="55"/>
  <c r="O349" i="55"/>
  <c r="M349" i="55"/>
  <c r="O348" i="55"/>
  <c r="Q348" i="55" s="1"/>
  <c r="M348" i="55"/>
  <c r="O347" i="55"/>
  <c r="Q347" i="55" s="1"/>
  <c r="M347" i="55"/>
  <c r="Q346" i="55"/>
  <c r="M346" i="55"/>
  <c r="Q345" i="55"/>
  <c r="O345" i="55"/>
  <c r="M345" i="55"/>
  <c r="M344" i="55"/>
  <c r="M353" i="55" s="1"/>
  <c r="M343" i="55"/>
  <c r="O343" i="55" s="1"/>
  <c r="Q343" i="55" s="1"/>
  <c r="Q342" i="55"/>
  <c r="O342" i="55"/>
  <c r="M342" i="55"/>
  <c r="K336" i="55"/>
  <c r="I336" i="55"/>
  <c r="M334" i="55"/>
  <c r="G334" i="55"/>
  <c r="M333" i="55"/>
  <c r="G333" i="55"/>
  <c r="O332" i="55"/>
  <c r="Q332" i="55" s="1"/>
  <c r="M332" i="55"/>
  <c r="G332" i="55"/>
  <c r="M331" i="55"/>
  <c r="G331" i="55"/>
  <c r="M330" i="55"/>
  <c r="G330" i="55"/>
  <c r="M329" i="55"/>
  <c r="G329" i="55"/>
  <c r="M328" i="55"/>
  <c r="G328" i="55"/>
  <c r="M327" i="55"/>
  <c r="G327" i="55"/>
  <c r="M326" i="55"/>
  <c r="G326" i="55"/>
  <c r="M325" i="55"/>
  <c r="G325" i="55"/>
  <c r="O324" i="55"/>
  <c r="Q324" i="55" s="1"/>
  <c r="M324" i="55"/>
  <c r="G324" i="55"/>
  <c r="M323" i="55"/>
  <c r="G323" i="55"/>
  <c r="M322" i="55"/>
  <c r="G322" i="55"/>
  <c r="M321" i="55"/>
  <c r="M336" i="55" s="1"/>
  <c r="G321" i="55"/>
  <c r="M320" i="55"/>
  <c r="G320" i="55"/>
  <c r="K317" i="55"/>
  <c r="I317" i="55"/>
  <c r="G315" i="55"/>
  <c r="M315" i="55" s="1"/>
  <c r="G314" i="55"/>
  <c r="M314" i="55" s="1"/>
  <c r="G313" i="55"/>
  <c r="M313" i="55" s="1"/>
  <c r="G312" i="55"/>
  <c r="M312" i="55" s="1"/>
  <c r="G311" i="55"/>
  <c r="M311" i="55" s="1"/>
  <c r="G310" i="55"/>
  <c r="M310" i="55" s="1"/>
  <c r="G309" i="55"/>
  <c r="M309" i="55" s="1"/>
  <c r="G308" i="55"/>
  <c r="M308" i="55" s="1"/>
  <c r="G307" i="55"/>
  <c r="M307" i="55" s="1"/>
  <c r="G306" i="55"/>
  <c r="M306" i="55" s="1"/>
  <c r="G305" i="55"/>
  <c r="M305" i="55" s="1"/>
  <c r="G304" i="55"/>
  <c r="M304" i="55" s="1"/>
  <c r="G303" i="55"/>
  <c r="M303" i="55" s="1"/>
  <c r="G302" i="55"/>
  <c r="M302" i="55" s="1"/>
  <c r="G301" i="55"/>
  <c r="M301" i="55" s="1"/>
  <c r="G300" i="55"/>
  <c r="M300" i="55" s="1"/>
  <c r="M317" i="55" s="1"/>
  <c r="K297" i="55"/>
  <c r="I297" i="55"/>
  <c r="G295" i="55"/>
  <c r="M295" i="55" s="1"/>
  <c r="M294" i="55"/>
  <c r="O294" i="55" s="1"/>
  <c r="Q294" i="55" s="1"/>
  <c r="G294" i="55"/>
  <c r="G293" i="55"/>
  <c r="M293" i="55" s="1"/>
  <c r="M292" i="55"/>
  <c r="G292" i="55"/>
  <c r="G291" i="55"/>
  <c r="M291" i="55" s="1"/>
  <c r="M290" i="55"/>
  <c r="G290" i="55"/>
  <c r="G289" i="55"/>
  <c r="M289" i="55" s="1"/>
  <c r="M288" i="55"/>
  <c r="G288" i="55"/>
  <c r="G287" i="55"/>
  <c r="M287" i="55" s="1"/>
  <c r="M286" i="55"/>
  <c r="G286" i="55"/>
  <c r="G285" i="55"/>
  <c r="M285" i="55" s="1"/>
  <c r="M284" i="55"/>
  <c r="G284" i="55"/>
  <c r="G283" i="55"/>
  <c r="M283" i="55" s="1"/>
  <c r="M282" i="55"/>
  <c r="G282" i="55"/>
  <c r="G281" i="55"/>
  <c r="M281" i="55" s="1"/>
  <c r="M280" i="55"/>
  <c r="G280" i="55"/>
  <c r="K277" i="55"/>
  <c r="I277" i="55"/>
  <c r="G275" i="55"/>
  <c r="M275" i="55" s="1"/>
  <c r="G274" i="55"/>
  <c r="M274" i="55" s="1"/>
  <c r="G273" i="55"/>
  <c r="M273" i="55" s="1"/>
  <c r="G272" i="55"/>
  <c r="M272" i="55" s="1"/>
  <c r="G271" i="55"/>
  <c r="M271" i="55" s="1"/>
  <c r="G270" i="55"/>
  <c r="M270" i="55" s="1"/>
  <c r="G269" i="55"/>
  <c r="M269" i="55" s="1"/>
  <c r="G268" i="55"/>
  <c r="M268" i="55" s="1"/>
  <c r="G267" i="55"/>
  <c r="M267" i="55" s="1"/>
  <c r="M266" i="55"/>
  <c r="G266" i="55"/>
  <c r="M265" i="55"/>
  <c r="G265" i="55"/>
  <c r="M264" i="55"/>
  <c r="G264" i="55"/>
  <c r="M263" i="55"/>
  <c r="G263" i="55"/>
  <c r="M262" i="55"/>
  <c r="G262" i="55"/>
  <c r="M261" i="55"/>
  <c r="G261" i="55"/>
  <c r="K258" i="55"/>
  <c r="I258" i="55"/>
  <c r="M256" i="55"/>
  <c r="G256" i="55"/>
  <c r="M255" i="55"/>
  <c r="G255" i="55"/>
  <c r="M254" i="55"/>
  <c r="G254" i="55"/>
  <c r="M253" i="55"/>
  <c r="G253" i="55"/>
  <c r="M252" i="55"/>
  <c r="G252" i="55"/>
  <c r="M251" i="55"/>
  <c r="G251" i="55"/>
  <c r="M250" i="55"/>
  <c r="G250" i="55"/>
  <c r="M249" i="55"/>
  <c r="G249" i="55"/>
  <c r="M248" i="55"/>
  <c r="G248" i="55"/>
  <c r="M247" i="55"/>
  <c r="G247" i="55"/>
  <c r="M246" i="55"/>
  <c r="G246" i="55"/>
  <c r="M245" i="55"/>
  <c r="G245" i="55"/>
  <c r="M244" i="55"/>
  <c r="G244" i="55"/>
  <c r="M243" i="55"/>
  <c r="G243" i="55"/>
  <c r="M242" i="55"/>
  <c r="G242" i="55"/>
  <c r="M241" i="55"/>
  <c r="G241" i="55"/>
  <c r="M240" i="55"/>
  <c r="G240" i="55"/>
  <c r="M239" i="55"/>
  <c r="G239" i="55"/>
  <c r="M238" i="55"/>
  <c r="G238" i="55"/>
  <c r="K235" i="55"/>
  <c r="I235" i="55"/>
  <c r="M233" i="55"/>
  <c r="G233" i="55"/>
  <c r="M232" i="55"/>
  <c r="O232" i="55" s="1"/>
  <c r="Q232" i="55" s="1"/>
  <c r="G232" i="55"/>
  <c r="M231" i="55"/>
  <c r="G231" i="55"/>
  <c r="M230" i="55"/>
  <c r="G230" i="55"/>
  <c r="M229" i="55"/>
  <c r="G229" i="55"/>
  <c r="M228" i="55"/>
  <c r="G228" i="55"/>
  <c r="M227" i="55"/>
  <c r="G227" i="55"/>
  <c r="M226" i="55"/>
  <c r="G226" i="55"/>
  <c r="M225" i="55"/>
  <c r="G225" i="55"/>
  <c r="M224" i="55"/>
  <c r="G224" i="55"/>
  <c r="M223" i="55"/>
  <c r="G223" i="55"/>
  <c r="M222" i="55"/>
  <c r="G222" i="55"/>
  <c r="M221" i="55"/>
  <c r="G221" i="55"/>
  <c r="M220" i="55"/>
  <c r="G220" i="55"/>
  <c r="M219" i="55"/>
  <c r="G219" i="55"/>
  <c r="M218" i="55"/>
  <c r="G218" i="55"/>
  <c r="K215" i="55"/>
  <c r="K338" i="55" s="1"/>
  <c r="I215" i="55"/>
  <c r="I338" i="55" s="1"/>
  <c r="M213" i="55"/>
  <c r="K206" i="55"/>
  <c r="I206" i="55"/>
  <c r="M204" i="55"/>
  <c r="G204" i="55"/>
  <c r="K201" i="55"/>
  <c r="I201" i="55"/>
  <c r="M199" i="55"/>
  <c r="G199" i="55"/>
  <c r="K196" i="55"/>
  <c r="I196" i="55"/>
  <c r="M194" i="55"/>
  <c r="G194" i="55"/>
  <c r="K191" i="55"/>
  <c r="I191" i="55"/>
  <c r="M189" i="55"/>
  <c r="G189" i="55"/>
  <c r="K186" i="55"/>
  <c r="I186" i="55"/>
  <c r="M184" i="55"/>
  <c r="G184" i="55"/>
  <c r="K181" i="55"/>
  <c r="I181" i="55"/>
  <c r="I208" i="55" s="1"/>
  <c r="M179" i="55"/>
  <c r="G179" i="55"/>
  <c r="O176" i="55"/>
  <c r="Q176" i="55" s="1"/>
  <c r="S176" i="55" s="1"/>
  <c r="K176" i="55"/>
  <c r="K208" i="55" s="1"/>
  <c r="I176" i="55"/>
  <c r="M174" i="55"/>
  <c r="O167" i="55"/>
  <c r="M167" i="55"/>
  <c r="K167" i="55"/>
  <c r="I167" i="55"/>
  <c r="Q167" i="55" s="1"/>
  <c r="K159" i="55"/>
  <c r="I159" i="55"/>
  <c r="G157" i="55"/>
  <c r="M157" i="55" s="1"/>
  <c r="O157" i="55" s="1"/>
  <c r="Q157" i="55" s="1"/>
  <c r="G156" i="55"/>
  <c r="M156" i="55" s="1"/>
  <c r="O156" i="55" s="1"/>
  <c r="Q156" i="55" s="1"/>
  <c r="G155" i="55"/>
  <c r="M155" i="55" s="1"/>
  <c r="O155" i="55" s="1"/>
  <c r="Q155" i="55" s="1"/>
  <c r="G154" i="55"/>
  <c r="M154" i="55" s="1"/>
  <c r="O154" i="55" s="1"/>
  <c r="Q154" i="55" s="1"/>
  <c r="G153" i="55"/>
  <c r="M153" i="55" s="1"/>
  <c r="O153" i="55" s="1"/>
  <c r="Q153" i="55" s="1"/>
  <c r="G152" i="55"/>
  <c r="M152" i="55" s="1"/>
  <c r="O152" i="55" s="1"/>
  <c r="Q152" i="55" s="1"/>
  <c r="G151" i="55"/>
  <c r="M151" i="55" s="1"/>
  <c r="O151" i="55" s="1"/>
  <c r="Q151" i="55" s="1"/>
  <c r="G150" i="55"/>
  <c r="M150" i="55" s="1"/>
  <c r="O150" i="55" s="1"/>
  <c r="Q150" i="55" s="1"/>
  <c r="O149" i="55"/>
  <c r="Q149" i="55" s="1"/>
  <c r="M149" i="55"/>
  <c r="M148" i="55"/>
  <c r="O148" i="55" s="1"/>
  <c r="Q148" i="55" s="1"/>
  <c r="G148" i="55"/>
  <c r="O145" i="55"/>
  <c r="Q145" i="55" s="1"/>
  <c r="M145" i="55"/>
  <c r="K145" i="55"/>
  <c r="I145" i="55"/>
  <c r="K138" i="55"/>
  <c r="I138" i="55"/>
  <c r="G136" i="55"/>
  <c r="M136" i="55" s="1"/>
  <c r="O136" i="55" s="1"/>
  <c r="Q136" i="55" s="1"/>
  <c r="M135" i="55"/>
  <c r="O135" i="55" s="1"/>
  <c r="Q135" i="55" s="1"/>
  <c r="G135" i="55"/>
  <c r="G134" i="55"/>
  <c r="M134" i="55" s="1"/>
  <c r="O134" i="55" s="1"/>
  <c r="Q134" i="55" s="1"/>
  <c r="G133" i="55"/>
  <c r="M133" i="55" s="1"/>
  <c r="O133" i="55" s="1"/>
  <c r="Q133" i="55" s="1"/>
  <c r="G132" i="55"/>
  <c r="M132" i="55" s="1"/>
  <c r="O132" i="55" s="1"/>
  <c r="Q132" i="55" s="1"/>
  <c r="M131" i="55"/>
  <c r="O131" i="55" s="1"/>
  <c r="Q131" i="55" s="1"/>
  <c r="G131" i="55"/>
  <c r="G130" i="55"/>
  <c r="M130" i="55" s="1"/>
  <c r="O130" i="55" s="1"/>
  <c r="Q130" i="55" s="1"/>
  <c r="G129" i="55"/>
  <c r="M129" i="55" s="1"/>
  <c r="O129" i="55" s="1"/>
  <c r="Q129" i="55" s="1"/>
  <c r="G128" i="55"/>
  <c r="M128" i="55" s="1"/>
  <c r="O128" i="55" s="1"/>
  <c r="Q128" i="55" s="1"/>
  <c r="M127" i="55"/>
  <c r="O127" i="55" s="1"/>
  <c r="Q127" i="55" s="1"/>
  <c r="G127" i="55"/>
  <c r="G126" i="55"/>
  <c r="M126" i="55" s="1"/>
  <c r="O126" i="55" s="1"/>
  <c r="Q126" i="55" s="1"/>
  <c r="G125" i="55"/>
  <c r="M125" i="55" s="1"/>
  <c r="O125" i="55" s="1"/>
  <c r="Q125" i="55" s="1"/>
  <c r="G124" i="55"/>
  <c r="M124" i="55" s="1"/>
  <c r="O124" i="55" s="1"/>
  <c r="Q124" i="55" s="1"/>
  <c r="M123" i="55"/>
  <c r="G123" i="55"/>
  <c r="K120" i="55"/>
  <c r="K112" i="55"/>
  <c r="I112" i="55"/>
  <c r="G110" i="55"/>
  <c r="M110" i="55" s="1"/>
  <c r="O110" i="55" s="1"/>
  <c r="Q110" i="55" s="1"/>
  <c r="M109" i="55"/>
  <c r="O109" i="55" s="1"/>
  <c r="Q109" i="55" s="1"/>
  <c r="G109" i="55"/>
  <c r="G108" i="55"/>
  <c r="M108" i="55" s="1"/>
  <c r="O108" i="55" s="1"/>
  <c r="Q108" i="55" s="1"/>
  <c r="G107" i="55"/>
  <c r="M107" i="55" s="1"/>
  <c r="O107" i="55" s="1"/>
  <c r="Q107" i="55" s="1"/>
  <c r="G106" i="55"/>
  <c r="M106" i="55" s="1"/>
  <c r="O106" i="55" s="1"/>
  <c r="Q106" i="55" s="1"/>
  <c r="M105" i="55"/>
  <c r="O105" i="55" s="1"/>
  <c r="Q105" i="55" s="1"/>
  <c r="G105" i="55"/>
  <c r="G104" i="55"/>
  <c r="M104" i="55" s="1"/>
  <c r="O104" i="55" s="1"/>
  <c r="Q104" i="55" s="1"/>
  <c r="G103" i="55"/>
  <c r="M103" i="55" s="1"/>
  <c r="O100" i="55"/>
  <c r="M100" i="55"/>
  <c r="K100" i="55"/>
  <c r="I100" i="55"/>
  <c r="Q100" i="55" s="1"/>
  <c r="K90" i="55"/>
  <c r="I90" i="55"/>
  <c r="M88" i="55"/>
  <c r="M87" i="55"/>
  <c r="O87" i="55" s="1"/>
  <c r="Q87" i="55" s="1"/>
  <c r="O86" i="55"/>
  <c r="Q86" i="55" s="1"/>
  <c r="M86" i="55"/>
  <c r="M85" i="55"/>
  <c r="O85" i="55" s="1"/>
  <c r="Q85" i="55" s="1"/>
  <c r="M84" i="55"/>
  <c r="O84" i="55" s="1"/>
  <c r="Q84" i="55" s="1"/>
  <c r="M83" i="55"/>
  <c r="O83" i="55" s="1"/>
  <c r="Q83" i="55" s="1"/>
  <c r="M82" i="55"/>
  <c r="M81" i="55"/>
  <c r="M80" i="55"/>
  <c r="M79" i="55"/>
  <c r="M90" i="55" s="1"/>
  <c r="K76" i="55"/>
  <c r="I76" i="55"/>
  <c r="G74" i="55"/>
  <c r="M74" i="55" s="1"/>
  <c r="O74" i="55" s="1"/>
  <c r="Q74" i="55" s="1"/>
  <c r="G73" i="55"/>
  <c r="M73" i="55" s="1"/>
  <c r="O73" i="55" s="1"/>
  <c r="Q73" i="55" s="1"/>
  <c r="G72" i="55"/>
  <c r="M72" i="55" s="1"/>
  <c r="O72" i="55" s="1"/>
  <c r="Q72" i="55" s="1"/>
  <c r="O71" i="55"/>
  <c r="Q71" i="55" s="1"/>
  <c r="G71" i="55"/>
  <c r="M71" i="55" s="1"/>
  <c r="G70" i="55"/>
  <c r="M70" i="55" s="1"/>
  <c r="O70" i="55" s="1"/>
  <c r="Q70" i="55" s="1"/>
  <c r="G69" i="55"/>
  <c r="M69" i="55" s="1"/>
  <c r="O69" i="55" s="1"/>
  <c r="Q69" i="55" s="1"/>
  <c r="G68" i="55"/>
  <c r="M68" i="55" s="1"/>
  <c r="O68" i="55" s="1"/>
  <c r="Q68" i="55" s="1"/>
  <c r="O67" i="55"/>
  <c r="Q67" i="55" s="1"/>
  <c r="G67" i="55"/>
  <c r="M67" i="55" s="1"/>
  <c r="G66" i="55"/>
  <c r="M66" i="55" s="1"/>
  <c r="O66" i="55" s="1"/>
  <c r="Q66" i="55" s="1"/>
  <c r="G65" i="55"/>
  <c r="M65" i="55" s="1"/>
  <c r="O65" i="55" s="1"/>
  <c r="Q65" i="55" s="1"/>
  <c r="G64" i="55"/>
  <c r="M64" i="55" s="1"/>
  <c r="O64" i="55" s="1"/>
  <c r="Q64" i="55" s="1"/>
  <c r="O63" i="55"/>
  <c r="Q63" i="55" s="1"/>
  <c r="G63" i="55"/>
  <c r="M63" i="55" s="1"/>
  <c r="G62" i="55"/>
  <c r="M62" i="55" s="1"/>
  <c r="O62" i="55" s="1"/>
  <c r="Q62" i="55" s="1"/>
  <c r="G61" i="55"/>
  <c r="M61" i="55" s="1"/>
  <c r="O61" i="55" s="1"/>
  <c r="O58" i="55"/>
  <c r="M58" i="55"/>
  <c r="K58" i="55"/>
  <c r="I58" i="55"/>
  <c r="Q58" i="55" s="1"/>
  <c r="K48" i="55"/>
  <c r="I48" i="55"/>
  <c r="M46" i="55"/>
  <c r="O46" i="55" s="1"/>
  <c r="Q46" i="55" s="1"/>
  <c r="M45" i="55"/>
  <c r="O45" i="55" s="1"/>
  <c r="Q45" i="55" s="1"/>
  <c r="M44" i="55"/>
  <c r="O44" i="55" s="1"/>
  <c r="K40" i="55"/>
  <c r="K169" i="55" s="1"/>
  <c r="I40" i="55"/>
  <c r="G38" i="55"/>
  <c r="M38" i="55" s="1"/>
  <c r="O38" i="55" s="1"/>
  <c r="Q38" i="55" s="1"/>
  <c r="G37" i="55"/>
  <c r="M37" i="55" s="1"/>
  <c r="O37" i="55" s="1"/>
  <c r="Q37" i="55" s="1"/>
  <c r="G36" i="55"/>
  <c r="M36" i="55" s="1"/>
  <c r="O36" i="55" s="1"/>
  <c r="Q36" i="55" s="1"/>
  <c r="M35" i="55"/>
  <c r="O35" i="55" s="1"/>
  <c r="Q35" i="55" s="1"/>
  <c r="G35" i="55"/>
  <c r="G34" i="55"/>
  <c r="M34" i="55" s="1"/>
  <c r="O34" i="55" s="1"/>
  <c r="Q34" i="55" s="1"/>
  <c r="G33" i="55"/>
  <c r="M33" i="55" s="1"/>
  <c r="O33" i="55" s="1"/>
  <c r="Q33" i="55" s="1"/>
  <c r="G32" i="55"/>
  <c r="M32" i="55" s="1"/>
  <c r="O32" i="55" s="1"/>
  <c r="Q32" i="55" s="1"/>
  <c r="M31" i="55"/>
  <c r="O31" i="55" s="1"/>
  <c r="Q31" i="55" s="1"/>
  <c r="G31" i="55"/>
  <c r="G30" i="55"/>
  <c r="M30" i="55" s="1"/>
  <c r="O30" i="55" s="1"/>
  <c r="Q30" i="55" s="1"/>
  <c r="G29" i="55"/>
  <c r="M29" i="55" s="1"/>
  <c r="O29" i="55" s="1"/>
  <c r="Q29" i="55" s="1"/>
  <c r="O28" i="55"/>
  <c r="Q28" i="55" s="1"/>
  <c r="M28" i="55"/>
  <c r="G27" i="55"/>
  <c r="M27" i="55" s="1"/>
  <c r="O27" i="55" s="1"/>
  <c r="Q27" i="55" s="1"/>
  <c r="G26" i="55"/>
  <c r="M26" i="55" s="1"/>
  <c r="K20" i="55"/>
  <c r="I20" i="55"/>
  <c r="O18" i="55"/>
  <c r="Q18" i="55" s="1"/>
  <c r="M18" i="55"/>
  <c r="M17" i="55"/>
  <c r="O17" i="55" s="1"/>
  <c r="Q17" i="55" s="1"/>
  <c r="Q16" i="55"/>
  <c r="O16" i="55"/>
  <c r="M16" i="55"/>
  <c r="BE196" i="56" l="1"/>
  <c r="BE181" i="56"/>
  <c r="BE165" i="56"/>
  <c r="BE148" i="56"/>
  <c r="BE158" i="58"/>
  <c r="BE158" i="56"/>
  <c r="AX353" i="56"/>
  <c r="BB353" i="56"/>
  <c r="AT353" i="56"/>
  <c r="O329" i="55"/>
  <c r="Q329" i="55" s="1"/>
  <c r="O327" i="55"/>
  <c r="Q327" i="55" s="1"/>
  <c r="O331" i="55"/>
  <c r="Q331" i="55" s="1"/>
  <c r="O323" i="55"/>
  <c r="Q323" i="55" s="1"/>
  <c r="O315" i="55"/>
  <c r="Q315" i="55" s="1"/>
  <c r="O303" i="55"/>
  <c r="Q303" i="55" s="1"/>
  <c r="O307" i="55"/>
  <c r="Q307" i="55" s="1"/>
  <c r="O311" i="55"/>
  <c r="Q311" i="55" s="1"/>
  <c r="O304" i="55"/>
  <c r="Q304" i="55" s="1"/>
  <c r="O308" i="55"/>
  <c r="Q308" i="55" s="1"/>
  <c r="O312" i="55"/>
  <c r="Q312" i="55" s="1"/>
  <c r="O295" i="55"/>
  <c r="Q295" i="55" s="1"/>
  <c r="O284" i="55"/>
  <c r="Q284" i="55" s="1"/>
  <c r="O287" i="55"/>
  <c r="Q287" i="55" s="1"/>
  <c r="O292" i="55"/>
  <c r="Q292" i="55" s="1"/>
  <c r="O283" i="55"/>
  <c r="Q283" i="55" s="1"/>
  <c r="O288" i="55"/>
  <c r="Q288" i="55" s="1"/>
  <c r="O291" i="55"/>
  <c r="Q291" i="55" s="1"/>
  <c r="O286" i="55"/>
  <c r="Q286" i="55" s="1"/>
  <c r="O289" i="55"/>
  <c r="Q289" i="55" s="1"/>
  <c r="O263" i="55"/>
  <c r="Q263" i="55" s="1"/>
  <c r="O270" i="55"/>
  <c r="Q270" i="55" s="1"/>
  <c r="O274" i="55"/>
  <c r="Q274" i="55" s="1"/>
  <c r="O268" i="55"/>
  <c r="Q268" i="55" s="1"/>
  <c r="O264" i="55"/>
  <c r="Q264" i="55" s="1"/>
  <c r="O272" i="55"/>
  <c r="Q272" i="55" s="1"/>
  <c r="O256" i="55"/>
  <c r="Q256" i="55" s="1"/>
  <c r="O240" i="55"/>
  <c r="Q240" i="55" s="1"/>
  <c r="O242" i="55"/>
  <c r="Q242" i="55" s="1"/>
  <c r="O244" i="55"/>
  <c r="Q244" i="55" s="1"/>
  <c r="O248" i="55"/>
  <c r="Q248" i="55" s="1"/>
  <c r="O252" i="55"/>
  <c r="Q252" i="55" s="1"/>
  <c r="O241" i="55"/>
  <c r="Q241" i="55" s="1"/>
  <c r="O245" i="55"/>
  <c r="Q245" i="55" s="1"/>
  <c r="O247" i="55"/>
  <c r="Q247" i="55" s="1"/>
  <c r="O249" i="55"/>
  <c r="Q249" i="55" s="1"/>
  <c r="O251" i="55"/>
  <c r="Q251" i="55" s="1"/>
  <c r="O253" i="55"/>
  <c r="Q253" i="55" s="1"/>
  <c r="O233" i="55"/>
  <c r="Q233" i="55" s="1"/>
  <c r="O224" i="55"/>
  <c r="Q224" i="55" s="1"/>
  <c r="O226" i="55"/>
  <c r="Q226" i="55" s="1"/>
  <c r="O228" i="55"/>
  <c r="Q228" i="55" s="1"/>
  <c r="O230" i="55"/>
  <c r="Q230" i="55" s="1"/>
  <c r="O221" i="55"/>
  <c r="Q221" i="55" s="1"/>
  <c r="O223" i="55"/>
  <c r="Q223" i="55" s="1"/>
  <c r="O225" i="55"/>
  <c r="Q225" i="55" s="1"/>
  <c r="O227" i="55"/>
  <c r="Q227" i="55" s="1"/>
  <c r="O229" i="55"/>
  <c r="Q229" i="55" s="1"/>
  <c r="O220" i="55"/>
  <c r="Q220" i="55" s="1"/>
  <c r="O222" i="55"/>
  <c r="Q222" i="55" s="1"/>
  <c r="O231" i="55"/>
  <c r="Q231" i="55" s="1"/>
  <c r="O219" i="55"/>
  <c r="Q219" i="55" s="1"/>
  <c r="BF353" i="58"/>
  <c r="BF358" i="58" s="1"/>
  <c r="AO353" i="58"/>
  <c r="AW353" i="58"/>
  <c r="BA353" i="58"/>
  <c r="BE5" i="58"/>
  <c r="AD28" i="58"/>
  <c r="AD80" i="58"/>
  <c r="AR88" i="58"/>
  <c r="BE89" i="58"/>
  <c r="AR93" i="58"/>
  <c r="BE95" i="58"/>
  <c r="AR96" i="58"/>
  <c r="AR99" i="58"/>
  <c r="AL353" i="58"/>
  <c r="AP353" i="58"/>
  <c r="AT353" i="58"/>
  <c r="AX353" i="58"/>
  <c r="BB353" i="58"/>
  <c r="BE97" i="58"/>
  <c r="AR98" i="58"/>
  <c r="AS83" i="58"/>
  <c r="BE83" i="58" s="1"/>
  <c r="AD83" i="58"/>
  <c r="Q353" i="58"/>
  <c r="AN353" i="58"/>
  <c r="AR5" i="58"/>
  <c r="AV353" i="58"/>
  <c r="AZ353" i="58"/>
  <c r="BD353" i="58"/>
  <c r="AD26" i="58"/>
  <c r="AD353" i="58" s="1"/>
  <c r="AD42" i="58"/>
  <c r="AD52" i="58"/>
  <c r="AD58" i="58"/>
  <c r="AD91" i="58"/>
  <c r="BE204" i="58"/>
  <c r="BE210" i="58"/>
  <c r="AR212" i="58"/>
  <c r="BE216" i="58"/>
  <c r="AR217" i="58"/>
  <c r="AR220" i="58"/>
  <c r="BE224" i="58"/>
  <c r="AR225" i="58"/>
  <c r="AR228" i="58"/>
  <c r="BE232" i="58"/>
  <c r="AR233" i="58"/>
  <c r="AR236" i="58"/>
  <c r="BE202" i="58"/>
  <c r="AR214" i="58"/>
  <c r="BE218" i="58"/>
  <c r="AR219" i="58"/>
  <c r="AR222" i="58"/>
  <c r="BE226" i="58"/>
  <c r="AR227" i="58"/>
  <c r="AR230" i="58"/>
  <c r="BE234" i="58"/>
  <c r="AR235" i="58"/>
  <c r="BE206" i="58"/>
  <c r="AD304" i="58"/>
  <c r="AR338" i="58"/>
  <c r="O48" i="57"/>
  <c r="Q48" i="57" s="1"/>
  <c r="O112" i="57"/>
  <c r="Q112" i="57" s="1"/>
  <c r="Q103" i="57"/>
  <c r="O196" i="57"/>
  <c r="Q196" i="57" s="1"/>
  <c r="Q194" i="57"/>
  <c r="O26" i="57"/>
  <c r="M40" i="57"/>
  <c r="O186" i="57"/>
  <c r="Q186" i="57" s="1"/>
  <c r="Q184" i="57"/>
  <c r="O206" i="57"/>
  <c r="Q206" i="57" s="1"/>
  <c r="Q204" i="57"/>
  <c r="O16" i="57"/>
  <c r="I395" i="57"/>
  <c r="I409" i="57" s="1"/>
  <c r="Q44" i="57"/>
  <c r="O159" i="57"/>
  <c r="Q159" i="57" s="1"/>
  <c r="O179" i="57"/>
  <c r="O189" i="57"/>
  <c r="O199" i="57"/>
  <c r="M277" i="57"/>
  <c r="O261" i="57"/>
  <c r="K395" i="57"/>
  <c r="K409" i="57" s="1"/>
  <c r="M48" i="57"/>
  <c r="S48" i="57" s="1"/>
  <c r="O90" i="57"/>
  <c r="Q90" i="57" s="1"/>
  <c r="M112" i="57"/>
  <c r="S112" i="57" s="1"/>
  <c r="M138" i="57"/>
  <c r="O123" i="57"/>
  <c r="M186" i="57"/>
  <c r="S186" i="57" s="1"/>
  <c r="M196" i="57"/>
  <c r="S196" i="57" s="1"/>
  <c r="M206" i="57"/>
  <c r="S206" i="57" s="1"/>
  <c r="O235" i="57"/>
  <c r="Q235" i="57" s="1"/>
  <c r="Q218" i="57"/>
  <c r="Q238" i="57"/>
  <c r="O258" i="57"/>
  <c r="Q258" i="57" s="1"/>
  <c r="M76" i="57"/>
  <c r="O61" i="57"/>
  <c r="M159" i="57"/>
  <c r="S159" i="57" s="1"/>
  <c r="M235" i="57"/>
  <c r="S235" i="57" s="1"/>
  <c r="M258" i="57"/>
  <c r="S258" i="57" s="1"/>
  <c r="O267" i="57"/>
  <c r="Q267" i="57" s="1"/>
  <c r="M90" i="57"/>
  <c r="S90" i="57" s="1"/>
  <c r="O215" i="57"/>
  <c r="Q215" i="57" s="1"/>
  <c r="Q213" i="57"/>
  <c r="O268" i="57"/>
  <c r="Q268" i="57" s="1"/>
  <c r="O269" i="57"/>
  <c r="Q269" i="57" s="1"/>
  <c r="O270" i="57"/>
  <c r="Q270" i="57" s="1"/>
  <c r="O271" i="57"/>
  <c r="Q271" i="57" s="1"/>
  <c r="O272" i="57"/>
  <c r="Q272" i="57" s="1"/>
  <c r="O273" i="57"/>
  <c r="Q273" i="57" s="1"/>
  <c r="O274" i="57"/>
  <c r="Q274" i="57" s="1"/>
  <c r="O275" i="57"/>
  <c r="Q275" i="57" s="1"/>
  <c r="M297" i="57"/>
  <c r="O280" i="57"/>
  <c r="O281" i="57"/>
  <c r="Q281" i="57" s="1"/>
  <c r="O282" i="57"/>
  <c r="Q282" i="57" s="1"/>
  <c r="O283" i="57"/>
  <c r="Q283" i="57" s="1"/>
  <c r="O284" i="57"/>
  <c r="Q284" i="57" s="1"/>
  <c r="O285" i="57"/>
  <c r="Q285" i="57" s="1"/>
  <c r="O286" i="57"/>
  <c r="Q286" i="57" s="1"/>
  <c r="O287" i="57"/>
  <c r="Q287" i="57" s="1"/>
  <c r="O288" i="57"/>
  <c r="Q288" i="57" s="1"/>
  <c r="O289" i="57"/>
  <c r="Q289" i="57" s="1"/>
  <c r="O290" i="57"/>
  <c r="Q290" i="57" s="1"/>
  <c r="O291" i="57"/>
  <c r="Q291" i="57" s="1"/>
  <c r="O292" i="57"/>
  <c r="Q292" i="57" s="1"/>
  <c r="O293" i="57"/>
  <c r="Q293" i="57" s="1"/>
  <c r="O294" i="57"/>
  <c r="Q294" i="57" s="1"/>
  <c r="O295" i="57"/>
  <c r="Q295" i="57" s="1"/>
  <c r="M317" i="57"/>
  <c r="O300" i="57"/>
  <c r="O301" i="57"/>
  <c r="Q301" i="57" s="1"/>
  <c r="O302" i="57"/>
  <c r="Q302" i="57" s="1"/>
  <c r="O303" i="57"/>
  <c r="Q303" i="57" s="1"/>
  <c r="O304" i="57"/>
  <c r="Q304" i="57" s="1"/>
  <c r="O305" i="57"/>
  <c r="Q305" i="57" s="1"/>
  <c r="O306" i="57"/>
  <c r="Q306" i="57" s="1"/>
  <c r="O307" i="57"/>
  <c r="Q307" i="57" s="1"/>
  <c r="O308" i="57"/>
  <c r="Q308" i="57" s="1"/>
  <c r="O309" i="57"/>
  <c r="Q309" i="57" s="1"/>
  <c r="O310" i="57"/>
  <c r="Q310" i="57" s="1"/>
  <c r="O311" i="57"/>
  <c r="Q311" i="57" s="1"/>
  <c r="O312" i="57"/>
  <c r="Q312" i="57" s="1"/>
  <c r="O313" i="57"/>
  <c r="Q313" i="57" s="1"/>
  <c r="O321" i="57"/>
  <c r="Q321" i="57" s="1"/>
  <c r="O322" i="57"/>
  <c r="Q322" i="57" s="1"/>
  <c r="O328" i="57"/>
  <c r="Q328" i="57" s="1"/>
  <c r="O332" i="57"/>
  <c r="Q332" i="57" s="1"/>
  <c r="M336" i="57"/>
  <c r="O320" i="57"/>
  <c r="O326" i="57"/>
  <c r="Q326" i="57" s="1"/>
  <c r="O330" i="57"/>
  <c r="Q330" i="57" s="1"/>
  <c r="O334" i="57"/>
  <c r="Q334" i="57" s="1"/>
  <c r="O342" i="57"/>
  <c r="O358" i="57"/>
  <c r="O379" i="57"/>
  <c r="BE245" i="56"/>
  <c r="BE244" i="56"/>
  <c r="BE242" i="56"/>
  <c r="BE241" i="56"/>
  <c r="BE240" i="56"/>
  <c r="BE236" i="56"/>
  <c r="BE235" i="56"/>
  <c r="BE234" i="56"/>
  <c r="BE233" i="56"/>
  <c r="BE232" i="56"/>
  <c r="BE231" i="56"/>
  <c r="BE228" i="56"/>
  <c r="BE227" i="56"/>
  <c r="BE226" i="56"/>
  <c r="BE223" i="56"/>
  <c r="BE219" i="56"/>
  <c r="BE217" i="56"/>
  <c r="BE216" i="56"/>
  <c r="BE215" i="56"/>
  <c r="BE214" i="56"/>
  <c r="BE211" i="56"/>
  <c r="BE209" i="56"/>
  <c r="BE208" i="56"/>
  <c r="BE207" i="56"/>
  <c r="BE206" i="56"/>
  <c r="BE203" i="56"/>
  <c r="BE202" i="56"/>
  <c r="BE201" i="56"/>
  <c r="BE200" i="56"/>
  <c r="BE199" i="56"/>
  <c r="BE198" i="56"/>
  <c r="BE194" i="56"/>
  <c r="BE192" i="56"/>
  <c r="BE191" i="56"/>
  <c r="BE190" i="56"/>
  <c r="BE187" i="56"/>
  <c r="BE185" i="56"/>
  <c r="BE184" i="56"/>
  <c r="BE183" i="56"/>
  <c r="BE182" i="56"/>
  <c r="BE180" i="56"/>
  <c r="BE179" i="56"/>
  <c r="BE178" i="56"/>
  <c r="BE177" i="56"/>
  <c r="BE174" i="56"/>
  <c r="BE172" i="56"/>
  <c r="BE171" i="56"/>
  <c r="BE170" i="56"/>
  <c r="BE169" i="56"/>
  <c r="BE167" i="56"/>
  <c r="BE164" i="56"/>
  <c r="BE159" i="56"/>
  <c r="BE155" i="56"/>
  <c r="BE153" i="56"/>
  <c r="BE152" i="56"/>
  <c r="BE150" i="56"/>
  <c r="BI356" i="56"/>
  <c r="Q353" i="56"/>
  <c r="AV353" i="56"/>
  <c r="AZ353" i="56"/>
  <c r="AO353" i="56"/>
  <c r="AW353" i="56"/>
  <c r="BA353" i="56"/>
  <c r="BE5" i="56"/>
  <c r="AD28" i="56"/>
  <c r="AD353" i="56" s="1"/>
  <c r="AD91" i="56"/>
  <c r="AR95" i="56"/>
  <c r="AR96" i="56"/>
  <c r="AR99" i="56"/>
  <c r="AR100" i="56"/>
  <c r="AR103" i="56"/>
  <c r="AR104" i="56"/>
  <c r="BE82" i="56"/>
  <c r="AM353" i="56"/>
  <c r="AQ353" i="56"/>
  <c r="AU353" i="56"/>
  <c r="AY353" i="56"/>
  <c r="BC353" i="56"/>
  <c r="AD50" i="56"/>
  <c r="AD70" i="56"/>
  <c r="AR74" i="56"/>
  <c r="BE77" i="56"/>
  <c r="BF77" i="56" s="1"/>
  <c r="BF353" i="56" s="1"/>
  <c r="BF358" i="56" s="1"/>
  <c r="AR84" i="56"/>
  <c r="AS85" i="56"/>
  <c r="BE85" i="56" s="1"/>
  <c r="AD85" i="56"/>
  <c r="AR87" i="56"/>
  <c r="BE90" i="56"/>
  <c r="AR94" i="56"/>
  <c r="AR98" i="56"/>
  <c r="AR102" i="56"/>
  <c r="AN353" i="56"/>
  <c r="AR5" i="56"/>
  <c r="AR353" i="56" s="1"/>
  <c r="BD353" i="56"/>
  <c r="AS80" i="56"/>
  <c r="BE80" i="56" s="1"/>
  <c r="AD80" i="56"/>
  <c r="AR217" i="56"/>
  <c r="BE218" i="56"/>
  <c r="AR221" i="56"/>
  <c r="BE222" i="56"/>
  <c r="AR213" i="56"/>
  <c r="AR219" i="56"/>
  <c r="BE220" i="56"/>
  <c r="AR223" i="56"/>
  <c r="BE224" i="56"/>
  <c r="BE225" i="56"/>
  <c r="AD300" i="56"/>
  <c r="O325" i="55"/>
  <c r="Q325" i="55" s="1"/>
  <c r="O333" i="55"/>
  <c r="Q333" i="55" s="1"/>
  <c r="O305" i="55"/>
  <c r="Q305" i="55" s="1"/>
  <c r="O309" i="55"/>
  <c r="Q309" i="55" s="1"/>
  <c r="O313" i="55"/>
  <c r="Q313" i="55" s="1"/>
  <c r="O302" i="55"/>
  <c r="Q302" i="55" s="1"/>
  <c r="O306" i="55"/>
  <c r="Q306" i="55" s="1"/>
  <c r="O310" i="55"/>
  <c r="Q310" i="55" s="1"/>
  <c r="O314" i="55"/>
  <c r="Q314" i="55" s="1"/>
  <c r="O282" i="55"/>
  <c r="Q282" i="55" s="1"/>
  <c r="O285" i="55"/>
  <c r="Q285" i="55" s="1"/>
  <c r="O290" i="55"/>
  <c r="Q290" i="55" s="1"/>
  <c r="O293" i="55"/>
  <c r="Q293" i="55" s="1"/>
  <c r="O261" i="55"/>
  <c r="O265" i="55"/>
  <c r="Q265" i="55" s="1"/>
  <c r="O262" i="55"/>
  <c r="Q262" i="55" s="1"/>
  <c r="O266" i="55"/>
  <c r="Q266" i="55" s="1"/>
  <c r="O243" i="55"/>
  <c r="Q243" i="55" s="1"/>
  <c r="O254" i="55"/>
  <c r="Q254" i="55" s="1"/>
  <c r="O246" i="55"/>
  <c r="Q246" i="55" s="1"/>
  <c r="O239" i="55"/>
  <c r="Q239" i="55" s="1"/>
  <c r="O250" i="55"/>
  <c r="Q250" i="55" s="1"/>
  <c r="O255" i="55"/>
  <c r="Q255" i="55" s="1"/>
  <c r="O48" i="55"/>
  <c r="Q48" i="55" s="1"/>
  <c r="O26" i="55"/>
  <c r="M40" i="55"/>
  <c r="O76" i="55"/>
  <c r="Q76" i="55" s="1"/>
  <c r="Q61" i="55"/>
  <c r="M112" i="55"/>
  <c r="O103" i="55"/>
  <c r="M138" i="55"/>
  <c r="M186" i="55"/>
  <c r="O184" i="55"/>
  <c r="I395" i="55"/>
  <c r="I409" i="55" s="1"/>
  <c r="Q44" i="55"/>
  <c r="O79" i="55"/>
  <c r="O123" i="55"/>
  <c r="K395" i="55"/>
  <c r="K409" i="55" s="1"/>
  <c r="O20" i="55"/>
  <c r="Q20" i="55" s="1"/>
  <c r="M20" i="55"/>
  <c r="I169" i="55"/>
  <c r="M176" i="55"/>
  <c r="M208" i="55"/>
  <c r="M191" i="55"/>
  <c r="O189" i="55"/>
  <c r="M235" i="55"/>
  <c r="M338" i="55" s="1"/>
  <c r="O218" i="55"/>
  <c r="M258" i="55"/>
  <c r="O238" i="55"/>
  <c r="Q261" i="55"/>
  <c r="M206" i="55"/>
  <c r="O204" i="55"/>
  <c r="M215" i="55"/>
  <c r="O213" i="55"/>
  <c r="M277" i="55"/>
  <c r="M48" i="55"/>
  <c r="S48" i="55" s="1"/>
  <c r="M76" i="55"/>
  <c r="S76" i="55" s="1"/>
  <c r="M181" i="55"/>
  <c r="O179" i="55"/>
  <c r="M201" i="55"/>
  <c r="O199" i="55"/>
  <c r="O159" i="55"/>
  <c r="Q159" i="55" s="1"/>
  <c r="M159" i="55"/>
  <c r="S159" i="55" s="1"/>
  <c r="M196" i="55"/>
  <c r="O194" i="55"/>
  <c r="M297" i="55"/>
  <c r="O280" i="55"/>
  <c r="O321" i="55"/>
  <c r="Q321" i="55" s="1"/>
  <c r="O353" i="55"/>
  <c r="Q353" i="55" s="1"/>
  <c r="O344" i="55"/>
  <c r="Q344" i="55" s="1"/>
  <c r="M393" i="55"/>
  <c r="Q320" i="55"/>
  <c r="Q358" i="55"/>
  <c r="O393" i="55"/>
  <c r="Q393" i="55" s="1"/>
  <c r="Q379" i="55"/>
  <c r="O300" i="55"/>
  <c r="O362" i="55"/>
  <c r="Q362" i="55" s="1"/>
  <c r="AS353" i="58" l="1"/>
  <c r="AR353" i="58"/>
  <c r="BE353" i="58"/>
  <c r="Q300" i="57"/>
  <c r="O317" i="57"/>
  <c r="Q317" i="57" s="1"/>
  <c r="S336" i="57"/>
  <c r="O201" i="57"/>
  <c r="Q199" i="57"/>
  <c r="M208" i="57"/>
  <c r="O393" i="57"/>
  <c r="Q393" i="57" s="1"/>
  <c r="Q379" i="57"/>
  <c r="M338" i="57"/>
  <c r="Q61" i="57"/>
  <c r="O76" i="57"/>
  <c r="Q76" i="57" s="1"/>
  <c r="O191" i="57"/>
  <c r="Q189" i="57"/>
  <c r="O40" i="57"/>
  <c r="Q40" i="57" s="1"/>
  <c r="Q26" i="57"/>
  <c r="Q261" i="57"/>
  <c r="O277" i="57"/>
  <c r="Q277" i="57" s="1"/>
  <c r="O181" i="57"/>
  <c r="Q179" i="57"/>
  <c r="M169" i="57"/>
  <c r="M395" i="57" s="1"/>
  <c r="O374" i="57"/>
  <c r="Q374" i="57" s="1"/>
  <c r="Q358" i="57"/>
  <c r="Q342" i="57"/>
  <c r="O353" i="57"/>
  <c r="Q353" i="57" s="1"/>
  <c r="Q320" i="57"/>
  <c r="O336" i="57"/>
  <c r="Q336" i="57" s="1"/>
  <c r="S317" i="57"/>
  <c r="O297" i="57"/>
  <c r="Q297" i="57" s="1"/>
  <c r="Q280" i="57"/>
  <c r="S215" i="57"/>
  <c r="Q123" i="57"/>
  <c r="O138" i="57"/>
  <c r="Q138" i="57" s="1"/>
  <c r="O20" i="57"/>
  <c r="Q20" i="57" s="1"/>
  <c r="Q16" i="57"/>
  <c r="AS353" i="56"/>
  <c r="BE353" i="56"/>
  <c r="BE356" i="58" s="1"/>
  <c r="BI356" i="58" s="1"/>
  <c r="O336" i="55"/>
  <c r="Q336" i="55" s="1"/>
  <c r="O277" i="55"/>
  <c r="Q277" i="55" s="1"/>
  <c r="O258" i="55"/>
  <c r="Q258" i="55" s="1"/>
  <c r="Q238" i="55"/>
  <c r="O112" i="55"/>
  <c r="Q112" i="55" s="1"/>
  <c r="Q103" i="55"/>
  <c r="Q300" i="55"/>
  <c r="O317" i="55"/>
  <c r="O374" i="55"/>
  <c r="Q374" i="55" s="1"/>
  <c r="O196" i="55"/>
  <c r="Q196" i="55" s="1"/>
  <c r="Q194" i="55"/>
  <c r="Q199" i="55"/>
  <c r="O201" i="55"/>
  <c r="Q201" i="55" s="1"/>
  <c r="O191" i="55"/>
  <c r="Q191" i="55" s="1"/>
  <c r="Q189" i="55"/>
  <c r="O90" i="55"/>
  <c r="Q79" i="55"/>
  <c r="Q184" i="55"/>
  <c r="O186" i="55"/>
  <c r="Q186" i="55" s="1"/>
  <c r="O40" i="55"/>
  <c r="Q40" i="55" s="1"/>
  <c r="Q26" i="55"/>
  <c r="Q179" i="55"/>
  <c r="O181" i="55"/>
  <c r="Q181" i="55" s="1"/>
  <c r="O206" i="55"/>
  <c r="Q206" i="55" s="1"/>
  <c r="Q204" i="55"/>
  <c r="S196" i="55"/>
  <c r="S201" i="55"/>
  <c r="O235" i="55"/>
  <c r="Q235" i="55" s="1"/>
  <c r="Q218" i="55"/>
  <c r="S186" i="55"/>
  <c r="M169" i="55"/>
  <c r="M395" i="55" s="1"/>
  <c r="O297" i="55"/>
  <c r="Q297" i="55" s="1"/>
  <c r="Q280" i="55"/>
  <c r="Q213" i="55"/>
  <c r="O215" i="55"/>
  <c r="Q215" i="55" s="1"/>
  <c r="O208" i="55"/>
  <c r="Q208" i="55" s="1"/>
  <c r="O138" i="55"/>
  <c r="Q138" i="55" s="1"/>
  <c r="Q123" i="55"/>
  <c r="S336" i="55" l="1"/>
  <c r="S297" i="55"/>
  <c r="BI353" i="58"/>
  <c r="BE358" i="58"/>
  <c r="BE360" i="58" s="1"/>
  <c r="C29" i="34" s="1"/>
  <c r="C34" i="34" s="1"/>
  <c r="S76" i="57"/>
  <c r="O338" i="57"/>
  <c r="Q338" i="57" s="1"/>
  <c r="S277" i="57"/>
  <c r="M409" i="57"/>
  <c r="Q181" i="57"/>
  <c r="S181" i="57"/>
  <c r="O208" i="57"/>
  <c r="Q208" i="57" s="1"/>
  <c r="Q191" i="57"/>
  <c r="S191" i="57"/>
  <c r="S297" i="57"/>
  <c r="Q201" i="57"/>
  <c r="S201" i="57"/>
  <c r="O169" i="57"/>
  <c r="Q169" i="57" s="1"/>
  <c r="S138" i="57"/>
  <c r="S40" i="57"/>
  <c r="BE358" i="56"/>
  <c r="BE360" i="56" s="1"/>
  <c r="C19" i="34" s="1"/>
  <c r="C24" i="34" s="1"/>
  <c r="BI353" i="56"/>
  <c r="S277" i="55"/>
  <c r="S235" i="55"/>
  <c r="S206" i="55"/>
  <c r="S112" i="55"/>
  <c r="Q90" i="55"/>
  <c r="S90" i="55"/>
  <c r="S258" i="55"/>
  <c r="S215" i="55"/>
  <c r="S40" i="55"/>
  <c r="O338" i="55"/>
  <c r="Q338" i="55" s="1"/>
  <c r="S138" i="55"/>
  <c r="S191" i="55"/>
  <c r="O169" i="55"/>
  <c r="Q169" i="55" s="1"/>
  <c r="S181" i="55"/>
  <c r="Q317" i="55"/>
  <c r="S317" i="55"/>
  <c r="M409" i="55"/>
  <c r="I26" i="9" l="1"/>
  <c r="M26" i="9" s="1"/>
  <c r="I25" i="9"/>
  <c r="M25" i="9" s="1"/>
  <c r="O395" i="57"/>
  <c r="Q395" i="57" s="1"/>
  <c r="O395" i="55"/>
  <c r="O409" i="57" l="1"/>
  <c r="Q395" i="55"/>
  <c r="O409" i="55"/>
  <c r="Q393" i="51" l="1"/>
  <c r="Q391" i="51"/>
  <c r="Q390" i="51"/>
  <c r="Q389" i="51"/>
  <c r="Q388" i="51"/>
  <c r="Q387" i="51"/>
  <c r="Q386" i="51"/>
  <c r="Q385" i="51"/>
  <c r="Q384" i="51"/>
  <c r="Q383" i="51"/>
  <c r="Q382" i="51"/>
  <c r="Q381" i="51"/>
  <c r="Q380" i="51"/>
  <c r="Q379" i="51"/>
  <c r="Q374" i="51"/>
  <c r="Q372" i="51"/>
  <c r="Q371" i="51"/>
  <c r="Q370" i="51"/>
  <c r="Q368" i="51"/>
  <c r="Q367" i="51"/>
  <c r="Q366" i="51"/>
  <c r="Q365" i="51"/>
  <c r="Q364" i="51"/>
  <c r="Q363" i="51"/>
  <c r="Q362" i="51"/>
  <c r="Q361" i="51"/>
  <c r="Q360" i="51"/>
  <c r="Q359" i="51"/>
  <c r="Q358" i="51"/>
  <c r="Q353" i="51"/>
  <c r="Q351" i="51"/>
  <c r="Q350" i="51"/>
  <c r="Q349" i="51"/>
  <c r="Q348" i="51"/>
  <c r="Q347" i="51"/>
  <c r="Q346" i="51"/>
  <c r="Q345" i="51"/>
  <c r="Q344" i="51"/>
  <c r="Q343" i="51"/>
  <c r="Q342" i="51"/>
  <c r="Q338" i="51"/>
  <c r="Q336" i="51"/>
  <c r="Q334" i="51"/>
  <c r="Q333" i="51"/>
  <c r="Q332" i="51"/>
  <c r="Q331" i="51"/>
  <c r="Q330" i="51"/>
  <c r="Q329" i="51"/>
  <c r="Q328" i="51"/>
  <c r="Q327" i="51"/>
  <c r="Q326" i="51"/>
  <c r="Q325" i="51"/>
  <c r="Q324" i="51"/>
  <c r="Q323" i="51"/>
  <c r="Q322" i="51"/>
  <c r="Q321" i="51"/>
  <c r="Q320" i="51"/>
  <c r="Q317" i="51"/>
  <c r="Q315" i="51"/>
  <c r="Q314" i="51"/>
  <c r="Q313" i="51"/>
  <c r="Q312" i="51"/>
  <c r="Q311" i="51"/>
  <c r="Q310" i="51"/>
  <c r="Q309" i="51"/>
  <c r="Q308" i="51"/>
  <c r="Q307" i="51"/>
  <c r="Q306" i="51"/>
  <c r="Q305" i="51"/>
  <c r="Q304" i="51"/>
  <c r="Q303" i="51"/>
  <c r="Q302" i="51"/>
  <c r="Q301" i="51"/>
  <c r="Q300" i="51"/>
  <c r="Q297" i="51"/>
  <c r="Q295" i="51"/>
  <c r="Q294" i="51"/>
  <c r="Q293" i="51"/>
  <c r="Q292" i="51"/>
  <c r="Q291" i="51"/>
  <c r="Q290" i="51"/>
  <c r="Q289" i="51"/>
  <c r="Q288" i="51"/>
  <c r="Q287" i="51"/>
  <c r="Q286" i="51"/>
  <c r="Q285" i="51"/>
  <c r="Q284" i="51"/>
  <c r="Q283" i="51"/>
  <c r="Q282" i="51"/>
  <c r="Q281" i="51"/>
  <c r="Q280" i="51"/>
  <c r="Q277" i="51"/>
  <c r="Q275" i="51"/>
  <c r="Q274" i="51"/>
  <c r="Q273" i="51"/>
  <c r="Q272" i="51"/>
  <c r="Q271" i="51"/>
  <c r="Q270" i="51"/>
  <c r="Q269" i="51"/>
  <c r="Q268" i="51"/>
  <c r="Q267" i="51"/>
  <c r="Q266" i="51"/>
  <c r="Q265" i="51"/>
  <c r="Q264" i="51"/>
  <c r="Q263" i="51"/>
  <c r="Q262" i="51"/>
  <c r="Q261" i="51"/>
  <c r="Q258" i="51"/>
  <c r="Q256" i="51"/>
  <c r="Q255" i="51"/>
  <c r="Q254" i="51"/>
  <c r="Q253" i="51"/>
  <c r="Q252" i="51"/>
  <c r="Q251" i="51"/>
  <c r="Q250" i="51"/>
  <c r="Q249" i="51"/>
  <c r="Q248" i="51"/>
  <c r="Q247" i="51"/>
  <c r="Q246" i="51"/>
  <c r="Q245" i="51"/>
  <c r="Q244" i="51"/>
  <c r="Q243" i="51"/>
  <c r="Q242" i="51"/>
  <c r="Q241" i="51"/>
  <c r="Q240" i="51"/>
  <c r="Q239" i="51"/>
  <c r="Q238" i="51"/>
  <c r="Q235" i="51"/>
  <c r="Q233" i="51"/>
  <c r="Q232" i="51"/>
  <c r="Q231" i="51"/>
  <c r="Q230" i="51"/>
  <c r="Q229" i="51"/>
  <c r="Q228" i="51"/>
  <c r="Q227" i="51"/>
  <c r="Q226" i="51"/>
  <c r="Q225" i="51"/>
  <c r="Q224" i="51"/>
  <c r="Q223" i="51"/>
  <c r="Q222" i="51"/>
  <c r="Q221" i="51"/>
  <c r="Q220" i="51"/>
  <c r="Q219" i="51"/>
  <c r="Q218" i="51"/>
  <c r="Q215" i="51"/>
  <c r="Q213" i="51"/>
  <c r="Q208" i="51"/>
  <c r="Q206" i="51"/>
  <c r="Q204" i="51"/>
  <c r="Q201" i="51"/>
  <c r="Q199" i="51"/>
  <c r="Q196" i="51"/>
  <c r="Q194" i="51"/>
  <c r="Q191" i="51"/>
  <c r="Q189" i="51"/>
  <c r="Q186" i="51"/>
  <c r="Q184" i="51"/>
  <c r="Q181" i="51"/>
  <c r="Q179" i="51"/>
  <c r="Q176" i="51"/>
  <c r="Q169" i="51"/>
  <c r="Q167" i="51"/>
  <c r="Q159" i="51"/>
  <c r="Q157" i="51"/>
  <c r="Q156" i="51"/>
  <c r="Q155" i="51"/>
  <c r="Q154" i="51"/>
  <c r="Q153" i="51"/>
  <c r="Q152" i="51"/>
  <c r="Q151" i="51"/>
  <c r="Q150" i="51"/>
  <c r="Q149" i="51"/>
  <c r="Q148" i="51"/>
  <c r="Q145" i="51"/>
  <c r="Q138" i="51"/>
  <c r="Q136" i="51"/>
  <c r="Q135" i="51"/>
  <c r="Q134" i="51"/>
  <c r="Q133" i="51"/>
  <c r="Q132" i="51"/>
  <c r="Q131" i="51"/>
  <c r="Q130" i="51"/>
  <c r="Q129" i="51"/>
  <c r="Q128" i="51"/>
  <c r="Q127" i="51"/>
  <c r="Q126" i="51"/>
  <c r="Q125" i="51"/>
  <c r="Q124" i="51"/>
  <c r="Q123" i="51"/>
  <c r="Q112" i="51"/>
  <c r="Q110" i="51"/>
  <c r="Q109" i="51"/>
  <c r="Q108" i="51"/>
  <c r="Q107" i="51"/>
  <c r="Q106" i="51"/>
  <c r="Q105" i="51"/>
  <c r="Q104" i="51"/>
  <c r="Q103" i="51"/>
  <c r="Q100" i="51"/>
  <c r="Q90" i="51"/>
  <c r="Q87" i="51"/>
  <c r="Q86" i="51"/>
  <c r="Q85" i="51"/>
  <c r="Q84" i="51"/>
  <c r="Q83" i="51"/>
  <c r="Q79" i="51"/>
  <c r="Q76" i="51"/>
  <c r="Q74" i="51"/>
  <c r="Q73" i="51"/>
  <c r="Q72" i="51"/>
  <c r="Q71" i="51"/>
  <c r="Q70" i="51"/>
  <c r="Q69" i="51"/>
  <c r="Q68" i="51"/>
  <c r="Q67" i="51"/>
  <c r="Q66" i="51"/>
  <c r="Q65" i="51"/>
  <c r="Q64" i="51"/>
  <c r="Q63" i="51"/>
  <c r="Q62" i="51"/>
  <c r="Q61" i="51"/>
  <c r="Q58" i="51"/>
  <c r="Q48" i="51"/>
  <c r="Q46" i="51"/>
  <c r="Q45" i="51"/>
  <c r="Q44" i="51"/>
  <c r="Q40" i="51"/>
  <c r="Q38" i="51"/>
  <c r="Q37" i="51"/>
  <c r="Q36" i="51"/>
  <c r="Q35" i="51"/>
  <c r="Q34" i="51"/>
  <c r="Q33" i="51"/>
  <c r="Q32" i="51"/>
  <c r="Q31" i="51"/>
  <c r="Q30" i="51"/>
  <c r="Q29" i="51"/>
  <c r="Q28" i="51"/>
  <c r="Q27" i="51"/>
  <c r="Q26" i="51"/>
  <c r="Q17" i="51"/>
  <c r="Q16" i="51"/>
  <c r="Q391" i="54"/>
  <c r="Q390" i="54"/>
  <c r="Q389" i="54"/>
  <c r="Q388" i="54"/>
  <c r="Q387" i="54"/>
  <c r="Q386" i="54"/>
  <c r="Q385" i="54"/>
  <c r="Q384" i="54"/>
  <c r="Q383" i="54"/>
  <c r="Q382" i="54"/>
  <c r="Q381" i="54"/>
  <c r="Q380" i="54"/>
  <c r="Q379" i="54"/>
  <c r="Q372" i="54"/>
  <c r="Q371" i="54"/>
  <c r="Q370" i="54"/>
  <c r="Q368" i="54"/>
  <c r="Q367" i="54"/>
  <c r="Q366" i="54"/>
  <c r="Q365" i="54"/>
  <c r="Q364" i="54"/>
  <c r="Q363" i="54"/>
  <c r="Q362" i="54"/>
  <c r="Q361" i="54"/>
  <c r="Q360" i="54"/>
  <c r="Q359" i="54"/>
  <c r="Q358" i="54"/>
  <c r="Q351" i="54"/>
  <c r="Q350" i="54"/>
  <c r="Q349" i="54"/>
  <c r="Q348" i="54"/>
  <c r="Q347" i="54"/>
  <c r="Q346" i="54"/>
  <c r="Q345" i="54"/>
  <c r="Q344" i="54"/>
  <c r="Q343" i="54"/>
  <c r="Q342" i="54"/>
  <c r="Q334" i="54"/>
  <c r="Q333" i="54"/>
  <c r="Q332" i="54"/>
  <c r="Q331" i="54"/>
  <c r="Q330" i="54"/>
  <c r="Q329" i="54"/>
  <c r="Q328" i="54"/>
  <c r="Q327" i="54"/>
  <c r="Q326" i="54"/>
  <c r="Q325" i="54"/>
  <c r="Q324" i="54"/>
  <c r="Q323" i="54"/>
  <c r="Q322" i="54"/>
  <c r="Q321" i="54"/>
  <c r="Q320" i="54"/>
  <c r="Q315" i="54"/>
  <c r="Q314" i="54"/>
  <c r="Q313" i="54"/>
  <c r="Q312" i="54"/>
  <c r="Q311" i="54"/>
  <c r="Q310" i="54"/>
  <c r="Q309" i="54"/>
  <c r="Q308" i="54"/>
  <c r="Q307" i="54"/>
  <c r="Q306" i="54"/>
  <c r="Q305" i="54"/>
  <c r="Q304" i="54"/>
  <c r="Q303" i="54"/>
  <c r="Q302" i="54"/>
  <c r="Q301" i="54"/>
  <c r="Q300" i="54"/>
  <c r="Q295" i="54"/>
  <c r="Q294" i="54"/>
  <c r="Q293" i="54"/>
  <c r="Q292" i="54"/>
  <c r="Q291" i="54"/>
  <c r="Q290" i="54"/>
  <c r="Q289" i="54"/>
  <c r="Q288" i="54"/>
  <c r="Q287" i="54"/>
  <c r="Q286" i="54"/>
  <c r="Q285" i="54"/>
  <c r="Q284" i="54"/>
  <c r="Q283" i="54"/>
  <c r="Q282" i="54"/>
  <c r="Q281" i="54"/>
  <c r="Q280" i="54"/>
  <c r="Q275" i="54"/>
  <c r="Q274" i="54"/>
  <c r="Q273" i="54"/>
  <c r="Q272" i="54"/>
  <c r="Q271" i="54"/>
  <c r="Q270" i="54"/>
  <c r="Q269" i="54"/>
  <c r="Q268" i="54"/>
  <c r="Q267" i="54"/>
  <c r="Q266" i="54"/>
  <c r="Q265" i="54"/>
  <c r="Q264" i="54"/>
  <c r="Q263" i="54"/>
  <c r="Q262" i="54"/>
  <c r="Q261" i="54"/>
  <c r="Q256" i="54"/>
  <c r="Q255" i="54"/>
  <c r="Q254" i="54"/>
  <c r="Q253" i="54"/>
  <c r="Q252" i="54"/>
  <c r="Q251" i="54"/>
  <c r="Q250" i="54"/>
  <c r="Q249" i="54"/>
  <c r="Q248" i="54"/>
  <c r="Q247" i="54"/>
  <c r="Q246" i="54"/>
  <c r="Q245" i="54"/>
  <c r="Q244" i="54"/>
  <c r="Q243" i="54"/>
  <c r="Q242" i="54"/>
  <c r="Q241" i="54"/>
  <c r="Q240" i="54"/>
  <c r="Q239" i="54"/>
  <c r="Q238" i="54"/>
  <c r="Q233" i="54"/>
  <c r="Q232" i="54"/>
  <c r="Q231" i="54"/>
  <c r="Q230" i="54"/>
  <c r="Q229" i="54"/>
  <c r="Q228" i="54"/>
  <c r="Q227" i="54"/>
  <c r="Q226" i="54"/>
  <c r="Q225" i="54"/>
  <c r="Q224" i="54"/>
  <c r="Q223" i="54"/>
  <c r="Q222" i="54"/>
  <c r="Q221" i="54"/>
  <c r="Q220" i="54"/>
  <c r="Q219" i="54"/>
  <c r="Q218" i="54"/>
  <c r="Q213" i="54"/>
  <c r="Q204" i="54"/>
  <c r="Q199" i="54"/>
  <c r="Q194" i="54"/>
  <c r="Q189" i="54"/>
  <c r="Q184" i="54"/>
  <c r="Q179" i="54"/>
  <c r="Q157" i="54"/>
  <c r="Q156" i="54"/>
  <c r="Q155" i="54"/>
  <c r="Q154" i="54"/>
  <c r="Q153" i="54"/>
  <c r="Q152" i="54"/>
  <c r="Q151" i="54"/>
  <c r="Q150" i="54"/>
  <c r="Q149" i="54"/>
  <c r="Q148" i="54"/>
  <c r="Q136" i="54"/>
  <c r="Q135" i="54"/>
  <c r="Q134" i="54"/>
  <c r="Q133" i="54"/>
  <c r="Q132" i="54"/>
  <c r="Q131" i="54"/>
  <c r="Q130" i="54"/>
  <c r="Q129" i="54"/>
  <c r="Q128" i="54"/>
  <c r="Q127" i="54"/>
  <c r="Q126" i="54"/>
  <c r="Q125" i="54"/>
  <c r="Q124" i="54"/>
  <c r="Q123" i="54"/>
  <c r="Q110" i="54"/>
  <c r="Q109" i="54"/>
  <c r="Q108" i="54"/>
  <c r="Q107" i="54"/>
  <c r="Q106" i="54"/>
  <c r="Q105" i="54"/>
  <c r="Q104" i="54"/>
  <c r="Q103" i="54"/>
  <c r="Q87" i="54"/>
  <c r="Q86" i="54"/>
  <c r="Q85" i="54"/>
  <c r="Q84" i="54"/>
  <c r="Q83" i="54"/>
  <c r="Q79" i="54"/>
  <c r="Q74" i="54"/>
  <c r="Q73" i="54"/>
  <c r="Q72" i="54"/>
  <c r="Q71" i="54"/>
  <c r="Q70" i="54"/>
  <c r="Q69" i="54"/>
  <c r="Q68" i="54"/>
  <c r="Q67" i="54"/>
  <c r="Q66" i="54"/>
  <c r="Q65" i="54"/>
  <c r="Q64" i="54"/>
  <c r="Q63" i="54"/>
  <c r="Q62" i="54"/>
  <c r="Q61" i="54"/>
  <c r="Q46" i="54"/>
  <c r="Q45" i="54"/>
  <c r="Q44" i="54"/>
  <c r="Q38" i="54"/>
  <c r="Q37" i="54"/>
  <c r="Q36" i="54"/>
  <c r="Q35" i="54"/>
  <c r="Q34" i="54"/>
  <c r="Q33" i="54"/>
  <c r="Q32" i="54"/>
  <c r="Q31" i="54"/>
  <c r="Q30" i="54"/>
  <c r="Q29" i="54"/>
  <c r="Q28" i="54"/>
  <c r="Q27" i="54"/>
  <c r="Q26" i="54"/>
  <c r="Q18" i="54"/>
  <c r="Q17" i="54"/>
  <c r="Q16" i="54"/>
  <c r="M391" i="51"/>
  <c r="O391" i="51" s="1"/>
  <c r="M390" i="51"/>
  <c r="O390" i="51" s="1"/>
  <c r="M389" i="51"/>
  <c r="O389" i="51" s="1"/>
  <c r="M388" i="51"/>
  <c r="O388" i="51" s="1"/>
  <c r="M387" i="51"/>
  <c r="O387" i="51" s="1"/>
  <c r="M386" i="51"/>
  <c r="O386" i="51" s="1"/>
  <c r="M385" i="51"/>
  <c r="O385" i="51" s="1"/>
  <c r="M384" i="51"/>
  <c r="O384" i="51" s="1"/>
  <c r="M383" i="51"/>
  <c r="O383" i="51" s="1"/>
  <c r="M382" i="51"/>
  <c r="O382" i="51" s="1"/>
  <c r="M381" i="51"/>
  <c r="O381" i="51" s="1"/>
  <c r="M380" i="51"/>
  <c r="O380" i="51" s="1"/>
  <c r="M379" i="51"/>
  <c r="O379" i="51" s="1"/>
  <c r="O393" i="51" s="1"/>
  <c r="O372" i="51"/>
  <c r="M372" i="51"/>
  <c r="O371" i="51"/>
  <c r="M371" i="51"/>
  <c r="O370" i="51"/>
  <c r="M370" i="51"/>
  <c r="M369" i="51"/>
  <c r="M368" i="51"/>
  <c r="O368" i="51" s="1"/>
  <c r="M367" i="51"/>
  <c r="O367" i="51" s="1"/>
  <c r="M366" i="51"/>
  <c r="O366" i="51" s="1"/>
  <c r="M365" i="51"/>
  <c r="O365" i="51" s="1"/>
  <c r="M364" i="51"/>
  <c r="O364" i="51" s="1"/>
  <c r="M363" i="51"/>
  <c r="O363" i="51" s="1"/>
  <c r="M362" i="51"/>
  <c r="O362" i="51" s="1"/>
  <c r="M361" i="51"/>
  <c r="O361" i="51" s="1"/>
  <c r="M360" i="51"/>
  <c r="O360" i="51" s="1"/>
  <c r="M359" i="51"/>
  <c r="O359" i="51" s="1"/>
  <c r="M358" i="51"/>
  <c r="M374" i="51" s="1"/>
  <c r="O351" i="51"/>
  <c r="M351" i="51"/>
  <c r="O350" i="51"/>
  <c r="M350" i="51"/>
  <c r="O349" i="51"/>
  <c r="M349" i="51"/>
  <c r="O348" i="51"/>
  <c r="M348" i="51"/>
  <c r="O347" i="51"/>
  <c r="M347" i="51"/>
  <c r="M346" i="51"/>
  <c r="M345" i="51"/>
  <c r="O345" i="51" s="1"/>
  <c r="M344" i="51"/>
  <c r="O344" i="51" s="1"/>
  <c r="M343" i="51"/>
  <c r="O343" i="51" s="1"/>
  <c r="M342" i="51"/>
  <c r="M353" i="51" s="1"/>
  <c r="O334" i="51"/>
  <c r="M334" i="51"/>
  <c r="O333" i="51"/>
  <c r="M333" i="51"/>
  <c r="O332" i="51"/>
  <c r="M332" i="51"/>
  <c r="O331" i="51"/>
  <c r="M331" i="51"/>
  <c r="O330" i="51"/>
  <c r="M330" i="51"/>
  <c r="O329" i="51"/>
  <c r="M329" i="51"/>
  <c r="O328" i="51"/>
  <c r="M328" i="51"/>
  <c r="O327" i="51"/>
  <c r="M327" i="51"/>
  <c r="O326" i="51"/>
  <c r="M326" i="51"/>
  <c r="O325" i="51"/>
  <c r="M325" i="51"/>
  <c r="O324" i="51"/>
  <c r="M324" i="51"/>
  <c r="O323" i="51"/>
  <c r="M323" i="51"/>
  <c r="O322" i="51"/>
  <c r="M322" i="51"/>
  <c r="O321" i="51"/>
  <c r="M321" i="51"/>
  <c r="O320" i="51"/>
  <c r="O336" i="51" s="1"/>
  <c r="M320" i="51"/>
  <c r="M336" i="51" s="1"/>
  <c r="O315" i="51"/>
  <c r="M315" i="51"/>
  <c r="O314" i="51"/>
  <c r="M314" i="51"/>
  <c r="O313" i="51"/>
  <c r="M313" i="51"/>
  <c r="O312" i="51"/>
  <c r="M312" i="51"/>
  <c r="O311" i="51"/>
  <c r="M311" i="51"/>
  <c r="O310" i="51"/>
  <c r="M310" i="51"/>
  <c r="O309" i="51"/>
  <c r="M309" i="51"/>
  <c r="O308" i="51"/>
  <c r="M308" i="51"/>
  <c r="O307" i="51"/>
  <c r="M307" i="51"/>
  <c r="O306" i="51"/>
  <c r="M306" i="51"/>
  <c r="O305" i="51"/>
  <c r="M305" i="51"/>
  <c r="O304" i="51"/>
  <c r="M304" i="51"/>
  <c r="O303" i="51"/>
  <c r="M303" i="51"/>
  <c r="O302" i="51"/>
  <c r="M302" i="51"/>
  <c r="O301" i="51"/>
  <c r="M301" i="51"/>
  <c r="O300" i="51"/>
  <c r="O317" i="51" s="1"/>
  <c r="M300" i="51"/>
  <c r="M317" i="51" s="1"/>
  <c r="O295" i="51"/>
  <c r="M295" i="51"/>
  <c r="O294" i="51"/>
  <c r="M294" i="51"/>
  <c r="O293" i="51"/>
  <c r="M293" i="51"/>
  <c r="O292" i="51"/>
  <c r="M292" i="51"/>
  <c r="O291" i="51"/>
  <c r="M291" i="51"/>
  <c r="O290" i="51"/>
  <c r="M290" i="51"/>
  <c r="O289" i="51"/>
  <c r="M289" i="51"/>
  <c r="O288" i="51"/>
  <c r="M288" i="51"/>
  <c r="O287" i="51"/>
  <c r="M287" i="51"/>
  <c r="O286" i="51"/>
  <c r="M286" i="51"/>
  <c r="O285" i="51"/>
  <c r="M285" i="51"/>
  <c r="O284" i="51"/>
  <c r="M284" i="51"/>
  <c r="O283" i="51"/>
  <c r="M283" i="51"/>
  <c r="O282" i="51"/>
  <c r="M282" i="51"/>
  <c r="O281" i="51"/>
  <c r="M281" i="51"/>
  <c r="O280" i="51"/>
  <c r="O297" i="51" s="1"/>
  <c r="M280" i="51"/>
  <c r="M297" i="51" s="1"/>
  <c r="O275" i="51"/>
  <c r="M275" i="51"/>
  <c r="O274" i="51"/>
  <c r="M274" i="51"/>
  <c r="O273" i="51"/>
  <c r="M273" i="51"/>
  <c r="O272" i="51"/>
  <c r="M272" i="51"/>
  <c r="O271" i="51"/>
  <c r="M271" i="51"/>
  <c r="O270" i="51"/>
  <c r="M270" i="51"/>
  <c r="O269" i="51"/>
  <c r="M269" i="51"/>
  <c r="O268" i="51"/>
  <c r="M268" i="51"/>
  <c r="O267" i="51"/>
  <c r="M267" i="51"/>
  <c r="O266" i="51"/>
  <c r="M266" i="51"/>
  <c r="O265" i="51"/>
  <c r="M265" i="51"/>
  <c r="O264" i="51"/>
  <c r="M264" i="51"/>
  <c r="O263" i="51"/>
  <c r="M263" i="51"/>
  <c r="O262" i="51"/>
  <c r="M262" i="51"/>
  <c r="O261" i="51"/>
  <c r="O277" i="51" s="1"/>
  <c r="M261" i="51"/>
  <c r="M277" i="51" s="1"/>
  <c r="O256" i="51"/>
  <c r="M256" i="51"/>
  <c r="O255" i="51"/>
  <c r="M255" i="51"/>
  <c r="O254" i="51"/>
  <c r="M254" i="51"/>
  <c r="O253" i="51"/>
  <c r="M253" i="51"/>
  <c r="O252" i="51"/>
  <c r="M252" i="51"/>
  <c r="O251" i="51"/>
  <c r="M251" i="51"/>
  <c r="O250" i="51"/>
  <c r="M250" i="51"/>
  <c r="O249" i="51"/>
  <c r="M249" i="51"/>
  <c r="O248" i="51"/>
  <c r="M248" i="51"/>
  <c r="O247" i="51"/>
  <c r="M247" i="51"/>
  <c r="O246" i="51"/>
  <c r="M246" i="51"/>
  <c r="O245" i="51"/>
  <c r="M245" i="51"/>
  <c r="O244" i="51"/>
  <c r="M244" i="51"/>
  <c r="O243" i="51"/>
  <c r="M243" i="51"/>
  <c r="O242" i="51"/>
  <c r="M242" i="51"/>
  <c r="O241" i="51"/>
  <c r="M241" i="51"/>
  <c r="O240" i="51"/>
  <c r="M240" i="51"/>
  <c r="O239" i="51"/>
  <c r="M239" i="51"/>
  <c r="O238" i="51"/>
  <c r="O258" i="51" s="1"/>
  <c r="M238" i="51"/>
  <c r="M258" i="51" s="1"/>
  <c r="O233" i="51"/>
  <c r="M233" i="51"/>
  <c r="O232" i="51"/>
  <c r="M232" i="51"/>
  <c r="O231" i="51"/>
  <c r="M231" i="51"/>
  <c r="O230" i="51"/>
  <c r="M230" i="51"/>
  <c r="O229" i="51"/>
  <c r="M229" i="51"/>
  <c r="O228" i="51"/>
  <c r="M228" i="51"/>
  <c r="O227" i="51"/>
  <c r="M227" i="51"/>
  <c r="O226" i="51"/>
  <c r="M226" i="51"/>
  <c r="O225" i="51"/>
  <c r="M225" i="51"/>
  <c r="O224" i="51"/>
  <c r="M224" i="51"/>
  <c r="O223" i="51"/>
  <c r="M223" i="51"/>
  <c r="O222" i="51"/>
  <c r="M222" i="51"/>
  <c r="O221" i="51"/>
  <c r="M221" i="51"/>
  <c r="O220" i="51"/>
  <c r="M220" i="51"/>
  <c r="O219" i="51"/>
  <c r="M219" i="51"/>
  <c r="O218" i="51"/>
  <c r="O235" i="51" s="1"/>
  <c r="M218" i="51"/>
  <c r="M235" i="51" s="1"/>
  <c r="O215" i="51"/>
  <c r="O213" i="51"/>
  <c r="M213" i="51"/>
  <c r="M215" i="51" s="1"/>
  <c r="S215" i="51" s="1"/>
  <c r="M204" i="51"/>
  <c r="M206" i="51" s="1"/>
  <c r="M201" i="51"/>
  <c r="M199" i="51"/>
  <c r="O199" i="51" s="1"/>
  <c r="O201" i="51" s="1"/>
  <c r="M194" i="51"/>
  <c r="M196" i="51" s="1"/>
  <c r="M191" i="51"/>
  <c r="M189" i="51"/>
  <c r="O189" i="51" s="1"/>
  <c r="O191" i="51" s="1"/>
  <c r="M184" i="51"/>
  <c r="M186" i="51" s="1"/>
  <c r="M181" i="51"/>
  <c r="S181" i="51" s="1"/>
  <c r="M179" i="51"/>
  <c r="O179" i="51" s="1"/>
  <c r="O181" i="51" s="1"/>
  <c r="S176" i="51"/>
  <c r="O176" i="51"/>
  <c r="M176" i="51"/>
  <c r="M208" i="51" s="1"/>
  <c r="M174" i="51"/>
  <c r="O167" i="51"/>
  <c r="M167" i="51"/>
  <c r="O157" i="51"/>
  <c r="M157" i="51"/>
  <c r="O156" i="51"/>
  <c r="M156" i="51"/>
  <c r="O155" i="51"/>
  <c r="M155" i="51"/>
  <c r="O154" i="51"/>
  <c r="M154" i="51"/>
  <c r="O153" i="51"/>
  <c r="M153" i="51"/>
  <c r="O152" i="51"/>
  <c r="M152" i="51"/>
  <c r="O151" i="51"/>
  <c r="M151" i="51"/>
  <c r="O150" i="51"/>
  <c r="M150" i="51"/>
  <c r="O149" i="51"/>
  <c r="M149" i="51"/>
  <c r="O148" i="51"/>
  <c r="O159" i="51" s="1"/>
  <c r="M148" i="51"/>
  <c r="M159" i="51" s="1"/>
  <c r="S159" i="51" s="1"/>
  <c r="O145" i="51"/>
  <c r="M145" i="51"/>
  <c r="M136" i="51"/>
  <c r="O136" i="51" s="1"/>
  <c r="M135" i="51"/>
  <c r="O135" i="51" s="1"/>
  <c r="M134" i="51"/>
  <c r="O134" i="51" s="1"/>
  <c r="M133" i="51"/>
  <c r="O133" i="51" s="1"/>
  <c r="M132" i="51"/>
  <c r="O132" i="51" s="1"/>
  <c r="M131" i="51"/>
  <c r="O131" i="51" s="1"/>
  <c r="M130" i="51"/>
  <c r="O130" i="51" s="1"/>
  <c r="M129" i="51"/>
  <c r="O129" i="51" s="1"/>
  <c r="M128" i="51"/>
  <c r="O128" i="51" s="1"/>
  <c r="M127" i="51"/>
  <c r="O127" i="51" s="1"/>
  <c r="M126" i="51"/>
  <c r="O126" i="51" s="1"/>
  <c r="M125" i="51"/>
  <c r="O125" i="51" s="1"/>
  <c r="M124" i="51"/>
  <c r="O124" i="51" s="1"/>
  <c r="M123" i="51"/>
  <c r="O123" i="51" s="1"/>
  <c r="O138" i="51" s="1"/>
  <c r="M110" i="51"/>
  <c r="O110" i="51" s="1"/>
  <c r="M109" i="51"/>
  <c r="O109" i="51" s="1"/>
  <c r="M108" i="51"/>
  <c r="O108" i="51" s="1"/>
  <c r="M107" i="51"/>
  <c r="O107" i="51" s="1"/>
  <c r="M106" i="51"/>
  <c r="O106" i="51" s="1"/>
  <c r="M105" i="51"/>
  <c r="O105" i="51" s="1"/>
  <c r="M104" i="51"/>
  <c r="O104" i="51" s="1"/>
  <c r="M103" i="51"/>
  <c r="O103" i="51" s="1"/>
  <c r="O112" i="51" s="1"/>
  <c r="O100" i="51"/>
  <c r="M100" i="51"/>
  <c r="M88" i="51"/>
  <c r="M87" i="51"/>
  <c r="O87" i="51" s="1"/>
  <c r="M86" i="51"/>
  <c r="O86" i="51" s="1"/>
  <c r="M85" i="51"/>
  <c r="O85" i="51" s="1"/>
  <c r="M84" i="51"/>
  <c r="O84" i="51" s="1"/>
  <c r="M83" i="51"/>
  <c r="O83" i="51" s="1"/>
  <c r="M82" i="51"/>
  <c r="M81" i="51"/>
  <c r="M80" i="51"/>
  <c r="O79" i="51"/>
  <c r="O90" i="51" s="1"/>
  <c r="M79" i="51"/>
  <c r="M90" i="51" s="1"/>
  <c r="O74" i="51"/>
  <c r="M74" i="51"/>
  <c r="O73" i="51"/>
  <c r="M73" i="51"/>
  <c r="O72" i="51"/>
  <c r="M72" i="51"/>
  <c r="O71" i="51"/>
  <c r="M71" i="51"/>
  <c r="O70" i="51"/>
  <c r="M70" i="51"/>
  <c r="O69" i="51"/>
  <c r="M69" i="51"/>
  <c r="O68" i="51"/>
  <c r="M68" i="51"/>
  <c r="O67" i="51"/>
  <c r="M67" i="51"/>
  <c r="O66" i="51"/>
  <c r="M66" i="51"/>
  <c r="O65" i="51"/>
  <c r="M65" i="51"/>
  <c r="O64" i="51"/>
  <c r="M64" i="51"/>
  <c r="O63" i="51"/>
  <c r="M63" i="51"/>
  <c r="O62" i="51"/>
  <c r="M62" i="51"/>
  <c r="O61" i="51"/>
  <c r="O76" i="51" s="1"/>
  <c r="M61" i="51"/>
  <c r="M76" i="51" s="1"/>
  <c r="O58" i="51"/>
  <c r="M58" i="51"/>
  <c r="M46" i="51"/>
  <c r="O46" i="51" s="1"/>
  <c r="M45" i="51"/>
  <c r="O45" i="51" s="1"/>
  <c r="M44" i="51"/>
  <c r="M48" i="51" s="1"/>
  <c r="M38" i="51"/>
  <c r="O38" i="51" s="1"/>
  <c r="M37" i="51"/>
  <c r="O37" i="51" s="1"/>
  <c r="M36" i="51"/>
  <c r="O36" i="51" s="1"/>
  <c r="M35" i="51"/>
  <c r="O35" i="51" s="1"/>
  <c r="M34" i="51"/>
  <c r="O34" i="51" s="1"/>
  <c r="M33" i="51"/>
  <c r="O33" i="51" s="1"/>
  <c r="M32" i="51"/>
  <c r="O32" i="51" s="1"/>
  <c r="M31" i="51"/>
  <c r="O31" i="51" s="1"/>
  <c r="M30" i="51"/>
  <c r="O30" i="51" s="1"/>
  <c r="M29" i="51"/>
  <c r="O29" i="51" s="1"/>
  <c r="M28" i="51"/>
  <c r="O28" i="51" s="1"/>
  <c r="M27" i="51"/>
  <c r="O27" i="51" s="1"/>
  <c r="M26" i="51"/>
  <c r="O26" i="51" s="1"/>
  <c r="O18" i="51"/>
  <c r="Q18" i="51" s="1"/>
  <c r="M18" i="51"/>
  <c r="O17" i="51"/>
  <c r="M17" i="51"/>
  <c r="O16" i="51"/>
  <c r="M16" i="51"/>
  <c r="M391" i="54"/>
  <c r="O391" i="54" s="1"/>
  <c r="O390" i="54"/>
  <c r="M390" i="54"/>
  <c r="M389" i="54"/>
  <c r="O389" i="54" s="1"/>
  <c r="O388" i="54"/>
  <c r="M388" i="54"/>
  <c r="M387" i="54"/>
  <c r="O387" i="54" s="1"/>
  <c r="O386" i="54"/>
  <c r="M386" i="54"/>
  <c r="M385" i="54"/>
  <c r="O385" i="54" s="1"/>
  <c r="O384" i="54"/>
  <c r="M384" i="54"/>
  <c r="M383" i="54"/>
  <c r="O383" i="54" s="1"/>
  <c r="O382" i="54"/>
  <c r="M382" i="54"/>
  <c r="M381" i="54"/>
  <c r="O381" i="54" s="1"/>
  <c r="O380" i="54"/>
  <c r="M380" i="54"/>
  <c r="M379" i="54"/>
  <c r="O379" i="54" s="1"/>
  <c r="O393" i="54" s="1"/>
  <c r="Q393" i="54" s="1"/>
  <c r="M372" i="54"/>
  <c r="O372" i="54" s="1"/>
  <c r="O371" i="54"/>
  <c r="M371" i="54"/>
  <c r="M370" i="54"/>
  <c r="O370" i="54" s="1"/>
  <c r="M369" i="54"/>
  <c r="M368" i="54"/>
  <c r="O368" i="54" s="1"/>
  <c r="O367" i="54"/>
  <c r="M367" i="54"/>
  <c r="M366" i="54"/>
  <c r="O366" i="54" s="1"/>
  <c r="O365" i="54"/>
  <c r="M365" i="54"/>
  <c r="M364" i="54"/>
  <c r="O364" i="54" s="1"/>
  <c r="O363" i="54"/>
  <c r="M363" i="54"/>
  <c r="M362" i="54"/>
  <c r="O362" i="54" s="1"/>
  <c r="O361" i="54"/>
  <c r="M361" i="54"/>
  <c r="M360" i="54"/>
  <c r="O360" i="54" s="1"/>
  <c r="O359" i="54"/>
  <c r="M359" i="54"/>
  <c r="M358" i="54"/>
  <c r="O358" i="54" s="1"/>
  <c r="M351" i="54"/>
  <c r="O351" i="54" s="1"/>
  <c r="O350" i="54"/>
  <c r="M350" i="54"/>
  <c r="M349" i="54"/>
  <c r="O349" i="54" s="1"/>
  <c r="O348" i="54"/>
  <c r="M348" i="54"/>
  <c r="M347" i="54"/>
  <c r="O347" i="54" s="1"/>
  <c r="M346" i="54"/>
  <c r="M345" i="54"/>
  <c r="O345" i="54" s="1"/>
  <c r="O344" i="54"/>
  <c r="M344" i="54"/>
  <c r="M343" i="54"/>
  <c r="O343" i="54" s="1"/>
  <c r="O342" i="54"/>
  <c r="M342" i="54"/>
  <c r="M334" i="54"/>
  <c r="O334" i="54" s="1"/>
  <c r="O333" i="54"/>
  <c r="M333" i="54"/>
  <c r="M332" i="54"/>
  <c r="O332" i="54" s="1"/>
  <c r="O331" i="54"/>
  <c r="M331" i="54"/>
  <c r="M330" i="54"/>
  <c r="O330" i="54" s="1"/>
  <c r="O329" i="54"/>
  <c r="M329" i="54"/>
  <c r="M328" i="54"/>
  <c r="O328" i="54" s="1"/>
  <c r="O327" i="54"/>
  <c r="M327" i="54"/>
  <c r="M326" i="54"/>
  <c r="O326" i="54" s="1"/>
  <c r="O325" i="54"/>
  <c r="M325" i="54"/>
  <c r="M324" i="54"/>
  <c r="O324" i="54" s="1"/>
  <c r="O323" i="54"/>
  <c r="M323" i="54"/>
  <c r="M322" i="54"/>
  <c r="O322" i="54" s="1"/>
  <c r="O321" i="54"/>
  <c r="M321" i="54"/>
  <c r="M320" i="54"/>
  <c r="O320" i="54" s="1"/>
  <c r="M315" i="54"/>
  <c r="O315" i="54" s="1"/>
  <c r="O314" i="54"/>
  <c r="M314" i="54"/>
  <c r="M313" i="54"/>
  <c r="O313" i="54" s="1"/>
  <c r="O312" i="54"/>
  <c r="M312" i="54"/>
  <c r="M311" i="54"/>
  <c r="O311" i="54" s="1"/>
  <c r="O310" i="54"/>
  <c r="M310" i="54"/>
  <c r="M309" i="54"/>
  <c r="O309" i="54" s="1"/>
  <c r="O308" i="54"/>
  <c r="M308" i="54"/>
  <c r="M307" i="54"/>
  <c r="O307" i="54" s="1"/>
  <c r="O306" i="54"/>
  <c r="M306" i="54"/>
  <c r="M305" i="54"/>
  <c r="O305" i="54" s="1"/>
  <c r="O304" i="54"/>
  <c r="M304" i="54"/>
  <c r="M303" i="54"/>
  <c r="O303" i="54" s="1"/>
  <c r="O302" i="54"/>
  <c r="M302" i="54"/>
  <c r="M301" i="54"/>
  <c r="O301" i="54" s="1"/>
  <c r="O300" i="54"/>
  <c r="O317" i="54" s="1"/>
  <c r="S317" i="54" s="1"/>
  <c r="M300" i="54"/>
  <c r="M295" i="54"/>
  <c r="O295" i="54" s="1"/>
  <c r="O294" i="54"/>
  <c r="M294" i="54"/>
  <c r="M293" i="54"/>
  <c r="O293" i="54" s="1"/>
  <c r="O292" i="54"/>
  <c r="M292" i="54"/>
  <c r="M291" i="54"/>
  <c r="O291" i="54" s="1"/>
  <c r="O290" i="54"/>
  <c r="M290" i="54"/>
  <c r="M289" i="54"/>
  <c r="O289" i="54" s="1"/>
  <c r="O288" i="54"/>
  <c r="M288" i="54"/>
  <c r="M287" i="54"/>
  <c r="O287" i="54" s="1"/>
  <c r="O286" i="54"/>
  <c r="M286" i="54"/>
  <c r="M285" i="54"/>
  <c r="O285" i="54" s="1"/>
  <c r="O284" i="54"/>
  <c r="M284" i="54"/>
  <c r="M283" i="54"/>
  <c r="O283" i="54" s="1"/>
  <c r="O282" i="54"/>
  <c r="M282" i="54"/>
  <c r="M281" i="54"/>
  <c r="O281" i="54" s="1"/>
  <c r="O280" i="54"/>
  <c r="M280" i="54"/>
  <c r="M275" i="54"/>
  <c r="O275" i="54" s="1"/>
  <c r="M274" i="54"/>
  <c r="O274" i="54" s="1"/>
  <c r="M273" i="54"/>
  <c r="O273" i="54" s="1"/>
  <c r="M272" i="54"/>
  <c r="O272" i="54" s="1"/>
  <c r="M271" i="54"/>
  <c r="O271" i="54" s="1"/>
  <c r="M270" i="54"/>
  <c r="O270" i="54" s="1"/>
  <c r="M269" i="54"/>
  <c r="O269" i="54" s="1"/>
  <c r="M268" i="54"/>
  <c r="O268" i="54" s="1"/>
  <c r="M267" i="54"/>
  <c r="O267" i="54" s="1"/>
  <c r="M266" i="54"/>
  <c r="O266" i="54" s="1"/>
  <c r="M265" i="54"/>
  <c r="O265" i="54" s="1"/>
  <c r="M264" i="54"/>
  <c r="O264" i="54" s="1"/>
  <c r="M263" i="54"/>
  <c r="O263" i="54" s="1"/>
  <c r="M262" i="54"/>
  <c r="O262" i="54" s="1"/>
  <c r="M261" i="54"/>
  <c r="O261" i="54" s="1"/>
  <c r="M256" i="54"/>
  <c r="O256" i="54" s="1"/>
  <c r="O255" i="54"/>
  <c r="M255" i="54"/>
  <c r="M254" i="54"/>
  <c r="O254" i="54" s="1"/>
  <c r="O253" i="54"/>
  <c r="M253" i="54"/>
  <c r="M252" i="54"/>
  <c r="O252" i="54" s="1"/>
  <c r="O251" i="54"/>
  <c r="M251" i="54"/>
  <c r="M250" i="54"/>
  <c r="O250" i="54" s="1"/>
  <c r="O249" i="54"/>
  <c r="M249" i="54"/>
  <c r="M248" i="54"/>
  <c r="O248" i="54" s="1"/>
  <c r="O247" i="54"/>
  <c r="M247" i="54"/>
  <c r="M246" i="54"/>
  <c r="O246" i="54" s="1"/>
  <c r="O245" i="54"/>
  <c r="M245" i="54"/>
  <c r="M244" i="54"/>
  <c r="O244" i="54" s="1"/>
  <c r="O243" i="54"/>
  <c r="M243" i="54"/>
  <c r="M242" i="54"/>
  <c r="O242" i="54" s="1"/>
  <c r="O241" i="54"/>
  <c r="M241" i="54"/>
  <c r="M240" i="54"/>
  <c r="O240" i="54" s="1"/>
  <c r="O239" i="54"/>
  <c r="M239" i="54"/>
  <c r="M238" i="54"/>
  <c r="O238" i="54" s="1"/>
  <c r="M233" i="54"/>
  <c r="O233" i="54" s="1"/>
  <c r="O232" i="54"/>
  <c r="M232" i="54"/>
  <c r="M231" i="54"/>
  <c r="O231" i="54" s="1"/>
  <c r="O230" i="54"/>
  <c r="M230" i="54"/>
  <c r="M229" i="54"/>
  <c r="O229" i="54" s="1"/>
  <c r="O228" i="54"/>
  <c r="M228" i="54"/>
  <c r="M227" i="54"/>
  <c r="O227" i="54" s="1"/>
  <c r="O226" i="54"/>
  <c r="M226" i="54"/>
  <c r="M225" i="54"/>
  <c r="O225" i="54" s="1"/>
  <c r="O224" i="54"/>
  <c r="M224" i="54"/>
  <c r="M223" i="54"/>
  <c r="O223" i="54" s="1"/>
  <c r="O222" i="54"/>
  <c r="M222" i="54"/>
  <c r="M221" i="54"/>
  <c r="O221" i="54" s="1"/>
  <c r="O220" i="54"/>
  <c r="M220" i="54"/>
  <c r="M219" i="54"/>
  <c r="O219" i="54" s="1"/>
  <c r="O235" i="54" s="1"/>
  <c r="Q235" i="54" s="1"/>
  <c r="O218" i="54"/>
  <c r="M218" i="54"/>
  <c r="M213" i="54"/>
  <c r="O213" i="54" s="1"/>
  <c r="M204" i="54"/>
  <c r="O204" i="54" s="1"/>
  <c r="M199" i="54"/>
  <c r="O199" i="54" s="1"/>
  <c r="O201" i="54" s="1"/>
  <c r="Q201" i="54" s="1"/>
  <c r="O194" i="54"/>
  <c r="M194" i="54"/>
  <c r="M189" i="54"/>
  <c r="O189" i="54" s="1"/>
  <c r="M184" i="54"/>
  <c r="O184" i="54" s="1"/>
  <c r="M179" i="54"/>
  <c r="O179" i="54" s="1"/>
  <c r="M174" i="54"/>
  <c r="M157" i="54"/>
  <c r="O157" i="54" s="1"/>
  <c r="O156" i="54"/>
  <c r="M156" i="54"/>
  <c r="M155" i="54"/>
  <c r="O155" i="54" s="1"/>
  <c r="O154" i="54"/>
  <c r="M154" i="54"/>
  <c r="M153" i="54"/>
  <c r="O153" i="54" s="1"/>
  <c r="O152" i="54"/>
  <c r="M152" i="54"/>
  <c r="M151" i="54"/>
  <c r="O151" i="54" s="1"/>
  <c r="O150" i="54"/>
  <c r="M150" i="54"/>
  <c r="M149" i="54"/>
  <c r="O149" i="54" s="1"/>
  <c r="O148" i="54"/>
  <c r="M148" i="54"/>
  <c r="M136" i="54"/>
  <c r="O136" i="54" s="1"/>
  <c r="O135" i="54"/>
  <c r="M135" i="54"/>
  <c r="M134" i="54"/>
  <c r="O134" i="54" s="1"/>
  <c r="O133" i="54"/>
  <c r="M133" i="54"/>
  <c r="M132" i="54"/>
  <c r="O132" i="54" s="1"/>
  <c r="O131" i="54"/>
  <c r="M131" i="54"/>
  <c r="M130" i="54"/>
  <c r="O130" i="54" s="1"/>
  <c r="O129" i="54"/>
  <c r="M129" i="54"/>
  <c r="M128" i="54"/>
  <c r="O128" i="54" s="1"/>
  <c r="O127" i="54"/>
  <c r="M127" i="54"/>
  <c r="M126" i="54"/>
  <c r="O126" i="54" s="1"/>
  <c r="O125" i="54"/>
  <c r="M125" i="54"/>
  <c r="M124" i="54"/>
  <c r="O124" i="54" s="1"/>
  <c r="O123" i="54"/>
  <c r="M123" i="54"/>
  <c r="M110" i="54"/>
  <c r="O110" i="54" s="1"/>
  <c r="O109" i="54"/>
  <c r="M109" i="54"/>
  <c r="M108" i="54"/>
  <c r="O108" i="54" s="1"/>
  <c r="O107" i="54"/>
  <c r="M107" i="54"/>
  <c r="M106" i="54"/>
  <c r="O106" i="54" s="1"/>
  <c r="O105" i="54"/>
  <c r="M105" i="54"/>
  <c r="M104" i="54"/>
  <c r="O104" i="54" s="1"/>
  <c r="O103" i="54"/>
  <c r="M103" i="54"/>
  <c r="M88" i="54"/>
  <c r="O87" i="54"/>
  <c r="M87" i="54"/>
  <c r="M86" i="54"/>
  <c r="O86" i="54" s="1"/>
  <c r="O85" i="54"/>
  <c r="M85" i="54"/>
  <c r="M84" i="54"/>
  <c r="O84" i="54" s="1"/>
  <c r="O83" i="54"/>
  <c r="M83" i="54"/>
  <c r="M82" i="54"/>
  <c r="M81" i="54"/>
  <c r="M80" i="54"/>
  <c r="O90" i="54" s="1"/>
  <c r="Q90" i="54" s="1"/>
  <c r="O79" i="54"/>
  <c r="M79" i="54"/>
  <c r="M74" i="54"/>
  <c r="O74" i="54" s="1"/>
  <c r="O73" i="54"/>
  <c r="M73" i="54"/>
  <c r="M72" i="54"/>
  <c r="O72" i="54" s="1"/>
  <c r="O71" i="54"/>
  <c r="M71" i="54"/>
  <c r="M70" i="54"/>
  <c r="O70" i="54" s="1"/>
  <c r="O69" i="54"/>
  <c r="M69" i="54"/>
  <c r="M68" i="54"/>
  <c r="O68" i="54" s="1"/>
  <c r="O67" i="54"/>
  <c r="M67" i="54"/>
  <c r="M66" i="54"/>
  <c r="O66" i="54" s="1"/>
  <c r="O65" i="54"/>
  <c r="M65" i="54"/>
  <c r="M64" i="54"/>
  <c r="O64" i="54" s="1"/>
  <c r="O63" i="54"/>
  <c r="M63" i="54"/>
  <c r="M62" i="54"/>
  <c r="O62" i="54" s="1"/>
  <c r="O61" i="54"/>
  <c r="M61" i="54"/>
  <c r="M46" i="54"/>
  <c r="O46" i="54" s="1"/>
  <c r="O45" i="54"/>
  <c r="M45" i="54"/>
  <c r="M44" i="54"/>
  <c r="O44" i="54" s="1"/>
  <c r="M38" i="54"/>
  <c r="O38" i="54" s="1"/>
  <c r="O37" i="54"/>
  <c r="M37" i="54"/>
  <c r="M36" i="54"/>
  <c r="O36" i="54" s="1"/>
  <c r="O35" i="54"/>
  <c r="M35" i="54"/>
  <c r="M34" i="54"/>
  <c r="O34" i="54" s="1"/>
  <c r="O33" i="54"/>
  <c r="M33" i="54"/>
  <c r="M32" i="54"/>
  <c r="O32" i="54" s="1"/>
  <c r="O31" i="54"/>
  <c r="M31" i="54"/>
  <c r="M30" i="54"/>
  <c r="O30" i="54" s="1"/>
  <c r="O29" i="54"/>
  <c r="M29" i="54"/>
  <c r="M28" i="54"/>
  <c r="O28" i="54" s="1"/>
  <c r="O27" i="54"/>
  <c r="M27" i="54"/>
  <c r="M26" i="54"/>
  <c r="O26" i="54" s="1"/>
  <c r="M18" i="54"/>
  <c r="O18" i="54" s="1"/>
  <c r="O17" i="54"/>
  <c r="M17" i="54"/>
  <c r="M16" i="54"/>
  <c r="O16" i="54" s="1"/>
  <c r="I407" i="54"/>
  <c r="M393" i="54"/>
  <c r="K393" i="54"/>
  <c r="I393" i="54"/>
  <c r="K374" i="54"/>
  <c r="I374" i="54"/>
  <c r="K353" i="54"/>
  <c r="I353" i="54"/>
  <c r="M336" i="54"/>
  <c r="K336" i="54"/>
  <c r="I336" i="54"/>
  <c r="M317" i="54"/>
  <c r="K317" i="54"/>
  <c r="I317" i="54"/>
  <c r="K297" i="54"/>
  <c r="I297" i="54"/>
  <c r="K277" i="54"/>
  <c r="I277" i="54"/>
  <c r="K258" i="54"/>
  <c r="I258" i="54"/>
  <c r="M235" i="54"/>
  <c r="K235" i="54"/>
  <c r="I235" i="54"/>
  <c r="K215" i="54"/>
  <c r="K338" i="54" s="1"/>
  <c r="I215" i="54"/>
  <c r="I338" i="54" s="1"/>
  <c r="K208" i="54"/>
  <c r="M206" i="54"/>
  <c r="K206" i="54"/>
  <c r="I206" i="54"/>
  <c r="M201" i="54"/>
  <c r="K201" i="54"/>
  <c r="I201" i="54"/>
  <c r="O196" i="54"/>
  <c r="Q196" i="54" s="1"/>
  <c r="M196" i="54"/>
  <c r="K196" i="54"/>
  <c r="I196" i="54"/>
  <c r="K191" i="54"/>
  <c r="I191" i="54"/>
  <c r="M186" i="54"/>
  <c r="K186" i="54"/>
  <c r="I186" i="54"/>
  <c r="K181" i="54"/>
  <c r="I181" i="54"/>
  <c r="M176" i="54"/>
  <c r="K176" i="54"/>
  <c r="I176" i="54"/>
  <c r="I208" i="54" s="1"/>
  <c r="O167" i="54"/>
  <c r="Q167" i="54" s="1"/>
  <c r="M167" i="54"/>
  <c r="K167" i="54"/>
  <c r="I167" i="54"/>
  <c r="M159" i="54"/>
  <c r="K159" i="54"/>
  <c r="I159" i="54"/>
  <c r="O145" i="54"/>
  <c r="Q145" i="54" s="1"/>
  <c r="M145" i="54"/>
  <c r="K145" i="54"/>
  <c r="I145" i="54"/>
  <c r="M138" i="54"/>
  <c r="K138" i="54"/>
  <c r="I138" i="54"/>
  <c r="K120" i="54"/>
  <c r="M112" i="54"/>
  <c r="K112" i="54"/>
  <c r="I112" i="54"/>
  <c r="O100" i="54"/>
  <c r="M100" i="54"/>
  <c r="K100" i="54"/>
  <c r="I100" i="54"/>
  <c r="Q100" i="54" s="1"/>
  <c r="M90" i="54"/>
  <c r="S90" i="54" s="1"/>
  <c r="K90" i="54"/>
  <c r="I90" i="54"/>
  <c r="M76" i="54"/>
  <c r="K76" i="54"/>
  <c r="I76" i="54"/>
  <c r="O58" i="54"/>
  <c r="Q58" i="54" s="1"/>
  <c r="M58" i="54"/>
  <c r="K58" i="54"/>
  <c r="I58" i="54"/>
  <c r="M48" i="54"/>
  <c r="K48" i="54"/>
  <c r="I48" i="54"/>
  <c r="K40" i="54"/>
  <c r="I40" i="54"/>
  <c r="K20" i="54"/>
  <c r="I20" i="54"/>
  <c r="V390" i="49"/>
  <c r="W390" i="49" s="1"/>
  <c r="U390" i="49"/>
  <c r="V389" i="49"/>
  <c r="W389" i="49" s="1"/>
  <c r="U389" i="49"/>
  <c r="W388" i="49"/>
  <c r="V388" i="49"/>
  <c r="U388" i="49"/>
  <c r="V387" i="49"/>
  <c r="W387" i="49" s="1"/>
  <c r="U387" i="49"/>
  <c r="V386" i="49"/>
  <c r="W386" i="49" s="1"/>
  <c r="U386" i="49"/>
  <c r="V385" i="49"/>
  <c r="W385" i="49" s="1"/>
  <c r="U385" i="49"/>
  <c r="W384" i="49"/>
  <c r="V384" i="49"/>
  <c r="U384" i="49"/>
  <c r="V383" i="49"/>
  <c r="W383" i="49" s="1"/>
  <c r="U383" i="49"/>
  <c r="V382" i="49"/>
  <c r="W382" i="49" s="1"/>
  <c r="U382" i="49"/>
  <c r="V381" i="49"/>
  <c r="W381" i="49" s="1"/>
  <c r="U381" i="49"/>
  <c r="W380" i="49"/>
  <c r="V380" i="49"/>
  <c r="U380" i="49"/>
  <c r="V379" i="49"/>
  <c r="W379" i="49" s="1"/>
  <c r="U379" i="49"/>
  <c r="V374" i="49"/>
  <c r="W374" i="49" s="1"/>
  <c r="U374" i="49"/>
  <c r="W372" i="49"/>
  <c r="V372" i="49"/>
  <c r="U372" i="49"/>
  <c r="V371" i="49"/>
  <c r="W371" i="49" s="1"/>
  <c r="U371" i="49"/>
  <c r="V370" i="49"/>
  <c r="W370" i="49" s="1"/>
  <c r="U370" i="49"/>
  <c r="W368" i="49"/>
  <c r="V368" i="49"/>
  <c r="U368" i="49"/>
  <c r="V367" i="49"/>
  <c r="W367" i="49" s="1"/>
  <c r="U367" i="49"/>
  <c r="W366" i="49"/>
  <c r="V366" i="49"/>
  <c r="U366" i="49"/>
  <c r="V365" i="49"/>
  <c r="W365" i="49" s="1"/>
  <c r="U365" i="49"/>
  <c r="W364" i="49"/>
  <c r="V364" i="49"/>
  <c r="U364" i="49"/>
  <c r="V363" i="49"/>
  <c r="W363" i="49" s="1"/>
  <c r="U363" i="49"/>
  <c r="W362" i="49"/>
  <c r="V362" i="49"/>
  <c r="U362" i="49"/>
  <c r="V361" i="49"/>
  <c r="W361" i="49" s="1"/>
  <c r="U361" i="49"/>
  <c r="W360" i="49"/>
  <c r="V360" i="49"/>
  <c r="U360" i="49"/>
  <c r="V359" i="49"/>
  <c r="W359" i="49" s="1"/>
  <c r="U359" i="49"/>
  <c r="W358" i="49"/>
  <c r="V358" i="49"/>
  <c r="U358" i="49"/>
  <c r="V353" i="49"/>
  <c r="W353" i="49" s="1"/>
  <c r="U353" i="49"/>
  <c r="V351" i="49"/>
  <c r="W351" i="49" s="1"/>
  <c r="U351" i="49"/>
  <c r="W350" i="49"/>
  <c r="V350" i="49"/>
  <c r="U350" i="49"/>
  <c r="V349" i="49"/>
  <c r="W349" i="49" s="1"/>
  <c r="U349" i="49"/>
  <c r="W348" i="49"/>
  <c r="V348" i="49"/>
  <c r="U348" i="49"/>
  <c r="V347" i="49"/>
  <c r="W347" i="49" s="1"/>
  <c r="U347" i="49"/>
  <c r="V345" i="49"/>
  <c r="W345" i="49" s="1"/>
  <c r="U345" i="49"/>
  <c r="W344" i="49"/>
  <c r="V344" i="49"/>
  <c r="U344" i="49"/>
  <c r="V343" i="49"/>
  <c r="W343" i="49" s="1"/>
  <c r="U343" i="49"/>
  <c r="W342" i="49"/>
  <c r="V342" i="49"/>
  <c r="U342" i="49"/>
  <c r="W338" i="49"/>
  <c r="V338" i="49"/>
  <c r="U338" i="49"/>
  <c r="W336" i="49"/>
  <c r="V336" i="49"/>
  <c r="U336" i="49"/>
  <c r="W334" i="49"/>
  <c r="V334" i="49"/>
  <c r="U334" i="49"/>
  <c r="V333" i="49"/>
  <c r="W333" i="49" s="1"/>
  <c r="U333" i="49"/>
  <c r="W332" i="49"/>
  <c r="V332" i="49"/>
  <c r="U332" i="49"/>
  <c r="V331" i="49"/>
  <c r="W331" i="49" s="1"/>
  <c r="U331" i="49"/>
  <c r="W330" i="49"/>
  <c r="V330" i="49"/>
  <c r="U330" i="49"/>
  <c r="V329" i="49"/>
  <c r="W329" i="49" s="1"/>
  <c r="U329" i="49"/>
  <c r="W328" i="49"/>
  <c r="V328" i="49"/>
  <c r="U328" i="49"/>
  <c r="V327" i="49"/>
  <c r="W327" i="49" s="1"/>
  <c r="U327" i="49"/>
  <c r="W326" i="49"/>
  <c r="V326" i="49"/>
  <c r="U326" i="49"/>
  <c r="V325" i="49"/>
  <c r="W325" i="49" s="1"/>
  <c r="U325" i="49"/>
  <c r="W324" i="49"/>
  <c r="V324" i="49"/>
  <c r="U324" i="49"/>
  <c r="V323" i="49"/>
  <c r="W323" i="49" s="1"/>
  <c r="U323" i="49"/>
  <c r="W322" i="49"/>
  <c r="V322" i="49"/>
  <c r="U322" i="49"/>
  <c r="V321" i="49"/>
  <c r="W321" i="49" s="1"/>
  <c r="U321" i="49"/>
  <c r="W320" i="49"/>
  <c r="V320" i="49"/>
  <c r="U320" i="49"/>
  <c r="V317" i="49"/>
  <c r="W317" i="49" s="1"/>
  <c r="U317" i="49"/>
  <c r="V315" i="49"/>
  <c r="W315" i="49" s="1"/>
  <c r="U315" i="49"/>
  <c r="W314" i="49"/>
  <c r="V314" i="49"/>
  <c r="U314" i="49"/>
  <c r="V313" i="49"/>
  <c r="W313" i="49" s="1"/>
  <c r="U313" i="49"/>
  <c r="W312" i="49"/>
  <c r="V312" i="49"/>
  <c r="U312" i="49"/>
  <c r="V311" i="49"/>
  <c r="W311" i="49" s="1"/>
  <c r="U311" i="49"/>
  <c r="W310" i="49"/>
  <c r="V310" i="49"/>
  <c r="U310" i="49"/>
  <c r="V309" i="49"/>
  <c r="W309" i="49" s="1"/>
  <c r="U309" i="49"/>
  <c r="W308" i="49"/>
  <c r="V308" i="49"/>
  <c r="U308" i="49"/>
  <c r="V307" i="49"/>
  <c r="W307" i="49" s="1"/>
  <c r="U307" i="49"/>
  <c r="W306" i="49"/>
  <c r="V306" i="49"/>
  <c r="U306" i="49"/>
  <c r="V305" i="49"/>
  <c r="W305" i="49" s="1"/>
  <c r="U305" i="49"/>
  <c r="W304" i="49"/>
  <c r="V304" i="49"/>
  <c r="U304" i="49"/>
  <c r="V303" i="49"/>
  <c r="W303" i="49" s="1"/>
  <c r="U303" i="49"/>
  <c r="W302" i="49"/>
  <c r="V302" i="49"/>
  <c r="U302" i="49"/>
  <c r="V301" i="49"/>
  <c r="W301" i="49" s="1"/>
  <c r="U301" i="49"/>
  <c r="W300" i="49"/>
  <c r="V300" i="49"/>
  <c r="U300" i="49"/>
  <c r="V297" i="49"/>
  <c r="W297" i="49" s="1"/>
  <c r="U297" i="49"/>
  <c r="V295" i="49"/>
  <c r="W295" i="49" s="1"/>
  <c r="U295" i="49"/>
  <c r="W294" i="49"/>
  <c r="V294" i="49"/>
  <c r="U294" i="49"/>
  <c r="V293" i="49"/>
  <c r="W293" i="49" s="1"/>
  <c r="U293" i="49"/>
  <c r="W292" i="49"/>
  <c r="V292" i="49"/>
  <c r="U292" i="49"/>
  <c r="V291" i="49"/>
  <c r="W291" i="49" s="1"/>
  <c r="U291" i="49"/>
  <c r="W290" i="49"/>
  <c r="V290" i="49"/>
  <c r="U290" i="49"/>
  <c r="V289" i="49"/>
  <c r="W289" i="49" s="1"/>
  <c r="U289" i="49"/>
  <c r="W288" i="49"/>
  <c r="V288" i="49"/>
  <c r="U288" i="49"/>
  <c r="V287" i="49"/>
  <c r="W287" i="49" s="1"/>
  <c r="U287" i="49"/>
  <c r="W286" i="49"/>
  <c r="V286" i="49"/>
  <c r="U286" i="49"/>
  <c r="V285" i="49"/>
  <c r="W285" i="49" s="1"/>
  <c r="U285" i="49"/>
  <c r="W284" i="49"/>
  <c r="V284" i="49"/>
  <c r="U284" i="49"/>
  <c r="V283" i="49"/>
  <c r="W283" i="49" s="1"/>
  <c r="U283" i="49"/>
  <c r="W282" i="49"/>
  <c r="V282" i="49"/>
  <c r="U282" i="49"/>
  <c r="V281" i="49"/>
  <c r="W281" i="49" s="1"/>
  <c r="U281" i="49"/>
  <c r="W280" i="49"/>
  <c r="V280" i="49"/>
  <c r="U280" i="49"/>
  <c r="V277" i="49"/>
  <c r="W277" i="49" s="1"/>
  <c r="U277" i="49"/>
  <c r="V275" i="49"/>
  <c r="W275" i="49" s="1"/>
  <c r="U275" i="49"/>
  <c r="W274" i="49"/>
  <c r="V274" i="49"/>
  <c r="U274" i="49"/>
  <c r="V273" i="49"/>
  <c r="W273" i="49" s="1"/>
  <c r="U273" i="49"/>
  <c r="W272" i="49"/>
  <c r="V272" i="49"/>
  <c r="U272" i="49"/>
  <c r="V271" i="49"/>
  <c r="W271" i="49" s="1"/>
  <c r="U271" i="49"/>
  <c r="W270" i="49"/>
  <c r="V270" i="49"/>
  <c r="U270" i="49"/>
  <c r="V269" i="49"/>
  <c r="W269" i="49" s="1"/>
  <c r="U269" i="49"/>
  <c r="W268" i="49"/>
  <c r="V268" i="49"/>
  <c r="U268" i="49"/>
  <c r="V267" i="49"/>
  <c r="W267" i="49" s="1"/>
  <c r="U267" i="49"/>
  <c r="W266" i="49"/>
  <c r="V266" i="49"/>
  <c r="U266" i="49"/>
  <c r="V265" i="49"/>
  <c r="W265" i="49" s="1"/>
  <c r="U265" i="49"/>
  <c r="W264" i="49"/>
  <c r="V264" i="49"/>
  <c r="U264" i="49"/>
  <c r="V263" i="49"/>
  <c r="W263" i="49" s="1"/>
  <c r="U263" i="49"/>
  <c r="W262" i="49"/>
  <c r="V262" i="49"/>
  <c r="U262" i="49"/>
  <c r="V261" i="49"/>
  <c r="W261" i="49" s="1"/>
  <c r="U261" i="49"/>
  <c r="W258" i="49"/>
  <c r="V258" i="49"/>
  <c r="U258" i="49"/>
  <c r="W256" i="49"/>
  <c r="V256" i="49"/>
  <c r="U256" i="49"/>
  <c r="V255" i="49"/>
  <c r="W255" i="49" s="1"/>
  <c r="U255" i="49"/>
  <c r="W254" i="49"/>
  <c r="V254" i="49"/>
  <c r="U254" i="49"/>
  <c r="V253" i="49"/>
  <c r="W253" i="49" s="1"/>
  <c r="U253" i="49"/>
  <c r="W252" i="49"/>
  <c r="V252" i="49"/>
  <c r="U252" i="49"/>
  <c r="V251" i="49"/>
  <c r="W251" i="49" s="1"/>
  <c r="U251" i="49"/>
  <c r="W250" i="49"/>
  <c r="V250" i="49"/>
  <c r="U250" i="49"/>
  <c r="V249" i="49"/>
  <c r="W249" i="49" s="1"/>
  <c r="U249" i="49"/>
  <c r="W248" i="49"/>
  <c r="V248" i="49"/>
  <c r="U248" i="49"/>
  <c r="V247" i="49"/>
  <c r="W247" i="49" s="1"/>
  <c r="U247" i="49"/>
  <c r="W246" i="49"/>
  <c r="V246" i="49"/>
  <c r="U246" i="49"/>
  <c r="V245" i="49"/>
  <c r="W245" i="49" s="1"/>
  <c r="U245" i="49"/>
  <c r="W244" i="49"/>
  <c r="V244" i="49"/>
  <c r="U244" i="49"/>
  <c r="V243" i="49"/>
  <c r="W243" i="49" s="1"/>
  <c r="U243" i="49"/>
  <c r="W242" i="49"/>
  <c r="V242" i="49"/>
  <c r="U242" i="49"/>
  <c r="V241" i="49"/>
  <c r="W241" i="49" s="1"/>
  <c r="U241" i="49"/>
  <c r="W240" i="49"/>
  <c r="V240" i="49"/>
  <c r="U240" i="49"/>
  <c r="V239" i="49"/>
  <c r="W239" i="49" s="1"/>
  <c r="U239" i="49"/>
  <c r="W238" i="49"/>
  <c r="V238" i="49"/>
  <c r="U238" i="49"/>
  <c r="V235" i="49"/>
  <c r="W235" i="49" s="1"/>
  <c r="U235" i="49"/>
  <c r="V233" i="49"/>
  <c r="W233" i="49" s="1"/>
  <c r="U233" i="49"/>
  <c r="W232" i="49"/>
  <c r="V232" i="49"/>
  <c r="U232" i="49"/>
  <c r="V231" i="49"/>
  <c r="W231" i="49" s="1"/>
  <c r="U231" i="49"/>
  <c r="W230" i="49"/>
  <c r="V230" i="49"/>
  <c r="U230" i="49"/>
  <c r="V229" i="49"/>
  <c r="W229" i="49" s="1"/>
  <c r="U229" i="49"/>
  <c r="W228" i="49"/>
  <c r="V228" i="49"/>
  <c r="U228" i="49"/>
  <c r="V227" i="49"/>
  <c r="W227" i="49" s="1"/>
  <c r="U227" i="49"/>
  <c r="W226" i="49"/>
  <c r="V226" i="49"/>
  <c r="U226" i="49"/>
  <c r="V225" i="49"/>
  <c r="W225" i="49" s="1"/>
  <c r="U225" i="49"/>
  <c r="W224" i="49"/>
  <c r="V224" i="49"/>
  <c r="U224" i="49"/>
  <c r="V223" i="49"/>
  <c r="W223" i="49" s="1"/>
  <c r="U223" i="49"/>
  <c r="V222" i="49"/>
  <c r="W222" i="49" s="1"/>
  <c r="U222" i="49"/>
  <c r="V221" i="49"/>
  <c r="W221" i="49" s="1"/>
  <c r="U221" i="49"/>
  <c r="W220" i="49"/>
  <c r="V220" i="49"/>
  <c r="U220" i="49"/>
  <c r="V219" i="49"/>
  <c r="W219" i="49" s="1"/>
  <c r="U219" i="49"/>
  <c r="V218" i="49"/>
  <c r="W218" i="49" s="1"/>
  <c r="U218" i="49"/>
  <c r="V215" i="49"/>
  <c r="W215" i="49" s="1"/>
  <c r="U215" i="49"/>
  <c r="V213" i="49"/>
  <c r="W213" i="49" s="1"/>
  <c r="U213" i="49"/>
  <c r="W208" i="49"/>
  <c r="V208" i="49"/>
  <c r="U208" i="49"/>
  <c r="V206" i="49"/>
  <c r="W206" i="49" s="1"/>
  <c r="U206" i="49"/>
  <c r="W204" i="49"/>
  <c r="V204" i="49"/>
  <c r="U204" i="49"/>
  <c r="V201" i="49"/>
  <c r="W201" i="49" s="1"/>
  <c r="U201" i="49"/>
  <c r="V199" i="49"/>
  <c r="W199" i="49" s="1"/>
  <c r="U199" i="49"/>
  <c r="W196" i="49"/>
  <c r="V196" i="49"/>
  <c r="U196" i="49"/>
  <c r="V194" i="49"/>
  <c r="W194" i="49" s="1"/>
  <c r="U194" i="49"/>
  <c r="V191" i="49"/>
  <c r="W191" i="49" s="1"/>
  <c r="U191" i="49"/>
  <c r="V189" i="49"/>
  <c r="W189" i="49" s="1"/>
  <c r="U189" i="49"/>
  <c r="V186" i="49"/>
  <c r="W186" i="49" s="1"/>
  <c r="U186" i="49"/>
  <c r="W184" i="49"/>
  <c r="V184" i="49"/>
  <c r="U184" i="49"/>
  <c r="V181" i="49"/>
  <c r="W181" i="49" s="1"/>
  <c r="U181" i="49"/>
  <c r="V179" i="49"/>
  <c r="W179" i="49" s="1"/>
  <c r="U179" i="49"/>
  <c r="W176" i="49"/>
  <c r="V176" i="49"/>
  <c r="U176" i="49"/>
  <c r="V174" i="49"/>
  <c r="W174" i="49" s="1"/>
  <c r="U174" i="49"/>
  <c r="V169" i="49"/>
  <c r="W169" i="49" s="1"/>
  <c r="U169" i="49"/>
  <c r="V159" i="49"/>
  <c r="W159" i="49" s="1"/>
  <c r="U159" i="49"/>
  <c r="V157" i="49"/>
  <c r="W157" i="49" s="1"/>
  <c r="U157" i="49"/>
  <c r="W156" i="49"/>
  <c r="V156" i="49"/>
  <c r="U156" i="49"/>
  <c r="V155" i="49"/>
  <c r="W155" i="49" s="1"/>
  <c r="U155" i="49"/>
  <c r="V154" i="49"/>
  <c r="W154" i="49" s="1"/>
  <c r="U154" i="49"/>
  <c r="V153" i="49"/>
  <c r="W153" i="49" s="1"/>
  <c r="U153" i="49"/>
  <c r="W152" i="49"/>
  <c r="V152" i="49"/>
  <c r="U152" i="49"/>
  <c r="V151" i="49"/>
  <c r="W151" i="49" s="1"/>
  <c r="U151" i="49"/>
  <c r="V150" i="49"/>
  <c r="W150" i="49" s="1"/>
  <c r="U150" i="49"/>
  <c r="V149" i="49"/>
  <c r="W149" i="49" s="1"/>
  <c r="U149" i="49"/>
  <c r="W148" i="49"/>
  <c r="V148" i="49"/>
  <c r="U148" i="49"/>
  <c r="V138" i="49"/>
  <c r="W138" i="49" s="1"/>
  <c r="U138" i="49"/>
  <c r="W136" i="49"/>
  <c r="V136" i="49"/>
  <c r="U136" i="49"/>
  <c r="V135" i="49"/>
  <c r="W135" i="49" s="1"/>
  <c r="U135" i="49"/>
  <c r="V134" i="49"/>
  <c r="W134" i="49" s="1"/>
  <c r="U134" i="49"/>
  <c r="V133" i="49"/>
  <c r="W133" i="49" s="1"/>
  <c r="U133" i="49"/>
  <c r="W132" i="49"/>
  <c r="V132" i="49"/>
  <c r="U132" i="49"/>
  <c r="V131" i="49"/>
  <c r="W131" i="49" s="1"/>
  <c r="U131" i="49"/>
  <c r="V130" i="49"/>
  <c r="W130" i="49" s="1"/>
  <c r="U130" i="49"/>
  <c r="V129" i="49"/>
  <c r="W129" i="49" s="1"/>
  <c r="U129" i="49"/>
  <c r="W128" i="49"/>
  <c r="V128" i="49"/>
  <c r="U128" i="49"/>
  <c r="V127" i="49"/>
  <c r="W127" i="49" s="1"/>
  <c r="U127" i="49"/>
  <c r="V126" i="49"/>
  <c r="W126" i="49" s="1"/>
  <c r="U126" i="49"/>
  <c r="V125" i="49"/>
  <c r="W125" i="49" s="1"/>
  <c r="U125" i="49"/>
  <c r="W124" i="49"/>
  <c r="V124" i="49"/>
  <c r="U124" i="49"/>
  <c r="V123" i="49"/>
  <c r="W123" i="49" s="1"/>
  <c r="U123" i="49"/>
  <c r="W112" i="49"/>
  <c r="V112" i="49"/>
  <c r="U112" i="49"/>
  <c r="V110" i="49"/>
  <c r="W110" i="49" s="1"/>
  <c r="U110" i="49"/>
  <c r="V109" i="49"/>
  <c r="W109" i="49" s="1"/>
  <c r="U109" i="49"/>
  <c r="W108" i="49"/>
  <c r="V108" i="49"/>
  <c r="U108" i="49"/>
  <c r="V107" i="49"/>
  <c r="W107" i="49" s="1"/>
  <c r="U107" i="49"/>
  <c r="V106" i="49"/>
  <c r="W106" i="49" s="1"/>
  <c r="U106" i="49"/>
  <c r="V105" i="49"/>
  <c r="W105" i="49" s="1"/>
  <c r="U105" i="49"/>
  <c r="W104" i="49"/>
  <c r="V104" i="49"/>
  <c r="U104" i="49"/>
  <c r="V103" i="49"/>
  <c r="W103" i="49" s="1"/>
  <c r="U103" i="49"/>
  <c r="V90" i="49"/>
  <c r="W90" i="49" s="1"/>
  <c r="U90" i="49"/>
  <c r="V87" i="49"/>
  <c r="W87" i="49" s="1"/>
  <c r="U87" i="49"/>
  <c r="V86" i="49"/>
  <c r="W86" i="49" s="1"/>
  <c r="U86" i="49"/>
  <c r="V85" i="49"/>
  <c r="W85" i="49" s="1"/>
  <c r="U85" i="49"/>
  <c r="W84" i="49"/>
  <c r="V84" i="49"/>
  <c r="U84" i="49"/>
  <c r="V83" i="49"/>
  <c r="W83" i="49" s="1"/>
  <c r="U83" i="49"/>
  <c r="V79" i="49"/>
  <c r="W79" i="49" s="1"/>
  <c r="U79" i="49"/>
  <c r="W76" i="49"/>
  <c r="V76" i="49"/>
  <c r="U76" i="49"/>
  <c r="V74" i="49"/>
  <c r="W74" i="49" s="1"/>
  <c r="U74" i="49"/>
  <c r="V73" i="49"/>
  <c r="W73" i="49" s="1"/>
  <c r="U73" i="49"/>
  <c r="W72" i="49"/>
  <c r="V72" i="49"/>
  <c r="U72" i="49"/>
  <c r="W71" i="49"/>
  <c r="V71" i="49"/>
  <c r="U71" i="49"/>
  <c r="V70" i="49"/>
  <c r="W70" i="49" s="1"/>
  <c r="U70" i="49"/>
  <c r="V69" i="49"/>
  <c r="W69" i="49" s="1"/>
  <c r="U69" i="49"/>
  <c r="W68" i="49"/>
  <c r="V68" i="49"/>
  <c r="U68" i="49"/>
  <c r="V67" i="49"/>
  <c r="W67" i="49" s="1"/>
  <c r="U67" i="49"/>
  <c r="V66" i="49"/>
  <c r="W66" i="49" s="1"/>
  <c r="U66" i="49"/>
  <c r="V65" i="49"/>
  <c r="W65" i="49" s="1"/>
  <c r="U65" i="49"/>
  <c r="W64" i="49"/>
  <c r="V64" i="49"/>
  <c r="U64" i="49"/>
  <c r="W63" i="49"/>
  <c r="V63" i="49"/>
  <c r="U63" i="49"/>
  <c r="W62" i="49"/>
  <c r="V62" i="49"/>
  <c r="U62" i="49"/>
  <c r="V61" i="49"/>
  <c r="W61" i="49" s="1"/>
  <c r="U61" i="49"/>
  <c r="V48" i="49"/>
  <c r="W48" i="49" s="1"/>
  <c r="U48" i="49"/>
  <c r="V46" i="49"/>
  <c r="W46" i="49" s="1"/>
  <c r="U46" i="49"/>
  <c r="W45" i="49"/>
  <c r="V45" i="49"/>
  <c r="U45" i="49"/>
  <c r="V44" i="49"/>
  <c r="W44" i="49" s="1"/>
  <c r="U44" i="49"/>
  <c r="V40" i="49"/>
  <c r="W40" i="49" s="1"/>
  <c r="U40" i="49"/>
  <c r="V38" i="49"/>
  <c r="W38" i="49" s="1"/>
  <c r="U38" i="49"/>
  <c r="V37" i="49"/>
  <c r="W37" i="49" s="1"/>
  <c r="U37" i="49"/>
  <c r="W36" i="49"/>
  <c r="V36" i="49"/>
  <c r="U36" i="49"/>
  <c r="W35" i="49"/>
  <c r="V35" i="49"/>
  <c r="U35" i="49"/>
  <c r="V34" i="49"/>
  <c r="W34" i="49" s="1"/>
  <c r="U34" i="49"/>
  <c r="V33" i="49"/>
  <c r="W33" i="49" s="1"/>
  <c r="U33" i="49"/>
  <c r="W32" i="49"/>
  <c r="V32" i="49"/>
  <c r="U32" i="49"/>
  <c r="W31" i="49"/>
  <c r="V31" i="49"/>
  <c r="U31" i="49"/>
  <c r="V30" i="49"/>
  <c r="W30" i="49" s="1"/>
  <c r="U30" i="49"/>
  <c r="V29" i="49"/>
  <c r="W29" i="49" s="1"/>
  <c r="U29" i="49"/>
  <c r="V16" i="49"/>
  <c r="W16" i="49" s="1"/>
  <c r="U16" i="49"/>
  <c r="V28" i="49"/>
  <c r="W28" i="49" s="1"/>
  <c r="U28" i="49"/>
  <c r="W27" i="49"/>
  <c r="V27" i="49"/>
  <c r="U27" i="49"/>
  <c r="V26" i="49"/>
  <c r="W26" i="49" s="1"/>
  <c r="U26" i="49"/>
  <c r="V20" i="49"/>
  <c r="W20" i="49" s="1"/>
  <c r="U20" i="49"/>
  <c r="V18" i="49"/>
  <c r="W18" i="49" s="1"/>
  <c r="U18" i="49"/>
  <c r="V17" i="49"/>
  <c r="W17" i="49" s="1"/>
  <c r="U17" i="49"/>
  <c r="O20" i="51" l="1"/>
  <c r="Q20" i="51" s="1"/>
  <c r="S76" i="51"/>
  <c r="S90" i="51"/>
  <c r="S191" i="51"/>
  <c r="S206" i="51"/>
  <c r="S235" i="51"/>
  <c r="S258" i="51"/>
  <c r="S297" i="51"/>
  <c r="S317" i="51"/>
  <c r="S336" i="51"/>
  <c r="O40" i="51"/>
  <c r="S196" i="51"/>
  <c r="S48" i="51"/>
  <c r="O338" i="51"/>
  <c r="S277" i="51"/>
  <c r="S201" i="51"/>
  <c r="M40" i="51"/>
  <c r="S40" i="51" s="1"/>
  <c r="M112" i="51"/>
  <c r="S112" i="51" s="1"/>
  <c r="M138" i="51"/>
  <c r="S138" i="51" s="1"/>
  <c r="M393" i="51"/>
  <c r="O44" i="51"/>
  <c r="O48" i="51" s="1"/>
  <c r="O184" i="51"/>
  <c r="O186" i="51" s="1"/>
  <c r="O194" i="51"/>
  <c r="O196" i="51" s="1"/>
  <c r="O204" i="51"/>
  <c r="O206" i="51" s="1"/>
  <c r="M338" i="51"/>
  <c r="O342" i="51"/>
  <c r="O353" i="51" s="1"/>
  <c r="M20" i="51"/>
  <c r="O358" i="51"/>
  <c r="O374" i="51" s="1"/>
  <c r="O374" i="54"/>
  <c r="Q374" i="54" s="1"/>
  <c r="M374" i="54"/>
  <c r="O353" i="54"/>
  <c r="Q353" i="54" s="1"/>
  <c r="M353" i="54"/>
  <c r="O336" i="54"/>
  <c r="Q336" i="54" s="1"/>
  <c r="O297" i="54"/>
  <c r="M297" i="54"/>
  <c r="O277" i="54"/>
  <c r="Q277" i="54" s="1"/>
  <c r="M277" i="54"/>
  <c r="O258" i="54"/>
  <c r="S258" i="54" s="1"/>
  <c r="M258" i="54"/>
  <c r="O215" i="54"/>
  <c r="O338" i="54" s="1"/>
  <c r="Q338" i="54" s="1"/>
  <c r="M215" i="54"/>
  <c r="S215" i="54" s="1"/>
  <c r="O206" i="54"/>
  <c r="Q206" i="54" s="1"/>
  <c r="S206" i="54"/>
  <c r="S201" i="54"/>
  <c r="S196" i="54"/>
  <c r="O191" i="54"/>
  <c r="Q191" i="54" s="1"/>
  <c r="M191" i="54"/>
  <c r="S191" i="54" s="1"/>
  <c r="O186" i="54"/>
  <c r="Q186" i="54" s="1"/>
  <c r="S186" i="54"/>
  <c r="O181" i="54"/>
  <c r="Q181" i="54" s="1"/>
  <c r="M181" i="54"/>
  <c r="S181" i="54" s="1"/>
  <c r="O176" i="54"/>
  <c r="O208" i="54" s="1"/>
  <c r="Q208" i="54" s="1"/>
  <c r="O159" i="54"/>
  <c r="S159" i="54" s="1"/>
  <c r="O138" i="54"/>
  <c r="S138" i="54" s="1"/>
  <c r="O112" i="54"/>
  <c r="S112" i="54" s="1"/>
  <c r="O76" i="54"/>
  <c r="S76" i="54"/>
  <c r="O48" i="54"/>
  <c r="Q48" i="54" s="1"/>
  <c r="O40" i="54"/>
  <c r="O169" i="54" s="1"/>
  <c r="M40" i="54"/>
  <c r="M169" i="54" s="1"/>
  <c r="O20" i="54"/>
  <c r="Q20" i="54" s="1"/>
  <c r="M20" i="54"/>
  <c r="K169" i="54"/>
  <c r="K409" i="54" s="1"/>
  <c r="S40" i="54"/>
  <c r="K395" i="54"/>
  <c r="S48" i="54"/>
  <c r="Q76" i="54"/>
  <c r="I169" i="54"/>
  <c r="S235" i="54"/>
  <c r="S277" i="54"/>
  <c r="Q297" i="54"/>
  <c r="S336" i="54"/>
  <c r="Q112" i="54"/>
  <c r="Q138" i="54"/>
  <c r="Q159" i="54"/>
  <c r="S297" i="54"/>
  <c r="Q317" i="54"/>
  <c r="Q176" i="54"/>
  <c r="S176" i="54" s="1"/>
  <c r="Q215" i="54"/>
  <c r="S186" i="51" l="1"/>
  <c r="M169" i="51"/>
  <c r="M395" i="51" s="1"/>
  <c r="M409" i="51" s="1"/>
  <c r="O208" i="51"/>
  <c r="O169" i="51"/>
  <c r="Q258" i="54"/>
  <c r="M338" i="54"/>
  <c r="M208" i="54"/>
  <c r="O395" i="54"/>
  <c r="O409" i="54" s="1"/>
  <c r="Q40" i="54"/>
  <c r="Q169" i="54"/>
  <c r="I395" i="54"/>
  <c r="I409" i="54" s="1"/>
  <c r="O395" i="51" l="1"/>
  <c r="Q395" i="51" s="1"/>
  <c r="M395" i="54"/>
  <c r="M409" i="54" s="1"/>
  <c r="Q395" i="54"/>
  <c r="O409" i="51" l="1"/>
  <c r="G334" i="51" l="1"/>
  <c r="G315" i="51"/>
  <c r="G295" i="51"/>
  <c r="G275" i="51"/>
  <c r="G256" i="51"/>
  <c r="G233" i="51"/>
  <c r="G333" i="51"/>
  <c r="G314" i="51"/>
  <c r="G294" i="51"/>
  <c r="G255" i="51"/>
  <c r="G232" i="51"/>
  <c r="G332" i="51"/>
  <c r="G331" i="51"/>
  <c r="G330" i="51"/>
  <c r="G329" i="51"/>
  <c r="G328" i="51"/>
  <c r="G327" i="51"/>
  <c r="G326" i="51"/>
  <c r="G313" i="51"/>
  <c r="G312" i="51"/>
  <c r="G311" i="51"/>
  <c r="G310" i="51"/>
  <c r="G309" i="51"/>
  <c r="G308" i="51"/>
  <c r="G307" i="51"/>
  <c r="G293" i="51"/>
  <c r="G292" i="51"/>
  <c r="G291" i="51"/>
  <c r="G290" i="51"/>
  <c r="G289" i="51"/>
  <c r="G288" i="51"/>
  <c r="G287" i="51"/>
  <c r="G274" i="51"/>
  <c r="G273" i="51"/>
  <c r="G272" i="51"/>
  <c r="G271" i="51"/>
  <c r="G270" i="51"/>
  <c r="G269" i="51"/>
  <c r="G268" i="51"/>
  <c r="G254" i="51"/>
  <c r="G253" i="51"/>
  <c r="G252" i="51"/>
  <c r="G251" i="51"/>
  <c r="G250" i="51"/>
  <c r="G249" i="51"/>
  <c r="G248" i="51"/>
  <c r="G247" i="51"/>
  <c r="G231" i="51"/>
  <c r="G230" i="51"/>
  <c r="G229" i="51"/>
  <c r="G228" i="51"/>
  <c r="G227" i="51"/>
  <c r="G226" i="51"/>
  <c r="G225" i="51"/>
  <c r="G325" i="51"/>
  <c r="G324" i="51"/>
  <c r="G323" i="51"/>
  <c r="G322" i="51"/>
  <c r="G321" i="51"/>
  <c r="G306" i="51"/>
  <c r="G305" i="51"/>
  <c r="G304" i="51"/>
  <c r="G303" i="51"/>
  <c r="G302" i="51"/>
  <c r="G301" i="51"/>
  <c r="G286" i="51"/>
  <c r="G285" i="51"/>
  <c r="G284" i="51"/>
  <c r="G283" i="51"/>
  <c r="G282" i="51"/>
  <c r="G281" i="51"/>
  <c r="G267" i="51"/>
  <c r="G266" i="51"/>
  <c r="G265" i="51"/>
  <c r="G264" i="51"/>
  <c r="G263" i="51"/>
  <c r="G262" i="51"/>
  <c r="G246" i="51"/>
  <c r="G245" i="51"/>
  <c r="G244" i="51"/>
  <c r="G243" i="51"/>
  <c r="G242" i="51"/>
  <c r="G241" i="51"/>
  <c r="G240" i="51"/>
  <c r="G224" i="51"/>
  <c r="G223" i="51"/>
  <c r="G222" i="51"/>
  <c r="G221" i="51"/>
  <c r="G220" i="51"/>
  <c r="G219" i="51"/>
  <c r="G320" i="51"/>
  <c r="G300" i="51"/>
  <c r="G280" i="51"/>
  <c r="G261" i="51"/>
  <c r="G239" i="51"/>
  <c r="G238" i="51"/>
  <c r="G218" i="51"/>
  <c r="G204" i="51"/>
  <c r="G199" i="51"/>
  <c r="G194" i="51"/>
  <c r="G189" i="51"/>
  <c r="G184" i="51"/>
  <c r="G179" i="51"/>
  <c r="G157" i="51"/>
  <c r="G156" i="51"/>
  <c r="G155" i="51"/>
  <c r="G154" i="51"/>
  <c r="G153" i="51"/>
  <c r="G136" i="51"/>
  <c r="G135" i="51"/>
  <c r="G134" i="51"/>
  <c r="G133" i="51"/>
  <c r="G132" i="51"/>
  <c r="G131" i="51"/>
  <c r="G130" i="51"/>
  <c r="G129" i="51"/>
  <c r="G110" i="51"/>
  <c r="G109" i="51"/>
  <c r="G108" i="51"/>
  <c r="G107" i="51"/>
  <c r="G74" i="51"/>
  <c r="G73" i="51"/>
  <c r="G72" i="51"/>
  <c r="G71" i="51"/>
  <c r="G70" i="51"/>
  <c r="G69" i="51"/>
  <c r="G68" i="51"/>
  <c r="G67" i="51"/>
  <c r="G38" i="51"/>
  <c r="G37" i="51"/>
  <c r="G36" i="51"/>
  <c r="G35" i="51"/>
  <c r="G34" i="51"/>
  <c r="G33" i="51"/>
  <c r="G152" i="51"/>
  <c r="G151" i="51"/>
  <c r="G150" i="51"/>
  <c r="G128" i="51"/>
  <c r="G127" i="51"/>
  <c r="G126" i="51"/>
  <c r="G125" i="51"/>
  <c r="G106" i="51"/>
  <c r="G105" i="51"/>
  <c r="G104" i="51"/>
  <c r="G66" i="51"/>
  <c r="G65" i="51"/>
  <c r="G64" i="51"/>
  <c r="G63" i="51"/>
  <c r="G32" i="51"/>
  <c r="G31" i="51"/>
  <c r="G30" i="51"/>
  <c r="G29" i="51"/>
  <c r="G148" i="51"/>
  <c r="G124" i="51"/>
  <c r="G123" i="51"/>
  <c r="G103" i="51"/>
  <c r="G62" i="51"/>
  <c r="G61" i="51"/>
  <c r="G27" i="51"/>
  <c r="G26" i="51"/>
  <c r="I17" i="9" l="1"/>
  <c r="I16" i="9"/>
  <c r="BF281" i="53" l="1"/>
  <c r="BF293" i="53"/>
  <c r="BG306" i="53"/>
  <c r="AK353" i="53" l="1"/>
  <c r="AJ353" i="53"/>
  <c r="AH353" i="53"/>
  <c r="AG353" i="53"/>
  <c r="AF353" i="53"/>
  <c r="BD352" i="53"/>
  <c r="BC352" i="53"/>
  <c r="BB352" i="53"/>
  <c r="BA352" i="53"/>
  <c r="AZ352" i="53"/>
  <c r="AY352" i="53"/>
  <c r="AX352" i="53"/>
  <c r="AW352" i="53"/>
  <c r="AV352" i="53"/>
  <c r="AU352" i="53"/>
  <c r="AT352" i="53"/>
  <c r="AS352" i="53"/>
  <c r="BE352" i="53" s="1"/>
  <c r="AQ352" i="53"/>
  <c r="AP352" i="53"/>
  <c r="AO352" i="53"/>
  <c r="AN352" i="53"/>
  <c r="AM352" i="53"/>
  <c r="AL352" i="53"/>
  <c r="AR352" i="53" s="1"/>
  <c r="AD352" i="53"/>
  <c r="Q352" i="53"/>
  <c r="BD351" i="53"/>
  <c r="BC351" i="53"/>
  <c r="BB351" i="53"/>
  <c r="BA351" i="53"/>
  <c r="AZ351" i="53"/>
  <c r="AY351" i="53"/>
  <c r="AX351" i="53"/>
  <c r="AW351" i="53"/>
  <c r="AV351" i="53"/>
  <c r="AU351" i="53"/>
  <c r="AT351" i="53"/>
  <c r="AS351" i="53"/>
  <c r="BE351" i="53" s="1"/>
  <c r="AQ351" i="53"/>
  <c r="AP351" i="53"/>
  <c r="AO351" i="53"/>
  <c r="AN351" i="53"/>
  <c r="AM351" i="53"/>
  <c r="AL351" i="53"/>
  <c r="AD351" i="53"/>
  <c r="Q351" i="53"/>
  <c r="BD350" i="53"/>
  <c r="BC350" i="53"/>
  <c r="BB350" i="53"/>
  <c r="BA350" i="53"/>
  <c r="AZ350" i="53"/>
  <c r="AY350" i="53"/>
  <c r="AX350" i="53"/>
  <c r="AW350" i="53"/>
  <c r="AV350" i="53"/>
  <c r="AU350" i="53"/>
  <c r="AT350" i="53"/>
  <c r="AS350" i="53"/>
  <c r="BE350" i="53" s="1"/>
  <c r="AQ350" i="53"/>
  <c r="AP350" i="53"/>
  <c r="AO350" i="53"/>
  <c r="AN350" i="53"/>
  <c r="AM350" i="53"/>
  <c r="AL350" i="53"/>
  <c r="AD350" i="53"/>
  <c r="Q350" i="53"/>
  <c r="BD349" i="53"/>
  <c r="BC349" i="53"/>
  <c r="BB349" i="53"/>
  <c r="BA349" i="53"/>
  <c r="AZ349" i="53"/>
  <c r="AY349" i="53"/>
  <c r="AX349" i="53"/>
  <c r="AW349" i="53"/>
  <c r="AV349" i="53"/>
  <c r="AU349" i="53"/>
  <c r="AT349" i="53"/>
  <c r="AS349" i="53"/>
  <c r="BE349" i="53" s="1"/>
  <c r="BG349" i="53" s="1"/>
  <c r="BG353" i="53" s="1"/>
  <c r="AQ349" i="53"/>
  <c r="AP349" i="53"/>
  <c r="AO349" i="53"/>
  <c r="AN349" i="53"/>
  <c r="AM349" i="53"/>
  <c r="AL349" i="53"/>
  <c r="AR349" i="53" s="1"/>
  <c r="AD349" i="53"/>
  <c r="Q349" i="53"/>
  <c r="BD348" i="53"/>
  <c r="BC348" i="53"/>
  <c r="BB348" i="53"/>
  <c r="BA348" i="53"/>
  <c r="AZ348" i="53"/>
  <c r="AY348" i="53"/>
  <c r="AX348" i="53"/>
  <c r="AW348" i="53"/>
  <c r="AV348" i="53"/>
  <c r="AU348" i="53"/>
  <c r="AT348" i="53"/>
  <c r="AS348" i="53"/>
  <c r="BE348" i="53" s="1"/>
  <c r="AQ348" i="53"/>
  <c r="AP348" i="53"/>
  <c r="AO348" i="53"/>
  <c r="AN348" i="53"/>
  <c r="AM348" i="53"/>
  <c r="AL348" i="53"/>
  <c r="AD348" i="53"/>
  <c r="Q348" i="53"/>
  <c r="BD347" i="53"/>
  <c r="BC347" i="53"/>
  <c r="BB347" i="53"/>
  <c r="BA347" i="53"/>
  <c r="AZ347" i="53"/>
  <c r="AY347" i="53"/>
  <c r="AX347" i="53"/>
  <c r="AW347" i="53"/>
  <c r="AV347" i="53"/>
  <c r="AU347" i="53"/>
  <c r="AT347" i="53"/>
  <c r="AS347" i="53"/>
  <c r="BE347" i="53" s="1"/>
  <c r="AQ347" i="53"/>
  <c r="AP347" i="53"/>
  <c r="AO347" i="53"/>
  <c r="AN347" i="53"/>
  <c r="AM347" i="53"/>
  <c r="AL347" i="53"/>
  <c r="AR347" i="53" s="1"/>
  <c r="AD347" i="53"/>
  <c r="Q347" i="53"/>
  <c r="BD346" i="53"/>
  <c r="BC346" i="53"/>
  <c r="BB346" i="53"/>
  <c r="BA346" i="53"/>
  <c r="AZ346" i="53"/>
  <c r="AY346" i="53"/>
  <c r="AX346" i="53"/>
  <c r="AW346" i="53"/>
  <c r="AV346" i="53"/>
  <c r="AU346" i="53"/>
  <c r="AT346" i="53"/>
  <c r="AS346" i="53"/>
  <c r="BE346" i="53" s="1"/>
  <c r="AQ346" i="53"/>
  <c r="AP346" i="53"/>
  <c r="AO346" i="53"/>
  <c r="AN346" i="53"/>
  <c r="AM346" i="53"/>
  <c r="AL346" i="53"/>
  <c r="AD346" i="53"/>
  <c r="Q346" i="53"/>
  <c r="BD345" i="53"/>
  <c r="BC345" i="53"/>
  <c r="BB345" i="53"/>
  <c r="BA345" i="53"/>
  <c r="AZ345" i="53"/>
  <c r="AY345" i="53"/>
  <c r="AX345" i="53"/>
  <c r="AW345" i="53"/>
  <c r="AV345" i="53"/>
  <c r="AU345" i="53"/>
  <c r="AT345" i="53"/>
  <c r="AS345" i="53"/>
  <c r="AQ345" i="53"/>
  <c r="AP345" i="53"/>
  <c r="AO345" i="53"/>
  <c r="AN345" i="53"/>
  <c r="AM345" i="53"/>
  <c r="AL345" i="53"/>
  <c r="AR345" i="53" s="1"/>
  <c r="AD345" i="53"/>
  <c r="Q345" i="53"/>
  <c r="BD344" i="53"/>
  <c r="BC344" i="53"/>
  <c r="BB344" i="53"/>
  <c r="BA344" i="53"/>
  <c r="AZ344" i="53"/>
  <c r="AY344" i="53"/>
  <c r="AX344" i="53"/>
  <c r="AW344" i="53"/>
  <c r="AV344" i="53"/>
  <c r="AU344" i="53"/>
  <c r="AT344" i="53"/>
  <c r="AS344" i="53"/>
  <c r="BE344" i="53" s="1"/>
  <c r="AQ344" i="53"/>
  <c r="AP344" i="53"/>
  <c r="AO344" i="53"/>
  <c r="AN344" i="53"/>
  <c r="AM344" i="53"/>
  <c r="AL344" i="53"/>
  <c r="AD344" i="53"/>
  <c r="Q344" i="53"/>
  <c r="BD343" i="53"/>
  <c r="BC343" i="53"/>
  <c r="BB343" i="53"/>
  <c r="BA343" i="53"/>
  <c r="AZ343" i="53"/>
  <c r="AY343" i="53"/>
  <c r="AX343" i="53"/>
  <c r="AW343" i="53"/>
  <c r="AV343" i="53"/>
  <c r="AU343" i="53"/>
  <c r="AT343" i="53"/>
  <c r="AS343" i="53"/>
  <c r="BE343" i="53" s="1"/>
  <c r="AQ343" i="53"/>
  <c r="AP343" i="53"/>
  <c r="AO343" i="53"/>
  <c r="AN343" i="53"/>
  <c r="AM343" i="53"/>
  <c r="AL343" i="53"/>
  <c r="AR343" i="53" s="1"/>
  <c r="AD343" i="53"/>
  <c r="Q343" i="53"/>
  <c r="BD342" i="53"/>
  <c r="BC342" i="53"/>
  <c r="BB342" i="53"/>
  <c r="BA342" i="53"/>
  <c r="AZ342" i="53"/>
  <c r="AY342" i="53"/>
  <c r="AX342" i="53"/>
  <c r="AW342" i="53"/>
  <c r="AV342" i="53"/>
  <c r="AU342" i="53"/>
  <c r="AT342" i="53"/>
  <c r="AS342" i="53"/>
  <c r="BE342" i="53" s="1"/>
  <c r="AQ342" i="53"/>
  <c r="AP342" i="53"/>
  <c r="AO342" i="53"/>
  <c r="AN342" i="53"/>
  <c r="AM342" i="53"/>
  <c r="AL342" i="53"/>
  <c r="AD342" i="53"/>
  <c r="Q342" i="53"/>
  <c r="BD341" i="53"/>
  <c r="BC341" i="53"/>
  <c r="BB341" i="53"/>
  <c r="BA341" i="53"/>
  <c r="AZ341" i="53"/>
  <c r="AY341" i="53"/>
  <c r="AX341" i="53"/>
  <c r="AW341" i="53"/>
  <c r="AV341" i="53"/>
  <c r="AU341" i="53"/>
  <c r="AT341" i="53"/>
  <c r="AS341" i="53"/>
  <c r="BE341" i="53" s="1"/>
  <c r="AQ341" i="53"/>
  <c r="AP341" i="53"/>
  <c r="AO341" i="53"/>
  <c r="AN341" i="53"/>
  <c r="AM341" i="53"/>
  <c r="AL341" i="53"/>
  <c r="AR341" i="53" s="1"/>
  <c r="AD341" i="53"/>
  <c r="Q341" i="53"/>
  <c r="BD340" i="53"/>
  <c r="BC340" i="53"/>
  <c r="BB340" i="53"/>
  <c r="BA340" i="53"/>
  <c r="AZ340" i="53"/>
  <c r="AY340" i="53"/>
  <c r="AX340" i="53"/>
  <c r="AW340" i="53"/>
  <c r="AV340" i="53"/>
  <c r="AU340" i="53"/>
  <c r="AT340" i="53"/>
  <c r="AS340" i="53"/>
  <c r="BE340" i="53" s="1"/>
  <c r="AQ340" i="53"/>
  <c r="AP340" i="53"/>
  <c r="AO340" i="53"/>
  <c r="AN340" i="53"/>
  <c r="AM340" i="53"/>
  <c r="AL340" i="53"/>
  <c r="AD340" i="53"/>
  <c r="Q340" i="53"/>
  <c r="BD339" i="53"/>
  <c r="BC339" i="53"/>
  <c r="BB339" i="53"/>
  <c r="BA339" i="53"/>
  <c r="AZ339" i="53"/>
  <c r="AY339" i="53"/>
  <c r="AX339" i="53"/>
  <c r="AW339" i="53"/>
  <c r="AV339" i="53"/>
  <c r="AU339" i="53"/>
  <c r="AT339" i="53"/>
  <c r="AS339" i="53"/>
  <c r="BE339" i="53" s="1"/>
  <c r="AQ339" i="53"/>
  <c r="AP339" i="53"/>
  <c r="AO339" i="53"/>
  <c r="AN339" i="53"/>
  <c r="AM339" i="53"/>
  <c r="AL339" i="53"/>
  <c r="AR339" i="53" s="1"/>
  <c r="AD339" i="53"/>
  <c r="Q339" i="53"/>
  <c r="BD338" i="53"/>
  <c r="BC338" i="53"/>
  <c r="BB338" i="53"/>
  <c r="BA338" i="53"/>
  <c r="AZ338" i="53"/>
  <c r="AY338" i="53"/>
  <c r="AX338" i="53"/>
  <c r="AW338" i="53"/>
  <c r="AV338" i="53"/>
  <c r="AU338" i="53"/>
  <c r="AT338" i="53"/>
  <c r="AS338" i="53"/>
  <c r="AQ338" i="53"/>
  <c r="AP338" i="53"/>
  <c r="AO338" i="53"/>
  <c r="AN338" i="53"/>
  <c r="AM338" i="53"/>
  <c r="AL338" i="53"/>
  <c r="AI338" i="53"/>
  <c r="AI353" i="53" s="1"/>
  <c r="AD338" i="53"/>
  <c r="Q338" i="53"/>
  <c r="BD337" i="53"/>
  <c r="BC337" i="53"/>
  <c r="BB337" i="53"/>
  <c r="BA337" i="53"/>
  <c r="AZ337" i="53"/>
  <c r="AY337" i="53"/>
  <c r="AX337" i="53"/>
  <c r="AW337" i="53"/>
  <c r="AV337" i="53"/>
  <c r="AU337" i="53"/>
  <c r="AT337" i="53"/>
  <c r="AS337" i="53"/>
  <c r="BE337" i="53" s="1"/>
  <c r="AQ337" i="53"/>
  <c r="AP337" i="53"/>
  <c r="AO337" i="53"/>
  <c r="AN337" i="53"/>
  <c r="AM337" i="53"/>
  <c r="AR337" i="53" s="1"/>
  <c r="AL337" i="53"/>
  <c r="AD337" i="53"/>
  <c r="Q337" i="53"/>
  <c r="BD336" i="53"/>
  <c r="BC336" i="53"/>
  <c r="BB336" i="53"/>
  <c r="BA336" i="53"/>
  <c r="AZ336" i="53"/>
  <c r="AY336" i="53"/>
  <c r="AX336" i="53"/>
  <c r="AW336" i="53"/>
  <c r="AV336" i="53"/>
  <c r="AU336" i="53"/>
  <c r="AT336" i="53"/>
  <c r="AS336" i="53"/>
  <c r="BE336" i="53" s="1"/>
  <c r="AQ336" i="53"/>
  <c r="AP336" i="53"/>
  <c r="AO336" i="53"/>
  <c r="AN336" i="53"/>
  <c r="AM336" i="53"/>
  <c r="AL336" i="53"/>
  <c r="AD336" i="53"/>
  <c r="Q336" i="53"/>
  <c r="BD335" i="53"/>
  <c r="BC335" i="53"/>
  <c r="BB335" i="53"/>
  <c r="BA335" i="53"/>
  <c r="AZ335" i="53"/>
  <c r="AY335" i="53"/>
  <c r="AX335" i="53"/>
  <c r="AW335" i="53"/>
  <c r="AV335" i="53"/>
  <c r="AU335" i="53"/>
  <c r="AT335" i="53"/>
  <c r="AS335" i="53"/>
  <c r="BE335" i="53" s="1"/>
  <c r="AQ335" i="53"/>
  <c r="AP335" i="53"/>
  <c r="AO335" i="53"/>
  <c r="AN335" i="53"/>
  <c r="AM335" i="53"/>
  <c r="AL335" i="53"/>
  <c r="AD335" i="53"/>
  <c r="Q335" i="53"/>
  <c r="BD334" i="53"/>
  <c r="BC334" i="53"/>
  <c r="BB334" i="53"/>
  <c r="BA334" i="53"/>
  <c r="AZ334" i="53"/>
  <c r="AY334" i="53"/>
  <c r="AX334" i="53"/>
  <c r="AW334" i="53"/>
  <c r="AV334" i="53"/>
  <c r="AU334" i="53"/>
  <c r="AT334" i="53"/>
  <c r="AS334" i="53"/>
  <c r="BE334" i="53" s="1"/>
  <c r="AQ334" i="53"/>
  <c r="AP334" i="53"/>
  <c r="AO334" i="53"/>
  <c r="AN334" i="53"/>
  <c r="AM334" i="53"/>
  <c r="AL334" i="53"/>
  <c r="AD334" i="53"/>
  <c r="Q334" i="53"/>
  <c r="BD333" i="53"/>
  <c r="BC333" i="53"/>
  <c r="BB333" i="53"/>
  <c r="BA333" i="53"/>
  <c r="AZ333" i="53"/>
  <c r="AY333" i="53"/>
  <c r="AX333" i="53"/>
  <c r="AW333" i="53"/>
  <c r="AV333" i="53"/>
  <c r="AU333" i="53"/>
  <c r="AT333" i="53"/>
  <c r="AS333" i="53"/>
  <c r="BE333" i="53" s="1"/>
  <c r="AQ333" i="53"/>
  <c r="AP333" i="53"/>
  <c r="AO333" i="53"/>
  <c r="AN333" i="53"/>
  <c r="AM333" i="53"/>
  <c r="AL333" i="53"/>
  <c r="AD333" i="53"/>
  <c r="Q333" i="53"/>
  <c r="BD332" i="53"/>
  <c r="BC332" i="53"/>
  <c r="BB332" i="53"/>
  <c r="BA332" i="53"/>
  <c r="AZ332" i="53"/>
  <c r="AY332" i="53"/>
  <c r="AX332" i="53"/>
  <c r="AW332" i="53"/>
  <c r="AV332" i="53"/>
  <c r="AU332" i="53"/>
  <c r="AT332" i="53"/>
  <c r="AS332" i="53"/>
  <c r="BE332" i="53" s="1"/>
  <c r="AQ332" i="53"/>
  <c r="AP332" i="53"/>
  <c r="AO332" i="53"/>
  <c r="AN332" i="53"/>
  <c r="AM332" i="53"/>
  <c r="AL332" i="53"/>
  <c r="AD332" i="53"/>
  <c r="Q332" i="53"/>
  <c r="BD331" i="53"/>
  <c r="BC331" i="53"/>
  <c r="BB331" i="53"/>
  <c r="BA331" i="53"/>
  <c r="AZ331" i="53"/>
  <c r="AY331" i="53"/>
  <c r="AX331" i="53"/>
  <c r="AW331" i="53"/>
  <c r="AV331" i="53"/>
  <c r="AU331" i="53"/>
  <c r="AT331" i="53"/>
  <c r="AS331" i="53"/>
  <c r="BE331" i="53" s="1"/>
  <c r="AQ331" i="53"/>
  <c r="AP331" i="53"/>
  <c r="AO331" i="53"/>
  <c r="AN331" i="53"/>
  <c r="AM331" i="53"/>
  <c r="AL331" i="53"/>
  <c r="AD331" i="53"/>
  <c r="Q331" i="53"/>
  <c r="BD330" i="53"/>
  <c r="BC330" i="53"/>
  <c r="BB330" i="53"/>
  <c r="BA330" i="53"/>
  <c r="AZ330" i="53"/>
  <c r="AY330" i="53"/>
  <c r="AX330" i="53"/>
  <c r="AW330" i="53"/>
  <c r="AV330" i="53"/>
  <c r="AU330" i="53"/>
  <c r="AT330" i="53"/>
  <c r="AS330" i="53"/>
  <c r="BE330" i="53" s="1"/>
  <c r="AQ330" i="53"/>
  <c r="AP330" i="53"/>
  <c r="AO330" i="53"/>
  <c r="AN330" i="53"/>
  <c r="AM330" i="53"/>
  <c r="AL330" i="53"/>
  <c r="AD330" i="53"/>
  <c r="Q330" i="53"/>
  <c r="BD329" i="53"/>
  <c r="BC329" i="53"/>
  <c r="BB329" i="53"/>
  <c r="BA329" i="53"/>
  <c r="AZ329" i="53"/>
  <c r="AY329" i="53"/>
  <c r="AX329" i="53"/>
  <c r="AW329" i="53"/>
  <c r="AV329" i="53"/>
  <c r="AU329" i="53"/>
  <c r="AT329" i="53"/>
  <c r="AS329" i="53"/>
  <c r="BE329" i="53" s="1"/>
  <c r="AQ329" i="53"/>
  <c r="AP329" i="53"/>
  <c r="AO329" i="53"/>
  <c r="AN329" i="53"/>
  <c r="AM329" i="53"/>
  <c r="AR329" i="53" s="1"/>
  <c r="AL329" i="53"/>
  <c r="AD329" i="53"/>
  <c r="Q329" i="53"/>
  <c r="BD328" i="53"/>
  <c r="BC328" i="53"/>
  <c r="BB328" i="53"/>
  <c r="BA328" i="53"/>
  <c r="AZ328" i="53"/>
  <c r="AY328" i="53"/>
  <c r="AX328" i="53"/>
  <c r="AW328" i="53"/>
  <c r="AV328" i="53"/>
  <c r="AU328" i="53"/>
  <c r="AT328" i="53"/>
  <c r="AS328" i="53"/>
  <c r="BE328" i="53" s="1"/>
  <c r="AQ328" i="53"/>
  <c r="AP328" i="53"/>
  <c r="AO328" i="53"/>
  <c r="AN328" i="53"/>
  <c r="AM328" i="53"/>
  <c r="AL328" i="53"/>
  <c r="AD328" i="53"/>
  <c r="Q328" i="53"/>
  <c r="BD327" i="53"/>
  <c r="BC327" i="53"/>
  <c r="BB327" i="53"/>
  <c r="BA327" i="53"/>
  <c r="AZ327" i="53"/>
  <c r="AY327" i="53"/>
  <c r="AX327" i="53"/>
  <c r="AW327" i="53"/>
  <c r="AV327" i="53"/>
  <c r="AU327" i="53"/>
  <c r="AT327" i="53"/>
  <c r="AS327" i="53"/>
  <c r="BE327" i="53" s="1"/>
  <c r="AQ327" i="53"/>
  <c r="AP327" i="53"/>
  <c r="AO327" i="53"/>
  <c r="AN327" i="53"/>
  <c r="AM327" i="53"/>
  <c r="AR327" i="53" s="1"/>
  <c r="AL327" i="53"/>
  <c r="AD327" i="53"/>
  <c r="Q327" i="53"/>
  <c r="BD326" i="53"/>
  <c r="BC326" i="53"/>
  <c r="BB326" i="53"/>
  <c r="BA326" i="53"/>
  <c r="AZ326" i="53"/>
  <c r="AY326" i="53"/>
  <c r="AX326" i="53"/>
  <c r="AW326" i="53"/>
  <c r="AV326" i="53"/>
  <c r="AU326" i="53"/>
  <c r="AT326" i="53"/>
  <c r="AS326" i="53"/>
  <c r="BE326" i="53" s="1"/>
  <c r="AQ326" i="53"/>
  <c r="AP326" i="53"/>
  <c r="AO326" i="53"/>
  <c r="AN326" i="53"/>
  <c r="AM326" i="53"/>
  <c r="AL326" i="53"/>
  <c r="AD326" i="53"/>
  <c r="Q326" i="53"/>
  <c r="BD325" i="53"/>
  <c r="BC325" i="53"/>
  <c r="BB325" i="53"/>
  <c r="BA325" i="53"/>
  <c r="AZ325" i="53"/>
  <c r="AY325" i="53"/>
  <c r="AX325" i="53"/>
  <c r="AW325" i="53"/>
  <c r="AV325" i="53"/>
  <c r="AU325" i="53"/>
  <c r="AT325" i="53"/>
  <c r="AS325" i="53"/>
  <c r="BE325" i="53" s="1"/>
  <c r="AQ325" i="53"/>
  <c r="AP325" i="53"/>
  <c r="AO325" i="53"/>
  <c r="AN325" i="53"/>
  <c r="AM325" i="53"/>
  <c r="AR325" i="53" s="1"/>
  <c r="AL325" i="53"/>
  <c r="AD325" i="53"/>
  <c r="Q325" i="53"/>
  <c r="BD324" i="53"/>
  <c r="BC324" i="53"/>
  <c r="BB324" i="53"/>
  <c r="BA324" i="53"/>
  <c r="AZ324" i="53"/>
  <c r="AY324" i="53"/>
  <c r="AX324" i="53"/>
  <c r="AW324" i="53"/>
  <c r="AV324" i="53"/>
  <c r="AU324" i="53"/>
  <c r="AT324" i="53"/>
  <c r="AS324" i="53"/>
  <c r="BE324" i="53" s="1"/>
  <c r="AQ324" i="53"/>
  <c r="AP324" i="53"/>
  <c r="AO324" i="53"/>
  <c r="AN324" i="53"/>
  <c r="AM324" i="53"/>
  <c r="AL324" i="53"/>
  <c r="AD324" i="53"/>
  <c r="Q324" i="53"/>
  <c r="BD323" i="53"/>
  <c r="BC323" i="53"/>
  <c r="BB323" i="53"/>
  <c r="BA323" i="53"/>
  <c r="AZ323" i="53"/>
  <c r="AY323" i="53"/>
  <c r="AX323" i="53"/>
  <c r="AW323" i="53"/>
  <c r="AV323" i="53"/>
  <c r="AU323" i="53"/>
  <c r="AT323" i="53"/>
  <c r="AS323" i="53"/>
  <c r="BE323" i="53" s="1"/>
  <c r="AQ323" i="53"/>
  <c r="AP323" i="53"/>
  <c r="AO323" i="53"/>
  <c r="AN323" i="53"/>
  <c r="AM323" i="53"/>
  <c r="AR323" i="53" s="1"/>
  <c r="AL323" i="53"/>
  <c r="AD323" i="53"/>
  <c r="Q323" i="53"/>
  <c r="BD322" i="53"/>
  <c r="BC322" i="53"/>
  <c r="BB322" i="53"/>
  <c r="BA322" i="53"/>
  <c r="AZ322" i="53"/>
  <c r="AY322" i="53"/>
  <c r="AX322" i="53"/>
  <c r="AW322" i="53"/>
  <c r="AV322" i="53"/>
  <c r="AU322" i="53"/>
  <c r="AT322" i="53"/>
  <c r="AS322" i="53"/>
  <c r="BE322" i="53" s="1"/>
  <c r="AQ322" i="53"/>
  <c r="AP322" i="53"/>
  <c r="AO322" i="53"/>
  <c r="AN322" i="53"/>
  <c r="AM322" i="53"/>
  <c r="AL322" i="53"/>
  <c r="AD322" i="53"/>
  <c r="Q322" i="53"/>
  <c r="BD321" i="53"/>
  <c r="BC321" i="53"/>
  <c r="BB321" i="53"/>
  <c r="BA321" i="53"/>
  <c r="AZ321" i="53"/>
  <c r="AY321" i="53"/>
  <c r="AX321" i="53"/>
  <c r="AW321" i="53"/>
  <c r="AV321" i="53"/>
  <c r="AU321" i="53"/>
  <c r="AT321" i="53"/>
  <c r="AS321" i="53"/>
  <c r="BE321" i="53" s="1"/>
  <c r="AQ321" i="53"/>
  <c r="AP321" i="53"/>
  <c r="AO321" i="53"/>
  <c r="AN321" i="53"/>
  <c r="AM321" i="53"/>
  <c r="AR321" i="53" s="1"/>
  <c r="AL321" i="53"/>
  <c r="AD321" i="53"/>
  <c r="Q321" i="53"/>
  <c r="BD320" i="53"/>
  <c r="BC320" i="53"/>
  <c r="BB320" i="53"/>
  <c r="BA320" i="53"/>
  <c r="AZ320" i="53"/>
  <c r="AY320" i="53"/>
  <c r="AX320" i="53"/>
  <c r="AW320" i="53"/>
  <c r="AV320" i="53"/>
  <c r="AU320" i="53"/>
  <c r="AT320" i="53"/>
  <c r="AS320" i="53"/>
  <c r="BE320" i="53" s="1"/>
  <c r="AQ320" i="53"/>
  <c r="AP320" i="53"/>
  <c r="AO320" i="53"/>
  <c r="AN320" i="53"/>
  <c r="AM320" i="53"/>
  <c r="AL320" i="53"/>
  <c r="AD320" i="53"/>
  <c r="Q320" i="53"/>
  <c r="BD319" i="53"/>
  <c r="BC319" i="53"/>
  <c r="BB319" i="53"/>
  <c r="BA319" i="53"/>
  <c r="AZ319" i="53"/>
  <c r="AY319" i="53"/>
  <c r="AX319" i="53"/>
  <c r="AW319" i="53"/>
  <c r="AV319" i="53"/>
  <c r="AU319" i="53"/>
  <c r="AT319" i="53"/>
  <c r="AS319" i="53"/>
  <c r="BE319" i="53" s="1"/>
  <c r="AQ319" i="53"/>
  <c r="AP319" i="53"/>
  <c r="AO319" i="53"/>
  <c r="AN319" i="53"/>
  <c r="AM319" i="53"/>
  <c r="AR319" i="53" s="1"/>
  <c r="AL319" i="53"/>
  <c r="AD319" i="53"/>
  <c r="Q319" i="53"/>
  <c r="BD318" i="53"/>
  <c r="BC318" i="53"/>
  <c r="BB318" i="53"/>
  <c r="BA318" i="53"/>
  <c r="AZ318" i="53"/>
  <c r="AY318" i="53"/>
  <c r="AX318" i="53"/>
  <c r="AW318" i="53"/>
  <c r="AV318" i="53"/>
  <c r="AU318" i="53"/>
  <c r="AT318" i="53"/>
  <c r="AS318" i="53"/>
  <c r="BE318" i="53" s="1"/>
  <c r="AQ318" i="53"/>
  <c r="AP318" i="53"/>
  <c r="AO318" i="53"/>
  <c r="AN318" i="53"/>
  <c r="AM318" i="53"/>
  <c r="AL318" i="53"/>
  <c r="AD318" i="53"/>
  <c r="Q318" i="53"/>
  <c r="BD317" i="53"/>
  <c r="BC317" i="53"/>
  <c r="BB317" i="53"/>
  <c r="BA317" i="53"/>
  <c r="AZ317" i="53"/>
  <c r="AY317" i="53"/>
  <c r="AX317" i="53"/>
  <c r="AW317" i="53"/>
  <c r="AV317" i="53"/>
  <c r="AU317" i="53"/>
  <c r="AT317" i="53"/>
  <c r="AS317" i="53"/>
  <c r="BE317" i="53" s="1"/>
  <c r="AQ317" i="53"/>
  <c r="AP317" i="53"/>
  <c r="AO317" i="53"/>
  <c r="AN317" i="53"/>
  <c r="AM317" i="53"/>
  <c r="AR317" i="53" s="1"/>
  <c r="AL317" i="53"/>
  <c r="AD317" i="53"/>
  <c r="Q317" i="53"/>
  <c r="BD316" i="53"/>
  <c r="BC316" i="53"/>
  <c r="BB316" i="53"/>
  <c r="BA316" i="53"/>
  <c r="AZ316" i="53"/>
  <c r="AY316" i="53"/>
  <c r="AX316" i="53"/>
  <c r="AW316" i="53"/>
  <c r="AV316" i="53"/>
  <c r="AU316" i="53"/>
  <c r="AT316" i="53"/>
  <c r="AS316" i="53"/>
  <c r="BE316" i="53" s="1"/>
  <c r="AQ316" i="53"/>
  <c r="AP316" i="53"/>
  <c r="AO316" i="53"/>
  <c r="AN316" i="53"/>
  <c r="AM316" i="53"/>
  <c r="AL316" i="53"/>
  <c r="AD316" i="53"/>
  <c r="Q316" i="53"/>
  <c r="BD315" i="53"/>
  <c r="BC315" i="53"/>
  <c r="BB315" i="53"/>
  <c r="BA315" i="53"/>
  <c r="AZ315" i="53"/>
  <c r="AY315" i="53"/>
  <c r="AX315" i="53"/>
  <c r="AW315" i="53"/>
  <c r="AV315" i="53"/>
  <c r="AU315" i="53"/>
  <c r="AT315" i="53"/>
  <c r="AS315" i="53"/>
  <c r="BE315" i="53" s="1"/>
  <c r="AQ315" i="53"/>
  <c r="AP315" i="53"/>
  <c r="AO315" i="53"/>
  <c r="AN315" i="53"/>
  <c r="AM315" i="53"/>
  <c r="AR315" i="53" s="1"/>
  <c r="AL315" i="53"/>
  <c r="AD315" i="53"/>
  <c r="Q315" i="53"/>
  <c r="BD314" i="53"/>
  <c r="BC314" i="53"/>
  <c r="BB314" i="53"/>
  <c r="BA314" i="53"/>
  <c r="AZ314" i="53"/>
  <c r="AY314" i="53"/>
  <c r="AX314" i="53"/>
  <c r="AW314" i="53"/>
  <c r="AV314" i="53"/>
  <c r="AU314" i="53"/>
  <c r="AT314" i="53"/>
  <c r="AS314" i="53"/>
  <c r="BE314" i="53" s="1"/>
  <c r="AQ314" i="53"/>
  <c r="AP314" i="53"/>
  <c r="AO314" i="53"/>
  <c r="AN314" i="53"/>
  <c r="AM314" i="53"/>
  <c r="AL314" i="53"/>
  <c r="AD314" i="53"/>
  <c r="Q314" i="53"/>
  <c r="BD313" i="53"/>
  <c r="BC313" i="53"/>
  <c r="BB313" i="53"/>
  <c r="BA313" i="53"/>
  <c r="AZ313" i="53"/>
  <c r="AY313" i="53"/>
  <c r="AX313" i="53"/>
  <c r="AW313" i="53"/>
  <c r="AV313" i="53"/>
  <c r="AU313" i="53"/>
  <c r="AT313" i="53"/>
  <c r="AS313" i="53"/>
  <c r="BE313" i="53" s="1"/>
  <c r="AQ313" i="53"/>
  <c r="AP313" i="53"/>
  <c r="AO313" i="53"/>
  <c r="AN313" i="53"/>
  <c r="AM313" i="53"/>
  <c r="AR313" i="53" s="1"/>
  <c r="AL313" i="53"/>
  <c r="AD313" i="53"/>
  <c r="Q313" i="53"/>
  <c r="BD312" i="53"/>
  <c r="BC312" i="53"/>
  <c r="BB312" i="53"/>
  <c r="BA312" i="53"/>
  <c r="AZ312" i="53"/>
  <c r="AY312" i="53"/>
  <c r="AX312" i="53"/>
  <c r="AW312" i="53"/>
  <c r="AV312" i="53"/>
  <c r="AU312" i="53"/>
  <c r="AT312" i="53"/>
  <c r="AS312" i="53"/>
  <c r="BE312" i="53" s="1"/>
  <c r="AQ312" i="53"/>
  <c r="AP312" i="53"/>
  <c r="AO312" i="53"/>
  <c r="AN312" i="53"/>
  <c r="AM312" i="53"/>
  <c r="AL312" i="53"/>
  <c r="AD312" i="53"/>
  <c r="Q312" i="53"/>
  <c r="BD311" i="53"/>
  <c r="BC311" i="53"/>
  <c r="BB311" i="53"/>
  <c r="BA311" i="53"/>
  <c r="AZ311" i="53"/>
  <c r="AY311" i="53"/>
  <c r="AX311" i="53"/>
  <c r="AW311" i="53"/>
  <c r="AV311" i="53"/>
  <c r="AU311" i="53"/>
  <c r="AT311" i="53"/>
  <c r="AS311" i="53"/>
  <c r="BE311" i="53" s="1"/>
  <c r="AQ311" i="53"/>
  <c r="AP311" i="53"/>
  <c r="AO311" i="53"/>
  <c r="AN311" i="53"/>
  <c r="AM311" i="53"/>
  <c r="AR311" i="53" s="1"/>
  <c r="AL311" i="53"/>
  <c r="AD311" i="53"/>
  <c r="Q311" i="53"/>
  <c r="BD310" i="53"/>
  <c r="BC310" i="53"/>
  <c r="BB310" i="53"/>
  <c r="BA310" i="53"/>
  <c r="AZ310" i="53"/>
  <c r="AY310" i="53"/>
  <c r="AX310" i="53"/>
  <c r="AW310" i="53"/>
  <c r="AV310" i="53"/>
  <c r="AU310" i="53"/>
  <c r="AT310" i="53"/>
  <c r="AS310" i="53"/>
  <c r="BE310" i="53" s="1"/>
  <c r="AQ310" i="53"/>
  <c r="AP310" i="53"/>
  <c r="AO310" i="53"/>
  <c r="AN310" i="53"/>
  <c r="AM310" i="53"/>
  <c r="AL310" i="53"/>
  <c r="AD310" i="53"/>
  <c r="Q310" i="53"/>
  <c r="BD309" i="53"/>
  <c r="BC309" i="53"/>
  <c r="BB309" i="53"/>
  <c r="BA309" i="53"/>
  <c r="AZ309" i="53"/>
  <c r="AY309" i="53"/>
  <c r="AX309" i="53"/>
  <c r="AW309" i="53"/>
  <c r="AV309" i="53"/>
  <c r="AU309" i="53"/>
  <c r="AT309" i="53"/>
  <c r="AS309" i="53"/>
  <c r="BE309" i="53" s="1"/>
  <c r="AQ309" i="53"/>
  <c r="AP309" i="53"/>
  <c r="AO309" i="53"/>
  <c r="AN309" i="53"/>
  <c r="AM309" i="53"/>
  <c r="AR309" i="53" s="1"/>
  <c r="AL309" i="53"/>
  <c r="AD309" i="53"/>
  <c r="Q309" i="53"/>
  <c r="BD308" i="53"/>
  <c r="BC308" i="53"/>
  <c r="BB308" i="53"/>
  <c r="BA308" i="53"/>
  <c r="AZ308" i="53"/>
  <c r="AY308" i="53"/>
  <c r="AX308" i="53"/>
  <c r="AW308" i="53"/>
  <c r="AV308" i="53"/>
  <c r="AU308" i="53"/>
  <c r="AT308" i="53"/>
  <c r="AS308" i="53"/>
  <c r="BE308" i="53" s="1"/>
  <c r="AQ308" i="53"/>
  <c r="AP308" i="53"/>
  <c r="AO308" i="53"/>
  <c r="AN308" i="53"/>
  <c r="AM308" i="53"/>
  <c r="AL308" i="53"/>
  <c r="AD308" i="53"/>
  <c r="Q308" i="53"/>
  <c r="BD307" i="53"/>
  <c r="BC307" i="53"/>
  <c r="BB307" i="53"/>
  <c r="BA307" i="53"/>
  <c r="AZ307" i="53"/>
  <c r="AY307" i="53"/>
  <c r="AX307" i="53"/>
  <c r="AW307" i="53"/>
  <c r="AV307" i="53"/>
  <c r="AU307" i="53"/>
  <c r="AT307" i="53"/>
  <c r="AS307" i="53"/>
  <c r="BE307" i="53" s="1"/>
  <c r="AQ307" i="53"/>
  <c r="AP307" i="53"/>
  <c r="AO307" i="53"/>
  <c r="AN307" i="53"/>
  <c r="AM307" i="53"/>
  <c r="AL307" i="53"/>
  <c r="AD307" i="53"/>
  <c r="Q307" i="53"/>
  <c r="BD306" i="53"/>
  <c r="BC306" i="53"/>
  <c r="BB306" i="53"/>
  <c r="BA306" i="53"/>
  <c r="AZ306" i="53"/>
  <c r="AY306" i="53"/>
  <c r="AX306" i="53"/>
  <c r="AW306" i="53"/>
  <c r="AV306" i="53"/>
  <c r="AU306" i="53"/>
  <c r="AT306" i="53"/>
  <c r="AS306" i="53"/>
  <c r="BE306" i="53" s="1"/>
  <c r="AQ306" i="53"/>
  <c r="AP306" i="53"/>
  <c r="AO306" i="53"/>
  <c r="AN306" i="53"/>
  <c r="AM306" i="53"/>
  <c r="AL306" i="53"/>
  <c r="AD306" i="53"/>
  <c r="Q306" i="53"/>
  <c r="BD305" i="53"/>
  <c r="BC305" i="53"/>
  <c r="BB305" i="53"/>
  <c r="BA305" i="53"/>
  <c r="AZ305" i="53"/>
  <c r="AY305" i="53"/>
  <c r="AX305" i="53"/>
  <c r="AW305" i="53"/>
  <c r="AV305" i="53"/>
  <c r="AU305" i="53"/>
  <c r="AT305" i="53"/>
  <c r="AS305" i="53"/>
  <c r="BE305" i="53" s="1"/>
  <c r="AQ305" i="53"/>
  <c r="AP305" i="53"/>
  <c r="AO305" i="53"/>
  <c r="AN305" i="53"/>
  <c r="AM305" i="53"/>
  <c r="AL305" i="53"/>
  <c r="AD305" i="53"/>
  <c r="Q305" i="53"/>
  <c r="BD304" i="53"/>
  <c r="BC304" i="53"/>
  <c r="BB304" i="53"/>
  <c r="BA304" i="53"/>
  <c r="AZ304" i="53"/>
  <c r="AY304" i="53"/>
  <c r="AX304" i="53"/>
  <c r="AW304" i="53"/>
  <c r="AV304" i="53"/>
  <c r="AU304" i="53"/>
  <c r="AT304" i="53"/>
  <c r="AQ304" i="53"/>
  <c r="AP304" i="53"/>
  <c r="AO304" i="53"/>
  <c r="AN304" i="53"/>
  <c r="AM304" i="53"/>
  <c r="AL304" i="53"/>
  <c r="AR304" i="53" s="1"/>
  <c r="AD304" i="53"/>
  <c r="R304" i="53"/>
  <c r="AS304" i="53" s="1"/>
  <c r="BE304" i="53" s="1"/>
  <c r="Q304" i="53"/>
  <c r="BD303" i="53"/>
  <c r="BC303" i="53"/>
  <c r="BB303" i="53"/>
  <c r="BA303" i="53"/>
  <c r="AZ303" i="53"/>
  <c r="AY303" i="53"/>
  <c r="AX303" i="53"/>
  <c r="AW303" i="53"/>
  <c r="AV303" i="53"/>
  <c r="AU303" i="53"/>
  <c r="AT303" i="53"/>
  <c r="AS303" i="53"/>
  <c r="BE303" i="53" s="1"/>
  <c r="AQ303" i="53"/>
  <c r="AP303" i="53"/>
  <c r="AO303" i="53"/>
  <c r="AN303" i="53"/>
  <c r="AM303" i="53"/>
  <c r="AL303" i="53"/>
  <c r="AD303" i="53"/>
  <c r="Q303" i="53"/>
  <c r="BD302" i="53"/>
  <c r="BC302" i="53"/>
  <c r="BB302" i="53"/>
  <c r="BA302" i="53"/>
  <c r="AZ302" i="53"/>
  <c r="AY302" i="53"/>
  <c r="AX302" i="53"/>
  <c r="AW302" i="53"/>
  <c r="AV302" i="53"/>
  <c r="AU302" i="53"/>
  <c r="AT302" i="53"/>
  <c r="AQ302" i="53"/>
  <c r="AP302" i="53"/>
  <c r="AO302" i="53"/>
  <c r="AN302" i="53"/>
  <c r="AM302" i="53"/>
  <c r="AL302" i="53"/>
  <c r="AR302" i="53" s="1"/>
  <c r="AD302" i="53"/>
  <c r="R302" i="53"/>
  <c r="AS302" i="53" s="1"/>
  <c r="BE302" i="53" s="1"/>
  <c r="Q302" i="53"/>
  <c r="BD301" i="53"/>
  <c r="BC301" i="53"/>
  <c r="BB301" i="53"/>
  <c r="BA301" i="53"/>
  <c r="AZ301" i="53"/>
  <c r="AY301" i="53"/>
  <c r="AX301" i="53"/>
  <c r="AW301" i="53"/>
  <c r="AV301" i="53"/>
  <c r="AU301" i="53"/>
  <c r="AT301" i="53"/>
  <c r="AS301" i="53"/>
  <c r="BE301" i="53" s="1"/>
  <c r="AQ301" i="53"/>
  <c r="AP301" i="53"/>
  <c r="AO301" i="53"/>
  <c r="AN301" i="53"/>
  <c r="AM301" i="53"/>
  <c r="AL301" i="53"/>
  <c r="AD301" i="53"/>
  <c r="Q301" i="53"/>
  <c r="BD300" i="53"/>
  <c r="BC300" i="53"/>
  <c r="BB300" i="53"/>
  <c r="BA300" i="53"/>
  <c r="AZ300" i="53"/>
  <c r="AY300" i="53"/>
  <c r="AX300" i="53"/>
  <c r="AW300" i="53"/>
  <c r="AV300" i="53"/>
  <c r="AU300" i="53"/>
  <c r="AT300" i="53"/>
  <c r="AQ300" i="53"/>
  <c r="AP300" i="53"/>
  <c r="AO300" i="53"/>
  <c r="AN300" i="53"/>
  <c r="AM300" i="53"/>
  <c r="AL300" i="53"/>
  <c r="R300" i="53"/>
  <c r="AS300" i="53" s="1"/>
  <c r="BE300" i="53" s="1"/>
  <c r="Q300" i="53"/>
  <c r="BD299" i="53"/>
  <c r="BC299" i="53"/>
  <c r="BB299" i="53"/>
  <c r="BA299" i="53"/>
  <c r="AZ299" i="53"/>
  <c r="AY299" i="53"/>
  <c r="AX299" i="53"/>
  <c r="AW299" i="53"/>
  <c r="AV299" i="53"/>
  <c r="AU299" i="53"/>
  <c r="AT299" i="53"/>
  <c r="AS299" i="53"/>
  <c r="BE299" i="53" s="1"/>
  <c r="AQ299" i="53"/>
  <c r="AP299" i="53"/>
  <c r="AO299" i="53"/>
  <c r="AN299" i="53"/>
  <c r="AM299" i="53"/>
  <c r="AL299" i="53"/>
  <c r="AR299" i="53" s="1"/>
  <c r="AD299" i="53"/>
  <c r="Q299" i="53"/>
  <c r="BD298" i="53"/>
  <c r="BC298" i="53"/>
  <c r="BB298" i="53"/>
  <c r="BA298" i="53"/>
  <c r="AZ298" i="53"/>
  <c r="AY298" i="53"/>
  <c r="AX298" i="53"/>
  <c r="AW298" i="53"/>
  <c r="AV298" i="53"/>
  <c r="AU298" i="53"/>
  <c r="AT298" i="53"/>
  <c r="AS298" i="53"/>
  <c r="BE298" i="53" s="1"/>
  <c r="AQ298" i="53"/>
  <c r="AP298" i="53"/>
  <c r="AO298" i="53"/>
  <c r="AN298" i="53"/>
  <c r="AM298" i="53"/>
  <c r="AL298" i="53"/>
  <c r="AD298" i="53"/>
  <c r="Q298" i="53"/>
  <c r="BD297" i="53"/>
  <c r="BC297" i="53"/>
  <c r="BB297" i="53"/>
  <c r="BA297" i="53"/>
  <c r="AZ297" i="53"/>
  <c r="AY297" i="53"/>
  <c r="AX297" i="53"/>
  <c r="AW297" i="53"/>
  <c r="AV297" i="53"/>
  <c r="AU297" i="53"/>
  <c r="AT297" i="53"/>
  <c r="AS297" i="53"/>
  <c r="BE297" i="53" s="1"/>
  <c r="AQ297" i="53"/>
  <c r="AP297" i="53"/>
  <c r="AO297" i="53"/>
  <c r="AN297" i="53"/>
  <c r="AM297" i="53"/>
  <c r="AL297" i="53"/>
  <c r="AR297" i="53" s="1"/>
  <c r="AD297" i="53"/>
  <c r="Q297" i="53"/>
  <c r="BD296" i="53"/>
  <c r="BC296" i="53"/>
  <c r="BB296" i="53"/>
  <c r="BA296" i="53"/>
  <c r="AZ296" i="53"/>
  <c r="AY296" i="53"/>
  <c r="AX296" i="53"/>
  <c r="AW296" i="53"/>
  <c r="AV296" i="53"/>
  <c r="AU296" i="53"/>
  <c r="AT296" i="53"/>
  <c r="AS296" i="53"/>
  <c r="BE296" i="53" s="1"/>
  <c r="AQ296" i="53"/>
  <c r="AP296" i="53"/>
  <c r="AO296" i="53"/>
  <c r="AN296" i="53"/>
  <c r="AM296" i="53"/>
  <c r="AL296" i="53"/>
  <c r="AD296" i="53"/>
  <c r="Q296" i="53"/>
  <c r="BD295" i="53"/>
  <c r="BC295" i="53"/>
  <c r="BB295" i="53"/>
  <c r="BA295" i="53"/>
  <c r="AZ295" i="53"/>
  <c r="AY295" i="53"/>
  <c r="AX295" i="53"/>
  <c r="AW295" i="53"/>
  <c r="AV295" i="53"/>
  <c r="AU295" i="53"/>
  <c r="AT295" i="53"/>
  <c r="AS295" i="53"/>
  <c r="BE295" i="53" s="1"/>
  <c r="AQ295" i="53"/>
  <c r="AP295" i="53"/>
  <c r="AO295" i="53"/>
  <c r="AN295" i="53"/>
  <c r="AM295" i="53"/>
  <c r="AL295" i="53"/>
  <c r="AR295" i="53" s="1"/>
  <c r="AD295" i="53"/>
  <c r="Q295" i="53"/>
  <c r="BD294" i="53"/>
  <c r="BC294" i="53"/>
  <c r="BB294" i="53"/>
  <c r="BA294" i="53"/>
  <c r="AZ294" i="53"/>
  <c r="AY294" i="53"/>
  <c r="AX294" i="53"/>
  <c r="AW294" i="53"/>
  <c r="AV294" i="53"/>
  <c r="AU294" i="53"/>
  <c r="AT294" i="53"/>
  <c r="AS294" i="53"/>
  <c r="BE294" i="53" s="1"/>
  <c r="AQ294" i="53"/>
  <c r="AP294" i="53"/>
  <c r="AO294" i="53"/>
  <c r="AN294" i="53"/>
  <c r="AM294" i="53"/>
  <c r="AL294" i="53"/>
  <c r="AD294" i="53"/>
  <c r="Q294" i="53"/>
  <c r="BD293" i="53"/>
  <c r="BC293" i="53"/>
  <c r="BB293" i="53"/>
  <c r="BA293" i="53"/>
  <c r="AZ293" i="53"/>
  <c r="AY293" i="53"/>
  <c r="AX293" i="53"/>
  <c r="AW293" i="53"/>
  <c r="AV293" i="53"/>
  <c r="AU293" i="53"/>
  <c r="AT293" i="53"/>
  <c r="AS293" i="53"/>
  <c r="BE293" i="53" s="1"/>
  <c r="AQ293" i="53"/>
  <c r="AP293" i="53"/>
  <c r="AO293" i="53"/>
  <c r="AN293" i="53"/>
  <c r="AM293" i="53"/>
  <c r="AL293" i="53"/>
  <c r="AR293" i="53" s="1"/>
  <c r="AD293" i="53"/>
  <c r="Q293" i="53"/>
  <c r="BD292" i="53"/>
  <c r="BC292" i="53"/>
  <c r="BB292" i="53"/>
  <c r="BA292" i="53"/>
  <c r="AZ292" i="53"/>
  <c r="AY292" i="53"/>
  <c r="AX292" i="53"/>
  <c r="AW292" i="53"/>
  <c r="AV292" i="53"/>
  <c r="AU292" i="53"/>
  <c r="AT292" i="53"/>
  <c r="AS292" i="53"/>
  <c r="BE292" i="53" s="1"/>
  <c r="AQ292" i="53"/>
  <c r="AP292" i="53"/>
  <c r="AO292" i="53"/>
  <c r="AN292" i="53"/>
  <c r="AM292" i="53"/>
  <c r="AL292" i="53"/>
  <c r="AD292" i="53"/>
  <c r="Q292" i="53"/>
  <c r="BD291" i="53"/>
  <c r="BC291" i="53"/>
  <c r="BB291" i="53"/>
  <c r="BA291" i="53"/>
  <c r="AZ291" i="53"/>
  <c r="AY291" i="53"/>
  <c r="AX291" i="53"/>
  <c r="AW291" i="53"/>
  <c r="AV291" i="53"/>
  <c r="AU291" i="53"/>
  <c r="AT291" i="53"/>
  <c r="AS291" i="53"/>
  <c r="BE291" i="53" s="1"/>
  <c r="AQ291" i="53"/>
  <c r="AP291" i="53"/>
  <c r="AO291" i="53"/>
  <c r="AN291" i="53"/>
  <c r="AM291" i="53"/>
  <c r="AL291" i="53"/>
  <c r="AR291" i="53" s="1"/>
  <c r="AD291" i="53"/>
  <c r="Q291" i="53"/>
  <c r="BD290" i="53"/>
  <c r="BC290" i="53"/>
  <c r="BB290" i="53"/>
  <c r="BA290" i="53"/>
  <c r="AZ290" i="53"/>
  <c r="AY290" i="53"/>
  <c r="AX290" i="53"/>
  <c r="AW290" i="53"/>
  <c r="AV290" i="53"/>
  <c r="AU290" i="53"/>
  <c r="AT290" i="53"/>
  <c r="AS290" i="53"/>
  <c r="BE290" i="53" s="1"/>
  <c r="BF290" i="53" s="1"/>
  <c r="AQ290" i="53"/>
  <c r="AP290" i="53"/>
  <c r="AO290" i="53"/>
  <c r="AN290" i="53"/>
  <c r="AM290" i="53"/>
  <c r="AL290" i="53"/>
  <c r="AR290" i="53" s="1"/>
  <c r="AD290" i="53"/>
  <c r="Q290" i="53"/>
  <c r="BD289" i="53"/>
  <c r="BC289" i="53"/>
  <c r="BB289" i="53"/>
  <c r="BA289" i="53"/>
  <c r="AZ289" i="53"/>
  <c r="AY289" i="53"/>
  <c r="AX289" i="53"/>
  <c r="AW289" i="53"/>
  <c r="AV289" i="53"/>
  <c r="AU289" i="53"/>
  <c r="AT289" i="53"/>
  <c r="AS289" i="53"/>
  <c r="BE289" i="53" s="1"/>
  <c r="AQ289" i="53"/>
  <c r="AP289" i="53"/>
  <c r="AO289" i="53"/>
  <c r="AN289" i="53"/>
  <c r="AM289" i="53"/>
  <c r="AL289" i="53"/>
  <c r="AR289" i="53" s="1"/>
  <c r="AD289" i="53"/>
  <c r="Q289" i="53"/>
  <c r="BD288" i="53"/>
  <c r="BC288" i="53"/>
  <c r="BB288" i="53"/>
  <c r="BA288" i="53"/>
  <c r="AZ288" i="53"/>
  <c r="AY288" i="53"/>
  <c r="AX288" i="53"/>
  <c r="AW288" i="53"/>
  <c r="AV288" i="53"/>
  <c r="AU288" i="53"/>
  <c r="AT288" i="53"/>
  <c r="AS288" i="53"/>
  <c r="BE288" i="53" s="1"/>
  <c r="BF288" i="53" s="1"/>
  <c r="AQ288" i="53"/>
  <c r="AP288" i="53"/>
  <c r="AO288" i="53"/>
  <c r="AN288" i="53"/>
  <c r="AM288" i="53"/>
  <c r="AL288" i="53"/>
  <c r="AR288" i="53" s="1"/>
  <c r="AD288" i="53"/>
  <c r="Q288" i="53"/>
  <c r="BD287" i="53"/>
  <c r="BC287" i="53"/>
  <c r="BB287" i="53"/>
  <c r="BA287" i="53"/>
  <c r="AZ287" i="53"/>
  <c r="AY287" i="53"/>
  <c r="AX287" i="53"/>
  <c r="AW287" i="53"/>
  <c r="AV287" i="53"/>
  <c r="AU287" i="53"/>
  <c r="AT287" i="53"/>
  <c r="AS287" i="53"/>
  <c r="BE287" i="53" s="1"/>
  <c r="AQ287" i="53"/>
  <c r="AP287" i="53"/>
  <c r="AO287" i="53"/>
  <c r="AN287" i="53"/>
  <c r="AM287" i="53"/>
  <c r="AL287" i="53"/>
  <c r="AD287" i="53"/>
  <c r="Q287" i="53"/>
  <c r="BD286" i="53"/>
  <c r="BC286" i="53"/>
  <c r="BB286" i="53"/>
  <c r="BA286" i="53"/>
  <c r="AZ286" i="53"/>
  <c r="AY286" i="53"/>
  <c r="AX286" i="53"/>
  <c r="AW286" i="53"/>
  <c r="AV286" i="53"/>
  <c r="AU286" i="53"/>
  <c r="AT286" i="53"/>
  <c r="AS286" i="53"/>
  <c r="BE286" i="53" s="1"/>
  <c r="AQ286" i="53"/>
  <c r="AP286" i="53"/>
  <c r="AO286" i="53"/>
  <c r="AN286" i="53"/>
  <c r="AM286" i="53"/>
  <c r="AL286" i="53"/>
  <c r="AR286" i="53" s="1"/>
  <c r="AD286" i="53"/>
  <c r="Q286" i="53"/>
  <c r="BD285" i="53"/>
  <c r="BC285" i="53"/>
  <c r="BB285" i="53"/>
  <c r="BA285" i="53"/>
  <c r="AZ285" i="53"/>
  <c r="AY285" i="53"/>
  <c r="AX285" i="53"/>
  <c r="AW285" i="53"/>
  <c r="AV285" i="53"/>
  <c r="AU285" i="53"/>
  <c r="AT285" i="53"/>
  <c r="AS285" i="53"/>
  <c r="BE285" i="53" s="1"/>
  <c r="AQ285" i="53"/>
  <c r="AP285" i="53"/>
  <c r="AO285" i="53"/>
  <c r="AN285" i="53"/>
  <c r="AM285" i="53"/>
  <c r="AL285" i="53"/>
  <c r="AD285" i="53"/>
  <c r="Q285" i="53"/>
  <c r="BD284" i="53"/>
  <c r="BC284" i="53"/>
  <c r="BB284" i="53"/>
  <c r="BA284" i="53"/>
  <c r="AZ284" i="53"/>
  <c r="AY284" i="53"/>
  <c r="AX284" i="53"/>
  <c r="AW284" i="53"/>
  <c r="AV284" i="53"/>
  <c r="AU284" i="53"/>
  <c r="AT284" i="53"/>
  <c r="AS284" i="53"/>
  <c r="BE284" i="53" s="1"/>
  <c r="AQ284" i="53"/>
  <c r="AP284" i="53"/>
  <c r="AO284" i="53"/>
  <c r="AN284" i="53"/>
  <c r="AM284" i="53"/>
  <c r="AL284" i="53"/>
  <c r="AR284" i="53" s="1"/>
  <c r="AD284" i="53"/>
  <c r="Q284" i="53"/>
  <c r="BD283" i="53"/>
  <c r="BC283" i="53"/>
  <c r="BB283" i="53"/>
  <c r="BA283" i="53"/>
  <c r="AZ283" i="53"/>
  <c r="AY283" i="53"/>
  <c r="AX283" i="53"/>
  <c r="AW283" i="53"/>
  <c r="AV283" i="53"/>
  <c r="AU283" i="53"/>
  <c r="AT283" i="53"/>
  <c r="AS283" i="53"/>
  <c r="BE283" i="53" s="1"/>
  <c r="AQ283" i="53"/>
  <c r="AP283" i="53"/>
  <c r="AO283" i="53"/>
  <c r="AN283" i="53"/>
  <c r="AM283" i="53"/>
  <c r="AL283" i="53"/>
  <c r="AD283" i="53"/>
  <c r="Q283" i="53"/>
  <c r="BD282" i="53"/>
  <c r="BC282" i="53"/>
  <c r="BB282" i="53"/>
  <c r="BA282" i="53"/>
  <c r="AZ282" i="53"/>
  <c r="AY282" i="53"/>
  <c r="AX282" i="53"/>
  <c r="AW282" i="53"/>
  <c r="AV282" i="53"/>
  <c r="AU282" i="53"/>
  <c r="AT282" i="53"/>
  <c r="AS282" i="53"/>
  <c r="BE282" i="53" s="1"/>
  <c r="AQ282" i="53"/>
  <c r="AP282" i="53"/>
  <c r="AO282" i="53"/>
  <c r="AN282" i="53"/>
  <c r="AM282" i="53"/>
  <c r="AL282" i="53"/>
  <c r="AR282" i="53" s="1"/>
  <c r="AD282" i="53"/>
  <c r="Q282" i="53"/>
  <c r="BD281" i="53"/>
  <c r="BC281" i="53"/>
  <c r="BB281" i="53"/>
  <c r="BA281" i="53"/>
  <c r="AZ281" i="53"/>
  <c r="AY281" i="53"/>
  <c r="AX281" i="53"/>
  <c r="AW281" i="53"/>
  <c r="AV281" i="53"/>
  <c r="AU281" i="53"/>
  <c r="AT281" i="53"/>
  <c r="AS281" i="53"/>
  <c r="BE281" i="53" s="1"/>
  <c r="AQ281" i="53"/>
  <c r="AP281" i="53"/>
  <c r="AO281" i="53"/>
  <c r="AN281" i="53"/>
  <c r="AM281" i="53"/>
  <c r="AL281" i="53"/>
  <c r="AD281" i="53"/>
  <c r="Q281" i="53"/>
  <c r="BD280" i="53"/>
  <c r="BC280" i="53"/>
  <c r="BB280" i="53"/>
  <c r="BA280" i="53"/>
  <c r="AZ280" i="53"/>
  <c r="AY280" i="53"/>
  <c r="AX280" i="53"/>
  <c r="AW280" i="53"/>
  <c r="AV280" i="53"/>
  <c r="AU280" i="53"/>
  <c r="AT280" i="53"/>
  <c r="AS280" i="53"/>
  <c r="BE280" i="53" s="1"/>
  <c r="AQ280" i="53"/>
  <c r="AP280" i="53"/>
  <c r="AO280" i="53"/>
  <c r="AN280" i="53"/>
  <c r="AM280" i="53"/>
  <c r="AL280" i="53"/>
  <c r="AR280" i="53" s="1"/>
  <c r="AD280" i="53"/>
  <c r="Q280" i="53"/>
  <c r="BD279" i="53"/>
  <c r="BC279" i="53"/>
  <c r="BB279" i="53"/>
  <c r="BA279" i="53"/>
  <c r="AZ279" i="53"/>
  <c r="AY279" i="53"/>
  <c r="AX279" i="53"/>
  <c r="AW279" i="53"/>
  <c r="AV279" i="53"/>
  <c r="AU279" i="53"/>
  <c r="AT279" i="53"/>
  <c r="AS279" i="53"/>
  <c r="BE279" i="53" s="1"/>
  <c r="AQ279" i="53"/>
  <c r="AP279" i="53"/>
  <c r="AO279" i="53"/>
  <c r="AN279" i="53"/>
  <c r="AM279" i="53"/>
  <c r="AL279" i="53"/>
  <c r="AD279" i="53"/>
  <c r="Q279" i="53"/>
  <c r="BD278" i="53"/>
  <c r="BC278" i="53"/>
  <c r="BB278" i="53"/>
  <c r="BA278" i="53"/>
  <c r="AZ278" i="53"/>
  <c r="AY278" i="53"/>
  <c r="AX278" i="53"/>
  <c r="AW278" i="53"/>
  <c r="AV278" i="53"/>
  <c r="AU278" i="53"/>
  <c r="AT278" i="53"/>
  <c r="AS278" i="53"/>
  <c r="BE278" i="53" s="1"/>
  <c r="AQ278" i="53"/>
  <c r="AP278" i="53"/>
  <c r="AO278" i="53"/>
  <c r="AN278" i="53"/>
  <c r="AM278" i="53"/>
  <c r="AL278" i="53"/>
  <c r="AR278" i="53" s="1"/>
  <c r="AD278" i="53"/>
  <c r="Q278" i="53"/>
  <c r="BD277" i="53"/>
  <c r="BC277" i="53"/>
  <c r="BB277" i="53"/>
  <c r="BA277" i="53"/>
  <c r="AZ277" i="53"/>
  <c r="AY277" i="53"/>
  <c r="AX277" i="53"/>
  <c r="AW277" i="53"/>
  <c r="AV277" i="53"/>
  <c r="AU277" i="53"/>
  <c r="AT277" i="53"/>
  <c r="AS277" i="53"/>
  <c r="BE277" i="53" s="1"/>
  <c r="AQ277" i="53"/>
  <c r="AP277" i="53"/>
  <c r="AO277" i="53"/>
  <c r="AN277" i="53"/>
  <c r="AM277" i="53"/>
  <c r="AL277" i="53"/>
  <c r="AD277" i="53"/>
  <c r="Q277" i="53"/>
  <c r="BD276" i="53"/>
  <c r="BC276" i="53"/>
  <c r="BB276" i="53"/>
  <c r="BA276" i="53"/>
  <c r="AZ276" i="53"/>
  <c r="AY276" i="53"/>
  <c r="AX276" i="53"/>
  <c r="AW276" i="53"/>
  <c r="AV276" i="53"/>
  <c r="AU276" i="53"/>
  <c r="AT276" i="53"/>
  <c r="AS276" i="53"/>
  <c r="BE276" i="53" s="1"/>
  <c r="AQ276" i="53"/>
  <c r="AP276" i="53"/>
  <c r="AO276" i="53"/>
  <c r="AN276" i="53"/>
  <c r="AM276" i="53"/>
  <c r="AL276" i="53"/>
  <c r="AR276" i="53" s="1"/>
  <c r="AD276" i="53"/>
  <c r="Q276" i="53"/>
  <c r="BD275" i="53"/>
  <c r="BC275" i="53"/>
  <c r="BB275" i="53"/>
  <c r="BA275" i="53"/>
  <c r="AZ275" i="53"/>
  <c r="AY275" i="53"/>
  <c r="AX275" i="53"/>
  <c r="AW275" i="53"/>
  <c r="AV275" i="53"/>
  <c r="AU275" i="53"/>
  <c r="AT275" i="53"/>
  <c r="AS275" i="53"/>
  <c r="BE275" i="53" s="1"/>
  <c r="AQ275" i="53"/>
  <c r="AP275" i="53"/>
  <c r="AO275" i="53"/>
  <c r="AN275" i="53"/>
  <c r="AM275" i="53"/>
  <c r="AL275" i="53"/>
  <c r="AD275" i="53"/>
  <c r="Q275" i="53"/>
  <c r="BD274" i="53"/>
  <c r="BC274" i="53"/>
  <c r="BB274" i="53"/>
  <c r="BA274" i="53"/>
  <c r="AZ274" i="53"/>
  <c r="AY274" i="53"/>
  <c r="AX274" i="53"/>
  <c r="AW274" i="53"/>
  <c r="AV274" i="53"/>
  <c r="AU274" i="53"/>
  <c r="AT274" i="53"/>
  <c r="AS274" i="53"/>
  <c r="BE274" i="53" s="1"/>
  <c r="AQ274" i="53"/>
  <c r="AP274" i="53"/>
  <c r="AO274" i="53"/>
  <c r="AN274" i="53"/>
  <c r="AM274" i="53"/>
  <c r="AL274" i="53"/>
  <c r="AR274" i="53" s="1"/>
  <c r="AD274" i="53"/>
  <c r="Q274" i="53"/>
  <c r="BD273" i="53"/>
  <c r="BC273" i="53"/>
  <c r="BB273" i="53"/>
  <c r="BA273" i="53"/>
  <c r="AZ273" i="53"/>
  <c r="AY273" i="53"/>
  <c r="AX273" i="53"/>
  <c r="AW273" i="53"/>
  <c r="AV273" i="53"/>
  <c r="AU273" i="53"/>
  <c r="AT273" i="53"/>
  <c r="AS273" i="53"/>
  <c r="BE273" i="53" s="1"/>
  <c r="AQ273" i="53"/>
  <c r="AP273" i="53"/>
  <c r="AO273" i="53"/>
  <c r="AN273" i="53"/>
  <c r="AM273" i="53"/>
  <c r="AL273" i="53"/>
  <c r="AD273" i="53"/>
  <c r="Q273" i="53"/>
  <c r="BD272" i="53"/>
  <c r="BC272" i="53"/>
  <c r="BB272" i="53"/>
  <c r="BA272" i="53"/>
  <c r="AZ272" i="53"/>
  <c r="AY272" i="53"/>
  <c r="AX272" i="53"/>
  <c r="AW272" i="53"/>
  <c r="AV272" i="53"/>
  <c r="AU272" i="53"/>
  <c r="AT272" i="53"/>
  <c r="AS272" i="53"/>
  <c r="BE272" i="53" s="1"/>
  <c r="AQ272" i="53"/>
  <c r="AP272" i="53"/>
  <c r="AO272" i="53"/>
  <c r="AN272" i="53"/>
  <c r="AM272" i="53"/>
  <c r="AL272" i="53"/>
  <c r="AR272" i="53" s="1"/>
  <c r="AD272" i="53"/>
  <c r="Q272" i="53"/>
  <c r="BD271" i="53"/>
  <c r="BC271" i="53"/>
  <c r="BB271" i="53"/>
  <c r="BA271" i="53"/>
  <c r="AZ271" i="53"/>
  <c r="AY271" i="53"/>
  <c r="AX271" i="53"/>
  <c r="AW271" i="53"/>
  <c r="AV271" i="53"/>
  <c r="AU271" i="53"/>
  <c r="AT271" i="53"/>
  <c r="AS271" i="53"/>
  <c r="BE271" i="53" s="1"/>
  <c r="AQ271" i="53"/>
  <c r="AP271" i="53"/>
  <c r="AO271" i="53"/>
  <c r="AN271" i="53"/>
  <c r="AM271" i="53"/>
  <c r="AL271" i="53"/>
  <c r="AD271" i="53"/>
  <c r="Q271" i="53"/>
  <c r="BD270" i="53"/>
  <c r="BC270" i="53"/>
  <c r="BB270" i="53"/>
  <c r="BA270" i="53"/>
  <c r="AZ270" i="53"/>
  <c r="AY270" i="53"/>
  <c r="AX270" i="53"/>
  <c r="AW270" i="53"/>
  <c r="AV270" i="53"/>
  <c r="AU270" i="53"/>
  <c r="AT270" i="53"/>
  <c r="AS270" i="53"/>
  <c r="BE270" i="53" s="1"/>
  <c r="AQ270" i="53"/>
  <c r="AP270" i="53"/>
  <c r="AO270" i="53"/>
  <c r="AN270" i="53"/>
  <c r="AM270" i="53"/>
  <c r="AL270" i="53"/>
  <c r="AR270" i="53" s="1"/>
  <c r="AD270" i="53"/>
  <c r="Q270" i="53"/>
  <c r="BD269" i="53"/>
  <c r="BC269" i="53"/>
  <c r="BB269" i="53"/>
  <c r="BA269" i="53"/>
  <c r="AZ269" i="53"/>
  <c r="AY269" i="53"/>
  <c r="AX269" i="53"/>
  <c r="AW269" i="53"/>
  <c r="AV269" i="53"/>
  <c r="AU269" i="53"/>
  <c r="AT269" i="53"/>
  <c r="AS269" i="53"/>
  <c r="BE269" i="53" s="1"/>
  <c r="AQ269" i="53"/>
  <c r="AP269" i="53"/>
  <c r="AO269" i="53"/>
  <c r="AN269" i="53"/>
  <c r="AM269" i="53"/>
  <c r="AL269" i="53"/>
  <c r="AD269" i="53"/>
  <c r="Q269" i="53"/>
  <c r="BD268" i="53"/>
  <c r="BC268" i="53"/>
  <c r="BB268" i="53"/>
  <c r="BA268" i="53"/>
  <c r="AZ268" i="53"/>
  <c r="AY268" i="53"/>
  <c r="AX268" i="53"/>
  <c r="AW268" i="53"/>
  <c r="AV268" i="53"/>
  <c r="AU268" i="53"/>
  <c r="AT268" i="53"/>
  <c r="AS268" i="53"/>
  <c r="BE268" i="53" s="1"/>
  <c r="AQ268" i="53"/>
  <c r="AP268" i="53"/>
  <c r="AO268" i="53"/>
  <c r="AN268" i="53"/>
  <c r="AM268" i="53"/>
  <c r="AL268" i="53"/>
  <c r="AR268" i="53" s="1"/>
  <c r="AD268" i="53"/>
  <c r="Q268" i="53"/>
  <c r="BD267" i="53"/>
  <c r="BC267" i="53"/>
  <c r="BB267" i="53"/>
  <c r="BA267" i="53"/>
  <c r="AZ267" i="53"/>
  <c r="AY267" i="53"/>
  <c r="AX267" i="53"/>
  <c r="AW267" i="53"/>
  <c r="AV267" i="53"/>
  <c r="AU267" i="53"/>
  <c r="AT267" i="53"/>
  <c r="AS267" i="53"/>
  <c r="BE267" i="53" s="1"/>
  <c r="AQ267" i="53"/>
  <c r="AP267" i="53"/>
  <c r="AO267" i="53"/>
  <c r="AN267" i="53"/>
  <c r="AM267" i="53"/>
  <c r="AL267" i="53"/>
  <c r="AD267" i="53"/>
  <c r="Q267" i="53"/>
  <c r="BD266" i="53"/>
  <c r="BC266" i="53"/>
  <c r="BB266" i="53"/>
  <c r="BA266" i="53"/>
  <c r="AZ266" i="53"/>
  <c r="AY266" i="53"/>
  <c r="AX266" i="53"/>
  <c r="AW266" i="53"/>
  <c r="AV266" i="53"/>
  <c r="AU266" i="53"/>
  <c r="AT266" i="53"/>
  <c r="AS266" i="53"/>
  <c r="BE266" i="53" s="1"/>
  <c r="AQ266" i="53"/>
  <c r="AP266" i="53"/>
  <c r="AO266" i="53"/>
  <c r="AN266" i="53"/>
  <c r="AM266" i="53"/>
  <c r="AL266" i="53"/>
  <c r="AR266" i="53" s="1"/>
  <c r="AD266" i="53"/>
  <c r="Q266" i="53"/>
  <c r="BD265" i="53"/>
  <c r="BC265" i="53"/>
  <c r="BB265" i="53"/>
  <c r="BA265" i="53"/>
  <c r="AZ265" i="53"/>
  <c r="AY265" i="53"/>
  <c r="AX265" i="53"/>
  <c r="AW265" i="53"/>
  <c r="AV265" i="53"/>
  <c r="AU265" i="53"/>
  <c r="AT265" i="53"/>
  <c r="AS265" i="53"/>
  <c r="BE265" i="53" s="1"/>
  <c r="AQ265" i="53"/>
  <c r="AP265" i="53"/>
  <c r="AO265" i="53"/>
  <c r="AN265" i="53"/>
  <c r="AM265" i="53"/>
  <c r="AL265" i="53"/>
  <c r="AD265" i="53"/>
  <c r="Q265" i="53"/>
  <c r="BD264" i="53"/>
  <c r="BC264" i="53"/>
  <c r="BB264" i="53"/>
  <c r="BA264" i="53"/>
  <c r="AZ264" i="53"/>
  <c r="AY264" i="53"/>
  <c r="AX264" i="53"/>
  <c r="AW264" i="53"/>
  <c r="AV264" i="53"/>
  <c r="AU264" i="53"/>
  <c r="AT264" i="53"/>
  <c r="AS264" i="53"/>
  <c r="BE264" i="53" s="1"/>
  <c r="AQ264" i="53"/>
  <c r="AP264" i="53"/>
  <c r="AO264" i="53"/>
  <c r="AN264" i="53"/>
  <c r="AM264" i="53"/>
  <c r="AL264" i="53"/>
  <c r="AR264" i="53" s="1"/>
  <c r="AD264" i="53"/>
  <c r="Q264" i="53"/>
  <c r="BD263" i="53"/>
  <c r="BC263" i="53"/>
  <c r="BB263" i="53"/>
  <c r="BA263" i="53"/>
  <c r="AZ263" i="53"/>
  <c r="AY263" i="53"/>
  <c r="AX263" i="53"/>
  <c r="AW263" i="53"/>
  <c r="AV263" i="53"/>
  <c r="AU263" i="53"/>
  <c r="AT263" i="53"/>
  <c r="AS263" i="53"/>
  <c r="BE263" i="53" s="1"/>
  <c r="AQ263" i="53"/>
  <c r="AP263" i="53"/>
  <c r="AO263" i="53"/>
  <c r="AN263" i="53"/>
  <c r="AM263" i="53"/>
  <c r="AL263" i="53"/>
  <c r="AD263" i="53"/>
  <c r="Q263" i="53"/>
  <c r="BD262" i="53"/>
  <c r="BC262" i="53"/>
  <c r="BB262" i="53"/>
  <c r="BA262" i="53"/>
  <c r="AZ262" i="53"/>
  <c r="AY262" i="53"/>
  <c r="AX262" i="53"/>
  <c r="AW262" i="53"/>
  <c r="AV262" i="53"/>
  <c r="AU262" i="53"/>
  <c r="AT262" i="53"/>
  <c r="AS262" i="53"/>
  <c r="BE262" i="53" s="1"/>
  <c r="AQ262" i="53"/>
  <c r="AP262" i="53"/>
  <c r="AO262" i="53"/>
  <c r="AN262" i="53"/>
  <c r="AM262" i="53"/>
  <c r="AL262" i="53"/>
  <c r="AR262" i="53" s="1"/>
  <c r="AD262" i="53"/>
  <c r="Q262" i="53"/>
  <c r="BD261" i="53"/>
  <c r="BC261" i="53"/>
  <c r="BB261" i="53"/>
  <c r="BA261" i="53"/>
  <c r="AZ261" i="53"/>
  <c r="AY261" i="53"/>
  <c r="AX261" i="53"/>
  <c r="AW261" i="53"/>
  <c r="AV261" i="53"/>
  <c r="AU261" i="53"/>
  <c r="AT261" i="53"/>
  <c r="AS261" i="53"/>
  <c r="BE261" i="53" s="1"/>
  <c r="AQ261" i="53"/>
  <c r="AP261" i="53"/>
  <c r="AO261" i="53"/>
  <c r="AN261" i="53"/>
  <c r="AM261" i="53"/>
  <c r="AL261" i="53"/>
  <c r="AD261" i="53"/>
  <c r="Q261" i="53"/>
  <c r="BD260" i="53"/>
  <c r="BC260" i="53"/>
  <c r="BB260" i="53"/>
  <c r="BA260" i="53"/>
  <c r="AZ260" i="53"/>
  <c r="AY260" i="53"/>
  <c r="AX260" i="53"/>
  <c r="AW260" i="53"/>
  <c r="AV260" i="53"/>
  <c r="AU260" i="53"/>
  <c r="AT260" i="53"/>
  <c r="AS260" i="53"/>
  <c r="BE260" i="53" s="1"/>
  <c r="AQ260" i="53"/>
  <c r="AP260" i="53"/>
  <c r="AO260" i="53"/>
  <c r="AN260" i="53"/>
  <c r="AM260" i="53"/>
  <c r="AL260" i="53"/>
  <c r="AR260" i="53" s="1"/>
  <c r="AD260" i="53"/>
  <c r="Q260" i="53"/>
  <c r="BD259" i="53"/>
  <c r="BC259" i="53"/>
  <c r="BB259" i="53"/>
  <c r="BA259" i="53"/>
  <c r="AZ259" i="53"/>
  <c r="AY259" i="53"/>
  <c r="AX259" i="53"/>
  <c r="AW259" i="53"/>
  <c r="AV259" i="53"/>
  <c r="AU259" i="53"/>
  <c r="AT259" i="53"/>
  <c r="AS259" i="53"/>
  <c r="BE259" i="53" s="1"/>
  <c r="AQ259" i="53"/>
  <c r="AP259" i="53"/>
  <c r="AO259" i="53"/>
  <c r="AN259" i="53"/>
  <c r="AM259" i="53"/>
  <c r="AL259" i="53"/>
  <c r="AD259" i="53"/>
  <c r="Q259" i="53"/>
  <c r="BD258" i="53"/>
  <c r="BC258" i="53"/>
  <c r="BB258" i="53"/>
  <c r="BA258" i="53"/>
  <c r="AZ258" i="53"/>
  <c r="AY258" i="53"/>
  <c r="AX258" i="53"/>
  <c r="AW258" i="53"/>
  <c r="AV258" i="53"/>
  <c r="AU258" i="53"/>
  <c r="AT258" i="53"/>
  <c r="AS258" i="53"/>
  <c r="BE258" i="53" s="1"/>
  <c r="AQ258" i="53"/>
  <c r="AP258" i="53"/>
  <c r="AO258" i="53"/>
  <c r="AN258" i="53"/>
  <c r="AM258" i="53"/>
  <c r="AL258" i="53"/>
  <c r="AR258" i="53" s="1"/>
  <c r="AD258" i="53"/>
  <c r="Q258" i="53"/>
  <c r="BD257" i="53"/>
  <c r="BC257" i="53"/>
  <c r="BB257" i="53"/>
  <c r="BA257" i="53"/>
  <c r="AZ257" i="53"/>
  <c r="AY257" i="53"/>
  <c r="AX257" i="53"/>
  <c r="AW257" i="53"/>
  <c r="AV257" i="53"/>
  <c r="AU257" i="53"/>
  <c r="AT257" i="53"/>
  <c r="AS257" i="53"/>
  <c r="BE257" i="53" s="1"/>
  <c r="AQ257" i="53"/>
  <c r="AP257" i="53"/>
  <c r="AO257" i="53"/>
  <c r="AN257" i="53"/>
  <c r="AM257" i="53"/>
  <c r="AL257" i="53"/>
  <c r="AD257" i="53"/>
  <c r="Q257" i="53"/>
  <c r="BD256" i="53"/>
  <c r="BC256" i="53"/>
  <c r="BB256" i="53"/>
  <c r="BA256" i="53"/>
  <c r="AZ256" i="53"/>
  <c r="AY256" i="53"/>
  <c r="AX256" i="53"/>
  <c r="AW256" i="53"/>
  <c r="AV256" i="53"/>
  <c r="AU256" i="53"/>
  <c r="AT256" i="53"/>
  <c r="AS256" i="53"/>
  <c r="BE256" i="53" s="1"/>
  <c r="AQ256" i="53"/>
  <c r="AP256" i="53"/>
  <c r="AO256" i="53"/>
  <c r="AN256" i="53"/>
  <c r="AM256" i="53"/>
  <c r="AL256" i="53"/>
  <c r="AR256" i="53" s="1"/>
  <c r="AD256" i="53"/>
  <c r="Q256" i="53"/>
  <c r="BD255" i="53"/>
  <c r="BC255" i="53"/>
  <c r="BB255" i="53"/>
  <c r="BA255" i="53"/>
  <c r="AZ255" i="53"/>
  <c r="AY255" i="53"/>
  <c r="AX255" i="53"/>
  <c r="AW255" i="53"/>
  <c r="AV255" i="53"/>
  <c r="AU255" i="53"/>
  <c r="AT255" i="53"/>
  <c r="AS255" i="53"/>
  <c r="BE255" i="53" s="1"/>
  <c r="AQ255" i="53"/>
  <c r="AP255" i="53"/>
  <c r="AO255" i="53"/>
  <c r="AN255" i="53"/>
  <c r="AM255" i="53"/>
  <c r="AL255" i="53"/>
  <c r="AD255" i="53"/>
  <c r="Q255" i="53"/>
  <c r="BD254" i="53"/>
  <c r="BC254" i="53"/>
  <c r="BB254" i="53"/>
  <c r="BA254" i="53"/>
  <c r="AZ254" i="53"/>
  <c r="AY254" i="53"/>
  <c r="AX254" i="53"/>
  <c r="AW254" i="53"/>
  <c r="AV254" i="53"/>
  <c r="AU254" i="53"/>
  <c r="AT254" i="53"/>
  <c r="AS254" i="53"/>
  <c r="BE254" i="53" s="1"/>
  <c r="AQ254" i="53"/>
  <c r="AP254" i="53"/>
  <c r="AO254" i="53"/>
  <c r="AN254" i="53"/>
  <c r="AM254" i="53"/>
  <c r="AL254" i="53"/>
  <c r="AR254" i="53" s="1"/>
  <c r="AD254" i="53"/>
  <c r="Q254" i="53"/>
  <c r="BD253" i="53"/>
  <c r="BC253" i="53"/>
  <c r="BB253" i="53"/>
  <c r="BA253" i="53"/>
  <c r="AZ253" i="53"/>
  <c r="AY253" i="53"/>
  <c r="AX253" i="53"/>
  <c r="AW253" i="53"/>
  <c r="AV253" i="53"/>
  <c r="AU253" i="53"/>
  <c r="AT253" i="53"/>
  <c r="AS253" i="53"/>
  <c r="BE253" i="53" s="1"/>
  <c r="AQ253" i="53"/>
  <c r="AP253" i="53"/>
  <c r="AO253" i="53"/>
  <c r="AN253" i="53"/>
  <c r="AM253" i="53"/>
  <c r="AL253" i="53"/>
  <c r="AD253" i="53"/>
  <c r="Q253" i="53"/>
  <c r="BD252" i="53"/>
  <c r="BC252" i="53"/>
  <c r="BB252" i="53"/>
  <c r="BA252" i="53"/>
  <c r="AZ252" i="53"/>
  <c r="AY252" i="53"/>
  <c r="AX252" i="53"/>
  <c r="AW252" i="53"/>
  <c r="AV252" i="53"/>
  <c r="AU252" i="53"/>
  <c r="AT252" i="53"/>
  <c r="AS252" i="53"/>
  <c r="BE252" i="53" s="1"/>
  <c r="AQ252" i="53"/>
  <c r="AP252" i="53"/>
  <c r="AO252" i="53"/>
  <c r="AN252" i="53"/>
  <c r="AM252" i="53"/>
  <c r="AL252" i="53"/>
  <c r="AR252" i="53" s="1"/>
  <c r="AD252" i="53"/>
  <c r="Q252" i="53"/>
  <c r="BD251" i="53"/>
  <c r="BC251" i="53"/>
  <c r="BB251" i="53"/>
  <c r="BA251" i="53"/>
  <c r="AZ251" i="53"/>
  <c r="AY251" i="53"/>
  <c r="AX251" i="53"/>
  <c r="AW251" i="53"/>
  <c r="AV251" i="53"/>
  <c r="AU251" i="53"/>
  <c r="AT251" i="53"/>
  <c r="AS251" i="53"/>
  <c r="BE251" i="53" s="1"/>
  <c r="AQ251" i="53"/>
  <c r="AP251" i="53"/>
  <c r="AO251" i="53"/>
  <c r="AN251" i="53"/>
  <c r="AM251" i="53"/>
  <c r="AL251" i="53"/>
  <c r="AD251" i="53"/>
  <c r="Q251" i="53"/>
  <c r="BD250" i="53"/>
  <c r="BC250" i="53"/>
  <c r="BB250" i="53"/>
  <c r="BA250" i="53"/>
  <c r="AZ250" i="53"/>
  <c r="AY250" i="53"/>
  <c r="AX250" i="53"/>
  <c r="AW250" i="53"/>
  <c r="AV250" i="53"/>
  <c r="AU250" i="53"/>
  <c r="AT250" i="53"/>
  <c r="AS250" i="53"/>
  <c r="BE250" i="53" s="1"/>
  <c r="AQ250" i="53"/>
  <c r="AP250" i="53"/>
  <c r="AO250" i="53"/>
  <c r="AN250" i="53"/>
  <c r="AM250" i="53"/>
  <c r="AL250" i="53"/>
  <c r="AR250" i="53" s="1"/>
  <c r="AD250" i="53"/>
  <c r="Q250" i="53"/>
  <c r="BD249" i="53"/>
  <c r="BC249" i="53"/>
  <c r="BB249" i="53"/>
  <c r="BA249" i="53"/>
  <c r="AZ249" i="53"/>
  <c r="AY249" i="53"/>
  <c r="AX249" i="53"/>
  <c r="AW249" i="53"/>
  <c r="AV249" i="53"/>
  <c r="AU249" i="53"/>
  <c r="AT249" i="53"/>
  <c r="AS249" i="53"/>
  <c r="BE249" i="53" s="1"/>
  <c r="AQ249" i="53"/>
  <c r="AP249" i="53"/>
  <c r="AO249" i="53"/>
  <c r="AN249" i="53"/>
  <c r="AM249" i="53"/>
  <c r="AL249" i="53"/>
  <c r="AD249" i="53"/>
  <c r="Q249" i="53"/>
  <c r="BD248" i="53"/>
  <c r="BC248" i="53"/>
  <c r="BB248" i="53"/>
  <c r="BA248" i="53"/>
  <c r="AZ248" i="53"/>
  <c r="AY248" i="53"/>
  <c r="AX248" i="53"/>
  <c r="AW248" i="53"/>
  <c r="AV248" i="53"/>
  <c r="AU248" i="53"/>
  <c r="AT248" i="53"/>
  <c r="AS248" i="53"/>
  <c r="BE248" i="53" s="1"/>
  <c r="AQ248" i="53"/>
  <c r="AP248" i="53"/>
  <c r="AO248" i="53"/>
  <c r="AN248" i="53"/>
  <c r="AM248" i="53"/>
  <c r="AL248" i="53"/>
  <c r="AR248" i="53" s="1"/>
  <c r="AD248" i="53"/>
  <c r="Q248" i="53"/>
  <c r="BD247" i="53"/>
  <c r="BC247" i="53"/>
  <c r="BB247" i="53"/>
  <c r="BA247" i="53"/>
  <c r="AZ247" i="53"/>
  <c r="AY247" i="53"/>
  <c r="AX247" i="53"/>
  <c r="AW247" i="53"/>
  <c r="AV247" i="53"/>
  <c r="AU247" i="53"/>
  <c r="AT247" i="53"/>
  <c r="AS247" i="53"/>
  <c r="BE247" i="53" s="1"/>
  <c r="AQ247" i="53"/>
  <c r="AP247" i="53"/>
  <c r="AO247" i="53"/>
  <c r="AN247" i="53"/>
  <c r="AM247" i="53"/>
  <c r="AL247" i="53"/>
  <c r="AD247" i="53"/>
  <c r="Q247" i="53"/>
  <c r="BD246" i="53"/>
  <c r="BC246" i="53"/>
  <c r="BB246" i="53"/>
  <c r="BA246" i="53"/>
  <c r="AZ246" i="53"/>
  <c r="AY246" i="53"/>
  <c r="AX246" i="53"/>
  <c r="AW246" i="53"/>
  <c r="AV246" i="53"/>
  <c r="AU246" i="53"/>
  <c r="AT246" i="53"/>
  <c r="AS246" i="53"/>
  <c r="BE246" i="53" s="1"/>
  <c r="AQ246" i="53"/>
  <c r="AP246" i="53"/>
  <c r="AO246" i="53"/>
  <c r="AN246" i="53"/>
  <c r="AM246" i="53"/>
  <c r="AL246" i="53"/>
  <c r="AR246" i="53" s="1"/>
  <c r="AD246" i="53"/>
  <c r="Q246" i="53"/>
  <c r="BD245" i="53"/>
  <c r="BC245" i="53"/>
  <c r="BB245" i="53"/>
  <c r="BA245" i="53"/>
  <c r="AZ245" i="53"/>
  <c r="AY245" i="53"/>
  <c r="AX245" i="53"/>
  <c r="AW245" i="53"/>
  <c r="AV245" i="53"/>
  <c r="AU245" i="53"/>
  <c r="AT245" i="53"/>
  <c r="AS245" i="53"/>
  <c r="BE245" i="53" s="1"/>
  <c r="AQ245" i="53"/>
  <c r="AP245" i="53"/>
  <c r="AO245" i="53"/>
  <c r="AN245" i="53"/>
  <c r="AM245" i="53"/>
  <c r="AL245" i="53"/>
  <c r="AD245" i="53"/>
  <c r="Q245" i="53"/>
  <c r="BD244" i="53"/>
  <c r="BC244" i="53"/>
  <c r="BB244" i="53"/>
  <c r="BA244" i="53"/>
  <c r="AZ244" i="53"/>
  <c r="AY244" i="53"/>
  <c r="AX244" i="53"/>
  <c r="AW244" i="53"/>
  <c r="AV244" i="53"/>
  <c r="AU244" i="53"/>
  <c r="AT244" i="53"/>
  <c r="AS244" i="53"/>
  <c r="AQ244" i="53"/>
  <c r="AP244" i="53"/>
  <c r="AO244" i="53"/>
  <c r="AN244" i="53"/>
  <c r="AM244" i="53"/>
  <c r="AL244" i="53"/>
  <c r="AR244" i="53" s="1"/>
  <c r="AD244" i="53"/>
  <c r="Q244" i="53"/>
  <c r="BD243" i="53"/>
  <c r="BC243" i="53"/>
  <c r="BB243" i="53"/>
  <c r="BA243" i="53"/>
  <c r="AZ243" i="53"/>
  <c r="AY243" i="53"/>
  <c r="AX243" i="53"/>
  <c r="AW243" i="53"/>
  <c r="AV243" i="53"/>
  <c r="AU243" i="53"/>
  <c r="AT243" i="53"/>
  <c r="AS243" i="53"/>
  <c r="BE243" i="53" s="1"/>
  <c r="AQ243" i="53"/>
  <c r="AP243" i="53"/>
  <c r="AO243" i="53"/>
  <c r="AN243" i="53"/>
  <c r="AM243" i="53"/>
  <c r="AL243" i="53"/>
  <c r="AD243" i="53"/>
  <c r="Q243" i="53"/>
  <c r="BD242" i="53"/>
  <c r="BC242" i="53"/>
  <c r="BB242" i="53"/>
  <c r="BA242" i="53"/>
  <c r="AZ242" i="53"/>
  <c r="AY242" i="53"/>
  <c r="AX242" i="53"/>
  <c r="AW242" i="53"/>
  <c r="AV242" i="53"/>
  <c r="AU242" i="53"/>
  <c r="AT242" i="53"/>
  <c r="AS242" i="53"/>
  <c r="BE242" i="53" s="1"/>
  <c r="AQ242" i="53"/>
  <c r="AP242" i="53"/>
  <c r="AO242" i="53"/>
  <c r="AN242" i="53"/>
  <c r="AM242" i="53"/>
  <c r="AL242" i="53"/>
  <c r="AR242" i="53" s="1"/>
  <c r="AD242" i="53"/>
  <c r="Q242" i="53"/>
  <c r="BD241" i="53"/>
  <c r="BC241" i="53"/>
  <c r="BB241" i="53"/>
  <c r="BA241" i="53"/>
  <c r="AZ241" i="53"/>
  <c r="AY241" i="53"/>
  <c r="AX241" i="53"/>
  <c r="AW241" i="53"/>
  <c r="AV241" i="53"/>
  <c r="AU241" i="53"/>
  <c r="AT241" i="53"/>
  <c r="AS241" i="53"/>
  <c r="BE241" i="53" s="1"/>
  <c r="AQ241" i="53"/>
  <c r="AP241" i="53"/>
  <c r="AO241" i="53"/>
  <c r="AN241" i="53"/>
  <c r="AM241" i="53"/>
  <c r="AL241" i="53"/>
  <c r="AD241" i="53"/>
  <c r="Q241" i="53"/>
  <c r="BD240" i="53"/>
  <c r="BC240" i="53"/>
  <c r="BB240" i="53"/>
  <c r="BA240" i="53"/>
  <c r="AZ240" i="53"/>
  <c r="AY240" i="53"/>
  <c r="AX240" i="53"/>
  <c r="AW240" i="53"/>
  <c r="AV240" i="53"/>
  <c r="AU240" i="53"/>
  <c r="AT240" i="53"/>
  <c r="AS240" i="53"/>
  <c r="BE240" i="53" s="1"/>
  <c r="AQ240" i="53"/>
  <c r="AP240" i="53"/>
  <c r="AO240" i="53"/>
  <c r="AN240" i="53"/>
  <c r="AM240" i="53"/>
  <c r="AL240" i="53"/>
  <c r="AR240" i="53" s="1"/>
  <c r="AD240" i="53"/>
  <c r="Q240" i="53"/>
  <c r="BD239" i="53"/>
  <c r="BC239" i="53"/>
  <c r="BB239" i="53"/>
  <c r="BA239" i="53"/>
  <c r="AZ239" i="53"/>
  <c r="AY239" i="53"/>
  <c r="AX239" i="53"/>
  <c r="AW239" i="53"/>
  <c r="AV239" i="53"/>
  <c r="AU239" i="53"/>
  <c r="AT239" i="53"/>
  <c r="AS239" i="53"/>
  <c r="BE239" i="53" s="1"/>
  <c r="AQ239" i="53"/>
  <c r="AP239" i="53"/>
  <c r="AO239" i="53"/>
  <c r="AN239" i="53"/>
  <c r="AM239" i="53"/>
  <c r="AL239" i="53"/>
  <c r="AD239" i="53"/>
  <c r="Q239" i="53"/>
  <c r="BD238" i="53"/>
  <c r="BC238" i="53"/>
  <c r="BB238" i="53"/>
  <c r="BA238" i="53"/>
  <c r="AZ238" i="53"/>
  <c r="AY238" i="53"/>
  <c r="AX238" i="53"/>
  <c r="AW238" i="53"/>
  <c r="AV238" i="53"/>
  <c r="AU238" i="53"/>
  <c r="AT238" i="53"/>
  <c r="AS238" i="53"/>
  <c r="BE238" i="53" s="1"/>
  <c r="AQ238" i="53"/>
  <c r="AP238" i="53"/>
  <c r="AO238" i="53"/>
  <c r="AN238" i="53"/>
  <c r="AM238" i="53"/>
  <c r="AL238" i="53"/>
  <c r="AR238" i="53" s="1"/>
  <c r="AD238" i="53"/>
  <c r="Q238" i="53"/>
  <c r="BD237" i="53"/>
  <c r="BC237" i="53"/>
  <c r="BB237" i="53"/>
  <c r="BA237" i="53"/>
  <c r="AZ237" i="53"/>
  <c r="AY237" i="53"/>
  <c r="AX237" i="53"/>
  <c r="AW237" i="53"/>
  <c r="AV237" i="53"/>
  <c r="AU237" i="53"/>
  <c r="AT237" i="53"/>
  <c r="AS237" i="53"/>
  <c r="BE237" i="53" s="1"/>
  <c r="AQ237" i="53"/>
  <c r="AP237" i="53"/>
  <c r="AO237" i="53"/>
  <c r="AN237" i="53"/>
  <c r="AM237" i="53"/>
  <c r="AL237" i="53"/>
  <c r="AD237" i="53"/>
  <c r="Q237" i="53"/>
  <c r="BD236" i="53"/>
  <c r="BC236" i="53"/>
  <c r="BB236" i="53"/>
  <c r="BA236" i="53"/>
  <c r="AZ236" i="53"/>
  <c r="AY236" i="53"/>
  <c r="AX236" i="53"/>
  <c r="AW236" i="53"/>
  <c r="AV236" i="53"/>
  <c r="AU236" i="53"/>
  <c r="AT236" i="53"/>
  <c r="AS236" i="53"/>
  <c r="BE236" i="53" s="1"/>
  <c r="AQ236" i="53"/>
  <c r="AP236" i="53"/>
  <c r="AO236" i="53"/>
  <c r="AN236" i="53"/>
  <c r="AM236" i="53"/>
  <c r="AL236" i="53"/>
  <c r="AR236" i="53" s="1"/>
  <c r="AD236" i="53"/>
  <c r="Q236" i="53"/>
  <c r="BD235" i="53"/>
  <c r="BC235" i="53"/>
  <c r="BB235" i="53"/>
  <c r="BA235" i="53"/>
  <c r="AZ235" i="53"/>
  <c r="AY235" i="53"/>
  <c r="AX235" i="53"/>
  <c r="AW235" i="53"/>
  <c r="AV235" i="53"/>
  <c r="AU235" i="53"/>
  <c r="AT235" i="53"/>
  <c r="AS235" i="53"/>
  <c r="BE235" i="53" s="1"/>
  <c r="AQ235" i="53"/>
  <c r="AP235" i="53"/>
  <c r="AO235" i="53"/>
  <c r="AN235" i="53"/>
  <c r="AM235" i="53"/>
  <c r="AL235" i="53"/>
  <c r="AD235" i="53"/>
  <c r="Q235" i="53"/>
  <c r="BD234" i="53"/>
  <c r="BC234" i="53"/>
  <c r="BB234" i="53"/>
  <c r="BA234" i="53"/>
  <c r="AZ234" i="53"/>
  <c r="AY234" i="53"/>
  <c r="AX234" i="53"/>
  <c r="AW234" i="53"/>
  <c r="AV234" i="53"/>
  <c r="AU234" i="53"/>
  <c r="AT234" i="53"/>
  <c r="AS234" i="53"/>
  <c r="BE234" i="53" s="1"/>
  <c r="AQ234" i="53"/>
  <c r="AP234" i="53"/>
  <c r="AO234" i="53"/>
  <c r="AN234" i="53"/>
  <c r="AM234" i="53"/>
  <c r="AL234" i="53"/>
  <c r="AR234" i="53" s="1"/>
  <c r="AD234" i="53"/>
  <c r="Q234" i="53"/>
  <c r="BD233" i="53"/>
  <c r="BC233" i="53"/>
  <c r="BB233" i="53"/>
  <c r="BA233" i="53"/>
  <c r="AZ233" i="53"/>
  <c r="AY233" i="53"/>
  <c r="AX233" i="53"/>
  <c r="AW233" i="53"/>
  <c r="AV233" i="53"/>
  <c r="AU233" i="53"/>
  <c r="AT233" i="53"/>
  <c r="AS233" i="53"/>
  <c r="BE233" i="53" s="1"/>
  <c r="AQ233" i="53"/>
  <c r="AP233" i="53"/>
  <c r="AO233" i="53"/>
  <c r="AN233" i="53"/>
  <c r="AM233" i="53"/>
  <c r="AL233" i="53"/>
  <c r="AD233" i="53"/>
  <c r="Q233" i="53"/>
  <c r="BD232" i="53"/>
  <c r="BC232" i="53"/>
  <c r="BB232" i="53"/>
  <c r="BA232" i="53"/>
  <c r="AZ232" i="53"/>
  <c r="AY232" i="53"/>
  <c r="AX232" i="53"/>
  <c r="AW232" i="53"/>
  <c r="AV232" i="53"/>
  <c r="AU232" i="53"/>
  <c r="AT232" i="53"/>
  <c r="AS232" i="53"/>
  <c r="BE232" i="53" s="1"/>
  <c r="AQ232" i="53"/>
  <c r="AP232" i="53"/>
  <c r="AO232" i="53"/>
  <c r="AN232" i="53"/>
  <c r="AM232" i="53"/>
  <c r="AL232" i="53"/>
  <c r="AR232" i="53" s="1"/>
  <c r="AD232" i="53"/>
  <c r="Q232" i="53"/>
  <c r="BD231" i="53"/>
  <c r="BC231" i="53"/>
  <c r="BB231" i="53"/>
  <c r="BA231" i="53"/>
  <c r="AZ231" i="53"/>
  <c r="AY231" i="53"/>
  <c r="AX231" i="53"/>
  <c r="AW231" i="53"/>
  <c r="AV231" i="53"/>
  <c r="AU231" i="53"/>
  <c r="AT231" i="53"/>
  <c r="AS231" i="53"/>
  <c r="BE231" i="53" s="1"/>
  <c r="AQ231" i="53"/>
  <c r="AP231" i="53"/>
  <c r="AO231" i="53"/>
  <c r="AN231" i="53"/>
  <c r="AM231" i="53"/>
  <c r="AL231" i="53"/>
  <c r="AD231" i="53"/>
  <c r="Q231" i="53"/>
  <c r="BD230" i="53"/>
  <c r="BC230" i="53"/>
  <c r="BB230" i="53"/>
  <c r="BA230" i="53"/>
  <c r="AZ230" i="53"/>
  <c r="AY230" i="53"/>
  <c r="AX230" i="53"/>
  <c r="AW230" i="53"/>
  <c r="AV230" i="53"/>
  <c r="AU230" i="53"/>
  <c r="AT230" i="53"/>
  <c r="AS230" i="53"/>
  <c r="BE230" i="53" s="1"/>
  <c r="AQ230" i="53"/>
  <c r="AP230" i="53"/>
  <c r="AO230" i="53"/>
  <c r="AN230" i="53"/>
  <c r="AM230" i="53"/>
  <c r="AL230" i="53"/>
  <c r="AR230" i="53" s="1"/>
  <c r="AD230" i="53"/>
  <c r="Q230" i="53"/>
  <c r="BD229" i="53"/>
  <c r="BC229" i="53"/>
  <c r="BB229" i="53"/>
  <c r="BA229" i="53"/>
  <c r="AZ229" i="53"/>
  <c r="AY229" i="53"/>
  <c r="AX229" i="53"/>
  <c r="AW229" i="53"/>
  <c r="AV229" i="53"/>
  <c r="AU229" i="53"/>
  <c r="AT229" i="53"/>
  <c r="AS229" i="53"/>
  <c r="BE229" i="53" s="1"/>
  <c r="AQ229" i="53"/>
  <c r="AP229" i="53"/>
  <c r="AO229" i="53"/>
  <c r="AN229" i="53"/>
  <c r="AM229" i="53"/>
  <c r="AL229" i="53"/>
  <c r="AD229" i="53"/>
  <c r="Q229" i="53"/>
  <c r="BD228" i="53"/>
  <c r="BC228" i="53"/>
  <c r="BB228" i="53"/>
  <c r="BA228" i="53"/>
  <c r="AZ228" i="53"/>
  <c r="AY228" i="53"/>
  <c r="AX228" i="53"/>
  <c r="AW228" i="53"/>
  <c r="AV228" i="53"/>
  <c r="AU228" i="53"/>
  <c r="AT228" i="53"/>
  <c r="AS228" i="53"/>
  <c r="BE228" i="53" s="1"/>
  <c r="AQ228" i="53"/>
  <c r="AP228" i="53"/>
  <c r="AO228" i="53"/>
  <c r="AN228" i="53"/>
  <c r="AM228" i="53"/>
  <c r="AL228" i="53"/>
  <c r="AR228" i="53" s="1"/>
  <c r="AD228" i="53"/>
  <c r="Q228" i="53"/>
  <c r="BD227" i="53"/>
  <c r="BC227" i="53"/>
  <c r="BB227" i="53"/>
  <c r="BA227" i="53"/>
  <c r="AZ227" i="53"/>
  <c r="AY227" i="53"/>
  <c r="AX227" i="53"/>
  <c r="AW227" i="53"/>
  <c r="AV227" i="53"/>
  <c r="AU227" i="53"/>
  <c r="AT227" i="53"/>
  <c r="AS227" i="53"/>
  <c r="AQ227" i="53"/>
  <c r="AP227" i="53"/>
  <c r="AO227" i="53"/>
  <c r="AN227" i="53"/>
  <c r="AM227" i="53"/>
  <c r="AL227" i="53"/>
  <c r="AD227" i="53"/>
  <c r="Q227" i="53"/>
  <c r="BD226" i="53"/>
  <c r="BC226" i="53"/>
  <c r="BB226" i="53"/>
  <c r="BA226" i="53"/>
  <c r="AZ226" i="53"/>
  <c r="AY226" i="53"/>
  <c r="AX226" i="53"/>
  <c r="AW226" i="53"/>
  <c r="AV226" i="53"/>
  <c r="AU226" i="53"/>
  <c r="AT226" i="53"/>
  <c r="AS226" i="53"/>
  <c r="BE226" i="53" s="1"/>
  <c r="AQ226" i="53"/>
  <c r="AP226" i="53"/>
  <c r="AO226" i="53"/>
  <c r="AN226" i="53"/>
  <c r="AM226" i="53"/>
  <c r="AL226" i="53"/>
  <c r="AR226" i="53" s="1"/>
  <c r="AD226" i="53"/>
  <c r="Q226" i="53"/>
  <c r="BD225" i="53"/>
  <c r="BC225" i="53"/>
  <c r="BB225" i="53"/>
  <c r="BA225" i="53"/>
  <c r="AZ225" i="53"/>
  <c r="AY225" i="53"/>
  <c r="AX225" i="53"/>
  <c r="AW225" i="53"/>
  <c r="AV225" i="53"/>
  <c r="AU225" i="53"/>
  <c r="AT225" i="53"/>
  <c r="AS225" i="53"/>
  <c r="BE225" i="53" s="1"/>
  <c r="AQ225" i="53"/>
  <c r="AP225" i="53"/>
  <c r="AO225" i="53"/>
  <c r="AN225" i="53"/>
  <c r="AM225" i="53"/>
  <c r="AL225" i="53"/>
  <c r="AD225" i="53"/>
  <c r="Q225" i="53"/>
  <c r="BD224" i="53"/>
  <c r="BC224" i="53"/>
  <c r="BB224" i="53"/>
  <c r="BA224" i="53"/>
  <c r="AZ224" i="53"/>
  <c r="AY224" i="53"/>
  <c r="AX224" i="53"/>
  <c r="AW224" i="53"/>
  <c r="AV224" i="53"/>
  <c r="AU224" i="53"/>
  <c r="AT224" i="53"/>
  <c r="AS224" i="53"/>
  <c r="BE224" i="53" s="1"/>
  <c r="AQ224" i="53"/>
  <c r="AP224" i="53"/>
  <c r="AO224" i="53"/>
  <c r="AN224" i="53"/>
  <c r="AM224" i="53"/>
  <c r="AL224" i="53"/>
  <c r="AR224" i="53" s="1"/>
  <c r="AD224" i="53"/>
  <c r="Q224" i="53"/>
  <c r="BD223" i="53"/>
  <c r="BC223" i="53"/>
  <c r="BB223" i="53"/>
  <c r="BA223" i="53"/>
  <c r="AZ223" i="53"/>
  <c r="AY223" i="53"/>
  <c r="AX223" i="53"/>
  <c r="AW223" i="53"/>
  <c r="AV223" i="53"/>
  <c r="AU223" i="53"/>
  <c r="AT223" i="53"/>
  <c r="AS223" i="53"/>
  <c r="BE223" i="53" s="1"/>
  <c r="AQ223" i="53"/>
  <c r="AP223" i="53"/>
  <c r="AO223" i="53"/>
  <c r="AN223" i="53"/>
  <c r="AM223" i="53"/>
  <c r="AL223" i="53"/>
  <c r="AD223" i="53"/>
  <c r="Q223" i="53"/>
  <c r="BD222" i="53"/>
  <c r="BC222" i="53"/>
  <c r="BB222" i="53"/>
  <c r="BA222" i="53"/>
  <c r="AZ222" i="53"/>
  <c r="AY222" i="53"/>
  <c r="AX222" i="53"/>
  <c r="AW222" i="53"/>
  <c r="AV222" i="53"/>
  <c r="AU222" i="53"/>
  <c r="AT222" i="53"/>
  <c r="AS222" i="53"/>
  <c r="BE222" i="53" s="1"/>
  <c r="AQ222" i="53"/>
  <c r="AP222" i="53"/>
  <c r="AO222" i="53"/>
  <c r="AN222" i="53"/>
  <c r="AM222" i="53"/>
  <c r="AL222" i="53"/>
  <c r="AR222" i="53" s="1"/>
  <c r="AD222" i="53"/>
  <c r="Q222" i="53"/>
  <c r="BD221" i="53"/>
  <c r="BC221" i="53"/>
  <c r="BB221" i="53"/>
  <c r="BA221" i="53"/>
  <c r="AZ221" i="53"/>
  <c r="AY221" i="53"/>
  <c r="AX221" i="53"/>
  <c r="AW221" i="53"/>
  <c r="AV221" i="53"/>
  <c r="AU221" i="53"/>
  <c r="AT221" i="53"/>
  <c r="AS221" i="53"/>
  <c r="BE221" i="53" s="1"/>
  <c r="AQ221" i="53"/>
  <c r="AP221" i="53"/>
  <c r="AO221" i="53"/>
  <c r="AN221" i="53"/>
  <c r="AM221" i="53"/>
  <c r="AL221" i="53"/>
  <c r="AD221" i="53"/>
  <c r="Q221" i="53"/>
  <c r="BD220" i="53"/>
  <c r="BC220" i="53"/>
  <c r="BB220" i="53"/>
  <c r="BA220" i="53"/>
  <c r="AZ220" i="53"/>
  <c r="AY220" i="53"/>
  <c r="AX220" i="53"/>
  <c r="AW220" i="53"/>
  <c r="AV220" i="53"/>
  <c r="AU220" i="53"/>
  <c r="AT220" i="53"/>
  <c r="AS220" i="53"/>
  <c r="BE220" i="53" s="1"/>
  <c r="AQ220" i="53"/>
  <c r="AP220" i="53"/>
  <c r="AO220" i="53"/>
  <c r="AN220" i="53"/>
  <c r="AM220" i="53"/>
  <c r="AL220" i="53"/>
  <c r="AR220" i="53" s="1"/>
  <c r="AD220" i="53"/>
  <c r="Q220" i="53"/>
  <c r="BD219" i="53"/>
  <c r="BC219" i="53"/>
  <c r="BB219" i="53"/>
  <c r="BA219" i="53"/>
  <c r="AZ219" i="53"/>
  <c r="AY219" i="53"/>
  <c r="AX219" i="53"/>
  <c r="AW219" i="53"/>
  <c r="AV219" i="53"/>
  <c r="AU219" i="53"/>
  <c r="AT219" i="53"/>
  <c r="AS219" i="53"/>
  <c r="BE219" i="53" s="1"/>
  <c r="AQ219" i="53"/>
  <c r="AP219" i="53"/>
  <c r="AO219" i="53"/>
  <c r="AN219" i="53"/>
  <c r="AM219" i="53"/>
  <c r="AL219" i="53"/>
  <c r="AD219" i="53"/>
  <c r="Q219" i="53"/>
  <c r="BD218" i="53"/>
  <c r="BC218" i="53"/>
  <c r="BB218" i="53"/>
  <c r="BA218" i="53"/>
  <c r="AZ218" i="53"/>
  <c r="AY218" i="53"/>
  <c r="AX218" i="53"/>
  <c r="AW218" i="53"/>
  <c r="AV218" i="53"/>
  <c r="AU218" i="53"/>
  <c r="AT218" i="53"/>
  <c r="AS218" i="53"/>
  <c r="BE218" i="53" s="1"/>
  <c r="AQ218" i="53"/>
  <c r="AP218" i="53"/>
  <c r="AO218" i="53"/>
  <c r="AN218" i="53"/>
  <c r="AM218" i="53"/>
  <c r="AL218" i="53"/>
  <c r="AR218" i="53" s="1"/>
  <c r="AD218" i="53"/>
  <c r="Q218" i="53"/>
  <c r="BD217" i="53"/>
  <c r="BC217" i="53"/>
  <c r="BB217" i="53"/>
  <c r="BA217" i="53"/>
  <c r="AZ217" i="53"/>
  <c r="AY217" i="53"/>
  <c r="AX217" i="53"/>
  <c r="AW217" i="53"/>
  <c r="AV217" i="53"/>
  <c r="AU217" i="53"/>
  <c r="AT217" i="53"/>
  <c r="AS217" i="53"/>
  <c r="BE217" i="53" s="1"/>
  <c r="AQ217" i="53"/>
  <c r="AP217" i="53"/>
  <c r="AO217" i="53"/>
  <c r="AN217" i="53"/>
  <c r="AM217" i="53"/>
  <c r="AL217" i="53"/>
  <c r="AD217" i="53"/>
  <c r="Q217" i="53"/>
  <c r="BD216" i="53"/>
  <c r="BC216" i="53"/>
  <c r="BB216" i="53"/>
  <c r="BA216" i="53"/>
  <c r="AZ216" i="53"/>
  <c r="AY216" i="53"/>
  <c r="AX216" i="53"/>
  <c r="AW216" i="53"/>
  <c r="AV216" i="53"/>
  <c r="AU216" i="53"/>
  <c r="AT216" i="53"/>
  <c r="AS216" i="53"/>
  <c r="BE216" i="53" s="1"/>
  <c r="AQ216" i="53"/>
  <c r="AP216" i="53"/>
  <c r="AO216" i="53"/>
  <c r="AN216" i="53"/>
  <c r="AM216" i="53"/>
  <c r="AL216" i="53"/>
  <c r="AR216" i="53" s="1"/>
  <c r="AD216" i="53"/>
  <c r="Q216" i="53"/>
  <c r="BD215" i="53"/>
  <c r="BC215" i="53"/>
  <c r="BB215" i="53"/>
  <c r="BA215" i="53"/>
  <c r="AZ215" i="53"/>
  <c r="AY215" i="53"/>
  <c r="AX215" i="53"/>
  <c r="AW215" i="53"/>
  <c r="AV215" i="53"/>
  <c r="AU215" i="53"/>
  <c r="AT215" i="53"/>
  <c r="AS215" i="53"/>
  <c r="BE215" i="53" s="1"/>
  <c r="AQ215" i="53"/>
  <c r="AP215" i="53"/>
  <c r="AO215" i="53"/>
  <c r="AN215" i="53"/>
  <c r="AM215" i="53"/>
  <c r="AL215" i="53"/>
  <c r="AD215" i="53"/>
  <c r="Q215" i="53"/>
  <c r="BD214" i="53"/>
  <c r="BC214" i="53"/>
  <c r="BB214" i="53"/>
  <c r="BA214" i="53"/>
  <c r="AZ214" i="53"/>
  <c r="AY214" i="53"/>
  <c r="AX214" i="53"/>
  <c r="AW214" i="53"/>
  <c r="AV214" i="53"/>
  <c r="AU214" i="53"/>
  <c r="AT214" i="53"/>
  <c r="AS214" i="53"/>
  <c r="BE214" i="53" s="1"/>
  <c r="AQ214" i="53"/>
  <c r="AP214" i="53"/>
  <c r="AO214" i="53"/>
  <c r="AN214" i="53"/>
  <c r="AM214" i="53"/>
  <c r="AL214" i="53"/>
  <c r="AR214" i="53" s="1"/>
  <c r="AD214" i="53"/>
  <c r="Q214" i="53"/>
  <c r="BD213" i="53"/>
  <c r="BC213" i="53"/>
  <c r="BB213" i="53"/>
  <c r="BA213" i="53"/>
  <c r="AZ213" i="53"/>
  <c r="AY213" i="53"/>
  <c r="AX213" i="53"/>
  <c r="AW213" i="53"/>
  <c r="AV213" i="53"/>
  <c r="AU213" i="53"/>
  <c r="AT213" i="53"/>
  <c r="AS213" i="53"/>
  <c r="AQ213" i="53"/>
  <c r="AP213" i="53"/>
  <c r="AO213" i="53"/>
  <c r="AN213" i="53"/>
  <c r="AM213" i="53"/>
  <c r="AL213" i="53"/>
  <c r="AD213" i="53"/>
  <c r="Q213" i="53"/>
  <c r="BD212" i="53"/>
  <c r="BC212" i="53"/>
  <c r="BB212" i="53"/>
  <c r="BA212" i="53"/>
  <c r="AZ212" i="53"/>
  <c r="AY212" i="53"/>
  <c r="AX212" i="53"/>
  <c r="AW212" i="53"/>
  <c r="AV212" i="53"/>
  <c r="AU212" i="53"/>
  <c r="AT212" i="53"/>
  <c r="AS212" i="53"/>
  <c r="BE212" i="53" s="1"/>
  <c r="AQ212" i="53"/>
  <c r="AP212" i="53"/>
  <c r="AO212" i="53"/>
  <c r="AN212" i="53"/>
  <c r="AM212" i="53"/>
  <c r="AL212" i="53"/>
  <c r="AR212" i="53" s="1"/>
  <c r="AD212" i="53"/>
  <c r="Q212" i="53"/>
  <c r="BD211" i="53"/>
  <c r="BC211" i="53"/>
  <c r="BB211" i="53"/>
  <c r="BA211" i="53"/>
  <c r="AZ211" i="53"/>
  <c r="AY211" i="53"/>
  <c r="AX211" i="53"/>
  <c r="AW211" i="53"/>
  <c r="AV211" i="53"/>
  <c r="AU211" i="53"/>
  <c r="AT211" i="53"/>
  <c r="AS211" i="53"/>
  <c r="BE211" i="53" s="1"/>
  <c r="AQ211" i="53"/>
  <c r="AP211" i="53"/>
  <c r="AO211" i="53"/>
  <c r="AN211" i="53"/>
  <c r="AM211" i="53"/>
  <c r="AL211" i="53"/>
  <c r="AD211" i="53"/>
  <c r="Q211" i="53"/>
  <c r="BD210" i="53"/>
  <c r="BC210" i="53"/>
  <c r="BB210" i="53"/>
  <c r="BA210" i="53"/>
  <c r="AZ210" i="53"/>
  <c r="AY210" i="53"/>
  <c r="AX210" i="53"/>
  <c r="AW210" i="53"/>
  <c r="AV210" i="53"/>
  <c r="AU210" i="53"/>
  <c r="AT210" i="53"/>
  <c r="AS210" i="53"/>
  <c r="BE210" i="53" s="1"/>
  <c r="AQ210" i="53"/>
  <c r="AP210" i="53"/>
  <c r="AO210" i="53"/>
  <c r="AN210" i="53"/>
  <c r="AM210" i="53"/>
  <c r="AL210" i="53"/>
  <c r="AR210" i="53" s="1"/>
  <c r="AD210" i="53"/>
  <c r="Q210" i="53"/>
  <c r="BD209" i="53"/>
  <c r="BC209" i="53"/>
  <c r="BB209" i="53"/>
  <c r="BA209" i="53"/>
  <c r="AZ209" i="53"/>
  <c r="AY209" i="53"/>
  <c r="AX209" i="53"/>
  <c r="AW209" i="53"/>
  <c r="AV209" i="53"/>
  <c r="AU209" i="53"/>
  <c r="AT209" i="53"/>
  <c r="AS209" i="53"/>
  <c r="AQ209" i="53"/>
  <c r="AP209" i="53"/>
  <c r="AO209" i="53"/>
  <c r="AN209" i="53"/>
  <c r="AM209" i="53"/>
  <c r="AL209" i="53"/>
  <c r="AD209" i="53"/>
  <c r="Q209" i="53"/>
  <c r="BD208" i="53"/>
  <c r="BC208" i="53"/>
  <c r="BB208" i="53"/>
  <c r="BA208" i="53"/>
  <c r="AZ208" i="53"/>
  <c r="AY208" i="53"/>
  <c r="AX208" i="53"/>
  <c r="AW208" i="53"/>
  <c r="AV208" i="53"/>
  <c r="AU208" i="53"/>
  <c r="AT208" i="53"/>
  <c r="AS208" i="53"/>
  <c r="BE208" i="53" s="1"/>
  <c r="AQ208" i="53"/>
  <c r="AP208" i="53"/>
  <c r="AO208" i="53"/>
  <c r="AN208" i="53"/>
  <c r="AM208" i="53"/>
  <c r="AL208" i="53"/>
  <c r="AR208" i="53" s="1"/>
  <c r="AD208" i="53"/>
  <c r="Q208" i="53"/>
  <c r="BD207" i="53"/>
  <c r="BC207" i="53"/>
  <c r="BB207" i="53"/>
  <c r="BA207" i="53"/>
  <c r="AZ207" i="53"/>
  <c r="AY207" i="53"/>
  <c r="AX207" i="53"/>
  <c r="AW207" i="53"/>
  <c r="AV207" i="53"/>
  <c r="AU207" i="53"/>
  <c r="AT207" i="53"/>
  <c r="AS207" i="53"/>
  <c r="AQ207" i="53"/>
  <c r="AP207" i="53"/>
  <c r="AO207" i="53"/>
  <c r="AN207" i="53"/>
  <c r="AM207" i="53"/>
  <c r="AL207" i="53"/>
  <c r="AR207" i="53" s="1"/>
  <c r="AD207" i="53"/>
  <c r="Q207" i="53"/>
  <c r="BD206" i="53"/>
  <c r="BC206" i="53"/>
  <c r="BB206" i="53"/>
  <c r="BA206" i="53"/>
  <c r="AZ206" i="53"/>
  <c r="AY206" i="53"/>
  <c r="AX206" i="53"/>
  <c r="AW206" i="53"/>
  <c r="AV206" i="53"/>
  <c r="AU206" i="53"/>
  <c r="AT206" i="53"/>
  <c r="AS206" i="53"/>
  <c r="BE206" i="53" s="1"/>
  <c r="AQ206" i="53"/>
  <c r="AP206" i="53"/>
  <c r="AO206" i="53"/>
  <c r="AN206" i="53"/>
  <c r="AM206" i="53"/>
  <c r="AL206" i="53"/>
  <c r="AD206" i="53"/>
  <c r="Q206" i="53"/>
  <c r="BD205" i="53"/>
  <c r="BC205" i="53"/>
  <c r="BB205" i="53"/>
  <c r="BA205" i="53"/>
  <c r="AZ205" i="53"/>
  <c r="AY205" i="53"/>
  <c r="AX205" i="53"/>
  <c r="AW205" i="53"/>
  <c r="AV205" i="53"/>
  <c r="AU205" i="53"/>
  <c r="AT205" i="53"/>
  <c r="AS205" i="53"/>
  <c r="BE205" i="53" s="1"/>
  <c r="AQ205" i="53"/>
  <c r="AP205" i="53"/>
  <c r="AO205" i="53"/>
  <c r="AN205" i="53"/>
  <c r="AM205" i="53"/>
  <c r="AL205" i="53"/>
  <c r="AR205" i="53" s="1"/>
  <c r="AD205" i="53"/>
  <c r="Q205" i="53"/>
  <c r="BD204" i="53"/>
  <c r="BC204" i="53"/>
  <c r="BB204" i="53"/>
  <c r="BA204" i="53"/>
  <c r="AZ204" i="53"/>
  <c r="AY204" i="53"/>
  <c r="AX204" i="53"/>
  <c r="AW204" i="53"/>
  <c r="AV204" i="53"/>
  <c r="AU204" i="53"/>
  <c r="AT204" i="53"/>
  <c r="AS204" i="53"/>
  <c r="BE204" i="53" s="1"/>
  <c r="AQ204" i="53"/>
  <c r="AP204" i="53"/>
  <c r="AO204" i="53"/>
  <c r="AN204" i="53"/>
  <c r="AM204" i="53"/>
  <c r="AL204" i="53"/>
  <c r="AD204" i="53"/>
  <c r="Q204" i="53"/>
  <c r="BD203" i="53"/>
  <c r="BC203" i="53"/>
  <c r="BB203" i="53"/>
  <c r="BA203" i="53"/>
  <c r="AZ203" i="53"/>
  <c r="AY203" i="53"/>
  <c r="AX203" i="53"/>
  <c r="AW203" i="53"/>
  <c r="AV203" i="53"/>
  <c r="AU203" i="53"/>
  <c r="AT203" i="53"/>
  <c r="AS203" i="53"/>
  <c r="BE203" i="53" s="1"/>
  <c r="AQ203" i="53"/>
  <c r="AP203" i="53"/>
  <c r="AO203" i="53"/>
  <c r="AN203" i="53"/>
  <c r="AM203" i="53"/>
  <c r="AL203" i="53"/>
  <c r="AR203" i="53" s="1"/>
  <c r="AD203" i="53"/>
  <c r="Q203" i="53"/>
  <c r="BD202" i="53"/>
  <c r="BC202" i="53"/>
  <c r="BB202" i="53"/>
  <c r="BA202" i="53"/>
  <c r="AZ202" i="53"/>
  <c r="AY202" i="53"/>
  <c r="AX202" i="53"/>
  <c r="AW202" i="53"/>
  <c r="AV202" i="53"/>
  <c r="AU202" i="53"/>
  <c r="AT202" i="53"/>
  <c r="AS202" i="53"/>
  <c r="BE202" i="53" s="1"/>
  <c r="AQ202" i="53"/>
  <c r="AP202" i="53"/>
  <c r="AO202" i="53"/>
  <c r="AN202" i="53"/>
  <c r="AM202" i="53"/>
  <c r="AL202" i="53"/>
  <c r="AD202" i="53"/>
  <c r="Q202" i="53"/>
  <c r="BD201" i="53"/>
  <c r="BC201" i="53"/>
  <c r="BB201" i="53"/>
  <c r="BA201" i="53"/>
  <c r="AZ201" i="53"/>
  <c r="AY201" i="53"/>
  <c r="AX201" i="53"/>
  <c r="AW201" i="53"/>
  <c r="AV201" i="53"/>
  <c r="AU201" i="53"/>
  <c r="AT201" i="53"/>
  <c r="AS201" i="53"/>
  <c r="BE201" i="53" s="1"/>
  <c r="AQ201" i="53"/>
  <c r="AP201" i="53"/>
  <c r="AO201" i="53"/>
  <c r="AN201" i="53"/>
  <c r="AM201" i="53"/>
  <c r="AL201" i="53"/>
  <c r="AR201" i="53" s="1"/>
  <c r="AD201" i="53"/>
  <c r="Q201" i="53"/>
  <c r="BD200" i="53"/>
  <c r="BC200" i="53"/>
  <c r="BB200" i="53"/>
  <c r="BA200" i="53"/>
  <c r="AZ200" i="53"/>
  <c r="AY200" i="53"/>
  <c r="AX200" i="53"/>
  <c r="AW200" i="53"/>
  <c r="AV200" i="53"/>
  <c r="AU200" i="53"/>
  <c r="AT200" i="53"/>
  <c r="AS200" i="53"/>
  <c r="BE200" i="53" s="1"/>
  <c r="AQ200" i="53"/>
  <c r="AP200" i="53"/>
  <c r="AO200" i="53"/>
  <c r="AN200" i="53"/>
  <c r="AM200" i="53"/>
  <c r="AL200" i="53"/>
  <c r="AD200" i="53"/>
  <c r="Q200" i="53"/>
  <c r="BD199" i="53"/>
  <c r="BC199" i="53"/>
  <c r="BB199" i="53"/>
  <c r="BA199" i="53"/>
  <c r="AZ199" i="53"/>
  <c r="AY199" i="53"/>
  <c r="AX199" i="53"/>
  <c r="AW199" i="53"/>
  <c r="AV199" i="53"/>
  <c r="AU199" i="53"/>
  <c r="AT199" i="53"/>
  <c r="AS199" i="53"/>
  <c r="BE199" i="53" s="1"/>
  <c r="AQ199" i="53"/>
  <c r="AP199" i="53"/>
  <c r="AO199" i="53"/>
  <c r="AN199" i="53"/>
  <c r="AM199" i="53"/>
  <c r="AL199" i="53"/>
  <c r="AR199" i="53" s="1"/>
  <c r="AD199" i="53"/>
  <c r="Q199" i="53"/>
  <c r="BD198" i="53"/>
  <c r="BC198" i="53"/>
  <c r="BB198" i="53"/>
  <c r="BA198" i="53"/>
  <c r="AZ198" i="53"/>
  <c r="AY198" i="53"/>
  <c r="AX198" i="53"/>
  <c r="AW198" i="53"/>
  <c r="AV198" i="53"/>
  <c r="AU198" i="53"/>
  <c r="AT198" i="53"/>
  <c r="AS198" i="53"/>
  <c r="BE198" i="53" s="1"/>
  <c r="AQ198" i="53"/>
  <c r="AP198" i="53"/>
  <c r="AO198" i="53"/>
  <c r="AN198" i="53"/>
  <c r="AM198" i="53"/>
  <c r="AL198" i="53"/>
  <c r="AD198" i="53"/>
  <c r="Q198" i="53"/>
  <c r="BD197" i="53"/>
  <c r="BC197" i="53"/>
  <c r="BB197" i="53"/>
  <c r="BA197" i="53"/>
  <c r="AZ197" i="53"/>
  <c r="AY197" i="53"/>
  <c r="AX197" i="53"/>
  <c r="AW197" i="53"/>
  <c r="AV197" i="53"/>
  <c r="AU197" i="53"/>
  <c r="AT197" i="53"/>
  <c r="AS197" i="53"/>
  <c r="BE197" i="53" s="1"/>
  <c r="AQ197" i="53"/>
  <c r="AP197" i="53"/>
  <c r="AO197" i="53"/>
  <c r="AN197" i="53"/>
  <c r="AM197" i="53"/>
  <c r="AL197" i="53"/>
  <c r="AR197" i="53" s="1"/>
  <c r="AD197" i="53"/>
  <c r="Q197" i="53"/>
  <c r="BD196" i="53"/>
  <c r="BC196" i="53"/>
  <c r="BB196" i="53"/>
  <c r="BA196" i="53"/>
  <c r="AZ196" i="53"/>
  <c r="AY196" i="53"/>
  <c r="AX196" i="53"/>
  <c r="AW196" i="53"/>
  <c r="AV196" i="53"/>
  <c r="AU196" i="53"/>
  <c r="AT196" i="53"/>
  <c r="AS196" i="53"/>
  <c r="BE196" i="53" s="1"/>
  <c r="AQ196" i="53"/>
  <c r="AP196" i="53"/>
  <c r="AO196" i="53"/>
  <c r="AN196" i="53"/>
  <c r="AM196" i="53"/>
  <c r="AL196" i="53"/>
  <c r="AD196" i="53"/>
  <c r="Q196" i="53"/>
  <c r="BD195" i="53"/>
  <c r="BC195" i="53"/>
  <c r="BB195" i="53"/>
  <c r="BA195" i="53"/>
  <c r="AZ195" i="53"/>
  <c r="AY195" i="53"/>
  <c r="AX195" i="53"/>
  <c r="AW195" i="53"/>
  <c r="AV195" i="53"/>
  <c r="AU195" i="53"/>
  <c r="AT195" i="53"/>
  <c r="AS195" i="53"/>
  <c r="BE195" i="53" s="1"/>
  <c r="AQ195" i="53"/>
  <c r="AP195" i="53"/>
  <c r="AO195" i="53"/>
  <c r="AN195" i="53"/>
  <c r="AM195" i="53"/>
  <c r="AL195" i="53"/>
  <c r="AR195" i="53" s="1"/>
  <c r="AD195" i="53"/>
  <c r="Q195" i="53"/>
  <c r="BD194" i="53"/>
  <c r="BC194" i="53"/>
  <c r="BB194" i="53"/>
  <c r="BA194" i="53"/>
  <c r="AZ194" i="53"/>
  <c r="AY194" i="53"/>
  <c r="AX194" i="53"/>
  <c r="AW194" i="53"/>
  <c r="AV194" i="53"/>
  <c r="AU194" i="53"/>
  <c r="AT194" i="53"/>
  <c r="AS194" i="53"/>
  <c r="BE194" i="53" s="1"/>
  <c r="AQ194" i="53"/>
  <c r="AP194" i="53"/>
  <c r="AO194" i="53"/>
  <c r="AN194" i="53"/>
  <c r="AM194" i="53"/>
  <c r="AL194" i="53"/>
  <c r="AD194" i="53"/>
  <c r="Q194" i="53"/>
  <c r="BD193" i="53"/>
  <c r="BC193" i="53"/>
  <c r="BB193" i="53"/>
  <c r="BA193" i="53"/>
  <c r="AZ193" i="53"/>
  <c r="AY193" i="53"/>
  <c r="AX193" i="53"/>
  <c r="AW193" i="53"/>
  <c r="AV193" i="53"/>
  <c r="AU193" i="53"/>
  <c r="AT193" i="53"/>
  <c r="AS193" i="53"/>
  <c r="BE193" i="53" s="1"/>
  <c r="AQ193" i="53"/>
  <c r="AP193" i="53"/>
  <c r="AO193" i="53"/>
  <c r="AN193" i="53"/>
  <c r="AM193" i="53"/>
  <c r="AL193" i="53"/>
  <c r="AR193" i="53" s="1"/>
  <c r="AD193" i="53"/>
  <c r="Q193" i="53"/>
  <c r="BD192" i="53"/>
  <c r="BC192" i="53"/>
  <c r="BB192" i="53"/>
  <c r="BA192" i="53"/>
  <c r="AZ192" i="53"/>
  <c r="AY192" i="53"/>
  <c r="AX192" i="53"/>
  <c r="AW192" i="53"/>
  <c r="AV192" i="53"/>
  <c r="AU192" i="53"/>
  <c r="AT192" i="53"/>
  <c r="AS192" i="53"/>
  <c r="BE192" i="53" s="1"/>
  <c r="AQ192" i="53"/>
  <c r="AP192" i="53"/>
  <c r="AO192" i="53"/>
  <c r="AN192" i="53"/>
  <c r="AM192" i="53"/>
  <c r="AL192" i="53"/>
  <c r="AD192" i="53"/>
  <c r="Q192" i="53"/>
  <c r="BD191" i="53"/>
  <c r="BC191" i="53"/>
  <c r="BB191" i="53"/>
  <c r="BA191" i="53"/>
  <c r="AZ191" i="53"/>
  <c r="AY191" i="53"/>
  <c r="AX191" i="53"/>
  <c r="AW191" i="53"/>
  <c r="AV191" i="53"/>
  <c r="AU191" i="53"/>
  <c r="AT191" i="53"/>
  <c r="AS191" i="53"/>
  <c r="BE191" i="53" s="1"/>
  <c r="AQ191" i="53"/>
  <c r="AP191" i="53"/>
  <c r="AO191" i="53"/>
  <c r="AN191" i="53"/>
  <c r="AM191" i="53"/>
  <c r="AL191" i="53"/>
  <c r="AR191" i="53" s="1"/>
  <c r="AD191" i="53"/>
  <c r="Q191" i="53"/>
  <c r="BD190" i="53"/>
  <c r="BC190" i="53"/>
  <c r="BB190" i="53"/>
  <c r="BA190" i="53"/>
  <c r="AZ190" i="53"/>
  <c r="AY190" i="53"/>
  <c r="AX190" i="53"/>
  <c r="AW190" i="53"/>
  <c r="AV190" i="53"/>
  <c r="AU190" i="53"/>
  <c r="AT190" i="53"/>
  <c r="AS190" i="53"/>
  <c r="BE190" i="53" s="1"/>
  <c r="AQ190" i="53"/>
  <c r="AP190" i="53"/>
  <c r="AO190" i="53"/>
  <c r="AN190" i="53"/>
  <c r="AM190" i="53"/>
  <c r="AL190" i="53"/>
  <c r="AD190" i="53"/>
  <c r="Q190" i="53"/>
  <c r="BD189" i="53"/>
  <c r="BC189" i="53"/>
  <c r="BB189" i="53"/>
  <c r="BA189" i="53"/>
  <c r="AZ189" i="53"/>
  <c r="AY189" i="53"/>
  <c r="AX189" i="53"/>
  <c r="AW189" i="53"/>
  <c r="AV189" i="53"/>
  <c r="AU189" i="53"/>
  <c r="AT189" i="53"/>
  <c r="AS189" i="53"/>
  <c r="BE189" i="53" s="1"/>
  <c r="AQ189" i="53"/>
  <c r="AP189" i="53"/>
  <c r="AO189" i="53"/>
  <c r="AN189" i="53"/>
  <c r="AM189" i="53"/>
  <c r="AL189" i="53"/>
  <c r="AR189" i="53" s="1"/>
  <c r="AD189" i="53"/>
  <c r="Q189" i="53"/>
  <c r="BD188" i="53"/>
  <c r="BC188" i="53"/>
  <c r="BB188" i="53"/>
  <c r="BA188" i="53"/>
  <c r="AZ188" i="53"/>
  <c r="AY188" i="53"/>
  <c r="AX188" i="53"/>
  <c r="AW188" i="53"/>
  <c r="AV188" i="53"/>
  <c r="AU188" i="53"/>
  <c r="AT188" i="53"/>
  <c r="AS188" i="53"/>
  <c r="BE188" i="53" s="1"/>
  <c r="AQ188" i="53"/>
  <c r="AP188" i="53"/>
  <c r="AO188" i="53"/>
  <c r="AN188" i="53"/>
  <c r="AM188" i="53"/>
  <c r="AL188" i="53"/>
  <c r="AD188" i="53"/>
  <c r="Q188" i="53"/>
  <c r="BD187" i="53"/>
  <c r="BC187" i="53"/>
  <c r="BB187" i="53"/>
  <c r="BA187" i="53"/>
  <c r="AZ187" i="53"/>
  <c r="AY187" i="53"/>
  <c r="AX187" i="53"/>
  <c r="AW187" i="53"/>
  <c r="AV187" i="53"/>
  <c r="AU187" i="53"/>
  <c r="AT187" i="53"/>
  <c r="AS187" i="53"/>
  <c r="BE187" i="53" s="1"/>
  <c r="AQ187" i="53"/>
  <c r="AP187" i="53"/>
  <c r="AO187" i="53"/>
  <c r="AN187" i="53"/>
  <c r="AM187" i="53"/>
  <c r="AL187" i="53"/>
  <c r="AR187" i="53" s="1"/>
  <c r="AD187" i="53"/>
  <c r="Q187" i="53"/>
  <c r="BD186" i="53"/>
  <c r="BC186" i="53"/>
  <c r="BB186" i="53"/>
  <c r="BA186" i="53"/>
  <c r="AZ186" i="53"/>
  <c r="AY186" i="53"/>
  <c r="AX186" i="53"/>
  <c r="AW186" i="53"/>
  <c r="AV186" i="53"/>
  <c r="AU186" i="53"/>
  <c r="AT186" i="53"/>
  <c r="AS186" i="53"/>
  <c r="BE186" i="53" s="1"/>
  <c r="AQ186" i="53"/>
  <c r="AP186" i="53"/>
  <c r="AO186" i="53"/>
  <c r="AN186" i="53"/>
  <c r="AM186" i="53"/>
  <c r="AL186" i="53"/>
  <c r="AD186" i="53"/>
  <c r="Q186" i="53"/>
  <c r="BD185" i="53"/>
  <c r="BC185" i="53"/>
  <c r="BB185" i="53"/>
  <c r="BA185" i="53"/>
  <c r="AZ185" i="53"/>
  <c r="AY185" i="53"/>
  <c r="AX185" i="53"/>
  <c r="AW185" i="53"/>
  <c r="AV185" i="53"/>
  <c r="AU185" i="53"/>
  <c r="AT185" i="53"/>
  <c r="AS185" i="53"/>
  <c r="BE185" i="53" s="1"/>
  <c r="AQ185" i="53"/>
  <c r="AP185" i="53"/>
  <c r="AO185" i="53"/>
  <c r="AN185" i="53"/>
  <c r="AM185" i="53"/>
  <c r="AL185" i="53"/>
  <c r="AR185" i="53" s="1"/>
  <c r="AD185" i="53"/>
  <c r="Q185" i="53"/>
  <c r="BD184" i="53"/>
  <c r="BC184" i="53"/>
  <c r="BB184" i="53"/>
  <c r="BA184" i="53"/>
  <c r="AZ184" i="53"/>
  <c r="AY184" i="53"/>
  <c r="AX184" i="53"/>
  <c r="AW184" i="53"/>
  <c r="AV184" i="53"/>
  <c r="AU184" i="53"/>
  <c r="AT184" i="53"/>
  <c r="AS184" i="53"/>
  <c r="BE184" i="53" s="1"/>
  <c r="AQ184" i="53"/>
  <c r="AP184" i="53"/>
  <c r="AO184" i="53"/>
  <c r="AN184" i="53"/>
  <c r="AM184" i="53"/>
  <c r="AL184" i="53"/>
  <c r="AD184" i="53"/>
  <c r="Q184" i="53"/>
  <c r="BD183" i="53"/>
  <c r="BC183" i="53"/>
  <c r="BB183" i="53"/>
  <c r="BA183" i="53"/>
  <c r="AZ183" i="53"/>
  <c r="AY183" i="53"/>
  <c r="AX183" i="53"/>
  <c r="AW183" i="53"/>
  <c r="AV183" i="53"/>
  <c r="AU183" i="53"/>
  <c r="AT183" i="53"/>
  <c r="AS183" i="53"/>
  <c r="BE183" i="53" s="1"/>
  <c r="AQ183" i="53"/>
  <c r="AP183" i="53"/>
  <c r="AO183" i="53"/>
  <c r="AN183" i="53"/>
  <c r="AM183" i="53"/>
  <c r="AL183" i="53"/>
  <c r="AR183" i="53" s="1"/>
  <c r="AD183" i="53"/>
  <c r="Q183" i="53"/>
  <c r="BD182" i="53"/>
  <c r="BC182" i="53"/>
  <c r="BB182" i="53"/>
  <c r="BA182" i="53"/>
  <c r="AZ182" i="53"/>
  <c r="AY182" i="53"/>
  <c r="AX182" i="53"/>
  <c r="AW182" i="53"/>
  <c r="AV182" i="53"/>
  <c r="AU182" i="53"/>
  <c r="AT182" i="53"/>
  <c r="AS182" i="53"/>
  <c r="BE182" i="53" s="1"/>
  <c r="AQ182" i="53"/>
  <c r="AP182" i="53"/>
  <c r="AO182" i="53"/>
  <c r="AN182" i="53"/>
  <c r="AM182" i="53"/>
  <c r="AL182" i="53"/>
  <c r="AD182" i="53"/>
  <c r="Q182" i="53"/>
  <c r="BD181" i="53"/>
  <c r="BC181" i="53"/>
  <c r="BB181" i="53"/>
  <c r="BA181" i="53"/>
  <c r="AZ181" i="53"/>
  <c r="AY181" i="53"/>
  <c r="AX181" i="53"/>
  <c r="AW181" i="53"/>
  <c r="AV181" i="53"/>
  <c r="AU181" i="53"/>
  <c r="AT181" i="53"/>
  <c r="AS181" i="53"/>
  <c r="BE181" i="53" s="1"/>
  <c r="AQ181" i="53"/>
  <c r="AP181" i="53"/>
  <c r="AO181" i="53"/>
  <c r="AN181" i="53"/>
  <c r="AM181" i="53"/>
  <c r="AL181" i="53"/>
  <c r="AR181" i="53" s="1"/>
  <c r="AD181" i="53"/>
  <c r="Q181" i="53"/>
  <c r="BD180" i="53"/>
  <c r="BC180" i="53"/>
  <c r="BB180" i="53"/>
  <c r="BA180" i="53"/>
  <c r="AZ180" i="53"/>
  <c r="AY180" i="53"/>
  <c r="AX180" i="53"/>
  <c r="AW180" i="53"/>
  <c r="AV180" i="53"/>
  <c r="AU180" i="53"/>
  <c r="AT180" i="53"/>
  <c r="AS180" i="53"/>
  <c r="BE180" i="53" s="1"/>
  <c r="AQ180" i="53"/>
  <c r="AP180" i="53"/>
  <c r="AO180" i="53"/>
  <c r="AN180" i="53"/>
  <c r="AM180" i="53"/>
  <c r="AL180" i="53"/>
  <c r="AD180" i="53"/>
  <c r="Q180" i="53"/>
  <c r="BD179" i="53"/>
  <c r="BC179" i="53"/>
  <c r="BB179" i="53"/>
  <c r="BA179" i="53"/>
  <c r="AZ179" i="53"/>
  <c r="AY179" i="53"/>
  <c r="AX179" i="53"/>
  <c r="AW179" i="53"/>
  <c r="AV179" i="53"/>
  <c r="AU179" i="53"/>
  <c r="AT179" i="53"/>
  <c r="AS179" i="53"/>
  <c r="BE179" i="53" s="1"/>
  <c r="AQ179" i="53"/>
  <c r="AP179" i="53"/>
  <c r="AO179" i="53"/>
  <c r="AN179" i="53"/>
  <c r="AM179" i="53"/>
  <c r="AL179" i="53"/>
  <c r="AR179" i="53" s="1"/>
  <c r="AD179" i="53"/>
  <c r="Q179" i="53"/>
  <c r="BD178" i="53"/>
  <c r="BC178" i="53"/>
  <c r="BB178" i="53"/>
  <c r="BA178" i="53"/>
  <c r="AZ178" i="53"/>
  <c r="AY178" i="53"/>
  <c r="AX178" i="53"/>
  <c r="AW178" i="53"/>
  <c r="AV178" i="53"/>
  <c r="AU178" i="53"/>
  <c r="AT178" i="53"/>
  <c r="AS178" i="53"/>
  <c r="BE178" i="53" s="1"/>
  <c r="AQ178" i="53"/>
  <c r="AP178" i="53"/>
  <c r="AO178" i="53"/>
  <c r="AN178" i="53"/>
  <c r="AM178" i="53"/>
  <c r="AL178" i="53"/>
  <c r="AD178" i="53"/>
  <c r="Q178" i="53"/>
  <c r="BD177" i="53"/>
  <c r="BC177" i="53"/>
  <c r="BB177" i="53"/>
  <c r="BA177" i="53"/>
  <c r="AZ177" i="53"/>
  <c r="AY177" i="53"/>
  <c r="AX177" i="53"/>
  <c r="AW177" i="53"/>
  <c r="AV177" i="53"/>
  <c r="AU177" i="53"/>
  <c r="AT177" i="53"/>
  <c r="AS177" i="53"/>
  <c r="BE177" i="53" s="1"/>
  <c r="AQ177" i="53"/>
  <c r="AP177" i="53"/>
  <c r="AO177" i="53"/>
  <c r="AN177" i="53"/>
  <c r="AM177" i="53"/>
  <c r="AL177" i="53"/>
  <c r="AR177" i="53" s="1"/>
  <c r="AD177" i="53"/>
  <c r="Q177" i="53"/>
  <c r="BD176" i="53"/>
  <c r="BC176" i="53"/>
  <c r="BB176" i="53"/>
  <c r="BA176" i="53"/>
  <c r="AZ176" i="53"/>
  <c r="AY176" i="53"/>
  <c r="AX176" i="53"/>
  <c r="AW176" i="53"/>
  <c r="AV176" i="53"/>
  <c r="AU176" i="53"/>
  <c r="AT176" i="53"/>
  <c r="AS176" i="53"/>
  <c r="BE176" i="53" s="1"/>
  <c r="AQ176" i="53"/>
  <c r="AP176" i="53"/>
  <c r="AO176" i="53"/>
  <c r="AN176" i="53"/>
  <c r="AM176" i="53"/>
  <c r="AL176" i="53"/>
  <c r="AD176" i="53"/>
  <c r="Q176" i="53"/>
  <c r="BD175" i="53"/>
  <c r="BC175" i="53"/>
  <c r="BB175" i="53"/>
  <c r="BA175" i="53"/>
  <c r="AZ175" i="53"/>
  <c r="AY175" i="53"/>
  <c r="AX175" i="53"/>
  <c r="AW175" i="53"/>
  <c r="AV175" i="53"/>
  <c r="AU175" i="53"/>
  <c r="AT175" i="53"/>
  <c r="AS175" i="53"/>
  <c r="BE175" i="53" s="1"/>
  <c r="AQ175" i="53"/>
  <c r="AP175" i="53"/>
  <c r="AO175" i="53"/>
  <c r="AN175" i="53"/>
  <c r="AM175" i="53"/>
  <c r="AL175" i="53"/>
  <c r="AR175" i="53" s="1"/>
  <c r="AD175" i="53"/>
  <c r="Q175" i="53"/>
  <c r="BD174" i="53"/>
  <c r="BC174" i="53"/>
  <c r="BB174" i="53"/>
  <c r="BA174" i="53"/>
  <c r="AZ174" i="53"/>
  <c r="AY174" i="53"/>
  <c r="AX174" i="53"/>
  <c r="AW174" i="53"/>
  <c r="AV174" i="53"/>
  <c r="AU174" i="53"/>
  <c r="AT174" i="53"/>
  <c r="AS174" i="53"/>
  <c r="BE174" i="53" s="1"/>
  <c r="AQ174" i="53"/>
  <c r="AP174" i="53"/>
  <c r="AO174" i="53"/>
  <c r="AN174" i="53"/>
  <c r="AM174" i="53"/>
  <c r="AL174" i="53"/>
  <c r="AD174" i="53"/>
  <c r="Q174" i="53"/>
  <c r="BD173" i="53"/>
  <c r="BC173" i="53"/>
  <c r="BB173" i="53"/>
  <c r="BA173" i="53"/>
  <c r="AZ173" i="53"/>
  <c r="AY173" i="53"/>
  <c r="AX173" i="53"/>
  <c r="AW173" i="53"/>
  <c r="AV173" i="53"/>
  <c r="AU173" i="53"/>
  <c r="AT173" i="53"/>
  <c r="AS173" i="53"/>
  <c r="BE173" i="53" s="1"/>
  <c r="AQ173" i="53"/>
  <c r="AP173" i="53"/>
  <c r="AO173" i="53"/>
  <c r="AN173" i="53"/>
  <c r="AM173" i="53"/>
  <c r="AL173" i="53"/>
  <c r="AR173" i="53" s="1"/>
  <c r="AD173" i="53"/>
  <c r="Q173" i="53"/>
  <c r="BD172" i="53"/>
  <c r="BC172" i="53"/>
  <c r="BB172" i="53"/>
  <c r="BA172" i="53"/>
  <c r="AZ172" i="53"/>
  <c r="AY172" i="53"/>
  <c r="AX172" i="53"/>
  <c r="AW172" i="53"/>
  <c r="AV172" i="53"/>
  <c r="AU172" i="53"/>
  <c r="AT172" i="53"/>
  <c r="AS172" i="53"/>
  <c r="BE172" i="53" s="1"/>
  <c r="AQ172" i="53"/>
  <c r="AP172" i="53"/>
  <c r="AO172" i="53"/>
  <c r="AN172" i="53"/>
  <c r="AM172" i="53"/>
  <c r="AL172" i="53"/>
  <c r="AD172" i="53"/>
  <c r="Q172" i="53"/>
  <c r="BD171" i="53"/>
  <c r="BC171" i="53"/>
  <c r="BB171" i="53"/>
  <c r="BA171" i="53"/>
  <c r="AZ171" i="53"/>
  <c r="AY171" i="53"/>
  <c r="AX171" i="53"/>
  <c r="AW171" i="53"/>
  <c r="AV171" i="53"/>
  <c r="AU171" i="53"/>
  <c r="AT171" i="53"/>
  <c r="AS171" i="53"/>
  <c r="BE171" i="53" s="1"/>
  <c r="AQ171" i="53"/>
  <c r="AP171" i="53"/>
  <c r="AO171" i="53"/>
  <c r="AN171" i="53"/>
  <c r="AM171" i="53"/>
  <c r="AL171" i="53"/>
  <c r="AR171" i="53" s="1"/>
  <c r="AD171" i="53"/>
  <c r="Q171" i="53"/>
  <c r="BD170" i="53"/>
  <c r="BC170" i="53"/>
  <c r="BB170" i="53"/>
  <c r="BA170" i="53"/>
  <c r="AZ170" i="53"/>
  <c r="AY170" i="53"/>
  <c r="AX170" i="53"/>
  <c r="AW170" i="53"/>
  <c r="AV170" i="53"/>
  <c r="AU170" i="53"/>
  <c r="AT170" i="53"/>
  <c r="AS170" i="53"/>
  <c r="BE170" i="53" s="1"/>
  <c r="AQ170" i="53"/>
  <c r="AP170" i="53"/>
  <c r="AO170" i="53"/>
  <c r="AN170" i="53"/>
  <c r="AM170" i="53"/>
  <c r="AL170" i="53"/>
  <c r="AD170" i="53"/>
  <c r="Q170" i="53"/>
  <c r="BD169" i="53"/>
  <c r="BC169" i="53"/>
  <c r="BB169" i="53"/>
  <c r="BA169" i="53"/>
  <c r="AZ169" i="53"/>
  <c r="AY169" i="53"/>
  <c r="AX169" i="53"/>
  <c r="AW169" i="53"/>
  <c r="AV169" i="53"/>
  <c r="AU169" i="53"/>
  <c r="AT169" i="53"/>
  <c r="AS169" i="53"/>
  <c r="BE169" i="53" s="1"/>
  <c r="AQ169" i="53"/>
  <c r="AP169" i="53"/>
  <c r="AO169" i="53"/>
  <c r="AN169" i="53"/>
  <c r="AM169" i="53"/>
  <c r="AL169" i="53"/>
  <c r="AR169" i="53" s="1"/>
  <c r="AD169" i="53"/>
  <c r="Q169" i="53"/>
  <c r="BD168" i="53"/>
  <c r="BC168" i="53"/>
  <c r="BB168" i="53"/>
  <c r="BA168" i="53"/>
  <c r="AZ168" i="53"/>
  <c r="AY168" i="53"/>
  <c r="AX168" i="53"/>
  <c r="AW168" i="53"/>
  <c r="AV168" i="53"/>
  <c r="AU168" i="53"/>
  <c r="AT168" i="53"/>
  <c r="AS168" i="53"/>
  <c r="BE168" i="53" s="1"/>
  <c r="AQ168" i="53"/>
  <c r="AP168" i="53"/>
  <c r="AO168" i="53"/>
  <c r="AN168" i="53"/>
  <c r="AM168" i="53"/>
  <c r="AL168" i="53"/>
  <c r="AD168" i="53"/>
  <c r="Q168" i="53"/>
  <c r="BD167" i="53"/>
  <c r="BC167" i="53"/>
  <c r="BB167" i="53"/>
  <c r="BA167" i="53"/>
  <c r="AZ167" i="53"/>
  <c r="AY167" i="53"/>
  <c r="AX167" i="53"/>
  <c r="AW167" i="53"/>
  <c r="AV167" i="53"/>
  <c r="AU167" i="53"/>
  <c r="AT167" i="53"/>
  <c r="AS167" i="53"/>
  <c r="BE167" i="53" s="1"/>
  <c r="AQ167" i="53"/>
  <c r="AP167" i="53"/>
  <c r="AO167" i="53"/>
  <c r="AN167" i="53"/>
  <c r="AM167" i="53"/>
  <c r="AL167" i="53"/>
  <c r="AR167" i="53" s="1"/>
  <c r="AD167" i="53"/>
  <c r="Q167" i="53"/>
  <c r="BD166" i="53"/>
  <c r="BC166" i="53"/>
  <c r="BB166" i="53"/>
  <c r="BA166" i="53"/>
  <c r="AZ166" i="53"/>
  <c r="AY166" i="53"/>
  <c r="AX166" i="53"/>
  <c r="AW166" i="53"/>
  <c r="AV166" i="53"/>
  <c r="AU166" i="53"/>
  <c r="AT166" i="53"/>
  <c r="AS166" i="53"/>
  <c r="BE166" i="53" s="1"/>
  <c r="AQ166" i="53"/>
  <c r="AP166" i="53"/>
  <c r="AO166" i="53"/>
  <c r="AN166" i="53"/>
  <c r="AM166" i="53"/>
  <c r="AL166" i="53"/>
  <c r="AD166" i="53"/>
  <c r="Q166" i="53"/>
  <c r="BD165" i="53"/>
  <c r="BC165" i="53"/>
  <c r="BB165" i="53"/>
  <c r="BA165" i="53"/>
  <c r="AZ165" i="53"/>
  <c r="AY165" i="53"/>
  <c r="AX165" i="53"/>
  <c r="AW165" i="53"/>
  <c r="AV165" i="53"/>
  <c r="AU165" i="53"/>
  <c r="AT165" i="53"/>
  <c r="AS165" i="53"/>
  <c r="BE165" i="53" s="1"/>
  <c r="AQ165" i="53"/>
  <c r="AP165" i="53"/>
  <c r="AO165" i="53"/>
  <c r="AN165" i="53"/>
  <c r="AM165" i="53"/>
  <c r="AL165" i="53"/>
  <c r="AR165" i="53" s="1"/>
  <c r="AD165" i="53"/>
  <c r="Q165" i="53"/>
  <c r="BD164" i="53"/>
  <c r="BC164" i="53"/>
  <c r="BB164" i="53"/>
  <c r="BA164" i="53"/>
  <c r="AZ164" i="53"/>
  <c r="AY164" i="53"/>
  <c r="AX164" i="53"/>
  <c r="AW164" i="53"/>
  <c r="AV164" i="53"/>
  <c r="AU164" i="53"/>
  <c r="AT164" i="53"/>
  <c r="AS164" i="53"/>
  <c r="BE164" i="53" s="1"/>
  <c r="AQ164" i="53"/>
  <c r="AP164" i="53"/>
  <c r="AO164" i="53"/>
  <c r="AN164" i="53"/>
  <c r="AM164" i="53"/>
  <c r="AL164" i="53"/>
  <c r="AD164" i="53"/>
  <c r="Q164" i="53"/>
  <c r="BD163" i="53"/>
  <c r="BC163" i="53"/>
  <c r="BB163" i="53"/>
  <c r="BA163" i="53"/>
  <c r="AZ163" i="53"/>
  <c r="AY163" i="53"/>
  <c r="AX163" i="53"/>
  <c r="AW163" i="53"/>
  <c r="AV163" i="53"/>
  <c r="AU163" i="53"/>
  <c r="AT163" i="53"/>
  <c r="AS163" i="53"/>
  <c r="BE163" i="53" s="1"/>
  <c r="AQ163" i="53"/>
  <c r="AP163" i="53"/>
  <c r="AO163" i="53"/>
  <c r="AN163" i="53"/>
  <c r="AM163" i="53"/>
  <c r="AL163" i="53"/>
  <c r="AR163" i="53" s="1"/>
  <c r="AD163" i="53"/>
  <c r="Q163" i="53"/>
  <c r="BD162" i="53"/>
  <c r="BC162" i="53"/>
  <c r="BB162" i="53"/>
  <c r="BA162" i="53"/>
  <c r="AZ162" i="53"/>
  <c r="AY162" i="53"/>
  <c r="AX162" i="53"/>
  <c r="AW162" i="53"/>
  <c r="AV162" i="53"/>
  <c r="AU162" i="53"/>
  <c r="AT162" i="53"/>
  <c r="AS162" i="53"/>
  <c r="BE162" i="53" s="1"/>
  <c r="AQ162" i="53"/>
  <c r="AP162" i="53"/>
  <c r="AO162" i="53"/>
  <c r="AN162" i="53"/>
  <c r="AM162" i="53"/>
  <c r="AL162" i="53"/>
  <c r="AD162" i="53"/>
  <c r="Q162" i="53"/>
  <c r="BD161" i="53"/>
  <c r="BC161" i="53"/>
  <c r="BB161" i="53"/>
  <c r="BA161" i="53"/>
  <c r="AZ161" i="53"/>
  <c r="AY161" i="53"/>
  <c r="AX161" i="53"/>
  <c r="AW161" i="53"/>
  <c r="AV161" i="53"/>
  <c r="AU161" i="53"/>
  <c r="AT161" i="53"/>
  <c r="AS161" i="53"/>
  <c r="BE161" i="53" s="1"/>
  <c r="AQ161" i="53"/>
  <c r="AP161" i="53"/>
  <c r="AO161" i="53"/>
  <c r="AN161" i="53"/>
  <c r="AM161" i="53"/>
  <c r="AL161" i="53"/>
  <c r="AR161" i="53" s="1"/>
  <c r="AD161" i="53"/>
  <c r="Q161" i="53"/>
  <c r="BD160" i="53"/>
  <c r="BC160" i="53"/>
  <c r="BB160" i="53"/>
  <c r="BA160" i="53"/>
  <c r="AZ160" i="53"/>
  <c r="AY160" i="53"/>
  <c r="AX160" i="53"/>
  <c r="AW160" i="53"/>
  <c r="AV160" i="53"/>
  <c r="AU160" i="53"/>
  <c r="AT160" i="53"/>
  <c r="AS160" i="53"/>
  <c r="BE160" i="53" s="1"/>
  <c r="AQ160" i="53"/>
  <c r="AP160" i="53"/>
  <c r="AO160" i="53"/>
  <c r="AN160" i="53"/>
  <c r="AM160" i="53"/>
  <c r="AL160" i="53"/>
  <c r="AD160" i="53"/>
  <c r="Q160" i="53"/>
  <c r="BD159" i="53"/>
  <c r="BC159" i="53"/>
  <c r="BB159" i="53"/>
  <c r="BA159" i="53"/>
  <c r="AZ159" i="53"/>
  <c r="AY159" i="53"/>
  <c r="AX159" i="53"/>
  <c r="AW159" i="53"/>
  <c r="AV159" i="53"/>
  <c r="AU159" i="53"/>
  <c r="AT159" i="53"/>
  <c r="AS159" i="53"/>
  <c r="AQ159" i="53"/>
  <c r="AP159" i="53"/>
  <c r="AO159" i="53"/>
  <c r="AN159" i="53"/>
  <c r="AM159" i="53"/>
  <c r="AL159" i="53"/>
  <c r="AR159" i="53" s="1"/>
  <c r="AD159" i="53"/>
  <c r="Q159" i="53"/>
  <c r="BD158" i="53"/>
  <c r="BC158" i="53"/>
  <c r="BB158" i="53"/>
  <c r="BA158" i="53"/>
  <c r="AZ158" i="53"/>
  <c r="AY158" i="53"/>
  <c r="AX158" i="53"/>
  <c r="AW158" i="53"/>
  <c r="AV158" i="53"/>
  <c r="AU158" i="53"/>
  <c r="AT158" i="53"/>
  <c r="AS158" i="53"/>
  <c r="BE158" i="53" s="1"/>
  <c r="AQ158" i="53"/>
  <c r="AP158" i="53"/>
  <c r="AO158" i="53"/>
  <c r="AN158" i="53"/>
  <c r="AM158" i="53"/>
  <c r="AL158" i="53"/>
  <c r="AD158" i="53"/>
  <c r="Q158" i="53"/>
  <c r="BD157" i="53"/>
  <c r="BC157" i="53"/>
  <c r="BB157" i="53"/>
  <c r="BA157" i="53"/>
  <c r="AZ157" i="53"/>
  <c r="AY157" i="53"/>
  <c r="AX157" i="53"/>
  <c r="AW157" i="53"/>
  <c r="AV157" i="53"/>
  <c r="AU157" i="53"/>
  <c r="AT157" i="53"/>
  <c r="AS157" i="53"/>
  <c r="BE157" i="53" s="1"/>
  <c r="AQ157" i="53"/>
  <c r="AP157" i="53"/>
  <c r="AO157" i="53"/>
  <c r="AN157" i="53"/>
  <c r="AM157" i="53"/>
  <c r="AL157" i="53"/>
  <c r="AR157" i="53" s="1"/>
  <c r="AD157" i="53"/>
  <c r="Q157" i="53"/>
  <c r="BD156" i="53"/>
  <c r="BC156" i="53"/>
  <c r="BB156" i="53"/>
  <c r="BA156" i="53"/>
  <c r="AZ156" i="53"/>
  <c r="AY156" i="53"/>
  <c r="AX156" i="53"/>
  <c r="AW156" i="53"/>
  <c r="AV156" i="53"/>
  <c r="AU156" i="53"/>
  <c r="AT156" i="53"/>
  <c r="AS156" i="53"/>
  <c r="BE156" i="53" s="1"/>
  <c r="AQ156" i="53"/>
  <c r="AP156" i="53"/>
  <c r="AO156" i="53"/>
  <c r="AN156" i="53"/>
  <c r="AM156" i="53"/>
  <c r="AL156" i="53"/>
  <c r="AD156" i="53"/>
  <c r="Q156" i="53"/>
  <c r="BD155" i="53"/>
  <c r="BC155" i="53"/>
  <c r="BB155" i="53"/>
  <c r="BA155" i="53"/>
  <c r="AZ155" i="53"/>
  <c r="AY155" i="53"/>
  <c r="AX155" i="53"/>
  <c r="AW155" i="53"/>
  <c r="AV155" i="53"/>
  <c r="AU155" i="53"/>
  <c r="AT155" i="53"/>
  <c r="AS155" i="53"/>
  <c r="BE155" i="53" s="1"/>
  <c r="AQ155" i="53"/>
  <c r="AP155" i="53"/>
  <c r="AO155" i="53"/>
  <c r="AN155" i="53"/>
  <c r="AM155" i="53"/>
  <c r="AL155" i="53"/>
  <c r="AR155" i="53" s="1"/>
  <c r="AD155" i="53"/>
  <c r="Q155" i="53"/>
  <c r="BD154" i="53"/>
  <c r="BC154" i="53"/>
  <c r="BB154" i="53"/>
  <c r="BA154" i="53"/>
  <c r="AZ154" i="53"/>
  <c r="AY154" i="53"/>
  <c r="AX154" i="53"/>
  <c r="AW154" i="53"/>
  <c r="AV154" i="53"/>
  <c r="AU154" i="53"/>
  <c r="AT154" i="53"/>
  <c r="AS154" i="53"/>
  <c r="BE154" i="53" s="1"/>
  <c r="AQ154" i="53"/>
  <c r="AP154" i="53"/>
  <c r="AO154" i="53"/>
  <c r="AN154" i="53"/>
  <c r="AM154" i="53"/>
  <c r="AL154" i="53"/>
  <c r="AD154" i="53"/>
  <c r="Q154" i="53"/>
  <c r="BD153" i="53"/>
  <c r="BC153" i="53"/>
  <c r="BB153" i="53"/>
  <c r="BA153" i="53"/>
  <c r="AZ153" i="53"/>
  <c r="AY153" i="53"/>
  <c r="AX153" i="53"/>
  <c r="AW153" i="53"/>
  <c r="AV153" i="53"/>
  <c r="AU153" i="53"/>
  <c r="AT153" i="53"/>
  <c r="AS153" i="53"/>
  <c r="BE153" i="53" s="1"/>
  <c r="AQ153" i="53"/>
  <c r="AP153" i="53"/>
  <c r="AO153" i="53"/>
  <c r="AN153" i="53"/>
  <c r="AM153" i="53"/>
  <c r="AL153" i="53"/>
  <c r="AR153" i="53" s="1"/>
  <c r="AD153" i="53"/>
  <c r="Q153" i="53"/>
  <c r="BD152" i="53"/>
  <c r="BC152" i="53"/>
  <c r="BB152" i="53"/>
  <c r="BA152" i="53"/>
  <c r="AZ152" i="53"/>
  <c r="AY152" i="53"/>
  <c r="AX152" i="53"/>
  <c r="AW152" i="53"/>
  <c r="AV152" i="53"/>
  <c r="AU152" i="53"/>
  <c r="AT152" i="53"/>
  <c r="AS152" i="53"/>
  <c r="BE152" i="53" s="1"/>
  <c r="AQ152" i="53"/>
  <c r="AP152" i="53"/>
  <c r="AO152" i="53"/>
  <c r="AN152" i="53"/>
  <c r="AM152" i="53"/>
  <c r="AL152" i="53"/>
  <c r="AD152" i="53"/>
  <c r="Q152" i="53"/>
  <c r="BD151" i="53"/>
  <c r="BC151" i="53"/>
  <c r="BB151" i="53"/>
  <c r="BA151" i="53"/>
  <c r="AZ151" i="53"/>
  <c r="AY151" i="53"/>
  <c r="AX151" i="53"/>
  <c r="AW151" i="53"/>
  <c r="AV151" i="53"/>
  <c r="AU151" i="53"/>
  <c r="AT151" i="53"/>
  <c r="AS151" i="53"/>
  <c r="BE151" i="53" s="1"/>
  <c r="AQ151" i="53"/>
  <c r="AP151" i="53"/>
  <c r="AO151" i="53"/>
  <c r="AN151" i="53"/>
  <c r="AM151" i="53"/>
  <c r="AL151" i="53"/>
  <c r="AR151" i="53" s="1"/>
  <c r="AD151" i="53"/>
  <c r="Q151" i="53"/>
  <c r="BD150" i="53"/>
  <c r="BC150" i="53"/>
  <c r="BB150" i="53"/>
  <c r="BA150" i="53"/>
  <c r="AZ150" i="53"/>
  <c r="AY150" i="53"/>
  <c r="AX150" i="53"/>
  <c r="AW150" i="53"/>
  <c r="AV150" i="53"/>
  <c r="AU150" i="53"/>
  <c r="AT150" i="53"/>
  <c r="AS150" i="53"/>
  <c r="BE150" i="53" s="1"/>
  <c r="AQ150" i="53"/>
  <c r="AP150" i="53"/>
  <c r="AO150" i="53"/>
  <c r="AN150" i="53"/>
  <c r="AM150" i="53"/>
  <c r="AL150" i="53"/>
  <c r="AD150" i="53"/>
  <c r="Q150" i="53"/>
  <c r="BD149" i="53"/>
  <c r="BC149" i="53"/>
  <c r="BB149" i="53"/>
  <c r="BA149" i="53"/>
  <c r="AZ149" i="53"/>
  <c r="AY149" i="53"/>
  <c r="AX149" i="53"/>
  <c r="AW149" i="53"/>
  <c r="AV149" i="53"/>
  <c r="AU149" i="53"/>
  <c r="AT149" i="53"/>
  <c r="AS149" i="53"/>
  <c r="BE149" i="53" s="1"/>
  <c r="AQ149" i="53"/>
  <c r="AP149" i="53"/>
  <c r="AO149" i="53"/>
  <c r="AN149" i="53"/>
  <c r="AM149" i="53"/>
  <c r="AL149" i="53"/>
  <c r="AR149" i="53" s="1"/>
  <c r="AD149" i="53"/>
  <c r="Q149" i="53"/>
  <c r="BD148" i="53"/>
  <c r="BC148" i="53"/>
  <c r="BB148" i="53"/>
  <c r="BA148" i="53"/>
  <c r="AZ148" i="53"/>
  <c r="AY148" i="53"/>
  <c r="AX148" i="53"/>
  <c r="AW148" i="53"/>
  <c r="AV148" i="53"/>
  <c r="AU148" i="53"/>
  <c r="AT148" i="53"/>
  <c r="AS148" i="53"/>
  <c r="BE148" i="53" s="1"/>
  <c r="AQ148" i="53"/>
  <c r="AP148" i="53"/>
  <c r="AO148" i="53"/>
  <c r="AN148" i="53"/>
  <c r="AM148" i="53"/>
  <c r="AL148" i="53"/>
  <c r="AD148" i="53"/>
  <c r="Q148" i="53"/>
  <c r="BD147" i="53"/>
  <c r="BC147" i="53"/>
  <c r="BB147" i="53"/>
  <c r="BA147" i="53"/>
  <c r="AZ147" i="53"/>
  <c r="AY147" i="53"/>
  <c r="AX147" i="53"/>
  <c r="AW147" i="53"/>
  <c r="AV147" i="53"/>
  <c r="AU147" i="53"/>
  <c r="AT147" i="53"/>
  <c r="AS147" i="53"/>
  <c r="BE147" i="53" s="1"/>
  <c r="AQ147" i="53"/>
  <c r="AP147" i="53"/>
  <c r="AO147" i="53"/>
  <c r="AN147" i="53"/>
  <c r="AM147" i="53"/>
  <c r="AL147" i="53"/>
  <c r="AR147" i="53" s="1"/>
  <c r="AD147" i="53"/>
  <c r="Q147" i="53"/>
  <c r="BD146" i="53"/>
  <c r="BC146" i="53"/>
  <c r="BB146" i="53"/>
  <c r="BA146" i="53"/>
  <c r="AZ146" i="53"/>
  <c r="AY146" i="53"/>
  <c r="AX146" i="53"/>
  <c r="AW146" i="53"/>
  <c r="AV146" i="53"/>
  <c r="AU146" i="53"/>
  <c r="AT146" i="53"/>
  <c r="AS146" i="53"/>
  <c r="BE146" i="53" s="1"/>
  <c r="AQ146" i="53"/>
  <c r="AP146" i="53"/>
  <c r="AO146" i="53"/>
  <c r="AN146" i="53"/>
  <c r="AM146" i="53"/>
  <c r="AL146" i="53"/>
  <c r="AD146" i="53"/>
  <c r="Q146" i="53"/>
  <c r="BD145" i="53"/>
  <c r="BC145" i="53"/>
  <c r="BB145" i="53"/>
  <c r="BA145" i="53"/>
  <c r="AZ145" i="53"/>
  <c r="AY145" i="53"/>
  <c r="AX145" i="53"/>
  <c r="AW145" i="53"/>
  <c r="AV145" i="53"/>
  <c r="AU145" i="53"/>
  <c r="AT145" i="53"/>
  <c r="AS145" i="53"/>
  <c r="BE145" i="53" s="1"/>
  <c r="AQ145" i="53"/>
  <c r="AP145" i="53"/>
  <c r="AO145" i="53"/>
  <c r="AN145" i="53"/>
  <c r="AM145" i="53"/>
  <c r="AL145" i="53"/>
  <c r="AR145" i="53" s="1"/>
  <c r="AD145" i="53"/>
  <c r="Q145" i="53"/>
  <c r="BD144" i="53"/>
  <c r="BC144" i="53"/>
  <c r="BB144" i="53"/>
  <c r="BA144" i="53"/>
  <c r="AZ144" i="53"/>
  <c r="AY144" i="53"/>
  <c r="AX144" i="53"/>
  <c r="AW144" i="53"/>
  <c r="AV144" i="53"/>
  <c r="AU144" i="53"/>
  <c r="AT144" i="53"/>
  <c r="AS144" i="53"/>
  <c r="BE144" i="53" s="1"/>
  <c r="AQ144" i="53"/>
  <c r="AP144" i="53"/>
  <c r="AO144" i="53"/>
  <c r="AN144" i="53"/>
  <c r="AM144" i="53"/>
  <c r="AL144" i="53"/>
  <c r="AD144" i="53"/>
  <c r="Q144" i="53"/>
  <c r="BD143" i="53"/>
  <c r="BC143" i="53"/>
  <c r="BB143" i="53"/>
  <c r="BA143" i="53"/>
  <c r="AZ143" i="53"/>
  <c r="AY143" i="53"/>
  <c r="AX143" i="53"/>
  <c r="AW143" i="53"/>
  <c r="AV143" i="53"/>
  <c r="AU143" i="53"/>
  <c r="AT143" i="53"/>
  <c r="AS143" i="53"/>
  <c r="BE143" i="53" s="1"/>
  <c r="AQ143" i="53"/>
  <c r="AP143" i="53"/>
  <c r="AO143" i="53"/>
  <c r="AN143" i="53"/>
  <c r="AM143" i="53"/>
  <c r="AL143" i="53"/>
  <c r="AR143" i="53" s="1"/>
  <c r="AD143" i="53"/>
  <c r="Q143" i="53"/>
  <c r="BD142" i="53"/>
  <c r="BC142" i="53"/>
  <c r="BB142" i="53"/>
  <c r="BA142" i="53"/>
  <c r="AZ142" i="53"/>
  <c r="AY142" i="53"/>
  <c r="AX142" i="53"/>
  <c r="AW142" i="53"/>
  <c r="AV142" i="53"/>
  <c r="AU142" i="53"/>
  <c r="AT142" i="53"/>
  <c r="AS142" i="53"/>
  <c r="BE142" i="53" s="1"/>
  <c r="AQ142" i="53"/>
  <c r="AP142" i="53"/>
  <c r="AO142" i="53"/>
  <c r="AN142" i="53"/>
  <c r="AM142" i="53"/>
  <c r="AL142" i="53"/>
  <c r="AD142" i="53"/>
  <c r="Q142" i="53"/>
  <c r="BD141" i="53"/>
  <c r="BC141" i="53"/>
  <c r="BB141" i="53"/>
  <c r="BA141" i="53"/>
  <c r="AZ141" i="53"/>
  <c r="AY141" i="53"/>
  <c r="AX141" i="53"/>
  <c r="AW141" i="53"/>
  <c r="AV141" i="53"/>
  <c r="AU141" i="53"/>
  <c r="AT141" i="53"/>
  <c r="AS141" i="53"/>
  <c r="AQ141" i="53"/>
  <c r="AP141" i="53"/>
  <c r="AO141" i="53"/>
  <c r="AN141" i="53"/>
  <c r="AM141" i="53"/>
  <c r="AL141" i="53"/>
  <c r="AR141" i="53" s="1"/>
  <c r="AD141" i="53"/>
  <c r="Q141" i="53"/>
  <c r="BD140" i="53"/>
  <c r="BC140" i="53"/>
  <c r="BB140" i="53"/>
  <c r="BA140" i="53"/>
  <c r="AZ140" i="53"/>
  <c r="AY140" i="53"/>
  <c r="AX140" i="53"/>
  <c r="AW140" i="53"/>
  <c r="AV140" i="53"/>
  <c r="AU140" i="53"/>
  <c r="AT140" i="53"/>
  <c r="AS140" i="53"/>
  <c r="BE140" i="53" s="1"/>
  <c r="AQ140" i="53"/>
  <c r="AP140" i="53"/>
  <c r="AO140" i="53"/>
  <c r="AN140" i="53"/>
  <c r="AM140" i="53"/>
  <c r="AL140" i="53"/>
  <c r="AD140" i="53"/>
  <c r="Q140" i="53"/>
  <c r="BD139" i="53"/>
  <c r="BC139" i="53"/>
  <c r="BB139" i="53"/>
  <c r="BA139" i="53"/>
  <c r="AZ139" i="53"/>
  <c r="AY139" i="53"/>
  <c r="AX139" i="53"/>
  <c r="AW139" i="53"/>
  <c r="AV139" i="53"/>
  <c r="AU139" i="53"/>
  <c r="AT139" i="53"/>
  <c r="AS139" i="53"/>
  <c r="BE139" i="53" s="1"/>
  <c r="AQ139" i="53"/>
  <c r="AP139" i="53"/>
  <c r="AO139" i="53"/>
  <c r="AN139" i="53"/>
  <c r="AM139" i="53"/>
  <c r="AL139" i="53"/>
  <c r="AR139" i="53" s="1"/>
  <c r="AD139" i="53"/>
  <c r="Q139" i="53"/>
  <c r="BD138" i="53"/>
  <c r="BC138" i="53"/>
  <c r="BB138" i="53"/>
  <c r="BA138" i="53"/>
  <c r="AZ138" i="53"/>
  <c r="AY138" i="53"/>
  <c r="AX138" i="53"/>
  <c r="AW138" i="53"/>
  <c r="AV138" i="53"/>
  <c r="AU138" i="53"/>
  <c r="AT138" i="53"/>
  <c r="AS138" i="53"/>
  <c r="BE138" i="53" s="1"/>
  <c r="AQ138" i="53"/>
  <c r="AP138" i="53"/>
  <c r="AO138" i="53"/>
  <c r="AN138" i="53"/>
  <c r="AM138" i="53"/>
  <c r="AL138" i="53"/>
  <c r="AD138" i="53"/>
  <c r="Q138" i="53"/>
  <c r="BD137" i="53"/>
  <c r="BC137" i="53"/>
  <c r="BB137" i="53"/>
  <c r="BA137" i="53"/>
  <c r="AZ137" i="53"/>
  <c r="AY137" i="53"/>
  <c r="AX137" i="53"/>
  <c r="AW137" i="53"/>
  <c r="AV137" i="53"/>
  <c r="AU137" i="53"/>
  <c r="AT137" i="53"/>
  <c r="AS137" i="53"/>
  <c r="BE137" i="53" s="1"/>
  <c r="AQ137" i="53"/>
  <c r="AP137" i="53"/>
  <c r="AO137" i="53"/>
  <c r="AN137" i="53"/>
  <c r="AM137" i="53"/>
  <c r="AL137" i="53"/>
  <c r="AR137" i="53" s="1"/>
  <c r="AD137" i="53"/>
  <c r="Q137" i="53"/>
  <c r="BD136" i="53"/>
  <c r="BC136" i="53"/>
  <c r="BB136" i="53"/>
  <c r="BA136" i="53"/>
  <c r="AZ136" i="53"/>
  <c r="AY136" i="53"/>
  <c r="AX136" i="53"/>
  <c r="AW136" i="53"/>
  <c r="AV136" i="53"/>
  <c r="AU136" i="53"/>
  <c r="AT136" i="53"/>
  <c r="AS136" i="53"/>
  <c r="BE136" i="53" s="1"/>
  <c r="AQ136" i="53"/>
  <c r="AP136" i="53"/>
  <c r="AO136" i="53"/>
  <c r="AN136" i="53"/>
  <c r="AM136" i="53"/>
  <c r="AL136" i="53"/>
  <c r="AD136" i="53"/>
  <c r="Q136" i="53"/>
  <c r="BD135" i="53"/>
  <c r="BC135" i="53"/>
  <c r="BB135" i="53"/>
  <c r="BA135" i="53"/>
  <c r="AZ135" i="53"/>
  <c r="AY135" i="53"/>
  <c r="AX135" i="53"/>
  <c r="AW135" i="53"/>
  <c r="AV135" i="53"/>
  <c r="AU135" i="53"/>
  <c r="AT135" i="53"/>
  <c r="AS135" i="53"/>
  <c r="BE135" i="53" s="1"/>
  <c r="AQ135" i="53"/>
  <c r="AP135" i="53"/>
  <c r="AO135" i="53"/>
  <c r="AN135" i="53"/>
  <c r="AM135" i="53"/>
  <c r="AL135" i="53"/>
  <c r="AR135" i="53" s="1"/>
  <c r="AD135" i="53"/>
  <c r="Q135" i="53"/>
  <c r="BD134" i="53"/>
  <c r="BC134" i="53"/>
  <c r="BB134" i="53"/>
  <c r="BA134" i="53"/>
  <c r="AZ134" i="53"/>
  <c r="AY134" i="53"/>
  <c r="AX134" i="53"/>
  <c r="AW134" i="53"/>
  <c r="AV134" i="53"/>
  <c r="AU134" i="53"/>
  <c r="AT134" i="53"/>
  <c r="AS134" i="53"/>
  <c r="BE134" i="53" s="1"/>
  <c r="AQ134" i="53"/>
  <c r="AP134" i="53"/>
  <c r="AO134" i="53"/>
  <c r="AN134" i="53"/>
  <c r="AM134" i="53"/>
  <c r="AL134" i="53"/>
  <c r="AD134" i="53"/>
  <c r="Q134" i="53"/>
  <c r="BD133" i="53"/>
  <c r="BC133" i="53"/>
  <c r="BB133" i="53"/>
  <c r="BA133" i="53"/>
  <c r="AZ133" i="53"/>
  <c r="AY133" i="53"/>
  <c r="AX133" i="53"/>
  <c r="AW133" i="53"/>
  <c r="AV133" i="53"/>
  <c r="AU133" i="53"/>
  <c r="AT133" i="53"/>
  <c r="AS133" i="53"/>
  <c r="BE133" i="53" s="1"/>
  <c r="AQ133" i="53"/>
  <c r="AP133" i="53"/>
  <c r="AO133" i="53"/>
  <c r="AN133" i="53"/>
  <c r="AM133" i="53"/>
  <c r="AL133" i="53"/>
  <c r="AR133" i="53" s="1"/>
  <c r="AD133" i="53"/>
  <c r="Q133" i="53"/>
  <c r="BD132" i="53"/>
  <c r="BC132" i="53"/>
  <c r="BB132" i="53"/>
  <c r="BA132" i="53"/>
  <c r="AZ132" i="53"/>
  <c r="AY132" i="53"/>
  <c r="AX132" i="53"/>
  <c r="AW132" i="53"/>
  <c r="AV132" i="53"/>
  <c r="AU132" i="53"/>
  <c r="AT132" i="53"/>
  <c r="AS132" i="53"/>
  <c r="BE132" i="53" s="1"/>
  <c r="AQ132" i="53"/>
  <c r="AP132" i="53"/>
  <c r="AO132" i="53"/>
  <c r="AN132" i="53"/>
  <c r="AM132" i="53"/>
  <c r="AL132" i="53"/>
  <c r="AD132" i="53"/>
  <c r="Q132" i="53"/>
  <c r="BD131" i="53"/>
  <c r="BC131" i="53"/>
  <c r="BB131" i="53"/>
  <c r="BA131" i="53"/>
  <c r="AZ131" i="53"/>
  <c r="AY131" i="53"/>
  <c r="AX131" i="53"/>
  <c r="AW131" i="53"/>
  <c r="AV131" i="53"/>
  <c r="AU131" i="53"/>
  <c r="AT131" i="53"/>
  <c r="AS131" i="53"/>
  <c r="BE131" i="53" s="1"/>
  <c r="AQ131" i="53"/>
  <c r="AP131" i="53"/>
  <c r="AO131" i="53"/>
  <c r="AN131" i="53"/>
  <c r="AM131" i="53"/>
  <c r="AL131" i="53"/>
  <c r="AR131" i="53" s="1"/>
  <c r="AD131" i="53"/>
  <c r="Q131" i="53"/>
  <c r="BD130" i="53"/>
  <c r="BC130" i="53"/>
  <c r="BB130" i="53"/>
  <c r="BA130" i="53"/>
  <c r="AZ130" i="53"/>
  <c r="AY130" i="53"/>
  <c r="AX130" i="53"/>
  <c r="AW130" i="53"/>
  <c r="AV130" i="53"/>
  <c r="AU130" i="53"/>
  <c r="AT130" i="53"/>
  <c r="AS130" i="53"/>
  <c r="BE130" i="53" s="1"/>
  <c r="BF130" i="53" s="1"/>
  <c r="AQ130" i="53"/>
  <c r="AP130" i="53"/>
  <c r="AO130" i="53"/>
  <c r="AN130" i="53"/>
  <c r="AM130" i="53"/>
  <c r="AL130" i="53"/>
  <c r="AD130" i="53"/>
  <c r="Q130" i="53"/>
  <c r="BD129" i="53"/>
  <c r="BC129" i="53"/>
  <c r="BB129" i="53"/>
  <c r="BA129" i="53"/>
  <c r="AZ129" i="53"/>
  <c r="AY129" i="53"/>
  <c r="AX129" i="53"/>
  <c r="AW129" i="53"/>
  <c r="AV129" i="53"/>
  <c r="AU129" i="53"/>
  <c r="AT129" i="53"/>
  <c r="AS129" i="53"/>
  <c r="BE129" i="53" s="1"/>
  <c r="AQ129" i="53"/>
  <c r="AP129" i="53"/>
  <c r="AO129" i="53"/>
  <c r="AN129" i="53"/>
  <c r="AM129" i="53"/>
  <c r="AL129" i="53"/>
  <c r="AR129" i="53" s="1"/>
  <c r="AD129" i="53"/>
  <c r="Q129" i="53"/>
  <c r="BD128" i="53"/>
  <c r="BC128" i="53"/>
  <c r="BB128" i="53"/>
  <c r="BA128" i="53"/>
  <c r="AZ128" i="53"/>
  <c r="AY128" i="53"/>
  <c r="AX128" i="53"/>
  <c r="AW128" i="53"/>
  <c r="AV128" i="53"/>
  <c r="AU128" i="53"/>
  <c r="AT128" i="53"/>
  <c r="AS128" i="53"/>
  <c r="BE128" i="53" s="1"/>
  <c r="AQ128" i="53"/>
  <c r="AP128" i="53"/>
  <c r="AO128" i="53"/>
  <c r="AN128" i="53"/>
  <c r="AM128" i="53"/>
  <c r="AL128" i="53"/>
  <c r="AD128" i="53"/>
  <c r="Q128" i="53"/>
  <c r="BD127" i="53"/>
  <c r="BC127" i="53"/>
  <c r="BB127" i="53"/>
  <c r="BA127" i="53"/>
  <c r="AZ127" i="53"/>
  <c r="AY127" i="53"/>
  <c r="AX127" i="53"/>
  <c r="AW127" i="53"/>
  <c r="AV127" i="53"/>
  <c r="AU127" i="53"/>
  <c r="AT127" i="53"/>
  <c r="AS127" i="53"/>
  <c r="BE127" i="53" s="1"/>
  <c r="AQ127" i="53"/>
  <c r="AP127" i="53"/>
  <c r="AO127" i="53"/>
  <c r="AN127" i="53"/>
  <c r="AM127" i="53"/>
  <c r="AL127" i="53"/>
  <c r="AR127" i="53" s="1"/>
  <c r="AD127" i="53"/>
  <c r="Q127" i="53"/>
  <c r="BD126" i="53"/>
  <c r="BC126" i="53"/>
  <c r="BB126" i="53"/>
  <c r="BA126" i="53"/>
  <c r="AZ126" i="53"/>
  <c r="AY126" i="53"/>
  <c r="AX126" i="53"/>
  <c r="AW126" i="53"/>
  <c r="AV126" i="53"/>
  <c r="AU126" i="53"/>
  <c r="AT126" i="53"/>
  <c r="AS126" i="53"/>
  <c r="BE126" i="53" s="1"/>
  <c r="AQ126" i="53"/>
  <c r="AP126" i="53"/>
  <c r="AO126" i="53"/>
  <c r="AN126" i="53"/>
  <c r="AM126" i="53"/>
  <c r="AL126" i="53"/>
  <c r="AD126" i="53"/>
  <c r="Q126" i="53"/>
  <c r="BD125" i="53"/>
  <c r="BC125" i="53"/>
  <c r="BB125" i="53"/>
  <c r="BA125" i="53"/>
  <c r="AZ125" i="53"/>
  <c r="AY125" i="53"/>
  <c r="AX125" i="53"/>
  <c r="AW125" i="53"/>
  <c r="AV125" i="53"/>
  <c r="AU125" i="53"/>
  <c r="AT125" i="53"/>
  <c r="AS125" i="53"/>
  <c r="BE125" i="53" s="1"/>
  <c r="AQ125" i="53"/>
  <c r="AP125" i="53"/>
  <c r="AO125" i="53"/>
  <c r="AN125" i="53"/>
  <c r="AM125" i="53"/>
  <c r="AL125" i="53"/>
  <c r="AR125" i="53" s="1"/>
  <c r="AD125" i="53"/>
  <c r="Q125" i="53"/>
  <c r="BD124" i="53"/>
  <c r="BC124" i="53"/>
  <c r="BB124" i="53"/>
  <c r="BA124" i="53"/>
  <c r="AZ124" i="53"/>
  <c r="AY124" i="53"/>
  <c r="AX124" i="53"/>
  <c r="AW124" i="53"/>
  <c r="AV124" i="53"/>
  <c r="AU124" i="53"/>
  <c r="AT124" i="53"/>
  <c r="AS124" i="53"/>
  <c r="BE124" i="53" s="1"/>
  <c r="AQ124" i="53"/>
  <c r="AP124" i="53"/>
  <c r="AO124" i="53"/>
  <c r="AN124" i="53"/>
  <c r="AM124" i="53"/>
  <c r="AL124" i="53"/>
  <c r="AD124" i="53"/>
  <c r="Q124" i="53"/>
  <c r="BD123" i="53"/>
  <c r="BC123" i="53"/>
  <c r="BB123" i="53"/>
  <c r="BA123" i="53"/>
  <c r="AZ123" i="53"/>
  <c r="AY123" i="53"/>
  <c r="AX123" i="53"/>
  <c r="AW123" i="53"/>
  <c r="AV123" i="53"/>
  <c r="AU123" i="53"/>
  <c r="AT123" i="53"/>
  <c r="AS123" i="53"/>
  <c r="BE123" i="53" s="1"/>
  <c r="AQ123" i="53"/>
  <c r="AP123" i="53"/>
  <c r="AO123" i="53"/>
  <c r="AN123" i="53"/>
  <c r="AM123" i="53"/>
  <c r="AL123" i="53"/>
  <c r="AR123" i="53" s="1"/>
  <c r="AD123" i="53"/>
  <c r="Q123" i="53"/>
  <c r="BD122" i="53"/>
  <c r="BC122" i="53"/>
  <c r="BB122" i="53"/>
  <c r="BA122" i="53"/>
  <c r="AZ122" i="53"/>
  <c r="AY122" i="53"/>
  <c r="AX122" i="53"/>
  <c r="AW122" i="53"/>
  <c r="AV122" i="53"/>
  <c r="AU122" i="53"/>
  <c r="AT122" i="53"/>
  <c r="AS122" i="53"/>
  <c r="BE122" i="53" s="1"/>
  <c r="AQ122" i="53"/>
  <c r="AP122" i="53"/>
  <c r="AO122" i="53"/>
  <c r="AN122" i="53"/>
  <c r="AM122" i="53"/>
  <c r="AL122" i="53"/>
  <c r="AD122" i="53"/>
  <c r="Q122" i="53"/>
  <c r="BD121" i="53"/>
  <c r="BC121" i="53"/>
  <c r="BB121" i="53"/>
  <c r="BA121" i="53"/>
  <c r="AZ121" i="53"/>
  <c r="AY121" i="53"/>
  <c r="AX121" i="53"/>
  <c r="AW121" i="53"/>
  <c r="AV121" i="53"/>
  <c r="AU121" i="53"/>
  <c r="AT121" i="53"/>
  <c r="AS121" i="53"/>
  <c r="BE121" i="53" s="1"/>
  <c r="AQ121" i="53"/>
  <c r="AP121" i="53"/>
  <c r="AO121" i="53"/>
  <c r="AN121" i="53"/>
  <c r="AM121" i="53"/>
  <c r="AL121" i="53"/>
  <c r="AR121" i="53" s="1"/>
  <c r="AD121" i="53"/>
  <c r="Q121" i="53"/>
  <c r="BD120" i="53"/>
  <c r="BC120" i="53"/>
  <c r="BB120" i="53"/>
  <c r="BA120" i="53"/>
  <c r="AZ120" i="53"/>
  <c r="AY120" i="53"/>
  <c r="AX120" i="53"/>
  <c r="AW120" i="53"/>
  <c r="AV120" i="53"/>
  <c r="AU120" i="53"/>
  <c r="AT120" i="53"/>
  <c r="AS120" i="53"/>
  <c r="BE120" i="53" s="1"/>
  <c r="BF120" i="53" s="1"/>
  <c r="AQ120" i="53"/>
  <c r="AP120" i="53"/>
  <c r="AO120" i="53"/>
  <c r="AN120" i="53"/>
  <c r="AM120" i="53"/>
  <c r="AL120" i="53"/>
  <c r="AR120" i="53" s="1"/>
  <c r="AD120" i="53"/>
  <c r="Q120" i="53"/>
  <c r="BD119" i="53"/>
  <c r="BC119" i="53"/>
  <c r="BB119" i="53"/>
  <c r="BA119" i="53"/>
  <c r="AZ119" i="53"/>
  <c r="AY119" i="53"/>
  <c r="AX119" i="53"/>
  <c r="AW119" i="53"/>
  <c r="AV119" i="53"/>
  <c r="AU119" i="53"/>
  <c r="AT119" i="53"/>
  <c r="AS119" i="53"/>
  <c r="BE119" i="53" s="1"/>
  <c r="AQ119" i="53"/>
  <c r="AP119" i="53"/>
  <c r="AO119" i="53"/>
  <c r="AN119" i="53"/>
  <c r="AM119" i="53"/>
  <c r="AL119" i="53"/>
  <c r="AD119" i="53"/>
  <c r="Q119" i="53"/>
  <c r="BD118" i="53"/>
  <c r="BC118" i="53"/>
  <c r="BB118" i="53"/>
  <c r="BA118" i="53"/>
  <c r="AZ118" i="53"/>
  <c r="AY118" i="53"/>
  <c r="AX118" i="53"/>
  <c r="AW118" i="53"/>
  <c r="AV118" i="53"/>
  <c r="AU118" i="53"/>
  <c r="AT118" i="53"/>
  <c r="AS118" i="53"/>
  <c r="BE118" i="53" s="1"/>
  <c r="AQ118" i="53"/>
  <c r="AP118" i="53"/>
  <c r="AO118" i="53"/>
  <c r="AN118" i="53"/>
  <c r="AM118" i="53"/>
  <c r="AL118" i="53"/>
  <c r="AR118" i="53" s="1"/>
  <c r="AD118" i="53"/>
  <c r="Q118" i="53"/>
  <c r="BD117" i="53"/>
  <c r="BC117" i="53"/>
  <c r="BB117" i="53"/>
  <c r="BA117" i="53"/>
  <c r="AZ117" i="53"/>
  <c r="AY117" i="53"/>
  <c r="AX117" i="53"/>
  <c r="AW117" i="53"/>
  <c r="AV117" i="53"/>
  <c r="AU117" i="53"/>
  <c r="AT117" i="53"/>
  <c r="AS117" i="53"/>
  <c r="BE117" i="53" s="1"/>
  <c r="AQ117" i="53"/>
  <c r="AP117" i="53"/>
  <c r="AO117" i="53"/>
  <c r="AN117" i="53"/>
  <c r="AM117" i="53"/>
  <c r="AL117" i="53"/>
  <c r="AD117" i="53"/>
  <c r="Q117" i="53"/>
  <c r="BD116" i="53"/>
  <c r="BC116" i="53"/>
  <c r="BB116" i="53"/>
  <c r="BA116" i="53"/>
  <c r="AZ116" i="53"/>
  <c r="AY116" i="53"/>
  <c r="AX116" i="53"/>
  <c r="AW116" i="53"/>
  <c r="AV116" i="53"/>
  <c r="AU116" i="53"/>
  <c r="AT116" i="53"/>
  <c r="AS116" i="53"/>
  <c r="BE116" i="53" s="1"/>
  <c r="AQ116" i="53"/>
  <c r="AP116" i="53"/>
  <c r="AO116" i="53"/>
  <c r="AN116" i="53"/>
  <c r="AM116" i="53"/>
  <c r="AL116" i="53"/>
  <c r="AR116" i="53" s="1"/>
  <c r="AD116" i="53"/>
  <c r="Q116" i="53"/>
  <c r="BD115" i="53"/>
  <c r="BC115" i="53"/>
  <c r="BB115" i="53"/>
  <c r="BA115" i="53"/>
  <c r="AZ115" i="53"/>
  <c r="AY115" i="53"/>
  <c r="AX115" i="53"/>
  <c r="AW115" i="53"/>
  <c r="AV115" i="53"/>
  <c r="AU115" i="53"/>
  <c r="AT115" i="53"/>
  <c r="AS115" i="53"/>
  <c r="BE115" i="53" s="1"/>
  <c r="AQ115" i="53"/>
  <c r="AP115" i="53"/>
  <c r="AO115" i="53"/>
  <c r="AN115" i="53"/>
  <c r="AM115" i="53"/>
  <c r="AL115" i="53"/>
  <c r="AD115" i="53"/>
  <c r="Q115" i="53"/>
  <c r="BD114" i="53"/>
  <c r="BC114" i="53"/>
  <c r="BB114" i="53"/>
  <c r="BA114" i="53"/>
  <c r="AZ114" i="53"/>
  <c r="AY114" i="53"/>
  <c r="AX114" i="53"/>
  <c r="AW114" i="53"/>
  <c r="AV114" i="53"/>
  <c r="AU114" i="53"/>
  <c r="AT114" i="53"/>
  <c r="AS114" i="53"/>
  <c r="BE114" i="53" s="1"/>
  <c r="AQ114" i="53"/>
  <c r="AP114" i="53"/>
  <c r="AO114" i="53"/>
  <c r="AN114" i="53"/>
  <c r="AM114" i="53"/>
  <c r="AL114" i="53"/>
  <c r="AR114" i="53" s="1"/>
  <c r="AD114" i="53"/>
  <c r="Q114" i="53"/>
  <c r="BD113" i="53"/>
  <c r="BC113" i="53"/>
  <c r="BB113" i="53"/>
  <c r="BA113" i="53"/>
  <c r="AZ113" i="53"/>
  <c r="AY113" i="53"/>
  <c r="AX113" i="53"/>
  <c r="AW113" i="53"/>
  <c r="AV113" i="53"/>
  <c r="AU113" i="53"/>
  <c r="AT113" i="53"/>
  <c r="AS113" i="53"/>
  <c r="BE113" i="53" s="1"/>
  <c r="BF113" i="53" s="1"/>
  <c r="AQ113" i="53"/>
  <c r="AP113" i="53"/>
  <c r="AO113" i="53"/>
  <c r="AN113" i="53"/>
  <c r="AM113" i="53"/>
  <c r="AL113" i="53"/>
  <c r="AD113" i="53"/>
  <c r="Q113" i="53"/>
  <c r="BD112" i="53"/>
  <c r="BC112" i="53"/>
  <c r="BB112" i="53"/>
  <c r="BA112" i="53"/>
  <c r="AZ112" i="53"/>
  <c r="AY112" i="53"/>
  <c r="AX112" i="53"/>
  <c r="AW112" i="53"/>
  <c r="AV112" i="53"/>
  <c r="AU112" i="53"/>
  <c r="AT112" i="53"/>
  <c r="AS112" i="53"/>
  <c r="AQ112" i="53"/>
  <c r="AP112" i="53"/>
  <c r="AO112" i="53"/>
  <c r="AN112" i="53"/>
  <c r="AM112" i="53"/>
  <c r="AL112" i="53"/>
  <c r="AD112" i="53"/>
  <c r="Q112" i="53"/>
  <c r="BD111" i="53"/>
  <c r="BC111" i="53"/>
  <c r="BB111" i="53"/>
  <c r="BA111" i="53"/>
  <c r="AZ111" i="53"/>
  <c r="AY111" i="53"/>
  <c r="AX111" i="53"/>
  <c r="AW111" i="53"/>
  <c r="AV111" i="53"/>
  <c r="AU111" i="53"/>
  <c r="AT111" i="53"/>
  <c r="AS111" i="53"/>
  <c r="AQ111" i="53"/>
  <c r="AP111" i="53"/>
  <c r="AO111" i="53"/>
  <c r="AN111" i="53"/>
  <c r="AM111" i="53"/>
  <c r="AL111" i="53"/>
  <c r="AR111" i="53" s="1"/>
  <c r="AD111" i="53"/>
  <c r="Q111" i="53"/>
  <c r="BD110" i="53"/>
  <c r="BC110" i="53"/>
  <c r="BB110" i="53"/>
  <c r="BA110" i="53"/>
  <c r="AZ110" i="53"/>
  <c r="AY110" i="53"/>
  <c r="AX110" i="53"/>
  <c r="AW110" i="53"/>
  <c r="AV110" i="53"/>
  <c r="AU110" i="53"/>
  <c r="AT110" i="53"/>
  <c r="AS110" i="53"/>
  <c r="BE110" i="53" s="1"/>
  <c r="BF110" i="53" s="1"/>
  <c r="AQ110" i="53"/>
  <c r="AP110" i="53"/>
  <c r="AO110" i="53"/>
  <c r="AN110" i="53"/>
  <c r="AM110" i="53"/>
  <c r="AL110" i="53"/>
  <c r="AD110" i="53"/>
  <c r="Q110" i="53"/>
  <c r="BD109" i="53"/>
  <c r="BC109" i="53"/>
  <c r="BB109" i="53"/>
  <c r="BA109" i="53"/>
  <c r="AZ109" i="53"/>
  <c r="AY109" i="53"/>
  <c r="AX109" i="53"/>
  <c r="AW109" i="53"/>
  <c r="AV109" i="53"/>
  <c r="AU109" i="53"/>
  <c r="AT109" i="53"/>
  <c r="AS109" i="53"/>
  <c r="BE109" i="53" s="1"/>
  <c r="AQ109" i="53"/>
  <c r="AP109" i="53"/>
  <c r="AO109" i="53"/>
  <c r="AN109" i="53"/>
  <c r="AM109" i="53"/>
  <c r="AL109" i="53"/>
  <c r="AR109" i="53" s="1"/>
  <c r="AD109" i="53"/>
  <c r="Q109" i="53"/>
  <c r="BD108" i="53"/>
  <c r="BC108" i="53"/>
  <c r="BB108" i="53"/>
  <c r="BA108" i="53"/>
  <c r="AZ108" i="53"/>
  <c r="AY108" i="53"/>
  <c r="AX108" i="53"/>
  <c r="AW108" i="53"/>
  <c r="AV108" i="53"/>
  <c r="AU108" i="53"/>
  <c r="AT108" i="53"/>
  <c r="AS108" i="53"/>
  <c r="BE108" i="53" s="1"/>
  <c r="AQ108" i="53"/>
  <c r="AP108" i="53"/>
  <c r="AO108" i="53"/>
  <c r="AN108" i="53"/>
  <c r="AM108" i="53"/>
  <c r="AL108" i="53"/>
  <c r="AD108" i="53"/>
  <c r="Q108" i="53"/>
  <c r="BD107" i="53"/>
  <c r="BC107" i="53"/>
  <c r="BB107" i="53"/>
  <c r="BA107" i="53"/>
  <c r="AZ107" i="53"/>
  <c r="AY107" i="53"/>
  <c r="AX107" i="53"/>
  <c r="AW107" i="53"/>
  <c r="AV107" i="53"/>
  <c r="AU107" i="53"/>
  <c r="AT107" i="53"/>
  <c r="AS107" i="53"/>
  <c r="BE107" i="53" s="1"/>
  <c r="BF107" i="53" s="1"/>
  <c r="AQ107" i="53"/>
  <c r="AP107" i="53"/>
  <c r="AO107" i="53"/>
  <c r="AN107" i="53"/>
  <c r="AM107" i="53"/>
  <c r="AL107" i="53"/>
  <c r="AD107" i="53"/>
  <c r="Q107" i="53"/>
  <c r="BD106" i="53"/>
  <c r="BC106" i="53"/>
  <c r="BB106" i="53"/>
  <c r="BA106" i="53"/>
  <c r="AZ106" i="53"/>
  <c r="AY106" i="53"/>
  <c r="AX106" i="53"/>
  <c r="AW106" i="53"/>
  <c r="AV106" i="53"/>
  <c r="AU106" i="53"/>
  <c r="AT106" i="53"/>
  <c r="AS106" i="53"/>
  <c r="BE106" i="53" s="1"/>
  <c r="AQ106" i="53"/>
  <c r="AP106" i="53"/>
  <c r="AO106" i="53"/>
  <c r="AN106" i="53"/>
  <c r="AM106" i="53"/>
  <c r="AL106" i="53"/>
  <c r="AR106" i="53" s="1"/>
  <c r="AD106" i="53"/>
  <c r="Q106" i="53"/>
  <c r="BD105" i="53"/>
  <c r="BC105" i="53"/>
  <c r="BB105" i="53"/>
  <c r="BA105" i="53"/>
  <c r="AZ105" i="53"/>
  <c r="AY105" i="53"/>
  <c r="AX105" i="53"/>
  <c r="AW105" i="53"/>
  <c r="AV105" i="53"/>
  <c r="AU105" i="53"/>
  <c r="AT105" i="53"/>
  <c r="AS105" i="53"/>
  <c r="BE105" i="53" s="1"/>
  <c r="AQ105" i="53"/>
  <c r="AP105" i="53"/>
  <c r="AO105" i="53"/>
  <c r="AN105" i="53"/>
  <c r="AM105" i="53"/>
  <c r="AL105" i="53"/>
  <c r="AD105" i="53"/>
  <c r="Q105" i="53"/>
  <c r="BD104" i="53"/>
  <c r="BC104" i="53"/>
  <c r="BB104" i="53"/>
  <c r="BA104" i="53"/>
  <c r="AZ104" i="53"/>
  <c r="AY104" i="53"/>
  <c r="AX104" i="53"/>
  <c r="AW104" i="53"/>
  <c r="AV104" i="53"/>
  <c r="AU104" i="53"/>
  <c r="AT104" i="53"/>
  <c r="AS104" i="53"/>
  <c r="BE104" i="53" s="1"/>
  <c r="BF104" i="53" s="1"/>
  <c r="AQ104" i="53"/>
  <c r="AP104" i="53"/>
  <c r="AO104" i="53"/>
  <c r="AN104" i="53"/>
  <c r="AM104" i="53"/>
  <c r="AL104" i="53"/>
  <c r="AR104" i="53" s="1"/>
  <c r="AD104" i="53"/>
  <c r="Q104" i="53"/>
  <c r="BD103" i="53"/>
  <c r="BC103" i="53"/>
  <c r="BB103" i="53"/>
  <c r="BA103" i="53"/>
  <c r="AZ103" i="53"/>
  <c r="AY103" i="53"/>
  <c r="AX103" i="53"/>
  <c r="AW103" i="53"/>
  <c r="AV103" i="53"/>
  <c r="AU103" i="53"/>
  <c r="AT103" i="53"/>
  <c r="AS103" i="53"/>
  <c r="BE103" i="53" s="1"/>
  <c r="AQ103" i="53"/>
  <c r="AP103" i="53"/>
  <c r="AO103" i="53"/>
  <c r="AN103" i="53"/>
  <c r="AM103" i="53"/>
  <c r="AL103" i="53"/>
  <c r="AD103" i="53"/>
  <c r="Q103" i="53"/>
  <c r="BD102" i="53"/>
  <c r="BC102" i="53"/>
  <c r="BB102" i="53"/>
  <c r="BA102" i="53"/>
  <c r="AZ102" i="53"/>
  <c r="AY102" i="53"/>
  <c r="AX102" i="53"/>
  <c r="AW102" i="53"/>
  <c r="AV102" i="53"/>
  <c r="AU102" i="53"/>
  <c r="AT102" i="53"/>
  <c r="AS102" i="53"/>
  <c r="AQ102" i="53"/>
  <c r="AP102" i="53"/>
  <c r="AO102" i="53"/>
  <c r="AN102" i="53"/>
  <c r="AM102" i="53"/>
  <c r="AL102" i="53"/>
  <c r="AR102" i="53" s="1"/>
  <c r="AD102" i="53"/>
  <c r="Q102" i="53"/>
  <c r="BD101" i="53"/>
  <c r="BC101" i="53"/>
  <c r="BB101" i="53"/>
  <c r="BA101" i="53"/>
  <c r="AZ101" i="53"/>
  <c r="AY101" i="53"/>
  <c r="AX101" i="53"/>
  <c r="AW101" i="53"/>
  <c r="AV101" i="53"/>
  <c r="AU101" i="53"/>
  <c r="AT101" i="53"/>
  <c r="AS101" i="53"/>
  <c r="BE101" i="53" s="1"/>
  <c r="AQ101" i="53"/>
  <c r="AP101" i="53"/>
  <c r="AO101" i="53"/>
  <c r="AN101" i="53"/>
  <c r="AM101" i="53"/>
  <c r="AL101" i="53"/>
  <c r="AD101" i="53"/>
  <c r="Q101" i="53"/>
  <c r="BD100" i="53"/>
  <c r="BC100" i="53"/>
  <c r="BB100" i="53"/>
  <c r="BA100" i="53"/>
  <c r="AZ100" i="53"/>
  <c r="AY100" i="53"/>
  <c r="AX100" i="53"/>
  <c r="AW100" i="53"/>
  <c r="AV100" i="53"/>
  <c r="AU100" i="53"/>
  <c r="AT100" i="53"/>
  <c r="AS100" i="53"/>
  <c r="BE100" i="53" s="1"/>
  <c r="AQ100" i="53"/>
  <c r="AP100" i="53"/>
  <c r="AO100" i="53"/>
  <c r="AN100" i="53"/>
  <c r="AM100" i="53"/>
  <c r="AL100" i="53"/>
  <c r="AR100" i="53" s="1"/>
  <c r="AD100" i="53"/>
  <c r="Q100" i="53"/>
  <c r="BD99" i="53"/>
  <c r="BC99" i="53"/>
  <c r="BB99" i="53"/>
  <c r="BA99" i="53"/>
  <c r="AZ99" i="53"/>
  <c r="AY99" i="53"/>
  <c r="AX99" i="53"/>
  <c r="AW99" i="53"/>
  <c r="AV99" i="53"/>
  <c r="AU99" i="53"/>
  <c r="AT99" i="53"/>
  <c r="AS99" i="53"/>
  <c r="BE99" i="53" s="1"/>
  <c r="AQ99" i="53"/>
  <c r="AP99" i="53"/>
  <c r="AO99" i="53"/>
  <c r="AN99" i="53"/>
  <c r="AM99" i="53"/>
  <c r="AL99" i="53"/>
  <c r="AD99" i="53"/>
  <c r="Q99" i="53"/>
  <c r="BD98" i="53"/>
  <c r="BC98" i="53"/>
  <c r="BB98" i="53"/>
  <c r="BA98" i="53"/>
  <c r="AZ98" i="53"/>
  <c r="AY98" i="53"/>
  <c r="AX98" i="53"/>
  <c r="AW98" i="53"/>
  <c r="AV98" i="53"/>
  <c r="AU98" i="53"/>
  <c r="AT98" i="53"/>
  <c r="AS98" i="53"/>
  <c r="BE98" i="53" s="1"/>
  <c r="AQ98" i="53"/>
  <c r="AP98" i="53"/>
  <c r="AO98" i="53"/>
  <c r="AN98" i="53"/>
  <c r="AM98" i="53"/>
  <c r="AL98" i="53"/>
  <c r="AR98" i="53" s="1"/>
  <c r="AD98" i="53"/>
  <c r="Q98" i="53"/>
  <c r="BD97" i="53"/>
  <c r="BC97" i="53"/>
  <c r="BB97" i="53"/>
  <c r="BA97" i="53"/>
  <c r="AZ97" i="53"/>
  <c r="AY97" i="53"/>
  <c r="AX97" i="53"/>
  <c r="AW97" i="53"/>
  <c r="AV97" i="53"/>
  <c r="AU97" i="53"/>
  <c r="AT97" i="53"/>
  <c r="AS97" i="53"/>
  <c r="BE97" i="53" s="1"/>
  <c r="AQ97" i="53"/>
  <c r="AP97" i="53"/>
  <c r="AO97" i="53"/>
  <c r="AN97" i="53"/>
  <c r="AM97" i="53"/>
  <c r="AL97" i="53"/>
  <c r="AD97" i="53"/>
  <c r="Q97" i="53"/>
  <c r="BD96" i="53"/>
  <c r="BC96" i="53"/>
  <c r="BB96" i="53"/>
  <c r="BA96" i="53"/>
  <c r="AZ96" i="53"/>
  <c r="AY96" i="53"/>
  <c r="AX96" i="53"/>
  <c r="AW96" i="53"/>
  <c r="AV96" i="53"/>
  <c r="AU96" i="53"/>
  <c r="AT96" i="53"/>
  <c r="AS96" i="53"/>
  <c r="BE96" i="53" s="1"/>
  <c r="AQ96" i="53"/>
  <c r="AP96" i="53"/>
  <c r="AO96" i="53"/>
  <c r="AN96" i="53"/>
  <c r="AM96" i="53"/>
  <c r="AL96" i="53"/>
  <c r="AR96" i="53" s="1"/>
  <c r="AD96" i="53"/>
  <c r="Q96" i="53"/>
  <c r="BD95" i="53"/>
  <c r="BC95" i="53"/>
  <c r="BB95" i="53"/>
  <c r="BA95" i="53"/>
  <c r="AZ95" i="53"/>
  <c r="AY95" i="53"/>
  <c r="AX95" i="53"/>
  <c r="AW95" i="53"/>
  <c r="AV95" i="53"/>
  <c r="AU95" i="53"/>
  <c r="AT95" i="53"/>
  <c r="AS95" i="53"/>
  <c r="BE95" i="53" s="1"/>
  <c r="AQ95" i="53"/>
  <c r="AP95" i="53"/>
  <c r="AO95" i="53"/>
  <c r="AN95" i="53"/>
  <c r="AM95" i="53"/>
  <c r="AL95" i="53"/>
  <c r="AD95" i="53"/>
  <c r="Q95" i="53"/>
  <c r="BD94" i="53"/>
  <c r="BC94" i="53"/>
  <c r="BB94" i="53"/>
  <c r="BA94" i="53"/>
  <c r="AZ94" i="53"/>
  <c r="AY94" i="53"/>
  <c r="AX94" i="53"/>
  <c r="AW94" i="53"/>
  <c r="AV94" i="53"/>
  <c r="AU94" i="53"/>
  <c r="AT94" i="53"/>
  <c r="AS94" i="53"/>
  <c r="BE94" i="53" s="1"/>
  <c r="AQ94" i="53"/>
  <c r="AP94" i="53"/>
  <c r="AO94" i="53"/>
  <c r="AN94" i="53"/>
  <c r="AM94" i="53"/>
  <c r="AL94" i="53"/>
  <c r="AR94" i="53" s="1"/>
  <c r="AD94" i="53"/>
  <c r="Q94" i="53"/>
  <c r="BD93" i="53"/>
  <c r="BC93" i="53"/>
  <c r="BB93" i="53"/>
  <c r="BA93" i="53"/>
  <c r="AZ93" i="53"/>
  <c r="AY93" i="53"/>
  <c r="AX93" i="53"/>
  <c r="AW93" i="53"/>
  <c r="AV93" i="53"/>
  <c r="AU93" i="53"/>
  <c r="AT93" i="53"/>
  <c r="AS93" i="53"/>
  <c r="BE93" i="53" s="1"/>
  <c r="AQ93" i="53"/>
  <c r="AP93" i="53"/>
  <c r="AO93" i="53"/>
  <c r="AN93" i="53"/>
  <c r="AM93" i="53"/>
  <c r="AL93" i="53"/>
  <c r="AD93" i="53"/>
  <c r="Q93" i="53"/>
  <c r="BD92" i="53"/>
  <c r="BC92" i="53"/>
  <c r="BB92" i="53"/>
  <c r="BA92" i="53"/>
  <c r="AZ92" i="53"/>
  <c r="AY92" i="53"/>
  <c r="AX92" i="53"/>
  <c r="AW92" i="53"/>
  <c r="AV92" i="53"/>
  <c r="AU92" i="53"/>
  <c r="AT92" i="53"/>
  <c r="AS92" i="53"/>
  <c r="BE92" i="53" s="1"/>
  <c r="AQ92" i="53"/>
  <c r="AP92" i="53"/>
  <c r="AO92" i="53"/>
  <c r="AN92" i="53"/>
  <c r="AM92" i="53"/>
  <c r="AL92" i="53"/>
  <c r="AR92" i="53" s="1"/>
  <c r="AD92" i="53"/>
  <c r="Q92" i="53"/>
  <c r="BD91" i="53"/>
  <c r="BC91" i="53"/>
  <c r="BB91" i="53"/>
  <c r="BA91" i="53"/>
  <c r="AZ91" i="53"/>
  <c r="AY91" i="53"/>
  <c r="AX91" i="53"/>
  <c r="AW91" i="53"/>
  <c r="AV91" i="53"/>
  <c r="AU91" i="53"/>
  <c r="AT91" i="53"/>
  <c r="AQ91" i="53"/>
  <c r="AP91" i="53"/>
  <c r="AO91" i="53"/>
  <c r="AN91" i="53"/>
  <c r="AM91" i="53"/>
  <c r="AL91" i="53"/>
  <c r="R91" i="53"/>
  <c r="AS91" i="53" s="1"/>
  <c r="BE91" i="53" s="1"/>
  <c r="Q91" i="53"/>
  <c r="BD90" i="53"/>
  <c r="BC90" i="53"/>
  <c r="BB90" i="53"/>
  <c r="BA90" i="53"/>
  <c r="AZ90" i="53"/>
  <c r="AY90" i="53"/>
  <c r="AX90" i="53"/>
  <c r="AW90" i="53"/>
  <c r="AV90" i="53"/>
  <c r="AU90" i="53"/>
  <c r="AT90" i="53"/>
  <c r="AS90" i="53"/>
  <c r="BE90" i="53" s="1"/>
  <c r="AQ90" i="53"/>
  <c r="AP90" i="53"/>
  <c r="AO90" i="53"/>
  <c r="AN90" i="53"/>
  <c r="AM90" i="53"/>
  <c r="AL90" i="53"/>
  <c r="AD90" i="53"/>
  <c r="Q90" i="53"/>
  <c r="BD89" i="53"/>
  <c r="BC89" i="53"/>
  <c r="BB89" i="53"/>
  <c r="BA89" i="53"/>
  <c r="AZ89" i="53"/>
  <c r="AY89" i="53"/>
  <c r="AX89" i="53"/>
  <c r="AW89" i="53"/>
  <c r="AV89" i="53"/>
  <c r="AU89" i="53"/>
  <c r="AT89" i="53"/>
  <c r="AS89" i="53"/>
  <c r="BE89" i="53" s="1"/>
  <c r="AQ89" i="53"/>
  <c r="AP89" i="53"/>
  <c r="AO89" i="53"/>
  <c r="AN89" i="53"/>
  <c r="AM89" i="53"/>
  <c r="AL89" i="53"/>
  <c r="AD89" i="53"/>
  <c r="Q89" i="53"/>
  <c r="BD88" i="53"/>
  <c r="BC88" i="53"/>
  <c r="BB88" i="53"/>
  <c r="BA88" i="53"/>
  <c r="AZ88" i="53"/>
  <c r="AY88" i="53"/>
  <c r="AX88" i="53"/>
  <c r="AW88" i="53"/>
  <c r="AV88" i="53"/>
  <c r="AU88" i="53"/>
  <c r="AT88" i="53"/>
  <c r="AS88" i="53"/>
  <c r="BE88" i="53" s="1"/>
  <c r="AQ88" i="53"/>
  <c r="AP88" i="53"/>
  <c r="AO88" i="53"/>
  <c r="AN88" i="53"/>
  <c r="AM88" i="53"/>
  <c r="AL88" i="53"/>
  <c r="AD88" i="53"/>
  <c r="Q88" i="53"/>
  <c r="BD87" i="53"/>
  <c r="BC87" i="53"/>
  <c r="BB87" i="53"/>
  <c r="BA87" i="53"/>
  <c r="AZ87" i="53"/>
  <c r="AY87" i="53"/>
  <c r="AX87" i="53"/>
  <c r="AW87" i="53"/>
  <c r="AV87" i="53"/>
  <c r="AU87" i="53"/>
  <c r="AT87" i="53"/>
  <c r="AS87" i="53"/>
  <c r="BE87" i="53" s="1"/>
  <c r="BF87" i="53" s="1"/>
  <c r="AQ87" i="53"/>
  <c r="AP87" i="53"/>
  <c r="AO87" i="53"/>
  <c r="AN87" i="53"/>
  <c r="AM87" i="53"/>
  <c r="AL87" i="53"/>
  <c r="AD87" i="53"/>
  <c r="Q87" i="53"/>
  <c r="BD86" i="53"/>
  <c r="BC86" i="53"/>
  <c r="BB86" i="53"/>
  <c r="BA86" i="53"/>
  <c r="AZ86" i="53"/>
  <c r="AY86" i="53"/>
  <c r="AX86" i="53"/>
  <c r="AW86" i="53"/>
  <c r="AV86" i="53"/>
  <c r="AU86" i="53"/>
  <c r="AT86" i="53"/>
  <c r="AS86" i="53"/>
  <c r="BE86" i="53" s="1"/>
  <c r="BF86" i="53" s="1"/>
  <c r="AQ86" i="53"/>
  <c r="AP86" i="53"/>
  <c r="AO86" i="53"/>
  <c r="AN86" i="53"/>
  <c r="AM86" i="53"/>
  <c r="AL86" i="53"/>
  <c r="AD86" i="53"/>
  <c r="Q86" i="53"/>
  <c r="BD85" i="53"/>
  <c r="BC85" i="53"/>
  <c r="BB85" i="53"/>
  <c r="BA85" i="53"/>
  <c r="AZ85" i="53"/>
  <c r="AY85" i="53"/>
  <c r="AX85" i="53"/>
  <c r="AW85" i="53"/>
  <c r="AV85" i="53"/>
  <c r="AU85" i="53"/>
  <c r="AT85" i="53"/>
  <c r="AS85" i="53"/>
  <c r="BE85" i="53" s="1"/>
  <c r="AQ85" i="53"/>
  <c r="AP85" i="53"/>
  <c r="AO85" i="53"/>
  <c r="AN85" i="53"/>
  <c r="AM85" i="53"/>
  <c r="AL85" i="53"/>
  <c r="AD85" i="53"/>
  <c r="R85" i="53"/>
  <c r="Q85" i="53"/>
  <c r="BD84" i="53"/>
  <c r="BC84" i="53"/>
  <c r="BB84" i="53"/>
  <c r="BA84" i="53"/>
  <c r="AZ84" i="53"/>
  <c r="AY84" i="53"/>
  <c r="AX84" i="53"/>
  <c r="AW84" i="53"/>
  <c r="AV84" i="53"/>
  <c r="AU84" i="53"/>
  <c r="AT84" i="53"/>
  <c r="AS84" i="53"/>
  <c r="BE84" i="53" s="1"/>
  <c r="AQ84" i="53"/>
  <c r="AP84" i="53"/>
  <c r="AO84" i="53"/>
  <c r="AN84" i="53"/>
  <c r="AM84" i="53"/>
  <c r="AL84" i="53"/>
  <c r="AR84" i="53" s="1"/>
  <c r="AD84" i="53"/>
  <c r="Q84" i="53"/>
  <c r="BD83" i="53"/>
  <c r="BC83" i="53"/>
  <c r="BB83" i="53"/>
  <c r="BA83" i="53"/>
  <c r="AZ83" i="53"/>
  <c r="AY83" i="53"/>
  <c r="AX83" i="53"/>
  <c r="AW83" i="53"/>
  <c r="AV83" i="53"/>
  <c r="AU83" i="53"/>
  <c r="AT83" i="53"/>
  <c r="AQ83" i="53"/>
  <c r="AP83" i="53"/>
  <c r="AO83" i="53"/>
  <c r="AN83" i="53"/>
  <c r="AM83" i="53"/>
  <c r="AL83" i="53"/>
  <c r="R83" i="53"/>
  <c r="AS83" i="53" s="1"/>
  <c r="BE83" i="53" s="1"/>
  <c r="Q83" i="53"/>
  <c r="BD82" i="53"/>
  <c r="BC82" i="53"/>
  <c r="BB82" i="53"/>
  <c r="BA82" i="53"/>
  <c r="AZ82" i="53"/>
  <c r="AY82" i="53"/>
  <c r="AX82" i="53"/>
  <c r="AW82" i="53"/>
  <c r="AV82" i="53"/>
  <c r="AU82" i="53"/>
  <c r="AT82" i="53"/>
  <c r="AS82" i="53"/>
  <c r="BE82" i="53" s="1"/>
  <c r="AQ82" i="53"/>
  <c r="AP82" i="53"/>
  <c r="AO82" i="53"/>
  <c r="AN82" i="53"/>
  <c r="AM82" i="53"/>
  <c r="AL82" i="53"/>
  <c r="AD82" i="53"/>
  <c r="Q82" i="53"/>
  <c r="BD81" i="53"/>
  <c r="BC81" i="53"/>
  <c r="BB81" i="53"/>
  <c r="BA81" i="53"/>
  <c r="AZ81" i="53"/>
  <c r="AY81" i="53"/>
  <c r="AX81" i="53"/>
  <c r="AW81" i="53"/>
  <c r="AV81" i="53"/>
  <c r="AU81" i="53"/>
  <c r="AT81" i="53"/>
  <c r="AS81" i="53"/>
  <c r="BE81" i="53" s="1"/>
  <c r="AQ81" i="53"/>
  <c r="AP81" i="53"/>
  <c r="AO81" i="53"/>
  <c r="AN81" i="53"/>
  <c r="AM81" i="53"/>
  <c r="AL81" i="53"/>
  <c r="AD81" i="53"/>
  <c r="Q81" i="53"/>
  <c r="BD80" i="53"/>
  <c r="BC80" i="53"/>
  <c r="BB80" i="53"/>
  <c r="BA80" i="53"/>
  <c r="AZ80" i="53"/>
  <c r="AY80" i="53"/>
  <c r="AX80" i="53"/>
  <c r="AW80" i="53"/>
  <c r="AV80" i="53"/>
  <c r="AU80" i="53"/>
  <c r="AT80" i="53"/>
  <c r="AS80" i="53"/>
  <c r="BE80" i="53" s="1"/>
  <c r="AQ80" i="53"/>
  <c r="AP80" i="53"/>
  <c r="AO80" i="53"/>
  <c r="AN80" i="53"/>
  <c r="AM80" i="53"/>
  <c r="AL80" i="53"/>
  <c r="AD80" i="53"/>
  <c r="R80" i="53"/>
  <c r="Q80" i="53"/>
  <c r="BD79" i="53"/>
  <c r="BC79" i="53"/>
  <c r="BB79" i="53"/>
  <c r="BA79" i="53"/>
  <c r="AZ79" i="53"/>
  <c r="AY79" i="53"/>
  <c r="AX79" i="53"/>
  <c r="AW79" i="53"/>
  <c r="AV79" i="53"/>
  <c r="AU79" i="53"/>
  <c r="AT79" i="53"/>
  <c r="AS79" i="53"/>
  <c r="BE79" i="53" s="1"/>
  <c r="AQ79" i="53"/>
  <c r="AP79" i="53"/>
  <c r="AO79" i="53"/>
  <c r="AN79" i="53"/>
  <c r="AM79" i="53"/>
  <c r="AL79" i="53"/>
  <c r="AR79" i="53" s="1"/>
  <c r="AD79" i="53"/>
  <c r="Q79" i="53"/>
  <c r="BD78" i="53"/>
  <c r="BC78" i="53"/>
  <c r="BB78" i="53"/>
  <c r="BA78" i="53"/>
  <c r="AZ78" i="53"/>
  <c r="AY78" i="53"/>
  <c r="AX78" i="53"/>
  <c r="AW78" i="53"/>
  <c r="AV78" i="53"/>
  <c r="AU78" i="53"/>
  <c r="AT78" i="53"/>
  <c r="AS78" i="53"/>
  <c r="BE78" i="53" s="1"/>
  <c r="AQ78" i="53"/>
  <c r="AP78" i="53"/>
  <c r="AO78" i="53"/>
  <c r="AN78" i="53"/>
  <c r="AM78" i="53"/>
  <c r="AL78" i="53"/>
  <c r="AD78" i="53"/>
  <c r="Q78" i="53"/>
  <c r="BD77" i="53"/>
  <c r="BC77" i="53"/>
  <c r="BB77" i="53"/>
  <c r="BA77" i="53"/>
  <c r="AZ77" i="53"/>
  <c r="AY77" i="53"/>
  <c r="AX77" i="53"/>
  <c r="AW77" i="53"/>
  <c r="AV77" i="53"/>
  <c r="AU77" i="53"/>
  <c r="AT77" i="53"/>
  <c r="AS77" i="53"/>
  <c r="BE77" i="53" s="1"/>
  <c r="BF77" i="53" s="1"/>
  <c r="AQ77" i="53"/>
  <c r="AP77" i="53"/>
  <c r="AO77" i="53"/>
  <c r="AN77" i="53"/>
  <c r="AM77" i="53"/>
  <c r="AL77" i="53"/>
  <c r="AD77" i="53"/>
  <c r="Q77" i="53"/>
  <c r="BD76" i="53"/>
  <c r="BC76" i="53"/>
  <c r="BB76" i="53"/>
  <c r="BA76" i="53"/>
  <c r="AZ76" i="53"/>
  <c r="AY76" i="53"/>
  <c r="AX76" i="53"/>
  <c r="AW76" i="53"/>
  <c r="AV76" i="53"/>
  <c r="AU76" i="53"/>
  <c r="AT76" i="53"/>
  <c r="AS76" i="53"/>
  <c r="AQ76" i="53"/>
  <c r="AP76" i="53"/>
  <c r="AO76" i="53"/>
  <c r="AN76" i="53"/>
  <c r="AM76" i="53"/>
  <c r="AL76" i="53"/>
  <c r="AR76" i="53" s="1"/>
  <c r="AD76" i="53"/>
  <c r="Q76" i="53"/>
  <c r="BD75" i="53"/>
  <c r="BC75" i="53"/>
  <c r="BB75" i="53"/>
  <c r="BA75" i="53"/>
  <c r="AZ75" i="53"/>
  <c r="AY75" i="53"/>
  <c r="AX75" i="53"/>
  <c r="AW75" i="53"/>
  <c r="AV75" i="53"/>
  <c r="AU75" i="53"/>
  <c r="AT75" i="53"/>
  <c r="AS75" i="53"/>
  <c r="BE75" i="53" s="1"/>
  <c r="BF75" i="53" s="1"/>
  <c r="AQ75" i="53"/>
  <c r="AP75" i="53"/>
  <c r="AO75" i="53"/>
  <c r="AN75" i="53"/>
  <c r="AM75" i="53"/>
  <c r="AL75" i="53"/>
  <c r="AD75" i="53"/>
  <c r="Q75" i="53"/>
  <c r="BD74" i="53"/>
  <c r="BC74" i="53"/>
  <c r="BB74" i="53"/>
  <c r="BA74" i="53"/>
  <c r="AZ74" i="53"/>
  <c r="AY74" i="53"/>
  <c r="AX74" i="53"/>
  <c r="AW74" i="53"/>
  <c r="AV74" i="53"/>
  <c r="AU74" i="53"/>
  <c r="AT74" i="53"/>
  <c r="AS74" i="53"/>
  <c r="BE74" i="53" s="1"/>
  <c r="AQ74" i="53"/>
  <c r="AP74" i="53"/>
  <c r="AO74" i="53"/>
  <c r="AN74" i="53"/>
  <c r="AM74" i="53"/>
  <c r="AL74" i="53"/>
  <c r="AR74" i="53" s="1"/>
  <c r="AD74" i="53"/>
  <c r="Q74" i="53"/>
  <c r="BD73" i="53"/>
  <c r="BC73" i="53"/>
  <c r="BB73" i="53"/>
  <c r="BA73" i="53"/>
  <c r="AZ73" i="53"/>
  <c r="AY73" i="53"/>
  <c r="AX73" i="53"/>
  <c r="AW73" i="53"/>
  <c r="AV73" i="53"/>
  <c r="AU73" i="53"/>
  <c r="AT73" i="53"/>
  <c r="AS73" i="53"/>
  <c r="BE73" i="53" s="1"/>
  <c r="BF73" i="53" s="1"/>
  <c r="AQ73" i="53"/>
  <c r="AP73" i="53"/>
  <c r="AO73" i="53"/>
  <c r="AN73" i="53"/>
  <c r="AM73" i="53"/>
  <c r="AL73" i="53"/>
  <c r="AR73" i="53" s="1"/>
  <c r="AD73" i="53"/>
  <c r="Q73" i="53"/>
  <c r="BD72" i="53"/>
  <c r="BC72" i="53"/>
  <c r="BB72" i="53"/>
  <c r="BA72" i="53"/>
  <c r="AZ72" i="53"/>
  <c r="AY72" i="53"/>
  <c r="AX72" i="53"/>
  <c r="AW72" i="53"/>
  <c r="AV72" i="53"/>
  <c r="AU72" i="53"/>
  <c r="AT72" i="53"/>
  <c r="AS72" i="53"/>
  <c r="BE72" i="53" s="1"/>
  <c r="BF72" i="53" s="1"/>
  <c r="AQ72" i="53"/>
  <c r="AP72" i="53"/>
  <c r="AO72" i="53"/>
  <c r="AN72" i="53"/>
  <c r="AM72" i="53"/>
  <c r="AL72" i="53"/>
  <c r="AD72" i="53"/>
  <c r="Q72" i="53"/>
  <c r="BD71" i="53"/>
  <c r="BC71" i="53"/>
  <c r="BB71" i="53"/>
  <c r="BA71" i="53"/>
  <c r="AZ71" i="53"/>
  <c r="AY71" i="53"/>
  <c r="AX71" i="53"/>
  <c r="AW71" i="53"/>
  <c r="AV71" i="53"/>
  <c r="AU71" i="53"/>
  <c r="AT71" i="53"/>
  <c r="AS71" i="53"/>
  <c r="BE71" i="53" s="1"/>
  <c r="BF71" i="53" s="1"/>
  <c r="AQ71" i="53"/>
  <c r="AP71" i="53"/>
  <c r="AO71" i="53"/>
  <c r="AN71" i="53"/>
  <c r="AM71" i="53"/>
  <c r="AL71" i="53"/>
  <c r="AD71" i="53"/>
  <c r="Q71" i="53"/>
  <c r="BD70" i="53"/>
  <c r="BC70" i="53"/>
  <c r="BB70" i="53"/>
  <c r="BA70" i="53"/>
  <c r="AZ70" i="53"/>
  <c r="AY70" i="53"/>
  <c r="AX70" i="53"/>
  <c r="AW70" i="53"/>
  <c r="AV70" i="53"/>
  <c r="AU70" i="53"/>
  <c r="AT70" i="53"/>
  <c r="AS70" i="53"/>
  <c r="BE70" i="53" s="1"/>
  <c r="AQ70" i="53"/>
  <c r="AP70" i="53"/>
  <c r="AO70" i="53"/>
  <c r="AN70" i="53"/>
  <c r="AM70" i="53"/>
  <c r="AL70" i="53"/>
  <c r="AR70" i="53" s="1"/>
  <c r="AD70" i="53"/>
  <c r="R70" i="53"/>
  <c r="Q70" i="53"/>
  <c r="BD69" i="53"/>
  <c r="BC69" i="53"/>
  <c r="BB69" i="53"/>
  <c r="BA69" i="53"/>
  <c r="AZ69" i="53"/>
  <c r="AY69" i="53"/>
  <c r="AX69" i="53"/>
  <c r="AW69" i="53"/>
  <c r="AV69" i="53"/>
  <c r="AU69" i="53"/>
  <c r="AT69" i="53"/>
  <c r="AS69" i="53"/>
  <c r="BE69" i="53" s="1"/>
  <c r="AQ69" i="53"/>
  <c r="AP69" i="53"/>
  <c r="AO69" i="53"/>
  <c r="AN69" i="53"/>
  <c r="AM69" i="53"/>
  <c r="AL69" i="53"/>
  <c r="AD69" i="53"/>
  <c r="Q69" i="53"/>
  <c r="BD68" i="53"/>
  <c r="BC68" i="53"/>
  <c r="BB68" i="53"/>
  <c r="BA68" i="53"/>
  <c r="AZ68" i="53"/>
  <c r="AY68" i="53"/>
  <c r="AX68" i="53"/>
  <c r="AW68" i="53"/>
  <c r="AV68" i="53"/>
  <c r="AU68" i="53"/>
  <c r="AT68" i="53"/>
  <c r="AS68" i="53"/>
  <c r="BE68" i="53" s="1"/>
  <c r="BF68" i="53" s="1"/>
  <c r="AQ68" i="53"/>
  <c r="AP68" i="53"/>
  <c r="AO68" i="53"/>
  <c r="AN68" i="53"/>
  <c r="AM68" i="53"/>
  <c r="AR68" i="53" s="1"/>
  <c r="AL68" i="53"/>
  <c r="AD68" i="53"/>
  <c r="Q68" i="53"/>
  <c r="BD67" i="53"/>
  <c r="BC67" i="53"/>
  <c r="BB67" i="53"/>
  <c r="BA67" i="53"/>
  <c r="AZ67" i="53"/>
  <c r="AY67" i="53"/>
  <c r="AX67" i="53"/>
  <c r="AW67" i="53"/>
  <c r="AV67" i="53"/>
  <c r="AU67" i="53"/>
  <c r="AT67" i="53"/>
  <c r="AS67" i="53"/>
  <c r="BE67" i="53" s="1"/>
  <c r="AQ67" i="53"/>
  <c r="AP67" i="53"/>
  <c r="AO67" i="53"/>
  <c r="AN67" i="53"/>
  <c r="AM67" i="53"/>
  <c r="AL67" i="53"/>
  <c r="AD67" i="53"/>
  <c r="Q67" i="53"/>
  <c r="BD66" i="53"/>
  <c r="BC66" i="53"/>
  <c r="BB66" i="53"/>
  <c r="BA66" i="53"/>
  <c r="AZ66" i="53"/>
  <c r="AY66" i="53"/>
  <c r="AX66" i="53"/>
  <c r="AW66" i="53"/>
  <c r="AV66" i="53"/>
  <c r="AU66" i="53"/>
  <c r="AT66" i="53"/>
  <c r="AS66" i="53"/>
  <c r="AQ66" i="53"/>
  <c r="AP66" i="53"/>
  <c r="AO66" i="53"/>
  <c r="AN66" i="53"/>
  <c r="AM66" i="53"/>
  <c r="AL66" i="53"/>
  <c r="AD66" i="53"/>
  <c r="Q66" i="53"/>
  <c r="BD65" i="53"/>
  <c r="BC65" i="53"/>
  <c r="BB65" i="53"/>
  <c r="BA65" i="53"/>
  <c r="AZ65" i="53"/>
  <c r="AY65" i="53"/>
  <c r="AX65" i="53"/>
  <c r="AW65" i="53"/>
  <c r="AV65" i="53"/>
  <c r="AU65" i="53"/>
  <c r="AT65" i="53"/>
  <c r="AQ65" i="53"/>
  <c r="AP65" i="53"/>
  <c r="AO65" i="53"/>
  <c r="AN65" i="53"/>
  <c r="AM65" i="53"/>
  <c r="AL65" i="53"/>
  <c r="AR65" i="53" s="1"/>
  <c r="R65" i="53"/>
  <c r="Q65" i="53"/>
  <c r="BD64" i="53"/>
  <c r="BC64" i="53"/>
  <c r="BB64" i="53"/>
  <c r="BA64" i="53"/>
  <c r="AZ64" i="53"/>
  <c r="AY64" i="53"/>
  <c r="AX64" i="53"/>
  <c r="AW64" i="53"/>
  <c r="AV64" i="53"/>
  <c r="AU64" i="53"/>
  <c r="AT64" i="53"/>
  <c r="AS64" i="53"/>
  <c r="BE64" i="53" s="1"/>
  <c r="AQ64" i="53"/>
  <c r="AP64" i="53"/>
  <c r="AO64" i="53"/>
  <c r="AN64" i="53"/>
  <c r="AM64" i="53"/>
  <c r="AL64" i="53"/>
  <c r="AD64" i="53"/>
  <c r="Q64" i="53"/>
  <c r="BD63" i="53"/>
  <c r="BC63" i="53"/>
  <c r="BB63" i="53"/>
  <c r="BA63" i="53"/>
  <c r="AZ63" i="53"/>
  <c r="AY63" i="53"/>
  <c r="AX63" i="53"/>
  <c r="AW63" i="53"/>
  <c r="AV63" i="53"/>
  <c r="AU63" i="53"/>
  <c r="AT63" i="53"/>
  <c r="AS63" i="53"/>
  <c r="BE63" i="53" s="1"/>
  <c r="BF63" i="53" s="1"/>
  <c r="AQ63" i="53"/>
  <c r="AP63" i="53"/>
  <c r="AO63" i="53"/>
  <c r="AN63" i="53"/>
  <c r="AM63" i="53"/>
  <c r="AL63" i="53"/>
  <c r="AR63" i="53" s="1"/>
  <c r="AD63" i="53"/>
  <c r="Q63" i="53"/>
  <c r="BD62" i="53"/>
  <c r="BC62" i="53"/>
  <c r="BB62" i="53"/>
  <c r="BA62" i="53"/>
  <c r="AZ62" i="53"/>
  <c r="AY62" i="53"/>
  <c r="AX62" i="53"/>
  <c r="AW62" i="53"/>
  <c r="AV62" i="53"/>
  <c r="AU62" i="53"/>
  <c r="AT62" i="53"/>
  <c r="AS62" i="53"/>
  <c r="AQ62" i="53"/>
  <c r="AP62" i="53"/>
  <c r="AO62" i="53"/>
  <c r="AN62" i="53"/>
  <c r="AM62" i="53"/>
  <c r="AL62" i="53"/>
  <c r="AR62" i="53" s="1"/>
  <c r="AD62" i="53"/>
  <c r="Q62" i="53"/>
  <c r="BD61" i="53"/>
  <c r="BC61" i="53"/>
  <c r="BB61" i="53"/>
  <c r="BA61" i="53"/>
  <c r="AZ61" i="53"/>
  <c r="AY61" i="53"/>
  <c r="AX61" i="53"/>
  <c r="AW61" i="53"/>
  <c r="AV61" i="53"/>
  <c r="AU61" i="53"/>
  <c r="AT61" i="53"/>
  <c r="AS61" i="53"/>
  <c r="BE61" i="53" s="1"/>
  <c r="BF61" i="53" s="1"/>
  <c r="AQ61" i="53"/>
  <c r="AP61" i="53"/>
  <c r="AO61" i="53"/>
  <c r="AN61" i="53"/>
  <c r="AM61" i="53"/>
  <c r="AL61" i="53"/>
  <c r="AR61" i="53" s="1"/>
  <c r="AD61" i="53"/>
  <c r="Q61" i="53"/>
  <c r="BD60" i="53"/>
  <c r="BC60" i="53"/>
  <c r="BB60" i="53"/>
  <c r="BA60" i="53"/>
  <c r="AZ60" i="53"/>
  <c r="AY60" i="53"/>
  <c r="AX60" i="53"/>
  <c r="AW60" i="53"/>
  <c r="AV60" i="53"/>
  <c r="AU60" i="53"/>
  <c r="AT60" i="53"/>
  <c r="AS60" i="53"/>
  <c r="BE60" i="53" s="1"/>
  <c r="AQ60" i="53"/>
  <c r="AP60" i="53"/>
  <c r="AO60" i="53"/>
  <c r="AN60" i="53"/>
  <c r="AM60" i="53"/>
  <c r="AL60" i="53"/>
  <c r="AD60" i="53"/>
  <c r="Q60" i="53"/>
  <c r="BD59" i="53"/>
  <c r="BC59" i="53"/>
  <c r="BB59" i="53"/>
  <c r="BA59" i="53"/>
  <c r="AZ59" i="53"/>
  <c r="AY59" i="53"/>
  <c r="AX59" i="53"/>
  <c r="AW59" i="53"/>
  <c r="AV59" i="53"/>
  <c r="AU59" i="53"/>
  <c r="AT59" i="53"/>
  <c r="AS59" i="53"/>
  <c r="AQ59" i="53"/>
  <c r="AP59" i="53"/>
  <c r="AO59" i="53"/>
  <c r="AN59" i="53"/>
  <c r="AM59" i="53"/>
  <c r="AL59" i="53"/>
  <c r="AD59" i="53"/>
  <c r="Q59" i="53"/>
  <c r="BD58" i="53"/>
  <c r="BC58" i="53"/>
  <c r="BB58" i="53"/>
  <c r="BA58" i="53"/>
  <c r="AZ58" i="53"/>
  <c r="AY58" i="53"/>
  <c r="AX58" i="53"/>
  <c r="AW58" i="53"/>
  <c r="AV58" i="53"/>
  <c r="AU58" i="53"/>
  <c r="AT58" i="53"/>
  <c r="AQ58" i="53"/>
  <c r="AP58" i="53"/>
  <c r="AO58" i="53"/>
  <c r="AN58" i="53"/>
  <c r="AM58" i="53"/>
  <c r="AL58" i="53"/>
  <c r="R58" i="53"/>
  <c r="AS58" i="53" s="1"/>
  <c r="BE58" i="53" s="1"/>
  <c r="Q58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BE57" i="53" s="1"/>
  <c r="AQ57" i="53"/>
  <c r="AP57" i="53"/>
  <c r="AO57" i="53"/>
  <c r="AN57" i="53"/>
  <c r="AM57" i="53"/>
  <c r="AL57" i="53"/>
  <c r="AD57" i="53"/>
  <c r="Q57" i="53"/>
  <c r="BD56" i="53"/>
  <c r="BC56" i="53"/>
  <c r="BB56" i="53"/>
  <c r="BA56" i="53"/>
  <c r="AZ56" i="53"/>
  <c r="AY56" i="53"/>
  <c r="AX56" i="53"/>
  <c r="AW56" i="53"/>
  <c r="AV56" i="53"/>
  <c r="AU56" i="53"/>
  <c r="AT56" i="53"/>
  <c r="AS56" i="53"/>
  <c r="BE56" i="53" s="1"/>
  <c r="AQ56" i="53"/>
  <c r="AP56" i="53"/>
  <c r="AO56" i="53"/>
  <c r="AN56" i="53"/>
  <c r="AM56" i="53"/>
  <c r="AL56" i="53"/>
  <c r="AD56" i="53"/>
  <c r="Q56" i="53"/>
  <c r="BD55" i="53"/>
  <c r="BC55" i="53"/>
  <c r="BB55" i="53"/>
  <c r="BA55" i="53"/>
  <c r="AZ55" i="53"/>
  <c r="AY55" i="53"/>
  <c r="AX55" i="53"/>
  <c r="AW55" i="53"/>
  <c r="AV55" i="53"/>
  <c r="AU55" i="53"/>
  <c r="AT55" i="53"/>
  <c r="AS55" i="53"/>
  <c r="BE55" i="53" s="1"/>
  <c r="BF55" i="53" s="1"/>
  <c r="AQ55" i="53"/>
  <c r="AP55" i="53"/>
  <c r="AO55" i="53"/>
  <c r="AN55" i="53"/>
  <c r="AM55" i="53"/>
  <c r="AL55" i="53"/>
  <c r="AD55" i="53"/>
  <c r="Q55" i="53"/>
  <c r="BD54" i="53"/>
  <c r="BC54" i="53"/>
  <c r="BB54" i="53"/>
  <c r="BA54" i="53"/>
  <c r="AZ54" i="53"/>
  <c r="AY54" i="53"/>
  <c r="AX54" i="53"/>
  <c r="AW54" i="53"/>
  <c r="AV54" i="53"/>
  <c r="AU54" i="53"/>
  <c r="AT54" i="53"/>
  <c r="AS54" i="53"/>
  <c r="BE54" i="53" s="1"/>
  <c r="BF54" i="53" s="1"/>
  <c r="AQ54" i="53"/>
  <c r="AP54" i="53"/>
  <c r="AO54" i="53"/>
  <c r="AN54" i="53"/>
  <c r="AM54" i="53"/>
  <c r="AL54" i="53"/>
  <c r="AD54" i="53"/>
  <c r="Q54" i="53"/>
  <c r="BD53" i="53"/>
  <c r="BC53" i="53"/>
  <c r="BB53" i="53"/>
  <c r="BA53" i="53"/>
  <c r="AZ53" i="53"/>
  <c r="AY53" i="53"/>
  <c r="AX53" i="53"/>
  <c r="AW53" i="53"/>
  <c r="AV53" i="53"/>
  <c r="AU53" i="53"/>
  <c r="AT53" i="53"/>
  <c r="AS53" i="53"/>
  <c r="BE53" i="53" s="1"/>
  <c r="BF53" i="53" s="1"/>
  <c r="AQ53" i="53"/>
  <c r="AP53" i="53"/>
  <c r="AO53" i="53"/>
  <c r="AN53" i="53"/>
  <c r="AM53" i="53"/>
  <c r="AL53" i="53"/>
  <c r="AD53" i="53"/>
  <c r="Q53" i="53"/>
  <c r="BD52" i="53"/>
  <c r="BC52" i="53"/>
  <c r="BB52" i="53"/>
  <c r="BA52" i="53"/>
  <c r="AZ52" i="53"/>
  <c r="AY52" i="53"/>
  <c r="AX52" i="53"/>
  <c r="AW52" i="53"/>
  <c r="AV52" i="53"/>
  <c r="AU52" i="53"/>
  <c r="AT52" i="53"/>
  <c r="AS52" i="53"/>
  <c r="BE52" i="53" s="1"/>
  <c r="AQ52" i="53"/>
  <c r="AP52" i="53"/>
  <c r="AO52" i="53"/>
  <c r="AN52" i="53"/>
  <c r="AM52" i="53"/>
  <c r="AL52" i="53"/>
  <c r="AD52" i="53"/>
  <c r="R52" i="53"/>
  <c r="Q52" i="53"/>
  <c r="BD51" i="53"/>
  <c r="BC51" i="53"/>
  <c r="BB51" i="53"/>
  <c r="BA51" i="53"/>
  <c r="AZ51" i="53"/>
  <c r="AY51" i="53"/>
  <c r="AX51" i="53"/>
  <c r="AW51" i="53"/>
  <c r="AV51" i="53"/>
  <c r="AU51" i="53"/>
  <c r="AT51" i="53"/>
  <c r="AS51" i="53"/>
  <c r="BE51" i="53" s="1"/>
  <c r="AQ51" i="53"/>
  <c r="AP51" i="53"/>
  <c r="AO51" i="53"/>
  <c r="AN51" i="53"/>
  <c r="AM51" i="53"/>
  <c r="AL51" i="53"/>
  <c r="AR51" i="53" s="1"/>
  <c r="AD51" i="53"/>
  <c r="Q51" i="53"/>
  <c r="BD50" i="53"/>
  <c r="BC50" i="53"/>
  <c r="BB50" i="53"/>
  <c r="BA50" i="53"/>
  <c r="AZ50" i="53"/>
  <c r="AY50" i="53"/>
  <c r="AX50" i="53"/>
  <c r="AW50" i="53"/>
  <c r="AV50" i="53"/>
  <c r="AU50" i="53"/>
  <c r="AT50" i="53"/>
  <c r="AQ50" i="53"/>
  <c r="AP50" i="53"/>
  <c r="AO50" i="53"/>
  <c r="AN50" i="53"/>
  <c r="AM50" i="53"/>
  <c r="AL50" i="53"/>
  <c r="R50" i="53"/>
  <c r="AS50" i="53" s="1"/>
  <c r="BE50" i="53" s="1"/>
  <c r="Q50" i="53"/>
  <c r="BD49" i="53"/>
  <c r="BC49" i="53"/>
  <c r="BB49" i="53"/>
  <c r="BA49" i="53"/>
  <c r="AZ49" i="53"/>
  <c r="AY49" i="53"/>
  <c r="AX49" i="53"/>
  <c r="AW49" i="53"/>
  <c r="AV49" i="53"/>
  <c r="AU49" i="53"/>
  <c r="AT49" i="53"/>
  <c r="AS49" i="53"/>
  <c r="BE49" i="53" s="1"/>
  <c r="AQ49" i="53"/>
  <c r="AP49" i="53"/>
  <c r="AO49" i="53"/>
  <c r="AN49" i="53"/>
  <c r="AM49" i="53"/>
  <c r="AL49" i="53"/>
  <c r="AD49" i="53"/>
  <c r="Q49" i="53"/>
  <c r="BD48" i="53"/>
  <c r="BC48" i="53"/>
  <c r="BB48" i="53"/>
  <c r="BA48" i="53"/>
  <c r="AZ48" i="53"/>
  <c r="AY48" i="53"/>
  <c r="AX48" i="53"/>
  <c r="AW48" i="53"/>
  <c r="AV48" i="53"/>
  <c r="AU48" i="53"/>
  <c r="AT48" i="53"/>
  <c r="AS48" i="53"/>
  <c r="BE48" i="53" s="1"/>
  <c r="AQ48" i="53"/>
  <c r="AP48" i="53"/>
  <c r="AO48" i="53"/>
  <c r="AN48" i="53"/>
  <c r="AM48" i="53"/>
  <c r="AL48" i="53"/>
  <c r="AD48" i="53"/>
  <c r="R48" i="53"/>
  <c r="Q48" i="53"/>
  <c r="BD47" i="53"/>
  <c r="BC47" i="53"/>
  <c r="BB47" i="53"/>
  <c r="BA47" i="53"/>
  <c r="AZ47" i="53"/>
  <c r="AY47" i="53"/>
  <c r="AX47" i="53"/>
  <c r="AW47" i="53"/>
  <c r="AV47" i="53"/>
  <c r="AU47" i="53"/>
  <c r="AT47" i="53"/>
  <c r="AS47" i="53"/>
  <c r="BE47" i="53" s="1"/>
  <c r="AQ47" i="53"/>
  <c r="AP47" i="53"/>
  <c r="AO47" i="53"/>
  <c r="AN47" i="53"/>
  <c r="AM47" i="53"/>
  <c r="AL47" i="53"/>
  <c r="AD47" i="53"/>
  <c r="Q47" i="53"/>
  <c r="BD46" i="53"/>
  <c r="BC46" i="53"/>
  <c r="BB46" i="53"/>
  <c r="BA46" i="53"/>
  <c r="AZ46" i="53"/>
  <c r="AY46" i="53"/>
  <c r="AX46" i="53"/>
  <c r="AW46" i="53"/>
  <c r="AV46" i="53"/>
  <c r="AU46" i="53"/>
  <c r="AT46" i="53"/>
  <c r="AS46" i="53"/>
  <c r="BE46" i="53" s="1"/>
  <c r="AQ46" i="53"/>
  <c r="AP46" i="53"/>
  <c r="AO46" i="53"/>
  <c r="AN46" i="53"/>
  <c r="AM46" i="53"/>
  <c r="AL46" i="53"/>
  <c r="AR46" i="53" s="1"/>
  <c r="AD46" i="53"/>
  <c r="Q46" i="53"/>
  <c r="BD45" i="53"/>
  <c r="BC45" i="53"/>
  <c r="BB45" i="53"/>
  <c r="BA45" i="53"/>
  <c r="AZ45" i="53"/>
  <c r="AY45" i="53"/>
  <c r="AX45" i="53"/>
  <c r="AW45" i="53"/>
  <c r="AV45" i="53"/>
  <c r="AU45" i="53"/>
  <c r="AT45" i="53"/>
  <c r="AS45" i="53"/>
  <c r="BE45" i="53" s="1"/>
  <c r="AQ45" i="53"/>
  <c r="AP45" i="53"/>
  <c r="AO45" i="53"/>
  <c r="AN45" i="53"/>
  <c r="AM45" i="53"/>
  <c r="AL45" i="53"/>
  <c r="AD45" i="53"/>
  <c r="Q45" i="53"/>
  <c r="BD44" i="53"/>
  <c r="BC44" i="53"/>
  <c r="BB44" i="53"/>
  <c r="BA44" i="53"/>
  <c r="AZ44" i="53"/>
  <c r="AY44" i="53"/>
  <c r="AX44" i="53"/>
  <c r="AW44" i="53"/>
  <c r="AV44" i="53"/>
  <c r="AU44" i="53"/>
  <c r="AT44" i="53"/>
  <c r="AS44" i="53"/>
  <c r="BE44" i="53" s="1"/>
  <c r="AQ44" i="53"/>
  <c r="AP44" i="53"/>
  <c r="AO44" i="53"/>
  <c r="AN44" i="53"/>
  <c r="AM44" i="53"/>
  <c r="AL44" i="53"/>
  <c r="AR44" i="53" s="1"/>
  <c r="AD44" i="53"/>
  <c r="Q44" i="53"/>
  <c r="BD43" i="53"/>
  <c r="BC43" i="53"/>
  <c r="BB43" i="53"/>
  <c r="BA43" i="53"/>
  <c r="AZ43" i="53"/>
  <c r="AY43" i="53"/>
  <c r="AX43" i="53"/>
  <c r="AW43" i="53"/>
  <c r="AV43" i="53"/>
  <c r="AU43" i="53"/>
  <c r="AT43" i="53"/>
  <c r="AS43" i="53"/>
  <c r="BE43" i="53" s="1"/>
  <c r="BF43" i="53" s="1"/>
  <c r="AQ43" i="53"/>
  <c r="AP43" i="53"/>
  <c r="AO43" i="53"/>
  <c r="AN43" i="53"/>
  <c r="AM43" i="53"/>
  <c r="AL43" i="53"/>
  <c r="AR43" i="53" s="1"/>
  <c r="AD43" i="53"/>
  <c r="Q43" i="53"/>
  <c r="BD42" i="53"/>
  <c r="BC42" i="53"/>
  <c r="BB42" i="53"/>
  <c r="BA42" i="53"/>
  <c r="AZ42" i="53"/>
  <c r="AY42" i="53"/>
  <c r="AX42" i="53"/>
  <c r="AW42" i="53"/>
  <c r="AV42" i="53"/>
  <c r="AU42" i="53"/>
  <c r="AT42" i="53"/>
  <c r="AS42" i="53"/>
  <c r="BE42" i="53" s="1"/>
  <c r="AQ42" i="53"/>
  <c r="AP42" i="53"/>
  <c r="AO42" i="53"/>
  <c r="AN42" i="53"/>
  <c r="AM42" i="53"/>
  <c r="AL42" i="53"/>
  <c r="AD42" i="53"/>
  <c r="R42" i="53"/>
  <c r="Q42" i="53"/>
  <c r="BD41" i="53"/>
  <c r="BC41" i="53"/>
  <c r="BB41" i="53"/>
  <c r="BA41" i="53"/>
  <c r="AZ41" i="53"/>
  <c r="AY41" i="53"/>
  <c r="AX41" i="53"/>
  <c r="AW41" i="53"/>
  <c r="AV41" i="53"/>
  <c r="AU41" i="53"/>
  <c r="AT41" i="53"/>
  <c r="AS41" i="53"/>
  <c r="BE41" i="53" s="1"/>
  <c r="AQ41" i="53"/>
  <c r="AP41" i="53"/>
  <c r="AO41" i="53"/>
  <c r="AN41" i="53"/>
  <c r="AM41" i="53"/>
  <c r="AL41" i="53"/>
  <c r="AD41" i="53"/>
  <c r="Q41" i="53"/>
  <c r="BD40" i="53"/>
  <c r="BC40" i="53"/>
  <c r="BB40" i="53"/>
  <c r="BA40" i="53"/>
  <c r="AZ40" i="53"/>
  <c r="AY40" i="53"/>
  <c r="AX40" i="53"/>
  <c r="AW40" i="53"/>
  <c r="AV40" i="53"/>
  <c r="AU40" i="53"/>
  <c r="AT40" i="53"/>
  <c r="AS40" i="53"/>
  <c r="BE40" i="53" s="1"/>
  <c r="AQ40" i="53"/>
  <c r="AP40" i="53"/>
  <c r="AO40" i="53"/>
  <c r="AN40" i="53"/>
  <c r="AM40" i="53"/>
  <c r="AL40" i="53"/>
  <c r="AD40" i="53"/>
  <c r="Q40" i="53"/>
  <c r="BD39" i="53"/>
  <c r="BC39" i="53"/>
  <c r="BB39" i="53"/>
  <c r="BA39" i="53"/>
  <c r="AZ39" i="53"/>
  <c r="AY39" i="53"/>
  <c r="AX39" i="53"/>
  <c r="AW39" i="53"/>
  <c r="AV39" i="53"/>
  <c r="AU39" i="53"/>
  <c r="AT39" i="53"/>
  <c r="AS39" i="53"/>
  <c r="BE39" i="53" s="1"/>
  <c r="AQ39" i="53"/>
  <c r="AP39" i="53"/>
  <c r="AO39" i="53"/>
  <c r="AN39" i="53"/>
  <c r="AM39" i="53"/>
  <c r="AL39" i="53"/>
  <c r="AD39" i="53"/>
  <c r="Q39" i="53"/>
  <c r="BD38" i="53"/>
  <c r="BC38" i="53"/>
  <c r="BB38" i="53"/>
  <c r="BA38" i="53"/>
  <c r="AZ38" i="53"/>
  <c r="AY38" i="53"/>
  <c r="AX38" i="53"/>
  <c r="AW38" i="53"/>
  <c r="AV38" i="53"/>
  <c r="AU38" i="53"/>
  <c r="AT38" i="53"/>
  <c r="AS38" i="53"/>
  <c r="BE38" i="53" s="1"/>
  <c r="AQ38" i="53"/>
  <c r="AP38" i="53"/>
  <c r="AO38" i="53"/>
  <c r="AN38" i="53"/>
  <c r="AM38" i="53"/>
  <c r="AL38" i="53"/>
  <c r="AD38" i="53"/>
  <c r="Q38" i="53"/>
  <c r="BD37" i="53"/>
  <c r="BC37" i="53"/>
  <c r="BB37" i="53"/>
  <c r="BA37" i="53"/>
  <c r="AZ37" i="53"/>
  <c r="AY37" i="53"/>
  <c r="AX37" i="53"/>
  <c r="AW37" i="53"/>
  <c r="AV37" i="53"/>
  <c r="AU37" i="53"/>
  <c r="AT37" i="53"/>
  <c r="AS37" i="53"/>
  <c r="BE37" i="53" s="1"/>
  <c r="AQ37" i="53"/>
  <c r="AP37" i="53"/>
  <c r="AO37" i="53"/>
  <c r="AN37" i="53"/>
  <c r="AM37" i="53"/>
  <c r="AL37" i="53"/>
  <c r="AD37" i="53"/>
  <c r="Q37" i="53"/>
  <c r="BD36" i="53"/>
  <c r="BC36" i="53"/>
  <c r="BB36" i="53"/>
  <c r="BA36" i="53"/>
  <c r="AZ36" i="53"/>
  <c r="AY36" i="53"/>
  <c r="AX36" i="53"/>
  <c r="AW36" i="53"/>
  <c r="AV36" i="53"/>
  <c r="AU36" i="53"/>
  <c r="AT36" i="53"/>
  <c r="AS36" i="53"/>
  <c r="BE36" i="53" s="1"/>
  <c r="AQ36" i="53"/>
  <c r="AP36" i="53"/>
  <c r="AO36" i="53"/>
  <c r="AN36" i="53"/>
  <c r="AM36" i="53"/>
  <c r="AL36" i="53"/>
  <c r="AD36" i="53"/>
  <c r="Q36" i="53"/>
  <c r="BD35" i="53"/>
  <c r="BC35" i="53"/>
  <c r="BB35" i="53"/>
  <c r="BA35" i="53"/>
  <c r="AZ35" i="53"/>
  <c r="AY35" i="53"/>
  <c r="AX35" i="53"/>
  <c r="AW35" i="53"/>
  <c r="AV35" i="53"/>
  <c r="AU35" i="53"/>
  <c r="AT35" i="53"/>
  <c r="AS35" i="53"/>
  <c r="BE35" i="53" s="1"/>
  <c r="AQ35" i="53"/>
  <c r="AP35" i="53"/>
  <c r="AO35" i="53"/>
  <c r="AN35" i="53"/>
  <c r="AM35" i="53"/>
  <c r="AL35" i="53"/>
  <c r="AD35" i="53"/>
  <c r="Q35" i="53"/>
  <c r="BD34" i="53"/>
  <c r="BC34" i="53"/>
  <c r="BB34" i="53"/>
  <c r="BA34" i="53"/>
  <c r="AZ34" i="53"/>
  <c r="AY34" i="53"/>
  <c r="AX34" i="53"/>
  <c r="AW34" i="53"/>
  <c r="AV34" i="53"/>
  <c r="AU34" i="53"/>
  <c r="AT34" i="53"/>
  <c r="AS34" i="53"/>
  <c r="BE34" i="53" s="1"/>
  <c r="BF34" i="53" s="1"/>
  <c r="AQ34" i="53"/>
  <c r="AP34" i="53"/>
  <c r="AO34" i="53"/>
  <c r="AN34" i="53"/>
  <c r="AM34" i="53"/>
  <c r="AL34" i="53"/>
  <c r="AD34" i="53"/>
  <c r="Q34" i="53"/>
  <c r="BD33" i="53"/>
  <c r="BC33" i="53"/>
  <c r="BB33" i="53"/>
  <c r="BA33" i="53"/>
  <c r="AZ33" i="53"/>
  <c r="AY33" i="53"/>
  <c r="AX33" i="53"/>
  <c r="AW33" i="53"/>
  <c r="AV33" i="53"/>
  <c r="AU33" i="53"/>
  <c r="AT33" i="53"/>
  <c r="AS33" i="53"/>
  <c r="BE33" i="53" s="1"/>
  <c r="AQ33" i="53"/>
  <c r="AP33" i="53"/>
  <c r="AO33" i="53"/>
  <c r="AN33" i="53"/>
  <c r="AM33" i="53"/>
  <c r="AR33" i="53" s="1"/>
  <c r="AL33" i="53"/>
  <c r="AD33" i="53"/>
  <c r="Q33" i="53"/>
  <c r="BD32" i="53"/>
  <c r="BC32" i="53"/>
  <c r="BB32" i="53"/>
  <c r="BA32" i="53"/>
  <c r="AZ32" i="53"/>
  <c r="AY32" i="53"/>
  <c r="AX32" i="53"/>
  <c r="AW32" i="53"/>
  <c r="AV32" i="53"/>
  <c r="AU32" i="53"/>
  <c r="AT32" i="53"/>
  <c r="AS32" i="53"/>
  <c r="BE32" i="53" s="1"/>
  <c r="BF32" i="53" s="1"/>
  <c r="AQ32" i="53"/>
  <c r="AP32" i="53"/>
  <c r="AO32" i="53"/>
  <c r="AN32" i="53"/>
  <c r="AM32" i="53"/>
  <c r="AL32" i="53"/>
  <c r="AD32" i="53"/>
  <c r="Q32" i="53"/>
  <c r="BD31" i="53"/>
  <c r="BC31" i="53"/>
  <c r="BB31" i="53"/>
  <c r="BA31" i="53"/>
  <c r="AZ31" i="53"/>
  <c r="AY31" i="53"/>
  <c r="AX31" i="53"/>
  <c r="AW31" i="53"/>
  <c r="AV31" i="53"/>
  <c r="AU31" i="53"/>
  <c r="AT31" i="53"/>
  <c r="AS31" i="53"/>
  <c r="BE31" i="53" s="1"/>
  <c r="AQ31" i="53"/>
  <c r="AP31" i="53"/>
  <c r="AO31" i="53"/>
  <c r="AN31" i="53"/>
  <c r="AM31" i="53"/>
  <c r="AL31" i="53"/>
  <c r="AD31" i="53"/>
  <c r="Q31" i="53"/>
  <c r="BD30" i="53"/>
  <c r="BC30" i="53"/>
  <c r="BB30" i="53"/>
  <c r="BA30" i="53"/>
  <c r="AZ30" i="53"/>
  <c r="AY30" i="53"/>
  <c r="AX30" i="53"/>
  <c r="AW30" i="53"/>
  <c r="AV30" i="53"/>
  <c r="AU30" i="53"/>
  <c r="AT30" i="53"/>
  <c r="AS30" i="53"/>
  <c r="BE30" i="53" s="1"/>
  <c r="AQ30" i="53"/>
  <c r="AP30" i="53"/>
  <c r="AO30" i="53"/>
  <c r="AN30" i="53"/>
  <c r="AM30" i="53"/>
  <c r="AL30" i="53"/>
  <c r="AD30" i="53"/>
  <c r="Q30" i="53"/>
  <c r="BD29" i="53"/>
  <c r="BC29" i="53"/>
  <c r="BB29" i="53"/>
  <c r="BA29" i="53"/>
  <c r="AZ29" i="53"/>
  <c r="AY29" i="53"/>
  <c r="AX29" i="53"/>
  <c r="AW29" i="53"/>
  <c r="AV29" i="53"/>
  <c r="AU29" i="53"/>
  <c r="AT29" i="53"/>
  <c r="AS29" i="53"/>
  <c r="BE29" i="53" s="1"/>
  <c r="AQ29" i="53"/>
  <c r="AP29" i="53"/>
  <c r="AO29" i="53"/>
  <c r="AN29" i="53"/>
  <c r="AM29" i="53"/>
  <c r="AL29" i="53"/>
  <c r="AD29" i="53"/>
  <c r="Q29" i="53"/>
  <c r="BD28" i="53"/>
  <c r="BC28" i="53"/>
  <c r="BB28" i="53"/>
  <c r="BA28" i="53"/>
  <c r="AZ28" i="53"/>
  <c r="AY28" i="53"/>
  <c r="AX28" i="53"/>
  <c r="AW28" i="53"/>
  <c r="AV28" i="53"/>
  <c r="AU28" i="53"/>
  <c r="AT28" i="53"/>
  <c r="AQ28" i="53"/>
  <c r="AP28" i="53"/>
  <c r="AO28" i="53"/>
  <c r="AN28" i="53"/>
  <c r="AM28" i="53"/>
  <c r="AL28" i="53"/>
  <c r="AR28" i="53" s="1"/>
  <c r="R28" i="53"/>
  <c r="AS28" i="53" s="1"/>
  <c r="BE28" i="53" s="1"/>
  <c r="Q28" i="53"/>
  <c r="BD27" i="53"/>
  <c r="BC27" i="53"/>
  <c r="BB27" i="53"/>
  <c r="BA27" i="53"/>
  <c r="AZ27" i="53"/>
  <c r="AY27" i="53"/>
  <c r="AX27" i="53"/>
  <c r="AW27" i="53"/>
  <c r="AV27" i="53"/>
  <c r="AU27" i="53"/>
  <c r="AT27" i="53"/>
  <c r="AS27" i="53"/>
  <c r="BE27" i="53" s="1"/>
  <c r="AQ27" i="53"/>
  <c r="AP27" i="53"/>
  <c r="AO27" i="53"/>
  <c r="AN27" i="53"/>
  <c r="AM27" i="53"/>
  <c r="AL27" i="53"/>
  <c r="AR27" i="53" s="1"/>
  <c r="AD27" i="53"/>
  <c r="Q27" i="53"/>
  <c r="BD26" i="53"/>
  <c r="BC26" i="53"/>
  <c r="BB26" i="53"/>
  <c r="BA26" i="53"/>
  <c r="AZ26" i="53"/>
  <c r="AY26" i="53"/>
  <c r="AX26" i="53"/>
  <c r="AW26" i="53"/>
  <c r="AV26" i="53"/>
  <c r="AU26" i="53"/>
  <c r="AT26" i="53"/>
  <c r="AS26" i="53"/>
  <c r="BE26" i="53" s="1"/>
  <c r="AQ26" i="53"/>
  <c r="AP26" i="53"/>
  <c r="AO26" i="53"/>
  <c r="AN26" i="53"/>
  <c r="AM26" i="53"/>
  <c r="AL26" i="53"/>
  <c r="AD26" i="53"/>
  <c r="R26" i="53"/>
  <c r="Q26" i="53"/>
  <c r="BD25" i="53"/>
  <c r="BC25" i="53"/>
  <c r="BB25" i="53"/>
  <c r="BA25" i="53"/>
  <c r="AZ25" i="53"/>
  <c r="AY25" i="53"/>
  <c r="AX25" i="53"/>
  <c r="AW25" i="53"/>
  <c r="AV25" i="53"/>
  <c r="AU25" i="53"/>
  <c r="AT25" i="53"/>
  <c r="AS25" i="53"/>
  <c r="BE25" i="53" s="1"/>
  <c r="AQ25" i="53"/>
  <c r="AP25" i="53"/>
  <c r="AO25" i="53"/>
  <c r="AN25" i="53"/>
  <c r="AM25" i="53"/>
  <c r="AL25" i="53"/>
  <c r="AD25" i="53"/>
  <c r="Q25" i="53"/>
  <c r="BD24" i="53"/>
  <c r="BC24" i="53"/>
  <c r="BB24" i="53"/>
  <c r="BA24" i="53"/>
  <c r="AZ24" i="53"/>
  <c r="AY24" i="53"/>
  <c r="AX24" i="53"/>
  <c r="AW24" i="53"/>
  <c r="AV24" i="53"/>
  <c r="AU24" i="53"/>
  <c r="AT24" i="53"/>
  <c r="AS24" i="53"/>
  <c r="BE24" i="53" s="1"/>
  <c r="BF24" i="53" s="1"/>
  <c r="AQ24" i="53"/>
  <c r="AP24" i="53"/>
  <c r="AO24" i="53"/>
  <c r="AN24" i="53"/>
  <c r="AM24" i="53"/>
  <c r="AL24" i="53"/>
  <c r="AD24" i="53"/>
  <c r="Q24" i="53"/>
  <c r="BD23" i="53"/>
  <c r="BC23" i="53"/>
  <c r="BB23" i="53"/>
  <c r="BA23" i="53"/>
  <c r="AZ23" i="53"/>
  <c r="AY23" i="53"/>
  <c r="AX23" i="53"/>
  <c r="AW23" i="53"/>
  <c r="AV23" i="53"/>
  <c r="AU23" i="53"/>
  <c r="AT23" i="53"/>
  <c r="AS23" i="53"/>
  <c r="BE23" i="53" s="1"/>
  <c r="AQ23" i="53"/>
  <c r="AP23" i="53"/>
  <c r="AO23" i="53"/>
  <c r="AN23" i="53"/>
  <c r="AM23" i="53"/>
  <c r="AR23" i="53" s="1"/>
  <c r="AL23" i="53"/>
  <c r="AD23" i="53"/>
  <c r="Q23" i="53"/>
  <c r="BD22" i="53"/>
  <c r="BC22" i="53"/>
  <c r="BB22" i="53"/>
  <c r="BA22" i="53"/>
  <c r="AZ22" i="53"/>
  <c r="AY22" i="53"/>
  <c r="AX22" i="53"/>
  <c r="AW22" i="53"/>
  <c r="AV22" i="53"/>
  <c r="AU22" i="53"/>
  <c r="AT22" i="53"/>
  <c r="AS22" i="53"/>
  <c r="BE22" i="53" s="1"/>
  <c r="AQ22" i="53"/>
  <c r="AP22" i="53"/>
  <c r="AO22" i="53"/>
  <c r="AN22" i="53"/>
  <c r="AM22" i="53"/>
  <c r="AL22" i="53"/>
  <c r="AD22" i="53"/>
  <c r="Q22" i="53"/>
  <c r="BD21" i="53"/>
  <c r="BC21" i="53"/>
  <c r="BB21" i="53"/>
  <c r="BA21" i="53"/>
  <c r="AZ21" i="53"/>
  <c r="AY21" i="53"/>
  <c r="AX21" i="53"/>
  <c r="AW21" i="53"/>
  <c r="AV21" i="53"/>
  <c r="AU21" i="53"/>
  <c r="AT21" i="53"/>
  <c r="AS21" i="53"/>
  <c r="BE21" i="53" s="1"/>
  <c r="AQ21" i="53"/>
  <c r="AP21" i="53"/>
  <c r="AO21" i="53"/>
  <c r="AN21" i="53"/>
  <c r="AM21" i="53"/>
  <c r="AR21" i="53" s="1"/>
  <c r="AL21" i="53"/>
  <c r="AD21" i="53"/>
  <c r="Q21" i="53"/>
  <c r="BD20" i="53"/>
  <c r="BC20" i="53"/>
  <c r="BB20" i="53"/>
  <c r="BA20" i="53"/>
  <c r="AZ20" i="53"/>
  <c r="AY20" i="53"/>
  <c r="AX20" i="53"/>
  <c r="AW20" i="53"/>
  <c r="AV20" i="53"/>
  <c r="AU20" i="53"/>
  <c r="AT20" i="53"/>
  <c r="AS20" i="53"/>
  <c r="BE20" i="53" s="1"/>
  <c r="AQ20" i="53"/>
  <c r="AP20" i="53"/>
  <c r="AO20" i="53"/>
  <c r="AN20" i="53"/>
  <c r="AM20" i="53"/>
  <c r="AL20" i="53"/>
  <c r="AD20" i="53"/>
  <c r="Q20" i="53"/>
  <c r="BD19" i="53"/>
  <c r="BC19" i="53"/>
  <c r="BB19" i="53"/>
  <c r="BA19" i="53"/>
  <c r="AZ19" i="53"/>
  <c r="AY19" i="53"/>
  <c r="AX19" i="53"/>
  <c r="AW19" i="53"/>
  <c r="AV19" i="53"/>
  <c r="AU19" i="53"/>
  <c r="AT19" i="53"/>
  <c r="AS19" i="53"/>
  <c r="BE19" i="53" s="1"/>
  <c r="BF19" i="53" s="1"/>
  <c r="AQ19" i="53"/>
  <c r="AP19" i="53"/>
  <c r="AO19" i="53"/>
  <c r="AN19" i="53"/>
  <c r="AM19" i="53"/>
  <c r="AL19" i="53"/>
  <c r="AD19" i="53"/>
  <c r="Q19" i="53"/>
  <c r="BD18" i="53"/>
  <c r="BC18" i="53"/>
  <c r="BB18" i="53"/>
  <c r="BA18" i="53"/>
  <c r="AZ18" i="53"/>
  <c r="AY18" i="53"/>
  <c r="AX18" i="53"/>
  <c r="AW18" i="53"/>
  <c r="AV18" i="53"/>
  <c r="AU18" i="53"/>
  <c r="AT18" i="53"/>
  <c r="AS18" i="53"/>
  <c r="BE18" i="53" s="1"/>
  <c r="AQ18" i="53"/>
  <c r="AP18" i="53"/>
  <c r="AO18" i="53"/>
  <c r="AN18" i="53"/>
  <c r="AM18" i="53"/>
  <c r="AL18" i="53"/>
  <c r="AD18" i="53"/>
  <c r="Q18" i="53"/>
  <c r="BD17" i="53"/>
  <c r="BC17" i="53"/>
  <c r="BB17" i="53"/>
  <c r="BA17" i="53"/>
  <c r="AZ17" i="53"/>
  <c r="AY17" i="53"/>
  <c r="AX17" i="53"/>
  <c r="AW17" i="53"/>
  <c r="AV17" i="53"/>
  <c r="AU17" i="53"/>
  <c r="AT17" i="53"/>
  <c r="AS17" i="53"/>
  <c r="BE17" i="53" s="1"/>
  <c r="AQ17" i="53"/>
  <c r="AP17" i="53"/>
  <c r="AO17" i="53"/>
  <c r="AN17" i="53"/>
  <c r="AM17" i="53"/>
  <c r="AL17" i="53"/>
  <c r="AD17" i="53"/>
  <c r="Q17" i="53"/>
  <c r="BD16" i="53"/>
  <c r="BC16" i="53"/>
  <c r="BB16" i="53"/>
  <c r="BA16" i="53"/>
  <c r="AZ16" i="53"/>
  <c r="AY16" i="53"/>
  <c r="AX16" i="53"/>
  <c r="AW16" i="53"/>
  <c r="AV16" i="53"/>
  <c r="AU16" i="53"/>
  <c r="AT16" i="53"/>
  <c r="AS16" i="53"/>
  <c r="BE16" i="53" s="1"/>
  <c r="AQ16" i="53"/>
  <c r="AP16" i="53"/>
  <c r="AO16" i="53"/>
  <c r="AN16" i="53"/>
  <c r="AM16" i="53"/>
  <c r="AL16" i="53"/>
  <c r="AD16" i="53"/>
  <c r="Q16" i="53"/>
  <c r="BD15" i="53"/>
  <c r="BC15" i="53"/>
  <c r="BB15" i="53"/>
  <c r="BA15" i="53"/>
  <c r="AZ15" i="53"/>
  <c r="AY15" i="53"/>
  <c r="AX15" i="53"/>
  <c r="AW15" i="53"/>
  <c r="AV15" i="53"/>
  <c r="AU15" i="53"/>
  <c r="AT15" i="53"/>
  <c r="AS15" i="53"/>
  <c r="BE15" i="53" s="1"/>
  <c r="AQ15" i="53"/>
  <c r="AP15" i="53"/>
  <c r="AO15" i="53"/>
  <c r="AN15" i="53"/>
  <c r="AM15" i="53"/>
  <c r="AL15" i="53"/>
  <c r="AD15" i="53"/>
  <c r="Q15" i="53"/>
  <c r="BD14" i="53"/>
  <c r="BC14" i="53"/>
  <c r="BB14" i="53"/>
  <c r="BA14" i="53"/>
  <c r="AZ14" i="53"/>
  <c r="AY14" i="53"/>
  <c r="AX14" i="53"/>
  <c r="AW14" i="53"/>
  <c r="AV14" i="53"/>
  <c r="AU14" i="53"/>
  <c r="AT14" i="53"/>
  <c r="AS14" i="53"/>
  <c r="BE14" i="53" s="1"/>
  <c r="BF14" i="53" s="1"/>
  <c r="AQ14" i="53"/>
  <c r="AP14" i="53"/>
  <c r="AO14" i="53"/>
  <c r="AN14" i="53"/>
  <c r="AM14" i="53"/>
  <c r="AR14" i="53" s="1"/>
  <c r="AL14" i="53"/>
  <c r="AD14" i="53"/>
  <c r="Q14" i="53"/>
  <c r="BD13" i="53"/>
  <c r="BC13" i="53"/>
  <c r="BB13" i="53"/>
  <c r="BA13" i="53"/>
  <c r="AZ13" i="53"/>
  <c r="AY13" i="53"/>
  <c r="AX13" i="53"/>
  <c r="AW13" i="53"/>
  <c r="AV13" i="53"/>
  <c r="AU13" i="53"/>
  <c r="AT13" i="53"/>
  <c r="AS13" i="53"/>
  <c r="BE13" i="53" s="1"/>
  <c r="AQ13" i="53"/>
  <c r="AP13" i="53"/>
  <c r="AO13" i="53"/>
  <c r="AN13" i="53"/>
  <c r="AM13" i="53"/>
  <c r="AL13" i="53"/>
  <c r="AD13" i="53"/>
  <c r="Q13" i="53"/>
  <c r="BD12" i="53"/>
  <c r="BC12" i="53"/>
  <c r="BB12" i="53"/>
  <c r="BA12" i="53"/>
  <c r="AZ12" i="53"/>
  <c r="AY12" i="53"/>
  <c r="AX12" i="53"/>
  <c r="AW12" i="53"/>
  <c r="AV12" i="53"/>
  <c r="AU12" i="53"/>
  <c r="AT12" i="53"/>
  <c r="AS12" i="53"/>
  <c r="BE12" i="53" s="1"/>
  <c r="BF12" i="53" s="1"/>
  <c r="AQ12" i="53"/>
  <c r="AP12" i="53"/>
  <c r="AO12" i="53"/>
  <c r="AN12" i="53"/>
  <c r="AM12" i="53"/>
  <c r="AL12" i="53"/>
  <c r="AD12" i="53"/>
  <c r="Q12" i="53"/>
  <c r="BD11" i="53"/>
  <c r="BC11" i="53"/>
  <c r="BB11" i="53"/>
  <c r="BA11" i="53"/>
  <c r="AZ11" i="53"/>
  <c r="AY11" i="53"/>
  <c r="AX11" i="53"/>
  <c r="AW11" i="53"/>
  <c r="AV11" i="53"/>
  <c r="AU11" i="53"/>
  <c r="AT11" i="53"/>
  <c r="AS11" i="53"/>
  <c r="BE11" i="53" s="1"/>
  <c r="AQ11" i="53"/>
  <c r="AP11" i="53"/>
  <c r="AO11" i="53"/>
  <c r="AN11" i="53"/>
  <c r="AM11" i="53"/>
  <c r="AL11" i="53"/>
  <c r="AD11" i="53"/>
  <c r="Q11" i="53"/>
  <c r="BD10" i="53"/>
  <c r="BC10" i="53"/>
  <c r="BB10" i="53"/>
  <c r="BA10" i="53"/>
  <c r="AZ10" i="53"/>
  <c r="AY10" i="53"/>
  <c r="AX10" i="53"/>
  <c r="AW10" i="53"/>
  <c r="AV10" i="53"/>
  <c r="AU10" i="53"/>
  <c r="AT10" i="53"/>
  <c r="AS10" i="53"/>
  <c r="BE10" i="53" s="1"/>
  <c r="AQ10" i="53"/>
  <c r="AP10" i="53"/>
  <c r="AO10" i="53"/>
  <c r="AN10" i="53"/>
  <c r="AM10" i="53"/>
  <c r="AL10" i="53"/>
  <c r="AD10" i="53"/>
  <c r="Q10" i="53"/>
  <c r="BD9" i="53"/>
  <c r="BC9" i="53"/>
  <c r="BB9" i="53"/>
  <c r="BA9" i="53"/>
  <c r="AZ9" i="53"/>
  <c r="AY9" i="53"/>
  <c r="AX9" i="53"/>
  <c r="AW9" i="53"/>
  <c r="AV9" i="53"/>
  <c r="AU9" i="53"/>
  <c r="AT9" i="53"/>
  <c r="AS9" i="53"/>
  <c r="BE9" i="53" s="1"/>
  <c r="AQ9" i="53"/>
  <c r="AP9" i="53"/>
  <c r="AO9" i="53"/>
  <c r="AN9" i="53"/>
  <c r="AM9" i="53"/>
  <c r="AL9" i="53"/>
  <c r="AD9" i="53"/>
  <c r="Q9" i="53"/>
  <c r="BD8" i="53"/>
  <c r="BC8" i="53"/>
  <c r="BB8" i="53"/>
  <c r="BA8" i="53"/>
  <c r="AZ8" i="53"/>
  <c r="AY8" i="53"/>
  <c r="AX8" i="53"/>
  <c r="AW8" i="53"/>
  <c r="AV8" i="53"/>
  <c r="AU8" i="53"/>
  <c r="AT8" i="53"/>
  <c r="AS8" i="53"/>
  <c r="BE8" i="53" s="1"/>
  <c r="AQ8" i="53"/>
  <c r="AP8" i="53"/>
  <c r="AO8" i="53"/>
  <c r="AN8" i="53"/>
  <c r="AM8" i="53"/>
  <c r="AL8" i="53"/>
  <c r="AD8" i="53"/>
  <c r="Q8" i="53"/>
  <c r="BD7" i="53"/>
  <c r="BC7" i="53"/>
  <c r="BB7" i="53"/>
  <c r="BA7" i="53"/>
  <c r="AZ7" i="53"/>
  <c r="AY7" i="53"/>
  <c r="AX7" i="53"/>
  <c r="AW7" i="53"/>
  <c r="AV7" i="53"/>
  <c r="AU7" i="53"/>
  <c r="AT7" i="53"/>
  <c r="AS7" i="53"/>
  <c r="BE7" i="53" s="1"/>
  <c r="AQ7" i="53"/>
  <c r="AP7" i="53"/>
  <c r="AO7" i="53"/>
  <c r="AN7" i="53"/>
  <c r="AM7" i="53"/>
  <c r="AL7" i="53"/>
  <c r="AD7" i="53"/>
  <c r="Q7" i="53"/>
  <c r="BD6" i="53"/>
  <c r="BC6" i="53"/>
  <c r="BB6" i="53"/>
  <c r="BA6" i="53"/>
  <c r="AZ6" i="53"/>
  <c r="AY6" i="53"/>
  <c r="AX6" i="53"/>
  <c r="AW6" i="53"/>
  <c r="AV6" i="53"/>
  <c r="AU6" i="53"/>
  <c r="AT6" i="53"/>
  <c r="AS6" i="53"/>
  <c r="BE6" i="53" s="1"/>
  <c r="AQ6" i="53"/>
  <c r="AP6" i="53"/>
  <c r="AO6" i="53"/>
  <c r="AN6" i="53"/>
  <c r="AM6" i="53"/>
  <c r="AL6" i="53"/>
  <c r="AD6" i="53"/>
  <c r="Q6" i="53"/>
  <c r="BD5" i="53"/>
  <c r="BC5" i="53"/>
  <c r="BB5" i="53"/>
  <c r="BA5" i="53"/>
  <c r="AZ5" i="53"/>
  <c r="AY5" i="53"/>
  <c r="AX5" i="53"/>
  <c r="AW5" i="53"/>
  <c r="AV5" i="53"/>
  <c r="AU5" i="53"/>
  <c r="AT5" i="53"/>
  <c r="AS5" i="53"/>
  <c r="AQ5" i="53"/>
  <c r="AP5" i="53"/>
  <c r="AO5" i="53"/>
  <c r="AN5" i="53"/>
  <c r="AM5" i="53"/>
  <c r="AL5" i="53"/>
  <c r="AD5" i="53"/>
  <c r="Q5" i="53"/>
  <c r="AJ353" i="52"/>
  <c r="AI353" i="52"/>
  <c r="AG353" i="52"/>
  <c r="AF353" i="52"/>
  <c r="AE353" i="52"/>
  <c r="BC352" i="52"/>
  <c r="BB352" i="52"/>
  <c r="BA352" i="52"/>
  <c r="AZ352" i="52"/>
  <c r="AY352" i="52"/>
  <c r="AX352" i="52"/>
  <c r="AW352" i="52"/>
  <c r="AV352" i="52"/>
  <c r="AU352" i="52"/>
  <c r="AT352" i="52"/>
  <c r="AS352" i="52"/>
  <c r="AR352" i="52"/>
  <c r="BD352" i="52" s="1"/>
  <c r="AP352" i="52"/>
  <c r="AO352" i="52"/>
  <c r="AN352" i="52"/>
  <c r="AM352" i="52"/>
  <c r="AQ352" i="52" s="1"/>
  <c r="AL352" i="52"/>
  <c r="AK352" i="52"/>
  <c r="AC352" i="52"/>
  <c r="P352" i="52"/>
  <c r="BC351" i="52"/>
  <c r="BB351" i="52"/>
  <c r="BA351" i="52"/>
  <c r="AZ351" i="52"/>
  <c r="AY351" i="52"/>
  <c r="AX351" i="52"/>
  <c r="AW351" i="52"/>
  <c r="AV351" i="52"/>
  <c r="AU351" i="52"/>
  <c r="AT351" i="52"/>
  <c r="AS351" i="52"/>
  <c r="AR351" i="52"/>
  <c r="BD351" i="52" s="1"/>
  <c r="AP351" i="52"/>
  <c r="AO351" i="52"/>
  <c r="AN351" i="52"/>
  <c r="AM351" i="52"/>
  <c r="AL351" i="52"/>
  <c r="AK351" i="52"/>
  <c r="AC351" i="52"/>
  <c r="P351" i="52"/>
  <c r="BC350" i="52"/>
  <c r="BB350" i="52"/>
  <c r="BA350" i="52"/>
  <c r="AZ350" i="52"/>
  <c r="AY350" i="52"/>
  <c r="AX350" i="52"/>
  <c r="AW350" i="52"/>
  <c r="AV350" i="52"/>
  <c r="AU350" i="52"/>
  <c r="AT350" i="52"/>
  <c r="AS350" i="52"/>
  <c r="AR350" i="52"/>
  <c r="BD350" i="52" s="1"/>
  <c r="AP350" i="52"/>
  <c r="AO350" i="52"/>
  <c r="AN350" i="52"/>
  <c r="AM350" i="52"/>
  <c r="AQ350" i="52" s="1"/>
  <c r="AL350" i="52"/>
  <c r="AK350" i="52"/>
  <c r="AC350" i="52"/>
  <c r="P350" i="52"/>
  <c r="BC349" i="52"/>
  <c r="BB349" i="52"/>
  <c r="BA349" i="52"/>
  <c r="AZ349" i="52"/>
  <c r="AY349" i="52"/>
  <c r="AX349" i="52"/>
  <c r="AW349" i="52"/>
  <c r="AV349" i="52"/>
  <c r="AU349" i="52"/>
  <c r="AT349" i="52"/>
  <c r="AS349" i="52"/>
  <c r="AR349" i="52"/>
  <c r="BD349" i="52" s="1"/>
  <c r="BF349" i="52" s="1"/>
  <c r="AP349" i="52"/>
  <c r="AO349" i="52"/>
  <c r="AN349" i="52"/>
  <c r="AM349" i="52"/>
  <c r="AL349" i="52"/>
  <c r="AK349" i="52"/>
  <c r="AC349" i="52"/>
  <c r="P349" i="52"/>
  <c r="BC348" i="52"/>
  <c r="BB348" i="52"/>
  <c r="BA348" i="52"/>
  <c r="AZ348" i="52"/>
  <c r="AY348" i="52"/>
  <c r="AX348" i="52"/>
  <c r="AW348" i="52"/>
  <c r="AV348" i="52"/>
  <c r="AU348" i="52"/>
  <c r="AT348" i="52"/>
  <c r="AS348" i="52"/>
  <c r="AR348" i="52"/>
  <c r="BD348" i="52" s="1"/>
  <c r="AP348" i="52"/>
  <c r="AO348" i="52"/>
  <c r="AN348" i="52"/>
  <c r="AM348" i="52"/>
  <c r="AL348" i="52"/>
  <c r="AK348" i="52"/>
  <c r="AC348" i="52"/>
  <c r="P348" i="52"/>
  <c r="BC347" i="52"/>
  <c r="BB347" i="52"/>
  <c r="BA347" i="52"/>
  <c r="AZ347" i="52"/>
  <c r="AY347" i="52"/>
  <c r="AX347" i="52"/>
  <c r="AW347" i="52"/>
  <c r="AV347" i="52"/>
  <c r="AU347" i="52"/>
  <c r="AT347" i="52"/>
  <c r="AS347" i="52"/>
  <c r="AR347" i="52"/>
  <c r="BD347" i="52" s="1"/>
  <c r="AP347" i="52"/>
  <c r="AO347" i="52"/>
  <c r="AN347" i="52"/>
  <c r="AM347" i="52"/>
  <c r="AL347" i="52"/>
  <c r="AK347" i="52"/>
  <c r="AC347" i="52"/>
  <c r="P347" i="52"/>
  <c r="BC346" i="52"/>
  <c r="BB346" i="52"/>
  <c r="BA346" i="52"/>
  <c r="AZ346" i="52"/>
  <c r="AY346" i="52"/>
  <c r="AX346" i="52"/>
  <c r="AW346" i="52"/>
  <c r="AV346" i="52"/>
  <c r="AU346" i="52"/>
  <c r="AT346" i="52"/>
  <c r="AS346" i="52"/>
  <c r="AR346" i="52"/>
  <c r="BD346" i="52" s="1"/>
  <c r="AP346" i="52"/>
  <c r="AO346" i="52"/>
  <c r="AN346" i="52"/>
  <c r="AM346" i="52"/>
  <c r="AL346" i="52"/>
  <c r="AK346" i="52"/>
  <c r="AC346" i="52"/>
  <c r="P346" i="52"/>
  <c r="BC345" i="52"/>
  <c r="BB345" i="52"/>
  <c r="BA345" i="52"/>
  <c r="AZ345" i="52"/>
  <c r="AY345" i="52"/>
  <c r="AX345" i="52"/>
  <c r="AW345" i="52"/>
  <c r="AV345" i="52"/>
  <c r="AU345" i="52"/>
  <c r="AT345" i="52"/>
  <c r="AS345" i="52"/>
  <c r="AR345" i="52"/>
  <c r="BD345" i="52" s="1"/>
  <c r="AP345" i="52"/>
  <c r="AO345" i="52"/>
  <c r="AN345" i="52"/>
  <c r="AM345" i="52"/>
  <c r="AL345" i="52"/>
  <c r="AK345" i="52"/>
  <c r="AC345" i="52"/>
  <c r="P345" i="52"/>
  <c r="BC344" i="52"/>
  <c r="BB344" i="52"/>
  <c r="BA344" i="52"/>
  <c r="AZ344" i="52"/>
  <c r="AY344" i="52"/>
  <c r="AX344" i="52"/>
  <c r="AW344" i="52"/>
  <c r="AV344" i="52"/>
  <c r="AU344" i="52"/>
  <c r="AT344" i="52"/>
  <c r="AS344" i="52"/>
  <c r="AR344" i="52"/>
  <c r="BD344" i="52" s="1"/>
  <c r="AP344" i="52"/>
  <c r="AO344" i="52"/>
  <c r="AN344" i="52"/>
  <c r="AM344" i="52"/>
  <c r="AL344" i="52"/>
  <c r="AK344" i="52"/>
  <c r="AC344" i="52"/>
  <c r="P344" i="52"/>
  <c r="BC343" i="52"/>
  <c r="BB343" i="52"/>
  <c r="BA343" i="52"/>
  <c r="AZ343" i="52"/>
  <c r="AY343" i="52"/>
  <c r="AX343" i="52"/>
  <c r="AW343" i="52"/>
  <c r="AV343" i="52"/>
  <c r="AU343" i="52"/>
  <c r="AT343" i="52"/>
  <c r="AS343" i="52"/>
  <c r="AR343" i="52"/>
  <c r="BD343" i="52" s="1"/>
  <c r="AP343" i="52"/>
  <c r="AO343" i="52"/>
  <c r="AN343" i="52"/>
  <c r="AM343" i="52"/>
  <c r="AL343" i="52"/>
  <c r="AK343" i="52"/>
  <c r="AC343" i="52"/>
  <c r="P343" i="52"/>
  <c r="BC342" i="52"/>
  <c r="BB342" i="52"/>
  <c r="BA342" i="52"/>
  <c r="AZ342" i="52"/>
  <c r="AY342" i="52"/>
  <c r="AX342" i="52"/>
  <c r="AW342" i="52"/>
  <c r="AV342" i="52"/>
  <c r="AU342" i="52"/>
  <c r="AT342" i="52"/>
  <c r="AS342" i="52"/>
  <c r="AR342" i="52"/>
  <c r="BD342" i="52" s="1"/>
  <c r="AP342" i="52"/>
  <c r="AO342" i="52"/>
  <c r="AN342" i="52"/>
  <c r="AM342" i="52"/>
  <c r="AL342" i="52"/>
  <c r="AK342" i="52"/>
  <c r="AC342" i="52"/>
  <c r="P342" i="52"/>
  <c r="BC341" i="52"/>
  <c r="BB341" i="52"/>
  <c r="BA341" i="52"/>
  <c r="AZ341" i="52"/>
  <c r="AY341" i="52"/>
  <c r="AX341" i="52"/>
  <c r="AW341" i="52"/>
  <c r="AV341" i="52"/>
  <c r="AU341" i="52"/>
  <c r="AT341" i="52"/>
  <c r="AS341" i="52"/>
  <c r="AR341" i="52"/>
  <c r="BD341" i="52" s="1"/>
  <c r="AP341" i="52"/>
  <c r="AO341" i="52"/>
  <c r="AN341" i="52"/>
  <c r="AM341" i="52"/>
  <c r="AL341" i="52"/>
  <c r="AK341" i="52"/>
  <c r="AC341" i="52"/>
  <c r="P341" i="52"/>
  <c r="BC340" i="52"/>
  <c r="BB340" i="52"/>
  <c r="BA340" i="52"/>
  <c r="AZ340" i="52"/>
  <c r="AY340" i="52"/>
  <c r="AX340" i="52"/>
  <c r="AW340" i="52"/>
  <c r="AV340" i="52"/>
  <c r="AU340" i="52"/>
  <c r="AT340" i="52"/>
  <c r="AS340" i="52"/>
  <c r="AR340" i="52"/>
  <c r="BD340" i="52" s="1"/>
  <c r="AP340" i="52"/>
  <c r="AO340" i="52"/>
  <c r="AN340" i="52"/>
  <c r="AM340" i="52"/>
  <c r="AL340" i="52"/>
  <c r="AK340" i="52"/>
  <c r="AC340" i="52"/>
  <c r="P340" i="52"/>
  <c r="BC339" i="52"/>
  <c r="BB339" i="52"/>
  <c r="BA339" i="52"/>
  <c r="AZ339" i="52"/>
  <c r="AY339" i="52"/>
  <c r="AX339" i="52"/>
  <c r="AW339" i="52"/>
  <c r="AV339" i="52"/>
  <c r="AU339" i="52"/>
  <c r="AT339" i="52"/>
  <c r="AS339" i="52"/>
  <c r="AR339" i="52"/>
  <c r="BD339" i="52" s="1"/>
  <c r="AP339" i="52"/>
  <c r="AO339" i="52"/>
  <c r="AN339" i="52"/>
  <c r="AM339" i="52"/>
  <c r="AL339" i="52"/>
  <c r="AK339" i="52"/>
  <c r="AC339" i="52"/>
  <c r="P339" i="52"/>
  <c r="BC338" i="52"/>
  <c r="BB338" i="52"/>
  <c r="BA338" i="52"/>
  <c r="AZ338" i="52"/>
  <c r="AY338" i="52"/>
  <c r="AX338" i="52"/>
  <c r="AW338" i="52"/>
  <c r="AV338" i="52"/>
  <c r="AU338" i="52"/>
  <c r="AT338" i="52"/>
  <c r="AS338" i="52"/>
  <c r="AR338" i="52"/>
  <c r="BD338" i="52" s="1"/>
  <c r="BE338" i="52" s="1"/>
  <c r="AP338" i="52"/>
  <c r="AO338" i="52"/>
  <c r="AN338" i="52"/>
  <c r="AM338" i="52"/>
  <c r="AL338" i="52"/>
  <c r="AK338" i="52"/>
  <c r="AH338" i="52"/>
  <c r="AH353" i="52" s="1"/>
  <c r="AC338" i="52"/>
  <c r="P338" i="52"/>
  <c r="BC337" i="52"/>
  <c r="BB337" i="52"/>
  <c r="BA337" i="52"/>
  <c r="AZ337" i="52"/>
  <c r="AY337" i="52"/>
  <c r="AX337" i="52"/>
  <c r="AW337" i="52"/>
  <c r="AV337" i="52"/>
  <c r="AU337" i="52"/>
  <c r="AT337" i="52"/>
  <c r="AS337" i="52"/>
  <c r="AR337" i="52"/>
  <c r="AP337" i="52"/>
  <c r="AO337" i="52"/>
  <c r="AN337" i="52"/>
  <c r="AM337" i="52"/>
  <c r="AL337" i="52"/>
  <c r="AK337" i="52"/>
  <c r="AC337" i="52"/>
  <c r="P337" i="52"/>
  <c r="BC336" i="52"/>
  <c r="BB336" i="52"/>
  <c r="BA336" i="52"/>
  <c r="AZ336" i="52"/>
  <c r="AY336" i="52"/>
  <c r="AX336" i="52"/>
  <c r="AW336" i="52"/>
  <c r="AV336" i="52"/>
  <c r="AU336" i="52"/>
  <c r="AT336" i="52"/>
  <c r="AS336" i="52"/>
  <c r="AR336" i="52"/>
  <c r="AP336" i="52"/>
  <c r="AO336" i="52"/>
  <c r="AN336" i="52"/>
  <c r="AM336" i="52"/>
  <c r="AL336" i="52"/>
  <c r="AK336" i="52"/>
  <c r="AC336" i="52"/>
  <c r="P336" i="52"/>
  <c r="BC335" i="52"/>
  <c r="BB335" i="52"/>
  <c r="BA335" i="52"/>
  <c r="AZ335" i="52"/>
  <c r="AY335" i="52"/>
  <c r="AX335" i="52"/>
  <c r="AW335" i="52"/>
  <c r="AV335" i="52"/>
  <c r="AU335" i="52"/>
  <c r="AT335" i="52"/>
  <c r="AS335" i="52"/>
  <c r="AR335" i="52"/>
  <c r="AP335" i="52"/>
  <c r="AO335" i="52"/>
  <c r="AN335" i="52"/>
  <c r="AM335" i="52"/>
  <c r="AL335" i="52"/>
  <c r="AK335" i="52"/>
  <c r="AC335" i="52"/>
  <c r="P335" i="52"/>
  <c r="BC334" i="52"/>
  <c r="BB334" i="52"/>
  <c r="BA334" i="52"/>
  <c r="AZ334" i="52"/>
  <c r="AY334" i="52"/>
  <c r="AX334" i="52"/>
  <c r="AW334" i="52"/>
  <c r="AV334" i="52"/>
  <c r="AU334" i="52"/>
  <c r="AT334" i="52"/>
  <c r="AS334" i="52"/>
  <c r="AR334" i="52"/>
  <c r="AP334" i="52"/>
  <c r="AO334" i="52"/>
  <c r="AN334" i="52"/>
  <c r="AM334" i="52"/>
  <c r="AL334" i="52"/>
  <c r="AK334" i="52"/>
  <c r="AC334" i="52"/>
  <c r="P334" i="52"/>
  <c r="BC333" i="52"/>
  <c r="BB333" i="52"/>
  <c r="BA333" i="52"/>
  <c r="AZ333" i="52"/>
  <c r="AY333" i="52"/>
  <c r="AX333" i="52"/>
  <c r="AW333" i="52"/>
  <c r="AV333" i="52"/>
  <c r="AU333" i="52"/>
  <c r="AT333" i="52"/>
  <c r="AS333" i="52"/>
  <c r="AR333" i="52"/>
  <c r="AP333" i="52"/>
  <c r="AO333" i="52"/>
  <c r="AN333" i="52"/>
  <c r="AM333" i="52"/>
  <c r="AL333" i="52"/>
  <c r="AK333" i="52"/>
  <c r="AC333" i="52"/>
  <c r="P333" i="52"/>
  <c r="BC332" i="52"/>
  <c r="BB332" i="52"/>
  <c r="BA332" i="52"/>
  <c r="AZ332" i="52"/>
  <c r="AY332" i="52"/>
  <c r="AX332" i="52"/>
  <c r="AW332" i="52"/>
  <c r="AV332" i="52"/>
  <c r="AU332" i="52"/>
  <c r="AT332" i="52"/>
  <c r="AS332" i="52"/>
  <c r="AR332" i="52"/>
  <c r="AP332" i="52"/>
  <c r="AO332" i="52"/>
  <c r="AN332" i="52"/>
  <c r="AM332" i="52"/>
  <c r="AL332" i="52"/>
  <c r="AK332" i="52"/>
  <c r="AC332" i="52"/>
  <c r="P332" i="52"/>
  <c r="BC331" i="52"/>
  <c r="BB331" i="52"/>
  <c r="BA331" i="52"/>
  <c r="AZ331" i="52"/>
  <c r="AY331" i="52"/>
  <c r="AX331" i="52"/>
  <c r="AW331" i="52"/>
  <c r="AV331" i="52"/>
  <c r="AU331" i="52"/>
  <c r="AT331" i="52"/>
  <c r="AS331" i="52"/>
  <c r="AR331" i="52"/>
  <c r="AP331" i="52"/>
  <c r="AO331" i="52"/>
  <c r="AN331" i="52"/>
  <c r="AM331" i="52"/>
  <c r="AL331" i="52"/>
  <c r="AK331" i="52"/>
  <c r="AC331" i="52"/>
  <c r="P331" i="52"/>
  <c r="BC330" i="52"/>
  <c r="BB330" i="52"/>
  <c r="BA330" i="52"/>
  <c r="AZ330" i="52"/>
  <c r="AY330" i="52"/>
  <c r="AX330" i="52"/>
  <c r="AW330" i="52"/>
  <c r="AV330" i="52"/>
  <c r="AU330" i="52"/>
  <c r="AT330" i="52"/>
  <c r="AS330" i="52"/>
  <c r="AR330" i="52"/>
  <c r="AP330" i="52"/>
  <c r="AO330" i="52"/>
  <c r="AN330" i="52"/>
  <c r="AM330" i="52"/>
  <c r="AL330" i="52"/>
  <c r="AK330" i="52"/>
  <c r="AC330" i="52"/>
  <c r="P330" i="52"/>
  <c r="BC329" i="52"/>
  <c r="BB329" i="52"/>
  <c r="BA329" i="52"/>
  <c r="AZ329" i="52"/>
  <c r="AY329" i="52"/>
  <c r="AX329" i="52"/>
  <c r="AW329" i="52"/>
  <c r="AV329" i="52"/>
  <c r="AU329" i="52"/>
  <c r="AT329" i="52"/>
  <c r="AS329" i="52"/>
  <c r="AR329" i="52"/>
  <c r="AP329" i="52"/>
  <c r="AO329" i="52"/>
  <c r="AN329" i="52"/>
  <c r="AM329" i="52"/>
  <c r="AL329" i="52"/>
  <c r="AK329" i="52"/>
  <c r="AC329" i="52"/>
  <c r="P329" i="52"/>
  <c r="BC328" i="52"/>
  <c r="BB328" i="52"/>
  <c r="BA328" i="52"/>
  <c r="AZ328" i="52"/>
  <c r="AY328" i="52"/>
  <c r="AX328" i="52"/>
  <c r="AW328" i="52"/>
  <c r="AV328" i="52"/>
  <c r="AU328" i="52"/>
  <c r="AT328" i="52"/>
  <c r="AS328" i="52"/>
  <c r="AR328" i="52"/>
  <c r="AP328" i="52"/>
  <c r="AO328" i="52"/>
  <c r="AN328" i="52"/>
  <c r="AM328" i="52"/>
  <c r="AL328" i="52"/>
  <c r="AK328" i="52"/>
  <c r="AC328" i="52"/>
  <c r="P328" i="52"/>
  <c r="BC327" i="52"/>
  <c r="BB327" i="52"/>
  <c r="BA327" i="52"/>
  <c r="AZ327" i="52"/>
  <c r="AY327" i="52"/>
  <c r="AX327" i="52"/>
  <c r="AW327" i="52"/>
  <c r="AV327" i="52"/>
  <c r="AU327" i="52"/>
  <c r="AT327" i="52"/>
  <c r="AS327" i="52"/>
  <c r="AR327" i="52"/>
  <c r="AP327" i="52"/>
  <c r="AO327" i="52"/>
  <c r="AN327" i="52"/>
  <c r="AM327" i="52"/>
  <c r="AL327" i="52"/>
  <c r="AK327" i="52"/>
  <c r="AC327" i="52"/>
  <c r="P327" i="52"/>
  <c r="BC326" i="52"/>
  <c r="BB326" i="52"/>
  <c r="BA326" i="52"/>
  <c r="AZ326" i="52"/>
  <c r="AY326" i="52"/>
  <c r="AX326" i="52"/>
  <c r="AW326" i="52"/>
  <c r="AV326" i="52"/>
  <c r="AU326" i="52"/>
  <c r="AT326" i="52"/>
  <c r="AS326" i="52"/>
  <c r="AR326" i="52"/>
  <c r="AP326" i="52"/>
  <c r="AO326" i="52"/>
  <c r="AN326" i="52"/>
  <c r="AM326" i="52"/>
  <c r="AL326" i="52"/>
  <c r="AK326" i="52"/>
  <c r="AC326" i="52"/>
  <c r="P326" i="52"/>
  <c r="BC325" i="52"/>
  <c r="BB325" i="52"/>
  <c r="BA325" i="52"/>
  <c r="AZ325" i="52"/>
  <c r="AY325" i="52"/>
  <c r="AX325" i="52"/>
  <c r="AW325" i="52"/>
  <c r="AV325" i="52"/>
  <c r="AU325" i="52"/>
  <c r="AT325" i="52"/>
  <c r="AS325" i="52"/>
  <c r="AR325" i="52"/>
  <c r="AP325" i="52"/>
  <c r="AO325" i="52"/>
  <c r="AN325" i="52"/>
  <c r="AM325" i="52"/>
  <c r="AL325" i="52"/>
  <c r="AK325" i="52"/>
  <c r="AC325" i="52"/>
  <c r="P325" i="52"/>
  <c r="BC324" i="52"/>
  <c r="BB324" i="52"/>
  <c r="BA324" i="52"/>
  <c r="AZ324" i="52"/>
  <c r="AY324" i="52"/>
  <c r="AX324" i="52"/>
  <c r="AW324" i="52"/>
  <c r="AV324" i="52"/>
  <c r="AU324" i="52"/>
  <c r="AT324" i="52"/>
  <c r="AS324" i="52"/>
  <c r="AR324" i="52"/>
  <c r="AP324" i="52"/>
  <c r="AO324" i="52"/>
  <c r="AN324" i="52"/>
  <c r="AM324" i="52"/>
  <c r="AL324" i="52"/>
  <c r="AK324" i="52"/>
  <c r="AC324" i="52"/>
  <c r="P324" i="52"/>
  <c r="BC323" i="52"/>
  <c r="BB323" i="52"/>
  <c r="BA323" i="52"/>
  <c r="AZ323" i="52"/>
  <c r="AY323" i="52"/>
  <c r="AX323" i="52"/>
  <c r="AW323" i="52"/>
  <c r="AV323" i="52"/>
  <c r="AU323" i="52"/>
  <c r="AT323" i="52"/>
  <c r="AS323" i="52"/>
  <c r="AR323" i="52"/>
  <c r="AP323" i="52"/>
  <c r="AO323" i="52"/>
  <c r="AN323" i="52"/>
  <c r="AM323" i="52"/>
  <c r="AL323" i="52"/>
  <c r="AK323" i="52"/>
  <c r="AC323" i="52"/>
  <c r="P323" i="52"/>
  <c r="BC322" i="52"/>
  <c r="BB322" i="52"/>
  <c r="BA322" i="52"/>
  <c r="AZ322" i="52"/>
  <c r="AY322" i="52"/>
  <c r="AX322" i="52"/>
  <c r="AW322" i="52"/>
  <c r="AV322" i="52"/>
  <c r="AU322" i="52"/>
  <c r="AT322" i="52"/>
  <c r="AS322" i="52"/>
  <c r="AR322" i="52"/>
  <c r="AP322" i="52"/>
  <c r="AO322" i="52"/>
  <c r="AN322" i="52"/>
  <c r="AM322" i="52"/>
  <c r="AL322" i="52"/>
  <c r="AK322" i="52"/>
  <c r="AC322" i="52"/>
  <c r="P322" i="52"/>
  <c r="BC321" i="52"/>
  <c r="BB321" i="52"/>
  <c r="BA321" i="52"/>
  <c r="AZ321" i="52"/>
  <c r="AY321" i="52"/>
  <c r="AX321" i="52"/>
  <c r="AW321" i="52"/>
  <c r="AV321" i="52"/>
  <c r="AU321" i="52"/>
  <c r="AT321" i="52"/>
  <c r="AS321" i="52"/>
  <c r="AR321" i="52"/>
  <c r="AP321" i="52"/>
  <c r="AO321" i="52"/>
  <c r="AN321" i="52"/>
  <c r="AM321" i="52"/>
  <c r="AL321" i="52"/>
  <c r="AK321" i="52"/>
  <c r="AC321" i="52"/>
  <c r="P321" i="52"/>
  <c r="BC320" i="52"/>
  <c r="BB320" i="52"/>
  <c r="BA320" i="52"/>
  <c r="AZ320" i="52"/>
  <c r="AY320" i="52"/>
  <c r="AX320" i="52"/>
  <c r="AW320" i="52"/>
  <c r="AV320" i="52"/>
  <c r="AU320" i="52"/>
  <c r="AT320" i="52"/>
  <c r="AS320" i="52"/>
  <c r="AR320" i="52"/>
  <c r="AP320" i="52"/>
  <c r="AO320" i="52"/>
  <c r="AN320" i="52"/>
  <c r="AM320" i="52"/>
  <c r="AL320" i="52"/>
  <c r="AK320" i="52"/>
  <c r="AC320" i="52"/>
  <c r="P320" i="52"/>
  <c r="BC319" i="52"/>
  <c r="BB319" i="52"/>
  <c r="BA319" i="52"/>
  <c r="AZ319" i="52"/>
  <c r="AY319" i="52"/>
  <c r="AX319" i="52"/>
  <c r="AW319" i="52"/>
  <c r="AV319" i="52"/>
  <c r="AU319" i="52"/>
  <c r="AT319" i="52"/>
  <c r="AS319" i="52"/>
  <c r="AR319" i="52"/>
  <c r="AP319" i="52"/>
  <c r="AO319" i="52"/>
  <c r="AN319" i="52"/>
  <c r="AM319" i="52"/>
  <c r="AL319" i="52"/>
  <c r="AK319" i="52"/>
  <c r="AC319" i="52"/>
  <c r="P319" i="52"/>
  <c r="BC318" i="52"/>
  <c r="BB318" i="52"/>
  <c r="BA318" i="52"/>
  <c r="AZ318" i="52"/>
  <c r="AY318" i="52"/>
  <c r="AX318" i="52"/>
  <c r="AW318" i="52"/>
  <c r="AV318" i="52"/>
  <c r="AU318" i="52"/>
  <c r="AT318" i="52"/>
  <c r="AS318" i="52"/>
  <c r="AR318" i="52"/>
  <c r="AP318" i="52"/>
  <c r="AO318" i="52"/>
  <c r="AN318" i="52"/>
  <c r="AM318" i="52"/>
  <c r="AL318" i="52"/>
  <c r="AK318" i="52"/>
  <c r="AC318" i="52"/>
  <c r="P318" i="52"/>
  <c r="BC317" i="52"/>
  <c r="BB317" i="52"/>
  <c r="BA317" i="52"/>
  <c r="AZ317" i="52"/>
  <c r="AY317" i="52"/>
  <c r="AX317" i="52"/>
  <c r="AW317" i="52"/>
  <c r="AV317" i="52"/>
  <c r="AU317" i="52"/>
  <c r="AT317" i="52"/>
  <c r="AS317" i="52"/>
  <c r="AR317" i="52"/>
  <c r="AP317" i="52"/>
  <c r="AO317" i="52"/>
  <c r="AN317" i="52"/>
  <c r="AM317" i="52"/>
  <c r="AL317" i="52"/>
  <c r="AK317" i="52"/>
  <c r="AC317" i="52"/>
  <c r="P317" i="52"/>
  <c r="BC316" i="52"/>
  <c r="BB316" i="52"/>
  <c r="BA316" i="52"/>
  <c r="AZ316" i="52"/>
  <c r="AY316" i="52"/>
  <c r="AX316" i="52"/>
  <c r="AW316" i="52"/>
  <c r="AV316" i="52"/>
  <c r="AU316" i="52"/>
  <c r="AT316" i="52"/>
  <c r="AS316" i="52"/>
  <c r="AR316" i="52"/>
  <c r="AP316" i="52"/>
  <c r="AO316" i="52"/>
  <c r="AN316" i="52"/>
  <c r="AM316" i="52"/>
  <c r="AL316" i="52"/>
  <c r="AK316" i="52"/>
  <c r="AC316" i="52"/>
  <c r="P316" i="52"/>
  <c r="BC315" i="52"/>
  <c r="BB315" i="52"/>
  <c r="BA315" i="52"/>
  <c r="AZ315" i="52"/>
  <c r="AY315" i="52"/>
  <c r="AX315" i="52"/>
  <c r="AW315" i="52"/>
  <c r="AV315" i="52"/>
  <c r="AU315" i="52"/>
  <c r="AT315" i="52"/>
  <c r="AS315" i="52"/>
  <c r="AR315" i="52"/>
  <c r="AP315" i="52"/>
  <c r="AO315" i="52"/>
  <c r="AN315" i="52"/>
  <c r="AM315" i="52"/>
  <c r="AL315" i="52"/>
  <c r="AK315" i="52"/>
  <c r="AC315" i="52"/>
  <c r="P315" i="52"/>
  <c r="BC314" i="52"/>
  <c r="BB314" i="52"/>
  <c r="BA314" i="52"/>
  <c r="AZ314" i="52"/>
  <c r="AY314" i="52"/>
  <c r="AX314" i="52"/>
  <c r="AW314" i="52"/>
  <c r="AV314" i="52"/>
  <c r="AU314" i="52"/>
  <c r="AT314" i="52"/>
  <c r="AS314" i="52"/>
  <c r="AR314" i="52"/>
  <c r="AP314" i="52"/>
  <c r="AO314" i="52"/>
  <c r="AN314" i="52"/>
  <c r="AM314" i="52"/>
  <c r="AL314" i="52"/>
  <c r="AK314" i="52"/>
  <c r="AC314" i="52"/>
  <c r="P314" i="52"/>
  <c r="BC313" i="52"/>
  <c r="BB313" i="52"/>
  <c r="BA313" i="52"/>
  <c r="AZ313" i="52"/>
  <c r="AY313" i="52"/>
  <c r="AX313" i="52"/>
  <c r="AW313" i="52"/>
  <c r="AV313" i="52"/>
  <c r="AU313" i="52"/>
  <c r="AT313" i="52"/>
  <c r="AS313" i="52"/>
  <c r="AR313" i="52"/>
  <c r="AP313" i="52"/>
  <c r="AO313" i="52"/>
  <c r="AN313" i="52"/>
  <c r="AM313" i="52"/>
  <c r="AL313" i="52"/>
  <c r="AK313" i="52"/>
  <c r="AC313" i="52"/>
  <c r="P313" i="52"/>
  <c r="BC312" i="52"/>
  <c r="BB312" i="52"/>
  <c r="BA312" i="52"/>
  <c r="AZ312" i="52"/>
  <c r="AY312" i="52"/>
  <c r="AX312" i="52"/>
  <c r="AW312" i="52"/>
  <c r="AV312" i="52"/>
  <c r="AU312" i="52"/>
  <c r="AT312" i="52"/>
  <c r="AS312" i="52"/>
  <c r="AR312" i="52"/>
  <c r="AP312" i="52"/>
  <c r="AO312" i="52"/>
  <c r="AN312" i="52"/>
  <c r="AM312" i="52"/>
  <c r="AL312" i="52"/>
  <c r="AK312" i="52"/>
  <c r="AC312" i="52"/>
  <c r="P312" i="52"/>
  <c r="BC311" i="52"/>
  <c r="BB311" i="52"/>
  <c r="BA311" i="52"/>
  <c r="AZ311" i="52"/>
  <c r="AY311" i="52"/>
  <c r="AX311" i="52"/>
  <c r="AW311" i="52"/>
  <c r="AV311" i="52"/>
  <c r="AU311" i="52"/>
  <c r="AT311" i="52"/>
  <c r="AS311" i="52"/>
  <c r="AR311" i="52"/>
  <c r="AP311" i="52"/>
  <c r="AO311" i="52"/>
  <c r="AN311" i="52"/>
  <c r="AM311" i="52"/>
  <c r="AL311" i="52"/>
  <c r="AK311" i="52"/>
  <c r="AC311" i="52"/>
  <c r="P311" i="52"/>
  <c r="BC310" i="52"/>
  <c r="BB310" i="52"/>
  <c r="BA310" i="52"/>
  <c r="AZ310" i="52"/>
  <c r="AY310" i="52"/>
  <c r="AX310" i="52"/>
  <c r="AW310" i="52"/>
  <c r="AV310" i="52"/>
  <c r="AU310" i="52"/>
  <c r="AT310" i="52"/>
  <c r="AS310" i="52"/>
  <c r="AR310" i="52"/>
  <c r="AP310" i="52"/>
  <c r="AO310" i="52"/>
  <c r="AN310" i="52"/>
  <c r="AM310" i="52"/>
  <c r="AL310" i="52"/>
  <c r="AK310" i="52"/>
  <c r="AC310" i="52"/>
  <c r="P310" i="52"/>
  <c r="BC309" i="52"/>
  <c r="BB309" i="52"/>
  <c r="BA309" i="52"/>
  <c r="AZ309" i="52"/>
  <c r="AY309" i="52"/>
  <c r="AX309" i="52"/>
  <c r="AW309" i="52"/>
  <c r="AV309" i="52"/>
  <c r="AU309" i="52"/>
  <c r="AT309" i="52"/>
  <c r="AS309" i="52"/>
  <c r="AR309" i="52"/>
  <c r="AP309" i="52"/>
  <c r="AO309" i="52"/>
  <c r="AN309" i="52"/>
  <c r="AM309" i="52"/>
  <c r="AL309" i="52"/>
  <c r="AK309" i="52"/>
  <c r="AC309" i="52"/>
  <c r="P309" i="52"/>
  <c r="BC308" i="52"/>
  <c r="BB308" i="52"/>
  <c r="BA308" i="52"/>
  <c r="AZ308" i="52"/>
  <c r="AY308" i="52"/>
  <c r="AX308" i="52"/>
  <c r="AW308" i="52"/>
  <c r="AV308" i="52"/>
  <c r="AU308" i="52"/>
  <c r="AT308" i="52"/>
  <c r="AS308" i="52"/>
  <c r="AR308" i="52"/>
  <c r="AP308" i="52"/>
  <c r="AO308" i="52"/>
  <c r="AN308" i="52"/>
  <c r="AM308" i="52"/>
  <c r="AL308" i="52"/>
  <c r="AK308" i="52"/>
  <c r="AC308" i="52"/>
  <c r="P308" i="52"/>
  <c r="BC307" i="52"/>
  <c r="BB307" i="52"/>
  <c r="BA307" i="52"/>
  <c r="AZ307" i="52"/>
  <c r="AY307" i="52"/>
  <c r="AX307" i="52"/>
  <c r="AW307" i="52"/>
  <c r="AV307" i="52"/>
  <c r="AU307" i="52"/>
  <c r="AT307" i="52"/>
  <c r="AS307" i="52"/>
  <c r="AR307" i="52"/>
  <c r="AP307" i="52"/>
  <c r="AO307" i="52"/>
  <c r="AN307" i="52"/>
  <c r="AM307" i="52"/>
  <c r="AL307" i="52"/>
  <c r="AK307" i="52"/>
  <c r="AC307" i="52"/>
  <c r="P307" i="52"/>
  <c r="BC306" i="52"/>
  <c r="BB306" i="52"/>
  <c r="BA306" i="52"/>
  <c r="AZ306" i="52"/>
  <c r="AY306" i="52"/>
  <c r="AX306" i="52"/>
  <c r="AW306" i="52"/>
  <c r="AV306" i="52"/>
  <c r="AU306" i="52"/>
  <c r="AT306" i="52"/>
  <c r="AS306" i="52"/>
  <c r="AR306" i="52"/>
  <c r="AP306" i="52"/>
  <c r="AO306" i="52"/>
  <c r="AN306" i="52"/>
  <c r="AM306" i="52"/>
  <c r="AL306" i="52"/>
  <c r="AK306" i="52"/>
  <c r="AC306" i="52"/>
  <c r="P306" i="52"/>
  <c r="BC305" i="52"/>
  <c r="BB305" i="52"/>
  <c r="BA305" i="52"/>
  <c r="AZ305" i="52"/>
  <c r="AY305" i="52"/>
  <c r="AX305" i="52"/>
  <c r="AW305" i="52"/>
  <c r="AV305" i="52"/>
  <c r="AU305" i="52"/>
  <c r="AT305" i="52"/>
  <c r="AS305" i="52"/>
  <c r="AR305" i="52"/>
  <c r="AP305" i="52"/>
  <c r="AO305" i="52"/>
  <c r="AN305" i="52"/>
  <c r="AM305" i="52"/>
  <c r="AL305" i="52"/>
  <c r="AK305" i="52"/>
  <c r="AC305" i="52"/>
  <c r="P305" i="52"/>
  <c r="BC304" i="52"/>
  <c r="BB304" i="52"/>
  <c r="BA304" i="52"/>
  <c r="AZ304" i="52"/>
  <c r="AY304" i="52"/>
  <c r="AX304" i="52"/>
  <c r="AW304" i="52"/>
  <c r="AV304" i="52"/>
  <c r="AU304" i="52"/>
  <c r="AT304" i="52"/>
  <c r="AS304" i="52"/>
  <c r="AP304" i="52"/>
  <c r="AO304" i="52"/>
  <c r="AN304" i="52"/>
  <c r="AM304" i="52"/>
  <c r="AL304" i="52"/>
  <c r="AK304" i="52"/>
  <c r="Q304" i="52"/>
  <c r="AR304" i="52" s="1"/>
  <c r="BD304" i="52" s="1"/>
  <c r="P304" i="52"/>
  <c r="BC303" i="52"/>
  <c r="BB303" i="52"/>
  <c r="BA303" i="52"/>
  <c r="AZ303" i="52"/>
  <c r="AY303" i="52"/>
  <c r="AX303" i="52"/>
  <c r="AW303" i="52"/>
  <c r="AV303" i="52"/>
  <c r="AU303" i="52"/>
  <c r="AT303" i="52"/>
  <c r="AS303" i="52"/>
  <c r="AR303" i="52"/>
  <c r="BD303" i="52" s="1"/>
  <c r="AP303" i="52"/>
  <c r="AO303" i="52"/>
  <c r="AN303" i="52"/>
  <c r="AM303" i="52"/>
  <c r="AL303" i="52"/>
  <c r="AK303" i="52"/>
  <c r="AC303" i="52"/>
  <c r="P303" i="52"/>
  <c r="BC302" i="52"/>
  <c r="BB302" i="52"/>
  <c r="BA302" i="52"/>
  <c r="AZ302" i="52"/>
  <c r="AY302" i="52"/>
  <c r="AX302" i="52"/>
  <c r="AW302" i="52"/>
  <c r="AV302" i="52"/>
  <c r="AU302" i="52"/>
  <c r="AT302" i="52"/>
  <c r="AS302" i="52"/>
  <c r="AP302" i="52"/>
  <c r="AO302" i="52"/>
  <c r="AN302" i="52"/>
  <c r="AM302" i="52"/>
  <c r="AL302" i="52"/>
  <c r="AK302" i="52"/>
  <c r="Q302" i="52"/>
  <c r="AR302" i="52" s="1"/>
  <c r="P302" i="52"/>
  <c r="BC301" i="52"/>
  <c r="BB301" i="52"/>
  <c r="BA301" i="52"/>
  <c r="AZ301" i="52"/>
  <c r="AY301" i="52"/>
  <c r="AX301" i="52"/>
  <c r="AW301" i="52"/>
  <c r="AV301" i="52"/>
  <c r="AU301" i="52"/>
  <c r="AT301" i="52"/>
  <c r="AS301" i="52"/>
  <c r="AR301" i="52"/>
  <c r="AP301" i="52"/>
  <c r="AO301" i="52"/>
  <c r="AN301" i="52"/>
  <c r="AM301" i="52"/>
  <c r="AL301" i="52"/>
  <c r="AK301" i="52"/>
  <c r="AC301" i="52"/>
  <c r="P301" i="52"/>
  <c r="BC300" i="52"/>
  <c r="BB300" i="52"/>
  <c r="BA300" i="52"/>
  <c r="AZ300" i="52"/>
  <c r="AY300" i="52"/>
  <c r="AX300" i="52"/>
  <c r="AW300" i="52"/>
  <c r="AV300" i="52"/>
  <c r="AU300" i="52"/>
  <c r="AT300" i="52"/>
  <c r="AS300" i="52"/>
  <c r="AP300" i="52"/>
  <c r="AO300" i="52"/>
  <c r="AN300" i="52"/>
  <c r="AM300" i="52"/>
  <c r="AL300" i="52"/>
  <c r="AK300" i="52"/>
  <c r="Q300" i="52"/>
  <c r="AC300" i="52" s="1"/>
  <c r="P300" i="52"/>
  <c r="BC299" i="52"/>
  <c r="BB299" i="52"/>
  <c r="BA299" i="52"/>
  <c r="AZ299" i="52"/>
  <c r="AY299" i="52"/>
  <c r="AX299" i="52"/>
  <c r="AW299" i="52"/>
  <c r="AV299" i="52"/>
  <c r="AU299" i="52"/>
  <c r="AT299" i="52"/>
  <c r="AS299" i="52"/>
  <c r="AR299" i="52"/>
  <c r="BD299" i="52" s="1"/>
  <c r="AP299" i="52"/>
  <c r="AO299" i="52"/>
  <c r="AN299" i="52"/>
  <c r="AM299" i="52"/>
  <c r="AL299" i="52"/>
  <c r="AK299" i="52"/>
  <c r="AC299" i="52"/>
  <c r="P299" i="52"/>
  <c r="BC298" i="52"/>
  <c r="BB298" i="52"/>
  <c r="BA298" i="52"/>
  <c r="AZ298" i="52"/>
  <c r="AY298" i="52"/>
  <c r="AX298" i="52"/>
  <c r="AW298" i="52"/>
  <c r="AV298" i="52"/>
  <c r="AU298" i="52"/>
  <c r="AT298" i="52"/>
  <c r="AS298" i="52"/>
  <c r="AR298" i="52"/>
  <c r="BD298" i="52" s="1"/>
  <c r="AP298" i="52"/>
  <c r="AO298" i="52"/>
  <c r="AN298" i="52"/>
  <c r="AM298" i="52"/>
  <c r="AL298" i="52"/>
  <c r="AK298" i="52"/>
  <c r="AC298" i="52"/>
  <c r="P298" i="52"/>
  <c r="BC297" i="52"/>
  <c r="BB297" i="52"/>
  <c r="BA297" i="52"/>
  <c r="AZ297" i="52"/>
  <c r="AY297" i="52"/>
  <c r="AX297" i="52"/>
  <c r="AW297" i="52"/>
  <c r="AV297" i="52"/>
  <c r="AU297" i="52"/>
  <c r="AT297" i="52"/>
  <c r="AS297" i="52"/>
  <c r="AR297" i="52"/>
  <c r="BD297" i="52" s="1"/>
  <c r="AP297" i="52"/>
  <c r="AO297" i="52"/>
  <c r="AN297" i="52"/>
  <c r="AM297" i="52"/>
  <c r="AL297" i="52"/>
  <c r="AK297" i="52"/>
  <c r="AC297" i="52"/>
  <c r="P297" i="52"/>
  <c r="BC296" i="52"/>
  <c r="BB296" i="52"/>
  <c r="BA296" i="52"/>
  <c r="AZ296" i="52"/>
  <c r="AY296" i="52"/>
  <c r="AX296" i="52"/>
  <c r="AW296" i="52"/>
  <c r="AV296" i="52"/>
  <c r="AU296" i="52"/>
  <c r="AT296" i="52"/>
  <c r="AS296" i="52"/>
  <c r="AR296" i="52"/>
  <c r="BD296" i="52" s="1"/>
  <c r="AP296" i="52"/>
  <c r="AO296" i="52"/>
  <c r="AN296" i="52"/>
  <c r="AM296" i="52"/>
  <c r="AL296" i="52"/>
  <c r="AK296" i="52"/>
  <c r="AC296" i="52"/>
  <c r="P296" i="52"/>
  <c r="BC295" i="52"/>
  <c r="BB295" i="52"/>
  <c r="BA295" i="52"/>
  <c r="AZ295" i="52"/>
  <c r="AY295" i="52"/>
  <c r="AX295" i="52"/>
  <c r="AW295" i="52"/>
  <c r="AV295" i="52"/>
  <c r="AU295" i="52"/>
  <c r="AT295" i="52"/>
  <c r="AS295" i="52"/>
  <c r="AR295" i="52"/>
  <c r="BD295" i="52" s="1"/>
  <c r="AP295" i="52"/>
  <c r="AO295" i="52"/>
  <c r="AN295" i="52"/>
  <c r="AM295" i="52"/>
  <c r="AL295" i="52"/>
  <c r="AK295" i="52"/>
  <c r="AC295" i="52"/>
  <c r="P295" i="52"/>
  <c r="BC294" i="52"/>
  <c r="BB294" i="52"/>
  <c r="BA294" i="52"/>
  <c r="AZ294" i="52"/>
  <c r="AY294" i="52"/>
  <c r="AX294" i="52"/>
  <c r="AW294" i="52"/>
  <c r="AV294" i="52"/>
  <c r="AU294" i="52"/>
  <c r="AT294" i="52"/>
  <c r="AS294" i="52"/>
  <c r="AR294" i="52"/>
  <c r="BD294" i="52" s="1"/>
  <c r="AP294" i="52"/>
  <c r="AO294" i="52"/>
  <c r="AN294" i="52"/>
  <c r="AM294" i="52"/>
  <c r="AL294" i="52"/>
  <c r="AK294" i="52"/>
  <c r="AC294" i="52"/>
  <c r="P294" i="52"/>
  <c r="BC293" i="52"/>
  <c r="BB293" i="52"/>
  <c r="BA293" i="52"/>
  <c r="AZ293" i="52"/>
  <c r="AY293" i="52"/>
  <c r="AX293" i="52"/>
  <c r="AW293" i="52"/>
  <c r="AV293" i="52"/>
  <c r="AU293" i="52"/>
  <c r="AT293" i="52"/>
  <c r="AS293" i="52"/>
  <c r="AR293" i="52"/>
  <c r="BD293" i="52" s="1"/>
  <c r="BE293" i="52" s="1"/>
  <c r="AP293" i="52"/>
  <c r="AO293" i="52"/>
  <c r="AN293" i="52"/>
  <c r="AM293" i="52"/>
  <c r="AL293" i="52"/>
  <c r="AK293" i="52"/>
  <c r="AC293" i="52"/>
  <c r="P293" i="52"/>
  <c r="BC292" i="52"/>
  <c r="BB292" i="52"/>
  <c r="BA292" i="52"/>
  <c r="AZ292" i="52"/>
  <c r="AY292" i="52"/>
  <c r="AX292" i="52"/>
  <c r="AW292" i="52"/>
  <c r="AV292" i="52"/>
  <c r="AU292" i="52"/>
  <c r="AT292" i="52"/>
  <c r="AS292" i="52"/>
  <c r="AR292" i="52"/>
  <c r="BD292" i="52" s="1"/>
  <c r="AP292" i="52"/>
  <c r="AO292" i="52"/>
  <c r="AN292" i="52"/>
  <c r="AM292" i="52"/>
  <c r="AL292" i="52"/>
  <c r="AK292" i="52"/>
  <c r="AC292" i="52"/>
  <c r="P292" i="52"/>
  <c r="BC291" i="52"/>
  <c r="BB291" i="52"/>
  <c r="BA291" i="52"/>
  <c r="AZ291" i="52"/>
  <c r="AY291" i="52"/>
  <c r="AX291" i="52"/>
  <c r="AW291" i="52"/>
  <c r="AV291" i="52"/>
  <c r="AU291" i="52"/>
  <c r="AT291" i="52"/>
  <c r="AS291" i="52"/>
  <c r="AR291" i="52"/>
  <c r="BD291" i="52" s="1"/>
  <c r="AP291" i="52"/>
  <c r="AO291" i="52"/>
  <c r="AN291" i="52"/>
  <c r="AM291" i="52"/>
  <c r="AL291" i="52"/>
  <c r="AK291" i="52"/>
  <c r="AC291" i="52"/>
  <c r="P291" i="52"/>
  <c r="BC290" i="52"/>
  <c r="BB290" i="52"/>
  <c r="BA290" i="52"/>
  <c r="AZ290" i="52"/>
  <c r="AY290" i="52"/>
  <c r="AX290" i="52"/>
  <c r="AW290" i="52"/>
  <c r="AV290" i="52"/>
  <c r="AU290" i="52"/>
  <c r="AT290" i="52"/>
  <c r="AS290" i="52"/>
  <c r="AR290" i="52"/>
  <c r="BD290" i="52" s="1"/>
  <c r="BE290" i="52" s="1"/>
  <c r="AP290" i="52"/>
  <c r="AO290" i="52"/>
  <c r="AN290" i="52"/>
  <c r="AM290" i="52"/>
  <c r="AL290" i="52"/>
  <c r="AK290" i="52"/>
  <c r="AC290" i="52"/>
  <c r="P290" i="52"/>
  <c r="BC289" i="52"/>
  <c r="BB289" i="52"/>
  <c r="BA289" i="52"/>
  <c r="AZ289" i="52"/>
  <c r="AY289" i="52"/>
  <c r="AX289" i="52"/>
  <c r="AW289" i="52"/>
  <c r="AV289" i="52"/>
  <c r="AU289" i="52"/>
  <c r="AT289" i="52"/>
  <c r="AS289" i="52"/>
  <c r="AR289" i="52"/>
  <c r="BD289" i="52" s="1"/>
  <c r="AP289" i="52"/>
  <c r="AO289" i="52"/>
  <c r="AN289" i="52"/>
  <c r="AM289" i="52"/>
  <c r="AL289" i="52"/>
  <c r="AK289" i="52"/>
  <c r="AC289" i="52"/>
  <c r="P289" i="52"/>
  <c r="BC288" i="52"/>
  <c r="BB288" i="52"/>
  <c r="BA288" i="52"/>
  <c r="AZ288" i="52"/>
  <c r="AY288" i="52"/>
  <c r="AX288" i="52"/>
  <c r="AW288" i="52"/>
  <c r="AV288" i="52"/>
  <c r="AU288" i="52"/>
  <c r="AT288" i="52"/>
  <c r="AS288" i="52"/>
  <c r="AR288" i="52"/>
  <c r="BD288" i="52" s="1"/>
  <c r="BE288" i="52" s="1"/>
  <c r="AP288" i="52"/>
  <c r="AO288" i="52"/>
  <c r="AN288" i="52"/>
  <c r="AM288" i="52"/>
  <c r="AL288" i="52"/>
  <c r="AK288" i="52"/>
  <c r="AC288" i="52"/>
  <c r="P288" i="52"/>
  <c r="BC287" i="52"/>
  <c r="BB287" i="52"/>
  <c r="BA287" i="52"/>
  <c r="AZ287" i="52"/>
  <c r="AY287" i="52"/>
  <c r="AX287" i="52"/>
  <c r="AW287" i="52"/>
  <c r="AV287" i="52"/>
  <c r="AU287" i="52"/>
  <c r="AT287" i="52"/>
  <c r="AS287" i="52"/>
  <c r="AR287" i="52"/>
  <c r="BD287" i="52" s="1"/>
  <c r="AP287" i="52"/>
  <c r="AO287" i="52"/>
  <c r="AN287" i="52"/>
  <c r="AM287" i="52"/>
  <c r="AL287" i="52"/>
  <c r="AK287" i="52"/>
  <c r="AC287" i="52"/>
  <c r="P287" i="52"/>
  <c r="BC286" i="52"/>
  <c r="BB286" i="52"/>
  <c r="BA286" i="52"/>
  <c r="AZ286" i="52"/>
  <c r="AY286" i="52"/>
  <c r="AX286" i="52"/>
  <c r="AW286" i="52"/>
  <c r="AV286" i="52"/>
  <c r="AU286" i="52"/>
  <c r="AT286" i="52"/>
  <c r="AS286" i="52"/>
  <c r="AR286" i="52"/>
  <c r="BD286" i="52" s="1"/>
  <c r="AP286" i="52"/>
  <c r="AO286" i="52"/>
  <c r="AN286" i="52"/>
  <c r="AM286" i="52"/>
  <c r="AL286" i="52"/>
  <c r="AK286" i="52"/>
  <c r="AC286" i="52"/>
  <c r="P286" i="52"/>
  <c r="BC285" i="52"/>
  <c r="BB285" i="52"/>
  <c r="BA285" i="52"/>
  <c r="AZ285" i="52"/>
  <c r="AY285" i="52"/>
  <c r="AX285" i="52"/>
  <c r="AW285" i="52"/>
  <c r="AV285" i="52"/>
  <c r="AU285" i="52"/>
  <c r="AT285" i="52"/>
  <c r="AS285" i="52"/>
  <c r="AR285" i="52"/>
  <c r="BD285" i="52" s="1"/>
  <c r="AP285" i="52"/>
  <c r="AO285" i="52"/>
  <c r="AN285" i="52"/>
  <c r="AM285" i="52"/>
  <c r="AL285" i="52"/>
  <c r="AK285" i="52"/>
  <c r="AC285" i="52"/>
  <c r="P285" i="52"/>
  <c r="BC284" i="52"/>
  <c r="BB284" i="52"/>
  <c r="BA284" i="52"/>
  <c r="AZ284" i="52"/>
  <c r="AY284" i="52"/>
  <c r="AX284" i="52"/>
  <c r="AW284" i="52"/>
  <c r="AV284" i="52"/>
  <c r="AU284" i="52"/>
  <c r="AT284" i="52"/>
  <c r="AS284" i="52"/>
  <c r="AR284" i="52"/>
  <c r="BD284" i="52" s="1"/>
  <c r="AP284" i="52"/>
  <c r="AO284" i="52"/>
  <c r="AN284" i="52"/>
  <c r="AM284" i="52"/>
  <c r="AL284" i="52"/>
  <c r="AK284" i="52"/>
  <c r="AC284" i="52"/>
  <c r="P284" i="52"/>
  <c r="BC283" i="52"/>
  <c r="BB283" i="52"/>
  <c r="BA283" i="52"/>
  <c r="AZ283" i="52"/>
  <c r="AY283" i="52"/>
  <c r="AX283" i="52"/>
  <c r="AW283" i="52"/>
  <c r="AV283" i="52"/>
  <c r="AU283" i="52"/>
  <c r="AT283" i="52"/>
  <c r="AS283" i="52"/>
  <c r="AR283" i="52"/>
  <c r="BD283" i="52" s="1"/>
  <c r="AP283" i="52"/>
  <c r="AO283" i="52"/>
  <c r="AN283" i="52"/>
  <c r="AM283" i="52"/>
  <c r="AL283" i="52"/>
  <c r="AK283" i="52"/>
  <c r="AC283" i="52"/>
  <c r="P283" i="52"/>
  <c r="BC282" i="52"/>
  <c r="BB282" i="52"/>
  <c r="BA282" i="52"/>
  <c r="AZ282" i="52"/>
  <c r="AY282" i="52"/>
  <c r="AX282" i="52"/>
  <c r="AW282" i="52"/>
  <c r="AV282" i="52"/>
  <c r="AU282" i="52"/>
  <c r="AT282" i="52"/>
  <c r="AS282" i="52"/>
  <c r="AR282" i="52"/>
  <c r="BD282" i="52" s="1"/>
  <c r="AP282" i="52"/>
  <c r="AO282" i="52"/>
  <c r="AN282" i="52"/>
  <c r="AM282" i="52"/>
  <c r="AL282" i="52"/>
  <c r="AK282" i="52"/>
  <c r="AC282" i="52"/>
  <c r="P282" i="52"/>
  <c r="BC281" i="52"/>
  <c r="BB281" i="52"/>
  <c r="BA281" i="52"/>
  <c r="AZ281" i="52"/>
  <c r="AY281" i="52"/>
  <c r="AX281" i="52"/>
  <c r="AW281" i="52"/>
  <c r="AV281" i="52"/>
  <c r="AU281" i="52"/>
  <c r="AT281" i="52"/>
  <c r="AS281" i="52"/>
  <c r="AR281" i="52"/>
  <c r="BD281" i="52" s="1"/>
  <c r="BE281" i="52" s="1"/>
  <c r="AP281" i="52"/>
  <c r="AO281" i="52"/>
  <c r="AN281" i="52"/>
  <c r="AM281" i="52"/>
  <c r="AL281" i="52"/>
  <c r="AK281" i="52"/>
  <c r="AC281" i="52"/>
  <c r="P281" i="52"/>
  <c r="BC280" i="52"/>
  <c r="BB280" i="52"/>
  <c r="BA280" i="52"/>
  <c r="AZ280" i="52"/>
  <c r="AY280" i="52"/>
  <c r="AX280" i="52"/>
  <c r="AW280" i="52"/>
  <c r="AV280" i="52"/>
  <c r="AU280" i="52"/>
  <c r="AT280" i="52"/>
  <c r="AS280" i="52"/>
  <c r="AR280" i="52"/>
  <c r="BD280" i="52" s="1"/>
  <c r="AP280" i="52"/>
  <c r="AO280" i="52"/>
  <c r="AN280" i="52"/>
  <c r="AM280" i="52"/>
  <c r="AL280" i="52"/>
  <c r="AK280" i="52"/>
  <c r="AC280" i="52"/>
  <c r="P280" i="52"/>
  <c r="BC279" i="52"/>
  <c r="BB279" i="52"/>
  <c r="BA279" i="52"/>
  <c r="AZ279" i="52"/>
  <c r="AY279" i="52"/>
  <c r="AX279" i="52"/>
  <c r="AW279" i="52"/>
  <c r="AV279" i="52"/>
  <c r="AU279" i="52"/>
  <c r="AT279" i="52"/>
  <c r="AS279" i="52"/>
  <c r="AR279" i="52"/>
  <c r="BD279" i="52" s="1"/>
  <c r="AP279" i="52"/>
  <c r="AO279" i="52"/>
  <c r="AN279" i="52"/>
  <c r="AM279" i="52"/>
  <c r="AL279" i="52"/>
  <c r="AK279" i="52"/>
  <c r="AC279" i="52"/>
  <c r="P279" i="52"/>
  <c r="BC278" i="52"/>
  <c r="BB278" i="52"/>
  <c r="BA278" i="52"/>
  <c r="AZ278" i="52"/>
  <c r="AY278" i="52"/>
  <c r="AX278" i="52"/>
  <c r="AW278" i="52"/>
  <c r="AV278" i="52"/>
  <c r="AU278" i="52"/>
  <c r="AT278" i="52"/>
  <c r="AS278" i="52"/>
  <c r="AR278" i="52"/>
  <c r="BD278" i="52" s="1"/>
  <c r="AP278" i="52"/>
  <c r="AO278" i="52"/>
  <c r="AN278" i="52"/>
  <c r="AM278" i="52"/>
  <c r="AL278" i="52"/>
  <c r="AK278" i="52"/>
  <c r="AC278" i="52"/>
  <c r="P278" i="52"/>
  <c r="BC277" i="52"/>
  <c r="BB277" i="52"/>
  <c r="BA277" i="52"/>
  <c r="AZ277" i="52"/>
  <c r="AY277" i="52"/>
  <c r="AX277" i="52"/>
  <c r="AW277" i="52"/>
  <c r="AV277" i="52"/>
  <c r="AU277" i="52"/>
  <c r="AT277" i="52"/>
  <c r="AS277" i="52"/>
  <c r="AR277" i="52"/>
  <c r="BD277" i="52" s="1"/>
  <c r="AP277" i="52"/>
  <c r="AO277" i="52"/>
  <c r="AN277" i="52"/>
  <c r="AM277" i="52"/>
  <c r="AL277" i="52"/>
  <c r="AK277" i="52"/>
  <c r="AC277" i="52"/>
  <c r="P277" i="52"/>
  <c r="BC276" i="52"/>
  <c r="BB276" i="52"/>
  <c r="BA276" i="52"/>
  <c r="AZ276" i="52"/>
  <c r="AY276" i="52"/>
  <c r="AX276" i="52"/>
  <c r="AW276" i="52"/>
  <c r="AV276" i="52"/>
  <c r="AU276" i="52"/>
  <c r="AT276" i="52"/>
  <c r="AS276" i="52"/>
  <c r="AR276" i="52"/>
  <c r="BD276" i="52" s="1"/>
  <c r="AP276" i="52"/>
  <c r="AO276" i="52"/>
  <c r="AN276" i="52"/>
  <c r="AM276" i="52"/>
  <c r="AL276" i="52"/>
  <c r="AK276" i="52"/>
  <c r="AC276" i="52"/>
  <c r="P276" i="52"/>
  <c r="BC275" i="52"/>
  <c r="BB275" i="52"/>
  <c r="BA275" i="52"/>
  <c r="AZ275" i="52"/>
  <c r="AY275" i="52"/>
  <c r="AX275" i="52"/>
  <c r="AW275" i="52"/>
  <c r="AV275" i="52"/>
  <c r="AU275" i="52"/>
  <c r="AT275" i="52"/>
  <c r="AS275" i="52"/>
  <c r="AR275" i="52"/>
  <c r="BD275" i="52" s="1"/>
  <c r="AP275" i="52"/>
  <c r="AO275" i="52"/>
  <c r="AN275" i="52"/>
  <c r="AM275" i="52"/>
  <c r="AL275" i="52"/>
  <c r="AK275" i="52"/>
  <c r="AC275" i="52"/>
  <c r="P275" i="52"/>
  <c r="BC274" i="52"/>
  <c r="BB274" i="52"/>
  <c r="BA274" i="52"/>
  <c r="AZ274" i="52"/>
  <c r="AY274" i="52"/>
  <c r="AX274" i="52"/>
  <c r="AW274" i="52"/>
  <c r="AV274" i="52"/>
  <c r="AU274" i="52"/>
  <c r="AT274" i="52"/>
  <c r="AS274" i="52"/>
  <c r="AR274" i="52"/>
  <c r="BD274" i="52" s="1"/>
  <c r="AP274" i="52"/>
  <c r="AO274" i="52"/>
  <c r="AN274" i="52"/>
  <c r="AM274" i="52"/>
  <c r="AL274" i="52"/>
  <c r="AK274" i="52"/>
  <c r="AC274" i="52"/>
  <c r="P274" i="52"/>
  <c r="BC273" i="52"/>
  <c r="BB273" i="52"/>
  <c r="BA273" i="52"/>
  <c r="AZ273" i="52"/>
  <c r="AY273" i="52"/>
  <c r="AX273" i="52"/>
  <c r="AW273" i="52"/>
  <c r="AV273" i="52"/>
  <c r="AU273" i="52"/>
  <c r="AT273" i="52"/>
  <c r="AS273" i="52"/>
  <c r="AR273" i="52"/>
  <c r="BD273" i="52" s="1"/>
  <c r="AP273" i="52"/>
  <c r="AO273" i="52"/>
  <c r="AN273" i="52"/>
  <c r="AM273" i="52"/>
  <c r="AL273" i="52"/>
  <c r="AK273" i="52"/>
  <c r="AC273" i="52"/>
  <c r="P273" i="52"/>
  <c r="BC272" i="52"/>
  <c r="BB272" i="52"/>
  <c r="BA272" i="52"/>
  <c r="AZ272" i="52"/>
  <c r="AY272" i="52"/>
  <c r="AX272" i="52"/>
  <c r="AW272" i="52"/>
  <c r="AV272" i="52"/>
  <c r="AU272" i="52"/>
  <c r="AT272" i="52"/>
  <c r="AS272" i="52"/>
  <c r="AR272" i="52"/>
  <c r="BD272" i="52" s="1"/>
  <c r="AP272" i="52"/>
  <c r="AO272" i="52"/>
  <c r="AN272" i="52"/>
  <c r="AM272" i="52"/>
  <c r="AL272" i="52"/>
  <c r="AK272" i="52"/>
  <c r="AC272" i="52"/>
  <c r="P272" i="52"/>
  <c r="BC271" i="52"/>
  <c r="BB271" i="52"/>
  <c r="BA271" i="52"/>
  <c r="AZ271" i="52"/>
  <c r="AY271" i="52"/>
  <c r="AX271" i="52"/>
  <c r="AW271" i="52"/>
  <c r="AV271" i="52"/>
  <c r="AU271" i="52"/>
  <c r="AT271" i="52"/>
  <c r="AS271" i="52"/>
  <c r="AR271" i="52"/>
  <c r="BD271" i="52" s="1"/>
  <c r="AP271" i="52"/>
  <c r="AO271" i="52"/>
  <c r="AN271" i="52"/>
  <c r="AM271" i="52"/>
  <c r="AL271" i="52"/>
  <c r="AK271" i="52"/>
  <c r="AC271" i="52"/>
  <c r="P271" i="52"/>
  <c r="BC270" i="52"/>
  <c r="BB270" i="52"/>
  <c r="BA270" i="52"/>
  <c r="AZ270" i="52"/>
  <c r="AY270" i="52"/>
  <c r="AX270" i="52"/>
  <c r="AW270" i="52"/>
  <c r="AV270" i="52"/>
  <c r="AU270" i="52"/>
  <c r="AT270" i="52"/>
  <c r="AS270" i="52"/>
  <c r="AR270" i="52"/>
  <c r="BD270" i="52" s="1"/>
  <c r="AP270" i="52"/>
  <c r="AO270" i="52"/>
  <c r="AN270" i="52"/>
  <c r="AM270" i="52"/>
  <c r="AL270" i="52"/>
  <c r="AK270" i="52"/>
  <c r="AC270" i="52"/>
  <c r="P270" i="52"/>
  <c r="BC269" i="52"/>
  <c r="BB269" i="52"/>
  <c r="BA269" i="52"/>
  <c r="AZ269" i="52"/>
  <c r="AY269" i="52"/>
  <c r="AX269" i="52"/>
  <c r="AW269" i="52"/>
  <c r="AV269" i="52"/>
  <c r="AU269" i="52"/>
  <c r="AT269" i="52"/>
  <c r="AS269" i="52"/>
  <c r="AR269" i="52"/>
  <c r="BD269" i="52" s="1"/>
  <c r="AP269" i="52"/>
  <c r="AO269" i="52"/>
  <c r="AN269" i="52"/>
  <c r="AM269" i="52"/>
  <c r="AL269" i="52"/>
  <c r="AK269" i="52"/>
  <c r="AC269" i="52"/>
  <c r="P269" i="52"/>
  <c r="BC268" i="52"/>
  <c r="BB268" i="52"/>
  <c r="BA268" i="52"/>
  <c r="AZ268" i="52"/>
  <c r="AY268" i="52"/>
  <c r="AX268" i="52"/>
  <c r="AW268" i="52"/>
  <c r="AV268" i="52"/>
  <c r="AU268" i="52"/>
  <c r="AT268" i="52"/>
  <c r="AS268" i="52"/>
  <c r="AR268" i="52"/>
  <c r="BD268" i="52" s="1"/>
  <c r="AP268" i="52"/>
  <c r="AO268" i="52"/>
  <c r="AN268" i="52"/>
  <c r="AM268" i="52"/>
  <c r="AL268" i="52"/>
  <c r="AK268" i="52"/>
  <c r="AC268" i="52"/>
  <c r="P268" i="52"/>
  <c r="BC267" i="52"/>
  <c r="BB267" i="52"/>
  <c r="BA267" i="52"/>
  <c r="AZ267" i="52"/>
  <c r="AY267" i="52"/>
  <c r="AX267" i="52"/>
  <c r="AW267" i="52"/>
  <c r="AV267" i="52"/>
  <c r="AU267" i="52"/>
  <c r="AT267" i="52"/>
  <c r="AS267" i="52"/>
  <c r="AR267" i="52"/>
  <c r="BD267" i="52" s="1"/>
  <c r="AP267" i="52"/>
  <c r="AO267" i="52"/>
  <c r="AN267" i="52"/>
  <c r="AM267" i="52"/>
  <c r="AL267" i="52"/>
  <c r="AK267" i="52"/>
  <c r="AC267" i="52"/>
  <c r="P267" i="52"/>
  <c r="BC266" i="52"/>
  <c r="BB266" i="52"/>
  <c r="BA266" i="52"/>
  <c r="AZ266" i="52"/>
  <c r="AY266" i="52"/>
  <c r="AX266" i="52"/>
  <c r="AW266" i="52"/>
  <c r="AV266" i="52"/>
  <c r="AU266" i="52"/>
  <c r="AT266" i="52"/>
  <c r="AS266" i="52"/>
  <c r="AR266" i="52"/>
  <c r="BD266" i="52" s="1"/>
  <c r="AP266" i="52"/>
  <c r="AO266" i="52"/>
  <c r="AN266" i="52"/>
  <c r="AM266" i="52"/>
  <c r="AL266" i="52"/>
  <c r="AK266" i="52"/>
  <c r="AC266" i="52"/>
  <c r="P266" i="52"/>
  <c r="BC265" i="52"/>
  <c r="BB265" i="52"/>
  <c r="BA265" i="52"/>
  <c r="AZ265" i="52"/>
  <c r="AY265" i="52"/>
  <c r="AX265" i="52"/>
  <c r="AW265" i="52"/>
  <c r="AV265" i="52"/>
  <c r="AU265" i="52"/>
  <c r="AT265" i="52"/>
  <c r="AS265" i="52"/>
  <c r="AR265" i="52"/>
  <c r="BD265" i="52" s="1"/>
  <c r="AP265" i="52"/>
  <c r="AO265" i="52"/>
  <c r="AN265" i="52"/>
  <c r="AM265" i="52"/>
  <c r="AL265" i="52"/>
  <c r="AK265" i="52"/>
  <c r="AC265" i="52"/>
  <c r="P265" i="52"/>
  <c r="BC264" i="52"/>
  <c r="BB264" i="52"/>
  <c r="BA264" i="52"/>
  <c r="AZ264" i="52"/>
  <c r="AY264" i="52"/>
  <c r="AX264" i="52"/>
  <c r="AW264" i="52"/>
  <c r="AV264" i="52"/>
  <c r="AU264" i="52"/>
  <c r="AT264" i="52"/>
  <c r="AS264" i="52"/>
  <c r="AR264" i="52"/>
  <c r="BD264" i="52" s="1"/>
  <c r="AP264" i="52"/>
  <c r="AO264" i="52"/>
  <c r="AN264" i="52"/>
  <c r="AM264" i="52"/>
  <c r="AL264" i="52"/>
  <c r="AK264" i="52"/>
  <c r="AC264" i="52"/>
  <c r="P264" i="52"/>
  <c r="BC263" i="52"/>
  <c r="BB263" i="52"/>
  <c r="BA263" i="52"/>
  <c r="AZ263" i="52"/>
  <c r="AY263" i="52"/>
  <c r="AX263" i="52"/>
  <c r="AW263" i="52"/>
  <c r="AV263" i="52"/>
  <c r="AU263" i="52"/>
  <c r="AT263" i="52"/>
  <c r="AS263" i="52"/>
  <c r="AR263" i="52"/>
  <c r="BD263" i="52" s="1"/>
  <c r="AP263" i="52"/>
  <c r="AO263" i="52"/>
  <c r="AN263" i="52"/>
  <c r="AM263" i="52"/>
  <c r="AL263" i="52"/>
  <c r="AK263" i="52"/>
  <c r="AC263" i="52"/>
  <c r="P263" i="52"/>
  <c r="BC262" i="52"/>
  <c r="BB262" i="52"/>
  <c r="BA262" i="52"/>
  <c r="AZ262" i="52"/>
  <c r="AY262" i="52"/>
  <c r="AX262" i="52"/>
  <c r="AW262" i="52"/>
  <c r="AV262" i="52"/>
  <c r="AU262" i="52"/>
  <c r="AT262" i="52"/>
  <c r="AS262" i="52"/>
  <c r="AR262" i="52"/>
  <c r="BD262" i="52" s="1"/>
  <c r="AP262" i="52"/>
  <c r="AO262" i="52"/>
  <c r="AN262" i="52"/>
  <c r="AM262" i="52"/>
  <c r="AL262" i="52"/>
  <c r="AK262" i="52"/>
  <c r="AC262" i="52"/>
  <c r="P262" i="52"/>
  <c r="BC261" i="52"/>
  <c r="BB261" i="52"/>
  <c r="BA261" i="52"/>
  <c r="AZ261" i="52"/>
  <c r="AY261" i="52"/>
  <c r="AX261" i="52"/>
  <c r="AW261" i="52"/>
  <c r="AV261" i="52"/>
  <c r="AU261" i="52"/>
  <c r="AT261" i="52"/>
  <c r="AS261" i="52"/>
  <c r="AR261" i="52"/>
  <c r="BD261" i="52" s="1"/>
  <c r="AP261" i="52"/>
  <c r="AO261" i="52"/>
  <c r="AN261" i="52"/>
  <c r="AM261" i="52"/>
  <c r="AL261" i="52"/>
  <c r="AK261" i="52"/>
  <c r="AC261" i="52"/>
  <c r="P261" i="52"/>
  <c r="BC260" i="52"/>
  <c r="BB260" i="52"/>
  <c r="BA260" i="52"/>
  <c r="AZ260" i="52"/>
  <c r="AY260" i="52"/>
  <c r="AX260" i="52"/>
  <c r="AW260" i="52"/>
  <c r="AV260" i="52"/>
  <c r="AU260" i="52"/>
  <c r="AT260" i="52"/>
  <c r="AS260" i="52"/>
  <c r="AR260" i="52"/>
  <c r="BD260" i="52" s="1"/>
  <c r="AP260" i="52"/>
  <c r="AO260" i="52"/>
  <c r="AN260" i="52"/>
  <c r="AM260" i="52"/>
  <c r="AL260" i="52"/>
  <c r="AK260" i="52"/>
  <c r="AC260" i="52"/>
  <c r="P260" i="52"/>
  <c r="BC259" i="52"/>
  <c r="BB259" i="52"/>
  <c r="BA259" i="52"/>
  <c r="AZ259" i="52"/>
  <c r="AY259" i="52"/>
  <c r="AX259" i="52"/>
  <c r="AW259" i="52"/>
  <c r="AV259" i="52"/>
  <c r="AU259" i="52"/>
  <c r="AT259" i="52"/>
  <c r="AS259" i="52"/>
  <c r="AR259" i="52"/>
  <c r="BD259" i="52" s="1"/>
  <c r="AP259" i="52"/>
  <c r="AO259" i="52"/>
  <c r="AN259" i="52"/>
  <c r="AM259" i="52"/>
  <c r="AL259" i="52"/>
  <c r="AK259" i="52"/>
  <c r="AC259" i="52"/>
  <c r="P259" i="52"/>
  <c r="BC258" i="52"/>
  <c r="BB258" i="52"/>
  <c r="BA258" i="52"/>
  <c r="AZ258" i="52"/>
  <c r="AY258" i="52"/>
  <c r="AX258" i="52"/>
  <c r="AW258" i="52"/>
  <c r="AV258" i="52"/>
  <c r="AU258" i="52"/>
  <c r="AT258" i="52"/>
  <c r="AS258" i="52"/>
  <c r="AR258" i="52"/>
  <c r="BD258" i="52" s="1"/>
  <c r="AP258" i="52"/>
  <c r="AO258" i="52"/>
  <c r="AN258" i="52"/>
  <c r="AM258" i="52"/>
  <c r="AL258" i="52"/>
  <c r="AK258" i="52"/>
  <c r="AC258" i="52"/>
  <c r="P258" i="52"/>
  <c r="BC257" i="52"/>
  <c r="BB257" i="52"/>
  <c r="BA257" i="52"/>
  <c r="AZ257" i="52"/>
  <c r="AY257" i="52"/>
  <c r="AX257" i="52"/>
  <c r="AW257" i="52"/>
  <c r="AV257" i="52"/>
  <c r="AU257" i="52"/>
  <c r="AT257" i="52"/>
  <c r="AS257" i="52"/>
  <c r="AR257" i="52"/>
  <c r="BD257" i="52" s="1"/>
  <c r="AP257" i="52"/>
  <c r="AO257" i="52"/>
  <c r="AN257" i="52"/>
  <c r="AM257" i="52"/>
  <c r="AL257" i="52"/>
  <c r="AK257" i="52"/>
  <c r="AC257" i="52"/>
  <c r="P257" i="52"/>
  <c r="BC256" i="52"/>
  <c r="BB256" i="52"/>
  <c r="BA256" i="52"/>
  <c r="AZ256" i="52"/>
  <c r="AY256" i="52"/>
  <c r="AX256" i="52"/>
  <c r="AW256" i="52"/>
  <c r="AV256" i="52"/>
  <c r="AU256" i="52"/>
  <c r="AT256" i="52"/>
  <c r="AS256" i="52"/>
  <c r="AR256" i="52"/>
  <c r="BD256" i="52" s="1"/>
  <c r="AP256" i="52"/>
  <c r="AO256" i="52"/>
  <c r="AN256" i="52"/>
  <c r="AM256" i="52"/>
  <c r="AL256" i="52"/>
  <c r="AK256" i="52"/>
  <c r="AC256" i="52"/>
  <c r="P256" i="52"/>
  <c r="BC255" i="52"/>
  <c r="BB255" i="52"/>
  <c r="BA255" i="52"/>
  <c r="AZ255" i="52"/>
  <c r="AY255" i="52"/>
  <c r="AX255" i="52"/>
  <c r="AW255" i="52"/>
  <c r="AV255" i="52"/>
  <c r="AU255" i="52"/>
  <c r="AT255" i="52"/>
  <c r="AS255" i="52"/>
  <c r="AR255" i="52"/>
  <c r="BD255" i="52" s="1"/>
  <c r="AP255" i="52"/>
  <c r="AO255" i="52"/>
  <c r="AN255" i="52"/>
  <c r="AM255" i="52"/>
  <c r="AL255" i="52"/>
  <c r="AK255" i="52"/>
  <c r="AC255" i="52"/>
  <c r="P255" i="52"/>
  <c r="BC254" i="52"/>
  <c r="BB254" i="52"/>
  <c r="BA254" i="52"/>
  <c r="AZ254" i="52"/>
  <c r="AY254" i="52"/>
  <c r="AX254" i="52"/>
  <c r="AW254" i="52"/>
  <c r="AV254" i="52"/>
  <c r="AU254" i="52"/>
  <c r="AT254" i="52"/>
  <c r="AS254" i="52"/>
  <c r="AR254" i="52"/>
  <c r="BD254" i="52" s="1"/>
  <c r="AP254" i="52"/>
  <c r="AO254" i="52"/>
  <c r="AN254" i="52"/>
  <c r="AM254" i="52"/>
  <c r="AL254" i="52"/>
  <c r="AK254" i="52"/>
  <c r="AC254" i="52"/>
  <c r="P254" i="52"/>
  <c r="BC253" i="52"/>
  <c r="BB253" i="52"/>
  <c r="BA253" i="52"/>
  <c r="AZ253" i="52"/>
  <c r="AY253" i="52"/>
  <c r="AX253" i="52"/>
  <c r="AW253" i="52"/>
  <c r="AV253" i="52"/>
  <c r="AU253" i="52"/>
  <c r="AT253" i="52"/>
  <c r="AS253" i="52"/>
  <c r="AR253" i="52"/>
  <c r="BD253" i="52" s="1"/>
  <c r="AP253" i="52"/>
  <c r="AO253" i="52"/>
  <c r="AN253" i="52"/>
  <c r="AM253" i="52"/>
  <c r="AL253" i="52"/>
  <c r="AK253" i="52"/>
  <c r="AC253" i="52"/>
  <c r="P253" i="52"/>
  <c r="BC252" i="52"/>
  <c r="BB252" i="52"/>
  <c r="BA252" i="52"/>
  <c r="AZ252" i="52"/>
  <c r="AY252" i="52"/>
  <c r="AX252" i="52"/>
  <c r="AW252" i="52"/>
  <c r="AV252" i="52"/>
  <c r="AU252" i="52"/>
  <c r="AT252" i="52"/>
  <c r="AS252" i="52"/>
  <c r="AR252" i="52"/>
  <c r="BD252" i="52" s="1"/>
  <c r="AP252" i="52"/>
  <c r="AO252" i="52"/>
  <c r="AN252" i="52"/>
  <c r="AM252" i="52"/>
  <c r="AL252" i="52"/>
  <c r="AK252" i="52"/>
  <c r="AC252" i="52"/>
  <c r="P252" i="52"/>
  <c r="BC251" i="52"/>
  <c r="BB251" i="52"/>
  <c r="BA251" i="52"/>
  <c r="AZ251" i="52"/>
  <c r="AY251" i="52"/>
  <c r="AX251" i="52"/>
  <c r="AW251" i="52"/>
  <c r="AV251" i="52"/>
  <c r="AU251" i="52"/>
  <c r="AT251" i="52"/>
  <c r="AS251" i="52"/>
  <c r="AR251" i="52"/>
  <c r="BD251" i="52" s="1"/>
  <c r="AP251" i="52"/>
  <c r="AO251" i="52"/>
  <c r="AN251" i="52"/>
  <c r="AM251" i="52"/>
  <c r="AL251" i="52"/>
  <c r="AK251" i="52"/>
  <c r="AC251" i="52"/>
  <c r="P251" i="52"/>
  <c r="BC250" i="52"/>
  <c r="BB250" i="52"/>
  <c r="BA250" i="52"/>
  <c r="AZ250" i="52"/>
  <c r="AY250" i="52"/>
  <c r="AX250" i="52"/>
  <c r="AW250" i="52"/>
  <c r="AV250" i="52"/>
  <c r="AU250" i="52"/>
  <c r="AT250" i="52"/>
  <c r="AS250" i="52"/>
  <c r="AR250" i="52"/>
  <c r="BD250" i="52" s="1"/>
  <c r="AP250" i="52"/>
  <c r="AO250" i="52"/>
  <c r="AN250" i="52"/>
  <c r="AM250" i="52"/>
  <c r="AL250" i="52"/>
  <c r="AK250" i="52"/>
  <c r="AC250" i="52"/>
  <c r="P250" i="52"/>
  <c r="BC249" i="52"/>
  <c r="BB249" i="52"/>
  <c r="BA249" i="52"/>
  <c r="AZ249" i="52"/>
  <c r="AY249" i="52"/>
  <c r="AX249" i="52"/>
  <c r="AW249" i="52"/>
  <c r="AV249" i="52"/>
  <c r="AU249" i="52"/>
  <c r="AT249" i="52"/>
  <c r="AS249" i="52"/>
  <c r="AR249" i="52"/>
  <c r="BD249" i="52" s="1"/>
  <c r="AP249" i="52"/>
  <c r="AO249" i="52"/>
  <c r="AN249" i="52"/>
  <c r="AM249" i="52"/>
  <c r="AL249" i="52"/>
  <c r="AK249" i="52"/>
  <c r="AC249" i="52"/>
  <c r="P249" i="52"/>
  <c r="BC248" i="52"/>
  <c r="BB248" i="52"/>
  <c r="BA248" i="52"/>
  <c r="AZ248" i="52"/>
  <c r="AY248" i="52"/>
  <c r="AX248" i="52"/>
  <c r="AW248" i="52"/>
  <c r="AV248" i="52"/>
  <c r="AU248" i="52"/>
  <c r="AT248" i="52"/>
  <c r="AS248" i="52"/>
  <c r="AR248" i="52"/>
  <c r="BD248" i="52" s="1"/>
  <c r="AP248" i="52"/>
  <c r="AO248" i="52"/>
  <c r="AN248" i="52"/>
  <c r="AM248" i="52"/>
  <c r="AL248" i="52"/>
  <c r="AK248" i="52"/>
  <c r="AC248" i="52"/>
  <c r="P248" i="52"/>
  <c r="BC247" i="52"/>
  <c r="BB247" i="52"/>
  <c r="BA247" i="52"/>
  <c r="AZ247" i="52"/>
  <c r="AY247" i="52"/>
  <c r="AX247" i="52"/>
  <c r="AW247" i="52"/>
  <c r="AV247" i="52"/>
  <c r="AU247" i="52"/>
  <c r="AT247" i="52"/>
  <c r="AS247" i="52"/>
  <c r="AR247" i="52"/>
  <c r="BD247" i="52" s="1"/>
  <c r="AP247" i="52"/>
  <c r="AO247" i="52"/>
  <c r="AN247" i="52"/>
  <c r="AM247" i="52"/>
  <c r="AL247" i="52"/>
  <c r="AK247" i="52"/>
  <c r="AC247" i="52"/>
  <c r="P247" i="52"/>
  <c r="BC246" i="52"/>
  <c r="BB246" i="52"/>
  <c r="BA246" i="52"/>
  <c r="AZ246" i="52"/>
  <c r="AY246" i="52"/>
  <c r="AX246" i="52"/>
  <c r="AW246" i="52"/>
  <c r="AV246" i="52"/>
  <c r="AU246" i="52"/>
  <c r="AT246" i="52"/>
  <c r="AS246" i="52"/>
  <c r="AR246" i="52"/>
  <c r="BD246" i="52" s="1"/>
  <c r="AP246" i="52"/>
  <c r="AO246" i="52"/>
  <c r="AN246" i="52"/>
  <c r="AM246" i="52"/>
  <c r="AL246" i="52"/>
  <c r="AK246" i="52"/>
  <c r="AC246" i="52"/>
  <c r="P246" i="52"/>
  <c r="BC245" i="52"/>
  <c r="BB245" i="52"/>
  <c r="BA245" i="52"/>
  <c r="AZ245" i="52"/>
  <c r="AY245" i="52"/>
  <c r="AX245" i="52"/>
  <c r="AW245" i="52"/>
  <c r="AV245" i="52"/>
  <c r="AU245" i="52"/>
  <c r="AT245" i="52"/>
  <c r="AS245" i="52"/>
  <c r="AR245" i="52"/>
  <c r="BD245" i="52" s="1"/>
  <c r="AP245" i="52"/>
  <c r="AO245" i="52"/>
  <c r="AN245" i="52"/>
  <c r="AM245" i="52"/>
  <c r="AL245" i="52"/>
  <c r="AK245" i="52"/>
  <c r="AC245" i="52"/>
  <c r="P245" i="52"/>
  <c r="BC244" i="52"/>
  <c r="BB244" i="52"/>
  <c r="BA244" i="52"/>
  <c r="AZ244" i="52"/>
  <c r="AY244" i="52"/>
  <c r="AX244" i="52"/>
  <c r="AW244" i="52"/>
  <c r="AV244" i="52"/>
  <c r="AU244" i="52"/>
  <c r="AT244" i="52"/>
  <c r="AS244" i="52"/>
  <c r="AR244" i="52"/>
  <c r="BD244" i="52" s="1"/>
  <c r="AP244" i="52"/>
  <c r="AO244" i="52"/>
  <c r="AN244" i="52"/>
  <c r="AM244" i="52"/>
  <c r="AL244" i="52"/>
  <c r="AK244" i="52"/>
  <c r="AC244" i="52"/>
  <c r="P244" i="52"/>
  <c r="BC243" i="52"/>
  <c r="BB243" i="52"/>
  <c r="BA243" i="52"/>
  <c r="AZ243" i="52"/>
  <c r="AY243" i="52"/>
  <c r="AX243" i="52"/>
  <c r="AW243" i="52"/>
  <c r="AV243" i="52"/>
  <c r="AU243" i="52"/>
  <c r="AT243" i="52"/>
  <c r="AS243" i="52"/>
  <c r="AR243" i="52"/>
  <c r="BD243" i="52" s="1"/>
  <c r="AP243" i="52"/>
  <c r="AO243" i="52"/>
  <c r="AN243" i="52"/>
  <c r="AM243" i="52"/>
  <c r="AL243" i="52"/>
  <c r="AK243" i="52"/>
  <c r="AC243" i="52"/>
  <c r="P243" i="52"/>
  <c r="BC242" i="52"/>
  <c r="BB242" i="52"/>
  <c r="BA242" i="52"/>
  <c r="AZ242" i="52"/>
  <c r="AY242" i="52"/>
  <c r="AX242" i="52"/>
  <c r="AW242" i="52"/>
  <c r="AV242" i="52"/>
  <c r="AU242" i="52"/>
  <c r="AT242" i="52"/>
  <c r="AS242" i="52"/>
  <c r="AR242" i="52"/>
  <c r="BD242" i="52" s="1"/>
  <c r="AP242" i="52"/>
  <c r="AO242" i="52"/>
  <c r="AN242" i="52"/>
  <c r="AM242" i="52"/>
  <c r="AL242" i="52"/>
  <c r="AK242" i="52"/>
  <c r="AC242" i="52"/>
  <c r="P242" i="52"/>
  <c r="BC241" i="52"/>
  <c r="BB241" i="52"/>
  <c r="BA241" i="52"/>
  <c r="AZ241" i="52"/>
  <c r="AY241" i="52"/>
  <c r="AX241" i="52"/>
  <c r="AW241" i="52"/>
  <c r="AV241" i="52"/>
  <c r="AU241" i="52"/>
  <c r="AT241" i="52"/>
  <c r="AS241" i="52"/>
  <c r="AR241" i="52"/>
  <c r="BD241" i="52" s="1"/>
  <c r="AP241" i="52"/>
  <c r="AO241" i="52"/>
  <c r="AN241" i="52"/>
  <c r="AM241" i="52"/>
  <c r="AL241" i="52"/>
  <c r="AK241" i="52"/>
  <c r="AC241" i="52"/>
  <c r="P241" i="52"/>
  <c r="BC240" i="52"/>
  <c r="BB240" i="52"/>
  <c r="BA240" i="52"/>
  <c r="AZ240" i="52"/>
  <c r="AY240" i="52"/>
  <c r="AX240" i="52"/>
  <c r="AW240" i="52"/>
  <c r="AV240" i="52"/>
  <c r="AU240" i="52"/>
  <c r="AT240" i="52"/>
  <c r="AS240" i="52"/>
  <c r="AR240" i="52"/>
  <c r="BD240" i="52" s="1"/>
  <c r="AP240" i="52"/>
  <c r="AO240" i="52"/>
  <c r="AN240" i="52"/>
  <c r="AM240" i="52"/>
  <c r="AL240" i="52"/>
  <c r="AK240" i="52"/>
  <c r="AC240" i="52"/>
  <c r="P240" i="52"/>
  <c r="BC239" i="52"/>
  <c r="BB239" i="52"/>
  <c r="BA239" i="52"/>
  <c r="AZ239" i="52"/>
  <c r="AY239" i="52"/>
  <c r="AX239" i="52"/>
  <c r="AW239" i="52"/>
  <c r="AV239" i="52"/>
  <c r="AU239" i="52"/>
  <c r="AT239" i="52"/>
  <c r="AS239" i="52"/>
  <c r="AR239" i="52"/>
  <c r="BD239" i="52" s="1"/>
  <c r="AP239" i="52"/>
  <c r="AO239" i="52"/>
  <c r="AN239" i="52"/>
  <c r="AM239" i="52"/>
  <c r="AL239" i="52"/>
  <c r="AK239" i="52"/>
  <c r="AC239" i="52"/>
  <c r="P239" i="52"/>
  <c r="BC238" i="52"/>
  <c r="BB238" i="52"/>
  <c r="BA238" i="52"/>
  <c r="AZ238" i="52"/>
  <c r="AY238" i="52"/>
  <c r="AX238" i="52"/>
  <c r="AW238" i="52"/>
  <c r="AV238" i="52"/>
  <c r="AU238" i="52"/>
  <c r="AT238" i="52"/>
  <c r="AS238" i="52"/>
  <c r="AR238" i="52"/>
  <c r="BD238" i="52" s="1"/>
  <c r="AP238" i="52"/>
  <c r="AO238" i="52"/>
  <c r="AN238" i="52"/>
  <c r="AM238" i="52"/>
  <c r="AL238" i="52"/>
  <c r="AK238" i="52"/>
  <c r="AC238" i="52"/>
  <c r="P238" i="52"/>
  <c r="BC237" i="52"/>
  <c r="BB237" i="52"/>
  <c r="BA237" i="52"/>
  <c r="AZ237" i="52"/>
  <c r="AY237" i="52"/>
  <c r="AX237" i="52"/>
  <c r="AW237" i="52"/>
  <c r="AV237" i="52"/>
  <c r="AU237" i="52"/>
  <c r="AT237" i="52"/>
  <c r="AS237" i="52"/>
  <c r="AR237" i="52"/>
  <c r="BD237" i="52" s="1"/>
  <c r="AP237" i="52"/>
  <c r="AO237" i="52"/>
  <c r="AN237" i="52"/>
  <c r="AM237" i="52"/>
  <c r="AL237" i="52"/>
  <c r="AK237" i="52"/>
  <c r="AC237" i="52"/>
  <c r="P237" i="52"/>
  <c r="BC236" i="52"/>
  <c r="BB236" i="52"/>
  <c r="BA236" i="52"/>
  <c r="AZ236" i="52"/>
  <c r="AY236" i="52"/>
  <c r="AX236" i="52"/>
  <c r="AW236" i="52"/>
  <c r="AV236" i="52"/>
  <c r="AU236" i="52"/>
  <c r="AT236" i="52"/>
  <c r="AS236" i="52"/>
  <c r="AR236" i="52"/>
  <c r="BD236" i="52" s="1"/>
  <c r="AP236" i="52"/>
  <c r="AO236" i="52"/>
  <c r="AN236" i="52"/>
  <c r="AM236" i="52"/>
  <c r="AL236" i="52"/>
  <c r="AK236" i="52"/>
  <c r="AC236" i="52"/>
  <c r="P236" i="52"/>
  <c r="BC235" i="52"/>
  <c r="BB235" i="52"/>
  <c r="BA235" i="52"/>
  <c r="AZ235" i="52"/>
  <c r="AY235" i="52"/>
  <c r="AX235" i="52"/>
  <c r="AW235" i="52"/>
  <c r="AV235" i="52"/>
  <c r="AU235" i="52"/>
  <c r="AT235" i="52"/>
  <c r="AS235" i="52"/>
  <c r="AR235" i="52"/>
  <c r="BD235" i="52" s="1"/>
  <c r="AP235" i="52"/>
  <c r="AO235" i="52"/>
  <c r="AN235" i="52"/>
  <c r="AM235" i="52"/>
  <c r="AL235" i="52"/>
  <c r="AK235" i="52"/>
  <c r="AC235" i="52"/>
  <c r="P235" i="52"/>
  <c r="BC234" i="52"/>
  <c r="BB234" i="52"/>
  <c r="BA234" i="52"/>
  <c r="AZ234" i="52"/>
  <c r="AY234" i="52"/>
  <c r="AX234" i="52"/>
  <c r="AW234" i="52"/>
  <c r="AV234" i="52"/>
  <c r="AU234" i="52"/>
  <c r="AT234" i="52"/>
  <c r="AS234" i="52"/>
  <c r="AR234" i="52"/>
  <c r="BD234" i="52" s="1"/>
  <c r="AP234" i="52"/>
  <c r="AO234" i="52"/>
  <c r="AN234" i="52"/>
  <c r="AM234" i="52"/>
  <c r="AL234" i="52"/>
  <c r="AK234" i="52"/>
  <c r="AC234" i="52"/>
  <c r="P234" i="52"/>
  <c r="BC233" i="52"/>
  <c r="BB233" i="52"/>
  <c r="BA233" i="52"/>
  <c r="AZ233" i="52"/>
  <c r="AY233" i="52"/>
  <c r="AX233" i="52"/>
  <c r="AW233" i="52"/>
  <c r="AV233" i="52"/>
  <c r="AU233" i="52"/>
  <c r="AT233" i="52"/>
  <c r="AS233" i="52"/>
  <c r="AR233" i="52"/>
  <c r="BD233" i="52" s="1"/>
  <c r="AP233" i="52"/>
  <c r="AO233" i="52"/>
  <c r="AN233" i="52"/>
  <c r="AM233" i="52"/>
  <c r="AL233" i="52"/>
  <c r="AK233" i="52"/>
  <c r="AC233" i="52"/>
  <c r="P233" i="52"/>
  <c r="BC232" i="52"/>
  <c r="BB232" i="52"/>
  <c r="BA232" i="52"/>
  <c r="AZ232" i="52"/>
  <c r="AY232" i="52"/>
  <c r="AX232" i="52"/>
  <c r="AW232" i="52"/>
  <c r="AV232" i="52"/>
  <c r="AU232" i="52"/>
  <c r="AT232" i="52"/>
  <c r="AS232" i="52"/>
  <c r="AR232" i="52"/>
  <c r="BD232" i="52" s="1"/>
  <c r="AP232" i="52"/>
  <c r="AO232" i="52"/>
  <c r="AN232" i="52"/>
  <c r="AM232" i="52"/>
  <c r="AL232" i="52"/>
  <c r="AK232" i="52"/>
  <c r="AC232" i="52"/>
  <c r="P232" i="52"/>
  <c r="BC231" i="52"/>
  <c r="BB231" i="52"/>
  <c r="BA231" i="52"/>
  <c r="AZ231" i="52"/>
  <c r="AY231" i="52"/>
  <c r="AX231" i="52"/>
  <c r="AW231" i="52"/>
  <c r="AV231" i="52"/>
  <c r="AU231" i="52"/>
  <c r="AT231" i="52"/>
  <c r="AS231" i="52"/>
  <c r="AR231" i="52"/>
  <c r="BD231" i="52" s="1"/>
  <c r="AP231" i="52"/>
  <c r="AO231" i="52"/>
  <c r="AN231" i="52"/>
  <c r="AM231" i="52"/>
  <c r="AL231" i="52"/>
  <c r="AK231" i="52"/>
  <c r="AC231" i="52"/>
  <c r="P231" i="52"/>
  <c r="BC230" i="52"/>
  <c r="BB230" i="52"/>
  <c r="BA230" i="52"/>
  <c r="AZ230" i="52"/>
  <c r="AY230" i="52"/>
  <c r="AX230" i="52"/>
  <c r="AW230" i="52"/>
  <c r="AV230" i="52"/>
  <c r="AU230" i="52"/>
  <c r="AT230" i="52"/>
  <c r="AS230" i="52"/>
  <c r="AR230" i="52"/>
  <c r="BD230" i="52" s="1"/>
  <c r="AP230" i="52"/>
  <c r="AO230" i="52"/>
  <c r="AN230" i="52"/>
  <c r="AM230" i="52"/>
  <c r="AL230" i="52"/>
  <c r="AK230" i="52"/>
  <c r="AC230" i="52"/>
  <c r="P230" i="52"/>
  <c r="BC229" i="52"/>
  <c r="BB229" i="52"/>
  <c r="BA229" i="52"/>
  <c r="AZ229" i="52"/>
  <c r="AY229" i="52"/>
  <c r="AX229" i="52"/>
  <c r="AW229" i="52"/>
  <c r="AV229" i="52"/>
  <c r="AU229" i="52"/>
  <c r="AT229" i="52"/>
  <c r="AS229" i="52"/>
  <c r="AR229" i="52"/>
  <c r="BD229" i="52" s="1"/>
  <c r="AP229" i="52"/>
  <c r="AO229" i="52"/>
  <c r="AN229" i="52"/>
  <c r="AM229" i="52"/>
  <c r="AL229" i="52"/>
  <c r="AK229" i="52"/>
  <c r="AC229" i="52"/>
  <c r="P229" i="52"/>
  <c r="BC228" i="52"/>
  <c r="BB228" i="52"/>
  <c r="BA228" i="52"/>
  <c r="AZ228" i="52"/>
  <c r="AY228" i="52"/>
  <c r="AX228" i="52"/>
  <c r="AW228" i="52"/>
  <c r="AV228" i="52"/>
  <c r="AU228" i="52"/>
  <c r="AT228" i="52"/>
  <c r="AS228" i="52"/>
  <c r="AR228" i="52"/>
  <c r="BD228" i="52" s="1"/>
  <c r="AP228" i="52"/>
  <c r="AO228" i="52"/>
  <c r="AN228" i="52"/>
  <c r="AM228" i="52"/>
  <c r="AL228" i="52"/>
  <c r="AK228" i="52"/>
  <c r="AC228" i="52"/>
  <c r="P228" i="52"/>
  <c r="BC227" i="52"/>
  <c r="BB227" i="52"/>
  <c r="BA227" i="52"/>
  <c r="AZ227" i="52"/>
  <c r="AY227" i="52"/>
  <c r="AX227" i="52"/>
  <c r="AW227" i="52"/>
  <c r="AV227" i="52"/>
  <c r="AU227" i="52"/>
  <c r="AT227" i="52"/>
  <c r="AS227" i="52"/>
  <c r="AR227" i="52"/>
  <c r="BD227" i="52" s="1"/>
  <c r="AP227" i="52"/>
  <c r="AO227" i="52"/>
  <c r="AN227" i="52"/>
  <c r="AM227" i="52"/>
  <c r="AL227" i="52"/>
  <c r="AK227" i="52"/>
  <c r="AC227" i="52"/>
  <c r="P227" i="52"/>
  <c r="BC226" i="52"/>
  <c r="BB226" i="52"/>
  <c r="BA226" i="52"/>
  <c r="AZ226" i="52"/>
  <c r="AY226" i="52"/>
  <c r="AX226" i="52"/>
  <c r="AW226" i="52"/>
  <c r="AV226" i="52"/>
  <c r="AU226" i="52"/>
  <c r="AT226" i="52"/>
  <c r="AS226" i="52"/>
  <c r="AR226" i="52"/>
  <c r="BD226" i="52" s="1"/>
  <c r="AP226" i="52"/>
  <c r="AO226" i="52"/>
  <c r="AN226" i="52"/>
  <c r="AM226" i="52"/>
  <c r="AL226" i="52"/>
  <c r="AK226" i="52"/>
  <c r="AC226" i="52"/>
  <c r="P226" i="52"/>
  <c r="BC225" i="52"/>
  <c r="BB225" i="52"/>
  <c r="BA225" i="52"/>
  <c r="AZ225" i="52"/>
  <c r="AY225" i="52"/>
  <c r="AX225" i="52"/>
  <c r="AW225" i="52"/>
  <c r="AV225" i="52"/>
  <c r="AU225" i="52"/>
  <c r="AT225" i="52"/>
  <c r="AS225" i="52"/>
  <c r="AR225" i="52"/>
  <c r="BD225" i="52" s="1"/>
  <c r="AP225" i="52"/>
  <c r="AO225" i="52"/>
  <c r="AN225" i="52"/>
  <c r="AM225" i="52"/>
  <c r="AL225" i="52"/>
  <c r="AK225" i="52"/>
  <c r="AC225" i="52"/>
  <c r="P225" i="52"/>
  <c r="BC224" i="52"/>
  <c r="BB224" i="52"/>
  <c r="BA224" i="52"/>
  <c r="AZ224" i="52"/>
  <c r="AY224" i="52"/>
  <c r="AX224" i="52"/>
  <c r="AW224" i="52"/>
  <c r="AV224" i="52"/>
  <c r="AU224" i="52"/>
  <c r="AT224" i="52"/>
  <c r="AS224" i="52"/>
  <c r="AR224" i="52"/>
  <c r="BD224" i="52" s="1"/>
  <c r="AP224" i="52"/>
  <c r="AO224" i="52"/>
  <c r="AN224" i="52"/>
  <c r="AM224" i="52"/>
  <c r="AL224" i="52"/>
  <c r="AK224" i="52"/>
  <c r="AC224" i="52"/>
  <c r="P224" i="52"/>
  <c r="BC223" i="52"/>
  <c r="BB223" i="52"/>
  <c r="BA223" i="52"/>
  <c r="AZ223" i="52"/>
  <c r="AY223" i="52"/>
  <c r="AX223" i="52"/>
  <c r="AW223" i="52"/>
  <c r="AV223" i="52"/>
  <c r="AU223" i="52"/>
  <c r="AT223" i="52"/>
  <c r="AS223" i="52"/>
  <c r="AR223" i="52"/>
  <c r="BD223" i="52" s="1"/>
  <c r="AP223" i="52"/>
  <c r="AO223" i="52"/>
  <c r="AN223" i="52"/>
  <c r="AM223" i="52"/>
  <c r="AL223" i="52"/>
  <c r="AK223" i="52"/>
  <c r="AC223" i="52"/>
  <c r="P223" i="52"/>
  <c r="BC222" i="52"/>
  <c r="BB222" i="52"/>
  <c r="BA222" i="52"/>
  <c r="AZ222" i="52"/>
  <c r="AY222" i="52"/>
  <c r="AX222" i="52"/>
  <c r="AW222" i="52"/>
  <c r="AV222" i="52"/>
  <c r="AU222" i="52"/>
  <c r="AT222" i="52"/>
  <c r="AS222" i="52"/>
  <c r="AR222" i="52"/>
  <c r="BD222" i="52" s="1"/>
  <c r="AP222" i="52"/>
  <c r="AO222" i="52"/>
  <c r="AN222" i="52"/>
  <c r="AM222" i="52"/>
  <c r="AL222" i="52"/>
  <c r="AK222" i="52"/>
  <c r="AC222" i="52"/>
  <c r="P222" i="52"/>
  <c r="BC221" i="52"/>
  <c r="BB221" i="52"/>
  <c r="BA221" i="52"/>
  <c r="AZ221" i="52"/>
  <c r="AY221" i="52"/>
  <c r="AX221" i="52"/>
  <c r="AW221" i="52"/>
  <c r="AV221" i="52"/>
  <c r="AU221" i="52"/>
  <c r="AT221" i="52"/>
  <c r="AS221" i="52"/>
  <c r="AR221" i="52"/>
  <c r="BD221" i="52" s="1"/>
  <c r="AP221" i="52"/>
  <c r="AO221" i="52"/>
  <c r="AN221" i="52"/>
  <c r="AM221" i="52"/>
  <c r="AL221" i="52"/>
  <c r="AK221" i="52"/>
  <c r="AC221" i="52"/>
  <c r="P221" i="52"/>
  <c r="BC220" i="52"/>
  <c r="BB220" i="52"/>
  <c r="BA220" i="52"/>
  <c r="AZ220" i="52"/>
  <c r="AY220" i="52"/>
  <c r="AX220" i="52"/>
  <c r="AW220" i="52"/>
  <c r="AV220" i="52"/>
  <c r="AU220" i="52"/>
  <c r="AT220" i="52"/>
  <c r="AS220" i="52"/>
  <c r="AR220" i="52"/>
  <c r="BD220" i="52" s="1"/>
  <c r="AP220" i="52"/>
  <c r="AO220" i="52"/>
  <c r="AN220" i="52"/>
  <c r="AM220" i="52"/>
  <c r="AL220" i="52"/>
  <c r="AK220" i="52"/>
  <c r="AC220" i="52"/>
  <c r="P220" i="52"/>
  <c r="BC219" i="52"/>
  <c r="BB219" i="52"/>
  <c r="BA219" i="52"/>
  <c r="AZ219" i="52"/>
  <c r="AY219" i="52"/>
  <c r="AX219" i="52"/>
  <c r="AW219" i="52"/>
  <c r="AV219" i="52"/>
  <c r="AU219" i="52"/>
  <c r="AT219" i="52"/>
  <c r="AS219" i="52"/>
  <c r="AR219" i="52"/>
  <c r="BD219" i="52" s="1"/>
  <c r="AP219" i="52"/>
  <c r="AO219" i="52"/>
  <c r="AN219" i="52"/>
  <c r="AM219" i="52"/>
  <c r="AL219" i="52"/>
  <c r="AK219" i="52"/>
  <c r="AC219" i="52"/>
  <c r="P219" i="52"/>
  <c r="BC218" i="52"/>
  <c r="BB218" i="52"/>
  <c r="BA218" i="52"/>
  <c r="AZ218" i="52"/>
  <c r="AY218" i="52"/>
  <c r="AX218" i="52"/>
  <c r="AW218" i="52"/>
  <c r="AV218" i="52"/>
  <c r="AU218" i="52"/>
  <c r="AT218" i="52"/>
  <c r="AS218" i="52"/>
  <c r="AR218" i="52"/>
  <c r="BD218" i="52" s="1"/>
  <c r="AP218" i="52"/>
  <c r="AO218" i="52"/>
  <c r="AN218" i="52"/>
  <c r="AM218" i="52"/>
  <c r="AL218" i="52"/>
  <c r="AK218" i="52"/>
  <c r="AC218" i="52"/>
  <c r="P218" i="52"/>
  <c r="BC217" i="52"/>
  <c r="BB217" i="52"/>
  <c r="BA217" i="52"/>
  <c r="AZ217" i="52"/>
  <c r="AY217" i="52"/>
  <c r="AX217" i="52"/>
  <c r="AW217" i="52"/>
  <c r="AV217" i="52"/>
  <c r="AU217" i="52"/>
  <c r="AT217" i="52"/>
  <c r="AS217" i="52"/>
  <c r="AR217" i="52"/>
  <c r="BD217" i="52" s="1"/>
  <c r="AP217" i="52"/>
  <c r="AO217" i="52"/>
  <c r="AN217" i="52"/>
  <c r="AM217" i="52"/>
  <c r="AL217" i="52"/>
  <c r="AK217" i="52"/>
  <c r="AC217" i="52"/>
  <c r="P217" i="52"/>
  <c r="BC216" i="52"/>
  <c r="BB216" i="52"/>
  <c r="BA216" i="52"/>
  <c r="AZ216" i="52"/>
  <c r="AY216" i="52"/>
  <c r="AX216" i="52"/>
  <c r="AW216" i="52"/>
  <c r="AV216" i="52"/>
  <c r="AU216" i="52"/>
  <c r="AT216" i="52"/>
  <c r="AS216" i="52"/>
  <c r="AR216" i="52"/>
  <c r="BD216" i="52" s="1"/>
  <c r="AP216" i="52"/>
  <c r="AO216" i="52"/>
  <c r="AN216" i="52"/>
  <c r="AM216" i="52"/>
  <c r="AL216" i="52"/>
  <c r="AK216" i="52"/>
  <c r="AC216" i="52"/>
  <c r="P216" i="52"/>
  <c r="BC215" i="52"/>
  <c r="BB215" i="52"/>
  <c r="BA215" i="52"/>
  <c r="AZ215" i="52"/>
  <c r="AY215" i="52"/>
  <c r="AX215" i="52"/>
  <c r="AW215" i="52"/>
  <c r="AV215" i="52"/>
  <c r="AU215" i="52"/>
  <c r="AT215" i="52"/>
  <c r="AS215" i="52"/>
  <c r="AR215" i="52"/>
  <c r="BD215" i="52" s="1"/>
  <c r="AP215" i="52"/>
  <c r="AO215" i="52"/>
  <c r="AN215" i="52"/>
  <c r="AM215" i="52"/>
  <c r="AL215" i="52"/>
  <c r="AK215" i="52"/>
  <c r="AC215" i="52"/>
  <c r="P215" i="52"/>
  <c r="BC214" i="52"/>
  <c r="BB214" i="52"/>
  <c r="BA214" i="52"/>
  <c r="AZ214" i="52"/>
  <c r="AY214" i="52"/>
  <c r="AX214" i="52"/>
  <c r="AW214" i="52"/>
  <c r="AV214" i="52"/>
  <c r="AU214" i="52"/>
  <c r="AT214" i="52"/>
  <c r="AS214" i="52"/>
  <c r="AR214" i="52"/>
  <c r="BD214" i="52" s="1"/>
  <c r="AP214" i="52"/>
  <c r="AO214" i="52"/>
  <c r="AN214" i="52"/>
  <c r="AM214" i="52"/>
  <c r="AL214" i="52"/>
  <c r="AK214" i="52"/>
  <c r="AC214" i="52"/>
  <c r="P214" i="52"/>
  <c r="BC213" i="52"/>
  <c r="BB213" i="52"/>
  <c r="BA213" i="52"/>
  <c r="AZ213" i="52"/>
  <c r="AY213" i="52"/>
  <c r="AX213" i="52"/>
  <c r="AW213" i="52"/>
  <c r="AV213" i="52"/>
  <c r="AU213" i="52"/>
  <c r="AT213" i="52"/>
  <c r="AS213" i="52"/>
  <c r="AR213" i="52"/>
  <c r="BD213" i="52" s="1"/>
  <c r="AP213" i="52"/>
  <c r="AO213" i="52"/>
  <c r="AN213" i="52"/>
  <c r="AM213" i="52"/>
  <c r="AL213" i="52"/>
  <c r="AK213" i="52"/>
  <c r="AC213" i="52"/>
  <c r="P213" i="52"/>
  <c r="BC212" i="52"/>
  <c r="BB212" i="52"/>
  <c r="BA212" i="52"/>
  <c r="AZ212" i="52"/>
  <c r="AY212" i="52"/>
  <c r="AX212" i="52"/>
  <c r="AW212" i="52"/>
  <c r="AV212" i="52"/>
  <c r="AU212" i="52"/>
  <c r="AT212" i="52"/>
  <c r="AS212" i="52"/>
  <c r="AR212" i="52"/>
  <c r="BD212" i="52" s="1"/>
  <c r="AP212" i="52"/>
  <c r="AO212" i="52"/>
  <c r="AN212" i="52"/>
  <c r="AM212" i="52"/>
  <c r="AL212" i="52"/>
  <c r="AK212" i="52"/>
  <c r="AC212" i="52"/>
  <c r="P212" i="52"/>
  <c r="BC211" i="52"/>
  <c r="BB211" i="52"/>
  <c r="BA211" i="52"/>
  <c r="AZ211" i="52"/>
  <c r="AY211" i="52"/>
  <c r="AX211" i="52"/>
  <c r="AW211" i="52"/>
  <c r="AV211" i="52"/>
  <c r="AU211" i="52"/>
  <c r="AT211" i="52"/>
  <c r="AS211" i="52"/>
  <c r="AR211" i="52"/>
  <c r="AP211" i="52"/>
  <c r="AO211" i="52"/>
  <c r="AN211" i="52"/>
  <c r="AM211" i="52"/>
  <c r="AL211" i="52"/>
  <c r="AK211" i="52"/>
  <c r="AC211" i="52"/>
  <c r="P211" i="52"/>
  <c r="BC210" i="52"/>
  <c r="BB210" i="52"/>
  <c r="BA210" i="52"/>
  <c r="AZ210" i="52"/>
  <c r="AY210" i="52"/>
  <c r="AX210" i="52"/>
  <c r="AW210" i="52"/>
  <c r="AV210" i="52"/>
  <c r="AU210" i="52"/>
  <c r="AT210" i="52"/>
  <c r="AS210" i="52"/>
  <c r="AR210" i="52"/>
  <c r="AP210" i="52"/>
  <c r="AO210" i="52"/>
  <c r="AN210" i="52"/>
  <c r="AM210" i="52"/>
  <c r="AL210" i="52"/>
  <c r="AK210" i="52"/>
  <c r="AC210" i="52"/>
  <c r="P210" i="52"/>
  <c r="BC209" i="52"/>
  <c r="BB209" i="52"/>
  <c r="BA209" i="52"/>
  <c r="AZ209" i="52"/>
  <c r="AY209" i="52"/>
  <c r="AX209" i="52"/>
  <c r="AW209" i="52"/>
  <c r="AV209" i="52"/>
  <c r="AU209" i="52"/>
  <c r="AT209" i="52"/>
  <c r="AS209" i="52"/>
  <c r="AR209" i="52"/>
  <c r="BD209" i="52" s="1"/>
  <c r="AP209" i="52"/>
  <c r="AO209" i="52"/>
  <c r="AN209" i="52"/>
  <c r="AM209" i="52"/>
  <c r="AL209" i="52"/>
  <c r="AK209" i="52"/>
  <c r="AC209" i="52"/>
  <c r="P209" i="52"/>
  <c r="BC208" i="52"/>
  <c r="BB208" i="52"/>
  <c r="BA208" i="52"/>
  <c r="AZ208" i="52"/>
  <c r="AY208" i="52"/>
  <c r="AX208" i="52"/>
  <c r="AW208" i="52"/>
  <c r="AV208" i="52"/>
  <c r="AU208" i="52"/>
  <c r="AT208" i="52"/>
  <c r="AS208" i="52"/>
  <c r="AR208" i="52"/>
  <c r="AP208" i="52"/>
  <c r="AO208" i="52"/>
  <c r="AN208" i="52"/>
  <c r="AM208" i="52"/>
  <c r="AL208" i="52"/>
  <c r="AK208" i="52"/>
  <c r="AC208" i="52"/>
  <c r="P208" i="52"/>
  <c r="BC207" i="52"/>
  <c r="BB207" i="52"/>
  <c r="BA207" i="52"/>
  <c r="AZ207" i="52"/>
  <c r="AY207" i="52"/>
  <c r="AX207" i="52"/>
  <c r="AW207" i="52"/>
  <c r="AV207" i="52"/>
  <c r="AU207" i="52"/>
  <c r="AT207" i="52"/>
  <c r="AS207" i="52"/>
  <c r="AR207" i="52"/>
  <c r="BD207" i="52" s="1"/>
  <c r="AP207" i="52"/>
  <c r="AO207" i="52"/>
  <c r="AN207" i="52"/>
  <c r="AM207" i="52"/>
  <c r="AL207" i="52"/>
  <c r="AK207" i="52"/>
  <c r="AC207" i="52"/>
  <c r="P207" i="52"/>
  <c r="BC206" i="52"/>
  <c r="BB206" i="52"/>
  <c r="BA206" i="52"/>
  <c r="AZ206" i="52"/>
  <c r="AY206" i="52"/>
  <c r="AX206" i="52"/>
  <c r="AW206" i="52"/>
  <c r="AV206" i="52"/>
  <c r="AU206" i="52"/>
  <c r="AT206" i="52"/>
  <c r="AS206" i="52"/>
  <c r="AR206" i="52"/>
  <c r="BD206" i="52" s="1"/>
  <c r="AP206" i="52"/>
  <c r="AO206" i="52"/>
  <c r="AN206" i="52"/>
  <c r="AM206" i="52"/>
  <c r="AL206" i="52"/>
  <c r="AK206" i="52"/>
  <c r="AC206" i="52"/>
  <c r="P206" i="52"/>
  <c r="BC205" i="52"/>
  <c r="BB205" i="52"/>
  <c r="BA205" i="52"/>
  <c r="AZ205" i="52"/>
  <c r="AY205" i="52"/>
  <c r="AX205" i="52"/>
  <c r="AW205" i="52"/>
  <c r="AV205" i="52"/>
  <c r="AU205" i="52"/>
  <c r="AT205" i="52"/>
  <c r="AS205" i="52"/>
  <c r="AR205" i="52"/>
  <c r="BD205" i="52" s="1"/>
  <c r="AP205" i="52"/>
  <c r="AO205" i="52"/>
  <c r="AN205" i="52"/>
  <c r="AM205" i="52"/>
  <c r="AL205" i="52"/>
  <c r="AK205" i="52"/>
  <c r="AC205" i="52"/>
  <c r="P205" i="52"/>
  <c r="BC204" i="52"/>
  <c r="BB204" i="52"/>
  <c r="BA204" i="52"/>
  <c r="AZ204" i="52"/>
  <c r="AY204" i="52"/>
  <c r="AX204" i="52"/>
  <c r="AW204" i="52"/>
  <c r="AV204" i="52"/>
  <c r="AU204" i="52"/>
  <c r="AT204" i="52"/>
  <c r="AS204" i="52"/>
  <c r="AR204" i="52"/>
  <c r="BD204" i="52" s="1"/>
  <c r="AP204" i="52"/>
  <c r="AO204" i="52"/>
  <c r="AN204" i="52"/>
  <c r="AM204" i="52"/>
  <c r="AL204" i="52"/>
  <c r="AK204" i="52"/>
  <c r="AC204" i="52"/>
  <c r="P204" i="52"/>
  <c r="BC203" i="52"/>
  <c r="BB203" i="52"/>
  <c r="BA203" i="52"/>
  <c r="AZ203" i="52"/>
  <c r="AY203" i="52"/>
  <c r="AX203" i="52"/>
  <c r="AW203" i="52"/>
  <c r="AV203" i="52"/>
  <c r="AU203" i="52"/>
  <c r="AT203" i="52"/>
  <c r="AS203" i="52"/>
  <c r="AR203" i="52"/>
  <c r="BD203" i="52" s="1"/>
  <c r="AP203" i="52"/>
  <c r="AO203" i="52"/>
  <c r="AN203" i="52"/>
  <c r="AM203" i="52"/>
  <c r="AL203" i="52"/>
  <c r="AK203" i="52"/>
  <c r="AC203" i="52"/>
  <c r="P203" i="52"/>
  <c r="BC202" i="52"/>
  <c r="BB202" i="52"/>
  <c r="BA202" i="52"/>
  <c r="AZ202" i="52"/>
  <c r="AY202" i="52"/>
  <c r="AX202" i="52"/>
  <c r="AW202" i="52"/>
  <c r="AV202" i="52"/>
  <c r="AU202" i="52"/>
  <c r="AT202" i="52"/>
  <c r="AS202" i="52"/>
  <c r="AR202" i="52"/>
  <c r="BD202" i="52" s="1"/>
  <c r="AP202" i="52"/>
  <c r="AO202" i="52"/>
  <c r="AN202" i="52"/>
  <c r="AM202" i="52"/>
  <c r="AL202" i="52"/>
  <c r="AK202" i="52"/>
  <c r="AC202" i="52"/>
  <c r="P202" i="52"/>
  <c r="BC201" i="52"/>
  <c r="BB201" i="52"/>
  <c r="BA201" i="52"/>
  <c r="AZ201" i="52"/>
  <c r="AY201" i="52"/>
  <c r="AX201" i="52"/>
  <c r="AW201" i="52"/>
  <c r="AV201" i="52"/>
  <c r="AU201" i="52"/>
  <c r="AT201" i="52"/>
  <c r="AS201" i="52"/>
  <c r="AR201" i="52"/>
  <c r="BD201" i="52" s="1"/>
  <c r="AP201" i="52"/>
  <c r="AO201" i="52"/>
  <c r="AN201" i="52"/>
  <c r="AM201" i="52"/>
  <c r="AL201" i="52"/>
  <c r="AK201" i="52"/>
  <c r="AC201" i="52"/>
  <c r="P201" i="52"/>
  <c r="BC200" i="52"/>
  <c r="BB200" i="52"/>
  <c r="BA200" i="52"/>
  <c r="AZ200" i="52"/>
  <c r="AY200" i="52"/>
  <c r="AX200" i="52"/>
  <c r="AW200" i="52"/>
  <c r="AV200" i="52"/>
  <c r="AU200" i="52"/>
  <c r="AT200" i="52"/>
  <c r="AS200" i="52"/>
  <c r="AR200" i="52"/>
  <c r="BD200" i="52" s="1"/>
  <c r="AP200" i="52"/>
  <c r="AO200" i="52"/>
  <c r="AN200" i="52"/>
  <c r="AM200" i="52"/>
  <c r="AL200" i="52"/>
  <c r="AK200" i="52"/>
  <c r="AC200" i="52"/>
  <c r="P200" i="52"/>
  <c r="BC199" i="52"/>
  <c r="BB199" i="52"/>
  <c r="BA199" i="52"/>
  <c r="AZ199" i="52"/>
  <c r="AY199" i="52"/>
  <c r="AX199" i="52"/>
  <c r="AW199" i="52"/>
  <c r="AV199" i="52"/>
  <c r="AU199" i="52"/>
  <c r="AT199" i="52"/>
  <c r="AS199" i="52"/>
  <c r="AR199" i="52"/>
  <c r="BD199" i="52" s="1"/>
  <c r="AP199" i="52"/>
  <c r="AO199" i="52"/>
  <c r="AN199" i="52"/>
  <c r="AM199" i="52"/>
  <c r="AL199" i="52"/>
  <c r="AK199" i="52"/>
  <c r="AC199" i="52"/>
  <c r="P199" i="52"/>
  <c r="BC198" i="52"/>
  <c r="BB198" i="52"/>
  <c r="BA198" i="52"/>
  <c r="AZ198" i="52"/>
  <c r="AY198" i="52"/>
  <c r="AX198" i="52"/>
  <c r="AW198" i="52"/>
  <c r="AV198" i="52"/>
  <c r="AU198" i="52"/>
  <c r="AT198" i="52"/>
  <c r="AS198" i="52"/>
  <c r="AR198" i="52"/>
  <c r="BD198" i="52" s="1"/>
  <c r="AP198" i="52"/>
  <c r="AO198" i="52"/>
  <c r="AN198" i="52"/>
  <c r="AM198" i="52"/>
  <c r="AL198" i="52"/>
  <c r="AK198" i="52"/>
  <c r="AC198" i="52"/>
  <c r="P198" i="52"/>
  <c r="BC197" i="52"/>
  <c r="BB197" i="52"/>
  <c r="BA197" i="52"/>
  <c r="AZ197" i="52"/>
  <c r="AY197" i="52"/>
  <c r="AX197" i="52"/>
  <c r="AW197" i="52"/>
  <c r="AV197" i="52"/>
  <c r="AU197" i="52"/>
  <c r="AT197" i="52"/>
  <c r="AS197" i="52"/>
  <c r="AR197" i="52"/>
  <c r="BD197" i="52" s="1"/>
  <c r="AP197" i="52"/>
  <c r="AO197" i="52"/>
  <c r="AN197" i="52"/>
  <c r="AM197" i="52"/>
  <c r="AL197" i="52"/>
  <c r="AK197" i="52"/>
  <c r="AC197" i="52"/>
  <c r="P197" i="52"/>
  <c r="BC196" i="52"/>
  <c r="BB196" i="52"/>
  <c r="BA196" i="52"/>
  <c r="AZ196" i="52"/>
  <c r="AY196" i="52"/>
  <c r="AX196" i="52"/>
  <c r="AW196" i="52"/>
  <c r="AV196" i="52"/>
  <c r="AU196" i="52"/>
  <c r="AT196" i="52"/>
  <c r="AS196" i="52"/>
  <c r="AR196" i="52"/>
  <c r="BD196" i="52" s="1"/>
  <c r="AP196" i="52"/>
  <c r="AO196" i="52"/>
  <c r="AN196" i="52"/>
  <c r="AM196" i="52"/>
  <c r="AL196" i="52"/>
  <c r="AK196" i="52"/>
  <c r="AC196" i="52"/>
  <c r="P196" i="52"/>
  <c r="BC195" i="52"/>
  <c r="BB195" i="52"/>
  <c r="BA195" i="52"/>
  <c r="AZ195" i="52"/>
  <c r="AY195" i="52"/>
  <c r="AX195" i="52"/>
  <c r="AW195" i="52"/>
  <c r="AV195" i="52"/>
  <c r="AU195" i="52"/>
  <c r="AT195" i="52"/>
  <c r="AS195" i="52"/>
  <c r="AR195" i="52"/>
  <c r="BD195" i="52" s="1"/>
  <c r="AP195" i="52"/>
  <c r="AO195" i="52"/>
  <c r="AN195" i="52"/>
  <c r="AM195" i="52"/>
  <c r="AL195" i="52"/>
  <c r="AK195" i="52"/>
  <c r="AC195" i="52"/>
  <c r="P195" i="52"/>
  <c r="BC194" i="52"/>
  <c r="BB194" i="52"/>
  <c r="BA194" i="52"/>
  <c r="AZ194" i="52"/>
  <c r="AY194" i="52"/>
  <c r="AX194" i="52"/>
  <c r="AW194" i="52"/>
  <c r="AV194" i="52"/>
  <c r="AU194" i="52"/>
  <c r="AT194" i="52"/>
  <c r="AS194" i="52"/>
  <c r="AR194" i="52"/>
  <c r="BD194" i="52" s="1"/>
  <c r="AP194" i="52"/>
  <c r="AO194" i="52"/>
  <c r="AN194" i="52"/>
  <c r="AM194" i="52"/>
  <c r="AL194" i="52"/>
  <c r="AK194" i="52"/>
  <c r="AC194" i="52"/>
  <c r="P194" i="52"/>
  <c r="BC193" i="52"/>
  <c r="BB193" i="52"/>
  <c r="BA193" i="52"/>
  <c r="AZ193" i="52"/>
  <c r="AY193" i="52"/>
  <c r="AX193" i="52"/>
  <c r="AW193" i="52"/>
  <c r="AV193" i="52"/>
  <c r="AU193" i="52"/>
  <c r="AT193" i="52"/>
  <c r="AS193" i="52"/>
  <c r="AR193" i="52"/>
  <c r="BD193" i="52" s="1"/>
  <c r="AP193" i="52"/>
  <c r="AO193" i="52"/>
  <c r="AN193" i="52"/>
  <c r="AM193" i="52"/>
  <c r="AL193" i="52"/>
  <c r="AK193" i="52"/>
  <c r="AC193" i="52"/>
  <c r="P193" i="52"/>
  <c r="BC192" i="52"/>
  <c r="BB192" i="52"/>
  <c r="BA192" i="52"/>
  <c r="AZ192" i="52"/>
  <c r="AY192" i="52"/>
  <c r="AX192" i="52"/>
  <c r="AW192" i="52"/>
  <c r="AV192" i="52"/>
  <c r="AU192" i="52"/>
  <c r="AT192" i="52"/>
  <c r="AS192" i="52"/>
  <c r="AR192" i="52"/>
  <c r="BD192" i="52" s="1"/>
  <c r="AP192" i="52"/>
  <c r="AO192" i="52"/>
  <c r="AN192" i="52"/>
  <c r="AM192" i="52"/>
  <c r="AL192" i="52"/>
  <c r="AK192" i="52"/>
  <c r="AC192" i="52"/>
  <c r="P192" i="52"/>
  <c r="BC191" i="52"/>
  <c r="BB191" i="52"/>
  <c r="BA191" i="52"/>
  <c r="AZ191" i="52"/>
  <c r="AY191" i="52"/>
  <c r="AX191" i="52"/>
  <c r="AW191" i="52"/>
  <c r="AV191" i="52"/>
  <c r="AU191" i="52"/>
  <c r="AT191" i="52"/>
  <c r="AS191" i="52"/>
  <c r="AR191" i="52"/>
  <c r="BD191" i="52" s="1"/>
  <c r="AP191" i="52"/>
  <c r="AO191" i="52"/>
  <c r="AN191" i="52"/>
  <c r="AM191" i="52"/>
  <c r="AL191" i="52"/>
  <c r="AK191" i="52"/>
  <c r="AC191" i="52"/>
  <c r="P191" i="52"/>
  <c r="BC190" i="52"/>
  <c r="BB190" i="52"/>
  <c r="BA190" i="52"/>
  <c r="AZ190" i="52"/>
  <c r="AY190" i="52"/>
  <c r="AX190" i="52"/>
  <c r="AW190" i="52"/>
  <c r="AV190" i="52"/>
  <c r="AU190" i="52"/>
  <c r="AT190" i="52"/>
  <c r="AS190" i="52"/>
  <c r="AR190" i="52"/>
  <c r="BD190" i="52" s="1"/>
  <c r="AP190" i="52"/>
  <c r="AO190" i="52"/>
  <c r="AN190" i="52"/>
  <c r="AM190" i="52"/>
  <c r="AL190" i="52"/>
  <c r="AK190" i="52"/>
  <c r="AC190" i="52"/>
  <c r="P190" i="52"/>
  <c r="BC189" i="52"/>
  <c r="BB189" i="52"/>
  <c r="BA189" i="52"/>
  <c r="AZ189" i="52"/>
  <c r="AY189" i="52"/>
  <c r="AX189" i="52"/>
  <c r="AW189" i="52"/>
  <c r="AV189" i="52"/>
  <c r="AU189" i="52"/>
  <c r="AT189" i="52"/>
  <c r="AS189" i="52"/>
  <c r="AR189" i="52"/>
  <c r="BD189" i="52" s="1"/>
  <c r="AP189" i="52"/>
  <c r="AO189" i="52"/>
  <c r="AN189" i="52"/>
  <c r="AM189" i="52"/>
  <c r="AL189" i="52"/>
  <c r="AK189" i="52"/>
  <c r="AC189" i="52"/>
  <c r="P189" i="52"/>
  <c r="BC188" i="52"/>
  <c r="BB188" i="52"/>
  <c r="BA188" i="52"/>
  <c r="AZ188" i="52"/>
  <c r="AY188" i="52"/>
  <c r="AX188" i="52"/>
  <c r="AW188" i="52"/>
  <c r="AV188" i="52"/>
  <c r="AU188" i="52"/>
  <c r="AT188" i="52"/>
  <c r="AS188" i="52"/>
  <c r="AR188" i="52"/>
  <c r="BD188" i="52" s="1"/>
  <c r="AP188" i="52"/>
  <c r="AO188" i="52"/>
  <c r="AN188" i="52"/>
  <c r="AM188" i="52"/>
  <c r="AL188" i="52"/>
  <c r="AK188" i="52"/>
  <c r="AC188" i="52"/>
  <c r="P188" i="52"/>
  <c r="BC187" i="52"/>
  <c r="BB187" i="52"/>
  <c r="BA187" i="52"/>
  <c r="AZ187" i="52"/>
  <c r="AY187" i="52"/>
  <c r="AX187" i="52"/>
  <c r="AW187" i="52"/>
  <c r="AV187" i="52"/>
  <c r="AU187" i="52"/>
  <c r="AT187" i="52"/>
  <c r="AS187" i="52"/>
  <c r="AR187" i="52"/>
  <c r="BD187" i="52" s="1"/>
  <c r="AP187" i="52"/>
  <c r="AO187" i="52"/>
  <c r="AN187" i="52"/>
  <c r="AM187" i="52"/>
  <c r="AL187" i="52"/>
  <c r="AK187" i="52"/>
  <c r="AC187" i="52"/>
  <c r="P187" i="52"/>
  <c r="BC186" i="52"/>
  <c r="BB186" i="52"/>
  <c r="BA186" i="52"/>
  <c r="AZ186" i="52"/>
  <c r="AY186" i="52"/>
  <c r="AX186" i="52"/>
  <c r="AW186" i="52"/>
  <c r="AV186" i="52"/>
  <c r="AU186" i="52"/>
  <c r="AT186" i="52"/>
  <c r="AS186" i="52"/>
  <c r="AR186" i="52"/>
  <c r="BD186" i="52" s="1"/>
  <c r="AP186" i="52"/>
  <c r="AO186" i="52"/>
  <c r="AN186" i="52"/>
  <c r="AM186" i="52"/>
  <c r="AL186" i="52"/>
  <c r="AK186" i="52"/>
  <c r="AC186" i="52"/>
  <c r="P186" i="52"/>
  <c r="BC185" i="52"/>
  <c r="BB185" i="52"/>
  <c r="BA185" i="52"/>
  <c r="AZ185" i="52"/>
  <c r="AY185" i="52"/>
  <c r="AX185" i="52"/>
  <c r="AW185" i="52"/>
  <c r="AV185" i="52"/>
  <c r="AU185" i="52"/>
  <c r="AT185" i="52"/>
  <c r="AS185" i="52"/>
  <c r="AR185" i="52"/>
  <c r="BD185" i="52" s="1"/>
  <c r="AP185" i="52"/>
  <c r="AO185" i="52"/>
  <c r="AN185" i="52"/>
  <c r="AM185" i="52"/>
  <c r="AL185" i="52"/>
  <c r="AK185" i="52"/>
  <c r="AC185" i="52"/>
  <c r="P185" i="52"/>
  <c r="BC184" i="52"/>
  <c r="BB184" i="52"/>
  <c r="BA184" i="52"/>
  <c r="AZ184" i="52"/>
  <c r="AY184" i="52"/>
  <c r="AX184" i="52"/>
  <c r="AW184" i="52"/>
  <c r="AV184" i="52"/>
  <c r="AU184" i="52"/>
  <c r="AT184" i="52"/>
  <c r="AS184" i="52"/>
  <c r="AR184" i="52"/>
  <c r="BD184" i="52" s="1"/>
  <c r="AP184" i="52"/>
  <c r="AO184" i="52"/>
  <c r="AN184" i="52"/>
  <c r="AM184" i="52"/>
  <c r="AL184" i="52"/>
  <c r="AK184" i="52"/>
  <c r="AC184" i="52"/>
  <c r="P184" i="52"/>
  <c r="BC183" i="52"/>
  <c r="BB183" i="52"/>
  <c r="BA183" i="52"/>
  <c r="AZ183" i="52"/>
  <c r="AY183" i="52"/>
  <c r="AX183" i="52"/>
  <c r="AW183" i="52"/>
  <c r="AV183" i="52"/>
  <c r="AU183" i="52"/>
  <c r="AT183" i="52"/>
  <c r="AS183" i="52"/>
  <c r="AR183" i="52"/>
  <c r="BD183" i="52" s="1"/>
  <c r="AP183" i="52"/>
  <c r="AO183" i="52"/>
  <c r="AN183" i="52"/>
  <c r="AM183" i="52"/>
  <c r="AL183" i="52"/>
  <c r="AK183" i="52"/>
  <c r="AC183" i="52"/>
  <c r="P183" i="52"/>
  <c r="BC182" i="52"/>
  <c r="BB182" i="52"/>
  <c r="BA182" i="52"/>
  <c r="AZ182" i="52"/>
  <c r="AY182" i="52"/>
  <c r="AX182" i="52"/>
  <c r="AW182" i="52"/>
  <c r="AV182" i="52"/>
  <c r="AU182" i="52"/>
  <c r="AT182" i="52"/>
  <c r="AS182" i="52"/>
  <c r="AR182" i="52"/>
  <c r="BD182" i="52" s="1"/>
  <c r="AP182" i="52"/>
  <c r="AO182" i="52"/>
  <c r="AN182" i="52"/>
  <c r="AM182" i="52"/>
  <c r="AL182" i="52"/>
  <c r="AK182" i="52"/>
  <c r="AC182" i="52"/>
  <c r="P182" i="52"/>
  <c r="BC181" i="52"/>
  <c r="BB181" i="52"/>
  <c r="BA181" i="52"/>
  <c r="AZ181" i="52"/>
  <c r="AY181" i="52"/>
  <c r="AX181" i="52"/>
  <c r="AW181" i="52"/>
  <c r="AV181" i="52"/>
  <c r="AU181" i="52"/>
  <c r="AT181" i="52"/>
  <c r="AS181" i="52"/>
  <c r="AR181" i="52"/>
  <c r="BD181" i="52" s="1"/>
  <c r="AP181" i="52"/>
  <c r="AO181" i="52"/>
  <c r="AN181" i="52"/>
  <c r="AM181" i="52"/>
  <c r="AL181" i="52"/>
  <c r="AK181" i="52"/>
  <c r="AC181" i="52"/>
  <c r="P181" i="52"/>
  <c r="BC180" i="52"/>
  <c r="BB180" i="52"/>
  <c r="BA180" i="52"/>
  <c r="AZ180" i="52"/>
  <c r="AY180" i="52"/>
  <c r="AX180" i="52"/>
  <c r="AW180" i="52"/>
  <c r="AV180" i="52"/>
  <c r="AU180" i="52"/>
  <c r="AT180" i="52"/>
  <c r="AS180" i="52"/>
  <c r="AR180" i="52"/>
  <c r="BD180" i="52" s="1"/>
  <c r="AP180" i="52"/>
  <c r="AO180" i="52"/>
  <c r="AN180" i="52"/>
  <c r="AM180" i="52"/>
  <c r="AL180" i="52"/>
  <c r="AK180" i="52"/>
  <c r="AC180" i="52"/>
  <c r="P180" i="52"/>
  <c r="BC179" i="52"/>
  <c r="BB179" i="52"/>
  <c r="BA179" i="52"/>
  <c r="AZ179" i="52"/>
  <c r="AY179" i="52"/>
  <c r="AX179" i="52"/>
  <c r="AW179" i="52"/>
  <c r="AV179" i="52"/>
  <c r="AU179" i="52"/>
  <c r="AT179" i="52"/>
  <c r="AS179" i="52"/>
  <c r="AR179" i="52"/>
  <c r="BD179" i="52" s="1"/>
  <c r="AP179" i="52"/>
  <c r="AO179" i="52"/>
  <c r="AN179" i="52"/>
  <c r="AM179" i="52"/>
  <c r="AL179" i="52"/>
  <c r="AK179" i="52"/>
  <c r="AC179" i="52"/>
  <c r="P179" i="52"/>
  <c r="BC178" i="52"/>
  <c r="BB178" i="52"/>
  <c r="BA178" i="52"/>
  <c r="AZ178" i="52"/>
  <c r="AY178" i="52"/>
  <c r="AX178" i="52"/>
  <c r="AW178" i="52"/>
  <c r="AV178" i="52"/>
  <c r="AU178" i="52"/>
  <c r="AT178" i="52"/>
  <c r="AS178" i="52"/>
  <c r="AR178" i="52"/>
  <c r="BD178" i="52" s="1"/>
  <c r="AP178" i="52"/>
  <c r="AO178" i="52"/>
  <c r="AN178" i="52"/>
  <c r="AM178" i="52"/>
  <c r="AL178" i="52"/>
  <c r="AK178" i="52"/>
  <c r="AC178" i="52"/>
  <c r="P178" i="52"/>
  <c r="BC177" i="52"/>
  <c r="BB177" i="52"/>
  <c r="BA177" i="52"/>
  <c r="AZ177" i="52"/>
  <c r="AY177" i="52"/>
  <c r="AX177" i="52"/>
  <c r="AW177" i="52"/>
  <c r="AV177" i="52"/>
  <c r="AU177" i="52"/>
  <c r="AT177" i="52"/>
  <c r="AS177" i="52"/>
  <c r="AR177" i="52"/>
  <c r="BD177" i="52" s="1"/>
  <c r="AP177" i="52"/>
  <c r="AO177" i="52"/>
  <c r="AN177" i="52"/>
  <c r="AM177" i="52"/>
  <c r="AL177" i="52"/>
  <c r="AK177" i="52"/>
  <c r="AC177" i="52"/>
  <c r="P177" i="52"/>
  <c r="BC176" i="52"/>
  <c r="BB176" i="52"/>
  <c r="BA176" i="52"/>
  <c r="AZ176" i="52"/>
  <c r="AY176" i="52"/>
  <c r="AX176" i="52"/>
  <c r="AW176" i="52"/>
  <c r="AV176" i="52"/>
  <c r="AU176" i="52"/>
  <c r="AT176" i="52"/>
  <c r="AS176" i="52"/>
  <c r="AR176" i="52"/>
  <c r="BD176" i="52" s="1"/>
  <c r="AP176" i="52"/>
  <c r="AO176" i="52"/>
  <c r="AN176" i="52"/>
  <c r="AM176" i="52"/>
  <c r="AL176" i="52"/>
  <c r="AK176" i="52"/>
  <c r="AC176" i="52"/>
  <c r="P176" i="52"/>
  <c r="BC175" i="52"/>
  <c r="BB175" i="52"/>
  <c r="BA175" i="52"/>
  <c r="AZ175" i="52"/>
  <c r="AY175" i="52"/>
  <c r="AX175" i="52"/>
  <c r="AW175" i="52"/>
  <c r="AV175" i="52"/>
  <c r="AU175" i="52"/>
  <c r="AT175" i="52"/>
  <c r="AS175" i="52"/>
  <c r="AR175" i="52"/>
  <c r="BD175" i="52" s="1"/>
  <c r="AP175" i="52"/>
  <c r="AO175" i="52"/>
  <c r="AN175" i="52"/>
  <c r="AM175" i="52"/>
  <c r="AL175" i="52"/>
  <c r="AK175" i="52"/>
  <c r="AC175" i="52"/>
  <c r="P175" i="52"/>
  <c r="BC174" i="52"/>
  <c r="BB174" i="52"/>
  <c r="BA174" i="52"/>
  <c r="AZ174" i="52"/>
  <c r="AY174" i="52"/>
  <c r="AX174" i="52"/>
  <c r="AW174" i="52"/>
  <c r="AV174" i="52"/>
  <c r="AU174" i="52"/>
  <c r="AT174" i="52"/>
  <c r="AS174" i="52"/>
  <c r="AR174" i="52"/>
  <c r="BD174" i="52" s="1"/>
  <c r="AP174" i="52"/>
  <c r="AO174" i="52"/>
  <c r="AN174" i="52"/>
  <c r="AM174" i="52"/>
  <c r="AL174" i="52"/>
  <c r="AK174" i="52"/>
  <c r="AC174" i="52"/>
  <c r="P174" i="52"/>
  <c r="BC173" i="52"/>
  <c r="BB173" i="52"/>
  <c r="BA173" i="52"/>
  <c r="AZ173" i="52"/>
  <c r="AY173" i="52"/>
  <c r="AX173" i="52"/>
  <c r="AW173" i="52"/>
  <c r="AV173" i="52"/>
  <c r="AU173" i="52"/>
  <c r="AT173" i="52"/>
  <c r="AS173" i="52"/>
  <c r="AR173" i="52"/>
  <c r="BD173" i="52" s="1"/>
  <c r="AP173" i="52"/>
  <c r="AO173" i="52"/>
  <c r="AN173" i="52"/>
  <c r="AM173" i="52"/>
  <c r="AL173" i="52"/>
  <c r="AK173" i="52"/>
  <c r="AC173" i="52"/>
  <c r="P173" i="52"/>
  <c r="BC172" i="52"/>
  <c r="BB172" i="52"/>
  <c r="BA172" i="52"/>
  <c r="AZ172" i="52"/>
  <c r="AY172" i="52"/>
  <c r="AX172" i="52"/>
  <c r="AW172" i="52"/>
  <c r="AV172" i="52"/>
  <c r="AU172" i="52"/>
  <c r="AT172" i="52"/>
  <c r="AS172" i="52"/>
  <c r="AR172" i="52"/>
  <c r="BD172" i="52" s="1"/>
  <c r="AP172" i="52"/>
  <c r="AO172" i="52"/>
  <c r="AN172" i="52"/>
  <c r="AM172" i="52"/>
  <c r="AL172" i="52"/>
  <c r="AK172" i="52"/>
  <c r="AC172" i="52"/>
  <c r="P172" i="52"/>
  <c r="BC171" i="52"/>
  <c r="BB171" i="52"/>
  <c r="BA171" i="52"/>
  <c r="AZ171" i="52"/>
  <c r="AY171" i="52"/>
  <c r="AX171" i="52"/>
  <c r="AW171" i="52"/>
  <c r="AV171" i="52"/>
  <c r="AU171" i="52"/>
  <c r="AT171" i="52"/>
  <c r="AS171" i="52"/>
  <c r="AR171" i="52"/>
  <c r="BD171" i="52" s="1"/>
  <c r="AP171" i="52"/>
  <c r="AO171" i="52"/>
  <c r="AN171" i="52"/>
  <c r="AM171" i="52"/>
  <c r="AL171" i="52"/>
  <c r="AK171" i="52"/>
  <c r="AC171" i="52"/>
  <c r="P171" i="52"/>
  <c r="BC170" i="52"/>
  <c r="BB170" i="52"/>
  <c r="BA170" i="52"/>
  <c r="AZ170" i="52"/>
  <c r="AY170" i="52"/>
  <c r="AX170" i="52"/>
  <c r="AW170" i="52"/>
  <c r="AV170" i="52"/>
  <c r="AU170" i="52"/>
  <c r="AT170" i="52"/>
  <c r="AS170" i="52"/>
  <c r="AR170" i="52"/>
  <c r="BD170" i="52" s="1"/>
  <c r="AP170" i="52"/>
  <c r="AO170" i="52"/>
  <c r="AN170" i="52"/>
  <c r="AM170" i="52"/>
  <c r="AL170" i="52"/>
  <c r="AK170" i="52"/>
  <c r="AC170" i="52"/>
  <c r="P170" i="52"/>
  <c r="BC169" i="52"/>
  <c r="BB169" i="52"/>
  <c r="BA169" i="52"/>
  <c r="AZ169" i="52"/>
  <c r="AY169" i="52"/>
  <c r="AX169" i="52"/>
  <c r="AW169" i="52"/>
  <c r="AV169" i="52"/>
  <c r="AU169" i="52"/>
  <c r="AT169" i="52"/>
  <c r="AS169" i="52"/>
  <c r="AR169" i="52"/>
  <c r="BD169" i="52" s="1"/>
  <c r="AP169" i="52"/>
  <c r="AO169" i="52"/>
  <c r="AN169" i="52"/>
  <c r="AM169" i="52"/>
  <c r="AL169" i="52"/>
  <c r="AK169" i="52"/>
  <c r="AC169" i="52"/>
  <c r="P169" i="52"/>
  <c r="BC168" i="52"/>
  <c r="BB168" i="52"/>
  <c r="BA168" i="52"/>
  <c r="AZ168" i="52"/>
  <c r="AY168" i="52"/>
  <c r="AX168" i="52"/>
  <c r="AW168" i="52"/>
  <c r="AV168" i="52"/>
  <c r="AU168" i="52"/>
  <c r="AT168" i="52"/>
  <c r="AS168" i="52"/>
  <c r="AR168" i="52"/>
  <c r="BD168" i="52" s="1"/>
  <c r="AP168" i="52"/>
  <c r="AO168" i="52"/>
  <c r="AN168" i="52"/>
  <c r="AM168" i="52"/>
  <c r="AL168" i="52"/>
  <c r="AK168" i="52"/>
  <c r="AC168" i="52"/>
  <c r="P168" i="52"/>
  <c r="BC167" i="52"/>
  <c r="BB167" i="52"/>
  <c r="BA167" i="52"/>
  <c r="AZ167" i="52"/>
  <c r="AY167" i="52"/>
  <c r="AX167" i="52"/>
  <c r="AW167" i="52"/>
  <c r="AV167" i="52"/>
  <c r="AU167" i="52"/>
  <c r="AT167" i="52"/>
  <c r="AS167" i="52"/>
  <c r="AR167" i="52"/>
  <c r="BD167" i="52" s="1"/>
  <c r="AP167" i="52"/>
  <c r="AO167" i="52"/>
  <c r="AN167" i="52"/>
  <c r="AM167" i="52"/>
  <c r="AL167" i="52"/>
  <c r="AK167" i="52"/>
  <c r="AC167" i="52"/>
  <c r="P167" i="52"/>
  <c r="BC166" i="52"/>
  <c r="BB166" i="52"/>
  <c r="BA166" i="52"/>
  <c r="AZ166" i="52"/>
  <c r="AY166" i="52"/>
  <c r="AX166" i="52"/>
  <c r="AW166" i="52"/>
  <c r="AV166" i="52"/>
  <c r="AU166" i="52"/>
  <c r="AT166" i="52"/>
  <c r="AS166" i="52"/>
  <c r="AR166" i="52"/>
  <c r="BD166" i="52" s="1"/>
  <c r="AP166" i="52"/>
  <c r="AO166" i="52"/>
  <c r="AN166" i="52"/>
  <c r="AM166" i="52"/>
  <c r="AL166" i="52"/>
  <c r="AK166" i="52"/>
  <c r="AC166" i="52"/>
  <c r="P166" i="52"/>
  <c r="BC165" i="52"/>
  <c r="BB165" i="52"/>
  <c r="BA165" i="52"/>
  <c r="AZ165" i="52"/>
  <c r="AY165" i="52"/>
  <c r="AX165" i="52"/>
  <c r="AW165" i="52"/>
  <c r="AV165" i="52"/>
  <c r="AU165" i="52"/>
  <c r="AT165" i="52"/>
  <c r="AS165" i="52"/>
  <c r="AR165" i="52"/>
  <c r="BD165" i="52" s="1"/>
  <c r="AP165" i="52"/>
  <c r="AO165" i="52"/>
  <c r="AN165" i="52"/>
  <c r="AM165" i="52"/>
  <c r="AL165" i="52"/>
  <c r="AK165" i="52"/>
  <c r="AC165" i="52"/>
  <c r="P165" i="52"/>
  <c r="BC164" i="52"/>
  <c r="BB164" i="52"/>
  <c r="BA164" i="52"/>
  <c r="AZ164" i="52"/>
  <c r="AY164" i="52"/>
  <c r="AX164" i="52"/>
  <c r="AW164" i="52"/>
  <c r="AV164" i="52"/>
  <c r="AU164" i="52"/>
  <c r="AT164" i="52"/>
  <c r="AS164" i="52"/>
  <c r="AR164" i="52"/>
  <c r="BD164" i="52" s="1"/>
  <c r="AP164" i="52"/>
  <c r="AO164" i="52"/>
  <c r="AN164" i="52"/>
  <c r="AM164" i="52"/>
  <c r="AL164" i="52"/>
  <c r="AK164" i="52"/>
  <c r="AC164" i="52"/>
  <c r="P164" i="52"/>
  <c r="BC163" i="52"/>
  <c r="BB163" i="52"/>
  <c r="BA163" i="52"/>
  <c r="AZ163" i="52"/>
  <c r="AY163" i="52"/>
  <c r="AX163" i="52"/>
  <c r="AW163" i="52"/>
  <c r="AV163" i="52"/>
  <c r="AU163" i="52"/>
  <c r="AT163" i="52"/>
  <c r="AS163" i="52"/>
  <c r="AR163" i="52"/>
  <c r="BD163" i="52" s="1"/>
  <c r="AP163" i="52"/>
  <c r="AO163" i="52"/>
  <c r="AN163" i="52"/>
  <c r="AM163" i="52"/>
  <c r="AL163" i="52"/>
  <c r="AK163" i="52"/>
  <c r="AC163" i="52"/>
  <c r="P163" i="52"/>
  <c r="BC162" i="52"/>
  <c r="BB162" i="52"/>
  <c r="BA162" i="52"/>
  <c r="AZ162" i="52"/>
  <c r="AY162" i="52"/>
  <c r="AX162" i="52"/>
  <c r="AW162" i="52"/>
  <c r="AV162" i="52"/>
  <c r="AU162" i="52"/>
  <c r="AT162" i="52"/>
  <c r="AS162" i="52"/>
  <c r="AR162" i="52"/>
  <c r="BD162" i="52" s="1"/>
  <c r="AP162" i="52"/>
  <c r="AO162" i="52"/>
  <c r="AN162" i="52"/>
  <c r="AM162" i="52"/>
  <c r="AL162" i="52"/>
  <c r="AK162" i="52"/>
  <c r="AC162" i="52"/>
  <c r="P162" i="52"/>
  <c r="BC161" i="52"/>
  <c r="BB161" i="52"/>
  <c r="BA161" i="52"/>
  <c r="AZ161" i="52"/>
  <c r="AY161" i="52"/>
  <c r="AX161" i="52"/>
  <c r="AW161" i="52"/>
  <c r="AV161" i="52"/>
  <c r="AU161" i="52"/>
  <c r="AT161" i="52"/>
  <c r="AS161" i="52"/>
  <c r="AR161" i="52"/>
  <c r="BD161" i="52" s="1"/>
  <c r="AP161" i="52"/>
  <c r="AO161" i="52"/>
  <c r="AN161" i="52"/>
  <c r="AM161" i="52"/>
  <c r="AL161" i="52"/>
  <c r="AK161" i="52"/>
  <c r="AC161" i="52"/>
  <c r="P161" i="52"/>
  <c r="BC160" i="52"/>
  <c r="BB160" i="52"/>
  <c r="BA160" i="52"/>
  <c r="AZ160" i="52"/>
  <c r="AY160" i="52"/>
  <c r="AX160" i="52"/>
  <c r="AW160" i="52"/>
  <c r="AV160" i="52"/>
  <c r="AU160" i="52"/>
  <c r="AT160" i="52"/>
  <c r="AS160" i="52"/>
  <c r="AR160" i="52"/>
  <c r="BD160" i="52" s="1"/>
  <c r="AP160" i="52"/>
  <c r="AO160" i="52"/>
  <c r="AN160" i="52"/>
  <c r="AM160" i="52"/>
  <c r="AL160" i="52"/>
  <c r="AK160" i="52"/>
  <c r="AC160" i="52"/>
  <c r="P160" i="52"/>
  <c r="BC159" i="52"/>
  <c r="BB159" i="52"/>
  <c r="BA159" i="52"/>
  <c r="AZ159" i="52"/>
  <c r="AY159" i="52"/>
  <c r="AX159" i="52"/>
  <c r="AW159" i="52"/>
  <c r="AV159" i="52"/>
  <c r="AU159" i="52"/>
  <c r="AT159" i="52"/>
  <c r="AS159" i="52"/>
  <c r="AR159" i="52"/>
  <c r="BD159" i="52" s="1"/>
  <c r="AP159" i="52"/>
  <c r="AO159" i="52"/>
  <c r="AN159" i="52"/>
  <c r="AM159" i="52"/>
  <c r="AL159" i="52"/>
  <c r="AK159" i="52"/>
  <c r="AC159" i="52"/>
  <c r="P159" i="52"/>
  <c r="BC158" i="52"/>
  <c r="BB158" i="52"/>
  <c r="BA158" i="52"/>
  <c r="AZ158" i="52"/>
  <c r="AY158" i="52"/>
  <c r="AX158" i="52"/>
  <c r="AW158" i="52"/>
  <c r="AV158" i="52"/>
  <c r="AU158" i="52"/>
  <c r="AT158" i="52"/>
  <c r="AS158" i="52"/>
  <c r="AR158" i="52"/>
  <c r="BD158" i="52" s="1"/>
  <c r="AP158" i="52"/>
  <c r="AO158" i="52"/>
  <c r="AN158" i="52"/>
  <c r="AM158" i="52"/>
  <c r="AL158" i="52"/>
  <c r="AK158" i="52"/>
  <c r="AC158" i="52"/>
  <c r="P158" i="52"/>
  <c r="BC157" i="52"/>
  <c r="BB157" i="52"/>
  <c r="BA157" i="52"/>
  <c r="AZ157" i="52"/>
  <c r="AY157" i="52"/>
  <c r="AX157" i="52"/>
  <c r="AW157" i="52"/>
  <c r="AV157" i="52"/>
  <c r="AU157" i="52"/>
  <c r="AT157" i="52"/>
  <c r="AS157" i="52"/>
  <c r="AR157" i="52"/>
  <c r="BD157" i="52" s="1"/>
  <c r="AP157" i="52"/>
  <c r="AO157" i="52"/>
  <c r="AN157" i="52"/>
  <c r="AM157" i="52"/>
  <c r="AL157" i="52"/>
  <c r="AK157" i="52"/>
  <c r="AC157" i="52"/>
  <c r="P157" i="52"/>
  <c r="BC156" i="52"/>
  <c r="BB156" i="52"/>
  <c r="BA156" i="52"/>
  <c r="AZ156" i="52"/>
  <c r="AY156" i="52"/>
  <c r="AX156" i="52"/>
  <c r="AW156" i="52"/>
  <c r="AV156" i="52"/>
  <c r="AU156" i="52"/>
  <c r="AT156" i="52"/>
  <c r="AS156" i="52"/>
  <c r="AR156" i="52"/>
  <c r="BD156" i="52" s="1"/>
  <c r="AP156" i="52"/>
  <c r="AO156" i="52"/>
  <c r="AN156" i="52"/>
  <c r="AM156" i="52"/>
  <c r="AL156" i="52"/>
  <c r="AK156" i="52"/>
  <c r="AC156" i="52"/>
  <c r="P156" i="52"/>
  <c r="BC155" i="52"/>
  <c r="BB155" i="52"/>
  <c r="BA155" i="52"/>
  <c r="AZ155" i="52"/>
  <c r="AY155" i="52"/>
  <c r="AX155" i="52"/>
  <c r="AW155" i="52"/>
  <c r="AV155" i="52"/>
  <c r="AU155" i="52"/>
  <c r="AT155" i="52"/>
  <c r="AS155" i="52"/>
  <c r="AR155" i="52"/>
  <c r="BD155" i="52" s="1"/>
  <c r="AP155" i="52"/>
  <c r="AO155" i="52"/>
  <c r="AN155" i="52"/>
  <c r="AM155" i="52"/>
  <c r="AL155" i="52"/>
  <c r="AK155" i="52"/>
  <c r="AC155" i="52"/>
  <c r="P155" i="52"/>
  <c r="BC154" i="52"/>
  <c r="BB154" i="52"/>
  <c r="BA154" i="52"/>
  <c r="AZ154" i="52"/>
  <c r="AY154" i="52"/>
  <c r="AX154" i="52"/>
  <c r="AW154" i="52"/>
  <c r="AV154" i="52"/>
  <c r="AU154" i="52"/>
  <c r="AT154" i="52"/>
  <c r="AS154" i="52"/>
  <c r="AR154" i="52"/>
  <c r="BD154" i="52" s="1"/>
  <c r="AP154" i="52"/>
  <c r="AO154" i="52"/>
  <c r="AN154" i="52"/>
  <c r="AM154" i="52"/>
  <c r="AL154" i="52"/>
  <c r="AK154" i="52"/>
  <c r="AC154" i="52"/>
  <c r="P154" i="52"/>
  <c r="BC153" i="52"/>
  <c r="BB153" i="52"/>
  <c r="BA153" i="52"/>
  <c r="AZ153" i="52"/>
  <c r="AY153" i="52"/>
  <c r="AX153" i="52"/>
  <c r="AW153" i="52"/>
  <c r="AV153" i="52"/>
  <c r="AU153" i="52"/>
  <c r="AT153" i="52"/>
  <c r="AS153" i="52"/>
  <c r="AR153" i="52"/>
  <c r="BD153" i="52" s="1"/>
  <c r="AP153" i="52"/>
  <c r="AO153" i="52"/>
  <c r="AN153" i="52"/>
  <c r="AM153" i="52"/>
  <c r="AL153" i="52"/>
  <c r="AK153" i="52"/>
  <c r="AC153" i="52"/>
  <c r="P153" i="52"/>
  <c r="BC152" i="52"/>
  <c r="BB152" i="52"/>
  <c r="BA152" i="52"/>
  <c r="AZ152" i="52"/>
  <c r="AY152" i="52"/>
  <c r="AX152" i="52"/>
  <c r="AW152" i="52"/>
  <c r="AV152" i="52"/>
  <c r="AU152" i="52"/>
  <c r="AT152" i="52"/>
  <c r="AS152" i="52"/>
  <c r="AR152" i="52"/>
  <c r="BD152" i="52" s="1"/>
  <c r="AP152" i="52"/>
  <c r="AO152" i="52"/>
  <c r="AN152" i="52"/>
  <c r="AM152" i="52"/>
  <c r="AL152" i="52"/>
  <c r="AK152" i="52"/>
  <c r="AC152" i="52"/>
  <c r="P152" i="52"/>
  <c r="BC151" i="52"/>
  <c r="BB151" i="52"/>
  <c r="BA151" i="52"/>
  <c r="AZ151" i="52"/>
  <c r="AY151" i="52"/>
  <c r="AX151" i="52"/>
  <c r="AW151" i="52"/>
  <c r="AV151" i="52"/>
  <c r="AU151" i="52"/>
  <c r="AT151" i="52"/>
  <c r="AS151" i="52"/>
  <c r="AR151" i="52"/>
  <c r="BD151" i="52" s="1"/>
  <c r="AP151" i="52"/>
  <c r="AO151" i="52"/>
  <c r="AN151" i="52"/>
  <c r="AM151" i="52"/>
  <c r="AL151" i="52"/>
  <c r="AK151" i="52"/>
  <c r="AC151" i="52"/>
  <c r="P151" i="52"/>
  <c r="BC150" i="52"/>
  <c r="BB150" i="52"/>
  <c r="BA150" i="52"/>
  <c r="AZ150" i="52"/>
  <c r="AY150" i="52"/>
  <c r="AX150" i="52"/>
  <c r="AW150" i="52"/>
  <c r="AV150" i="52"/>
  <c r="AU150" i="52"/>
  <c r="AT150" i="52"/>
  <c r="AS150" i="52"/>
  <c r="AR150" i="52"/>
  <c r="BD150" i="52" s="1"/>
  <c r="AP150" i="52"/>
  <c r="AO150" i="52"/>
  <c r="AN150" i="52"/>
  <c r="AM150" i="52"/>
  <c r="AL150" i="52"/>
  <c r="AK150" i="52"/>
  <c r="AC150" i="52"/>
  <c r="P150" i="52"/>
  <c r="BC149" i="52"/>
  <c r="BB149" i="52"/>
  <c r="BA149" i="52"/>
  <c r="AZ149" i="52"/>
  <c r="AY149" i="52"/>
  <c r="AX149" i="52"/>
  <c r="AW149" i="52"/>
  <c r="AV149" i="52"/>
  <c r="AU149" i="52"/>
  <c r="AT149" i="52"/>
  <c r="AS149" i="52"/>
  <c r="AR149" i="52"/>
  <c r="BD149" i="52" s="1"/>
  <c r="AP149" i="52"/>
  <c r="AO149" i="52"/>
  <c r="AN149" i="52"/>
  <c r="AM149" i="52"/>
  <c r="AL149" i="52"/>
  <c r="AK149" i="52"/>
  <c r="AC149" i="52"/>
  <c r="P149" i="52"/>
  <c r="BC148" i="52"/>
  <c r="BB148" i="52"/>
  <c r="BA148" i="52"/>
  <c r="AZ148" i="52"/>
  <c r="AY148" i="52"/>
  <c r="AX148" i="52"/>
  <c r="AW148" i="52"/>
  <c r="AV148" i="52"/>
  <c r="AU148" i="52"/>
  <c r="AT148" i="52"/>
  <c r="AS148" i="52"/>
  <c r="AR148" i="52"/>
  <c r="BD148" i="52" s="1"/>
  <c r="AP148" i="52"/>
  <c r="AO148" i="52"/>
  <c r="AN148" i="52"/>
  <c r="AM148" i="52"/>
  <c r="AL148" i="52"/>
  <c r="AK148" i="52"/>
  <c r="AC148" i="52"/>
  <c r="P148" i="52"/>
  <c r="BC147" i="52"/>
  <c r="BB147" i="52"/>
  <c r="BA147" i="52"/>
  <c r="AZ147" i="52"/>
  <c r="AY147" i="52"/>
  <c r="AX147" i="52"/>
  <c r="AW147" i="52"/>
  <c r="AV147" i="52"/>
  <c r="AU147" i="52"/>
  <c r="AT147" i="52"/>
  <c r="AS147" i="52"/>
  <c r="AR147" i="52"/>
  <c r="BD147" i="52" s="1"/>
  <c r="AP147" i="52"/>
  <c r="AO147" i="52"/>
  <c r="AN147" i="52"/>
  <c r="AM147" i="52"/>
  <c r="AL147" i="52"/>
  <c r="AK147" i="52"/>
  <c r="AC147" i="52"/>
  <c r="P147" i="52"/>
  <c r="BC146" i="52"/>
  <c r="BB146" i="52"/>
  <c r="BA146" i="52"/>
  <c r="AZ146" i="52"/>
  <c r="AY146" i="52"/>
  <c r="AX146" i="52"/>
  <c r="AW146" i="52"/>
  <c r="AV146" i="52"/>
  <c r="AU146" i="52"/>
  <c r="AT146" i="52"/>
  <c r="AS146" i="52"/>
  <c r="AR146" i="52"/>
  <c r="BD146" i="52" s="1"/>
  <c r="AP146" i="52"/>
  <c r="AO146" i="52"/>
  <c r="AN146" i="52"/>
  <c r="AM146" i="52"/>
  <c r="AL146" i="52"/>
  <c r="AK146" i="52"/>
  <c r="AC146" i="52"/>
  <c r="P146" i="52"/>
  <c r="BC145" i="52"/>
  <c r="BB145" i="52"/>
  <c r="BA145" i="52"/>
  <c r="AZ145" i="52"/>
  <c r="AY145" i="52"/>
  <c r="AX145" i="52"/>
  <c r="AW145" i="52"/>
  <c r="AV145" i="52"/>
  <c r="AU145" i="52"/>
  <c r="AT145" i="52"/>
  <c r="AS145" i="52"/>
  <c r="AR145" i="52"/>
  <c r="BD145" i="52" s="1"/>
  <c r="AP145" i="52"/>
  <c r="AO145" i="52"/>
  <c r="AN145" i="52"/>
  <c r="AM145" i="52"/>
  <c r="AL145" i="52"/>
  <c r="AK145" i="52"/>
  <c r="AC145" i="52"/>
  <c r="P145" i="52"/>
  <c r="BC144" i="52"/>
  <c r="BB144" i="52"/>
  <c r="BA144" i="52"/>
  <c r="AZ144" i="52"/>
  <c r="AY144" i="52"/>
  <c r="AX144" i="52"/>
  <c r="AW144" i="52"/>
  <c r="AV144" i="52"/>
  <c r="AU144" i="52"/>
  <c r="AT144" i="52"/>
  <c r="AS144" i="52"/>
  <c r="AR144" i="52"/>
  <c r="BD144" i="52" s="1"/>
  <c r="AP144" i="52"/>
  <c r="AO144" i="52"/>
  <c r="AN144" i="52"/>
  <c r="AM144" i="52"/>
  <c r="AL144" i="52"/>
  <c r="AK144" i="52"/>
  <c r="AC144" i="52"/>
  <c r="P144" i="52"/>
  <c r="BC143" i="52"/>
  <c r="BB143" i="52"/>
  <c r="BA143" i="52"/>
  <c r="AZ143" i="52"/>
  <c r="AY143" i="52"/>
  <c r="AX143" i="52"/>
  <c r="AW143" i="52"/>
  <c r="AV143" i="52"/>
  <c r="AU143" i="52"/>
  <c r="AT143" i="52"/>
  <c r="AS143" i="52"/>
  <c r="AR143" i="52"/>
  <c r="BD143" i="52" s="1"/>
  <c r="AP143" i="52"/>
  <c r="AO143" i="52"/>
  <c r="AN143" i="52"/>
  <c r="AM143" i="52"/>
  <c r="AL143" i="52"/>
  <c r="AK143" i="52"/>
  <c r="AC143" i="52"/>
  <c r="P143" i="52"/>
  <c r="BC142" i="52"/>
  <c r="BB142" i="52"/>
  <c r="BA142" i="52"/>
  <c r="AZ142" i="52"/>
  <c r="AY142" i="52"/>
  <c r="AX142" i="52"/>
  <c r="AW142" i="52"/>
  <c r="AV142" i="52"/>
  <c r="AU142" i="52"/>
  <c r="AT142" i="52"/>
  <c r="AS142" i="52"/>
  <c r="AR142" i="52"/>
  <c r="BD142" i="52" s="1"/>
  <c r="AP142" i="52"/>
  <c r="AO142" i="52"/>
  <c r="AN142" i="52"/>
  <c r="AM142" i="52"/>
  <c r="AL142" i="52"/>
  <c r="AK142" i="52"/>
  <c r="AC142" i="52"/>
  <c r="P142" i="52"/>
  <c r="BC141" i="52"/>
  <c r="BB141" i="52"/>
  <c r="BA141" i="52"/>
  <c r="AZ141" i="52"/>
  <c r="AY141" i="52"/>
  <c r="AX141" i="52"/>
  <c r="AW141" i="52"/>
  <c r="AV141" i="52"/>
  <c r="AU141" i="52"/>
  <c r="AT141" i="52"/>
  <c r="AS141" i="52"/>
  <c r="AR141" i="52"/>
  <c r="BD141" i="52" s="1"/>
  <c r="AP141" i="52"/>
  <c r="AO141" i="52"/>
  <c r="AN141" i="52"/>
  <c r="AM141" i="52"/>
  <c r="AL141" i="52"/>
  <c r="AK141" i="52"/>
  <c r="AC141" i="52"/>
  <c r="P141" i="52"/>
  <c r="BC140" i="52"/>
  <c r="BB140" i="52"/>
  <c r="BA140" i="52"/>
  <c r="AZ140" i="52"/>
  <c r="AY140" i="52"/>
  <c r="AX140" i="52"/>
  <c r="AW140" i="52"/>
  <c r="AV140" i="52"/>
  <c r="AU140" i="52"/>
  <c r="AT140" i="52"/>
  <c r="AS140" i="52"/>
  <c r="AR140" i="52"/>
  <c r="BD140" i="52" s="1"/>
  <c r="AP140" i="52"/>
  <c r="AO140" i="52"/>
  <c r="AN140" i="52"/>
  <c r="AM140" i="52"/>
  <c r="AL140" i="52"/>
  <c r="AK140" i="52"/>
  <c r="AC140" i="52"/>
  <c r="P140" i="52"/>
  <c r="BC139" i="52"/>
  <c r="BB139" i="52"/>
  <c r="BA139" i="52"/>
  <c r="AZ139" i="52"/>
  <c r="AY139" i="52"/>
  <c r="AX139" i="52"/>
  <c r="AW139" i="52"/>
  <c r="AV139" i="52"/>
  <c r="AU139" i="52"/>
  <c r="AT139" i="52"/>
  <c r="AS139" i="52"/>
  <c r="AR139" i="52"/>
  <c r="BD139" i="52" s="1"/>
  <c r="AP139" i="52"/>
  <c r="AO139" i="52"/>
  <c r="AN139" i="52"/>
  <c r="AM139" i="52"/>
  <c r="AL139" i="52"/>
  <c r="AK139" i="52"/>
  <c r="AC139" i="52"/>
  <c r="P139" i="52"/>
  <c r="BC138" i="52"/>
  <c r="BB138" i="52"/>
  <c r="BA138" i="52"/>
  <c r="AZ138" i="52"/>
  <c r="AY138" i="52"/>
  <c r="AX138" i="52"/>
  <c r="AW138" i="52"/>
  <c r="AV138" i="52"/>
  <c r="AU138" i="52"/>
  <c r="AT138" i="52"/>
  <c r="AS138" i="52"/>
  <c r="AR138" i="52"/>
  <c r="BD138" i="52" s="1"/>
  <c r="AP138" i="52"/>
  <c r="AO138" i="52"/>
  <c r="AN138" i="52"/>
  <c r="AM138" i="52"/>
  <c r="AL138" i="52"/>
  <c r="AK138" i="52"/>
  <c r="AC138" i="52"/>
  <c r="P138" i="52"/>
  <c r="BC137" i="52"/>
  <c r="BB137" i="52"/>
  <c r="BA137" i="52"/>
  <c r="AZ137" i="52"/>
  <c r="AY137" i="52"/>
  <c r="AX137" i="52"/>
  <c r="AW137" i="52"/>
  <c r="AV137" i="52"/>
  <c r="AU137" i="52"/>
  <c r="AT137" i="52"/>
  <c r="AS137" i="52"/>
  <c r="AR137" i="52"/>
  <c r="BD137" i="52" s="1"/>
  <c r="AP137" i="52"/>
  <c r="AO137" i="52"/>
  <c r="AN137" i="52"/>
  <c r="AM137" i="52"/>
  <c r="AL137" i="52"/>
  <c r="AK137" i="52"/>
  <c r="AC137" i="52"/>
  <c r="P137" i="52"/>
  <c r="BC136" i="52"/>
  <c r="BB136" i="52"/>
  <c r="BA136" i="52"/>
  <c r="AZ136" i="52"/>
  <c r="AY136" i="52"/>
  <c r="AX136" i="52"/>
  <c r="AW136" i="52"/>
  <c r="AV136" i="52"/>
  <c r="AU136" i="52"/>
  <c r="AT136" i="52"/>
  <c r="AS136" i="52"/>
  <c r="AR136" i="52"/>
  <c r="BD136" i="52" s="1"/>
  <c r="AP136" i="52"/>
  <c r="AO136" i="52"/>
  <c r="AN136" i="52"/>
  <c r="AM136" i="52"/>
  <c r="AL136" i="52"/>
  <c r="AK136" i="52"/>
  <c r="AC136" i="52"/>
  <c r="P136" i="52"/>
  <c r="BC135" i="52"/>
  <c r="BB135" i="52"/>
  <c r="BA135" i="52"/>
  <c r="AZ135" i="52"/>
  <c r="AY135" i="52"/>
  <c r="AX135" i="52"/>
  <c r="AW135" i="52"/>
  <c r="AV135" i="52"/>
  <c r="AU135" i="52"/>
  <c r="AT135" i="52"/>
  <c r="AS135" i="52"/>
  <c r="AR135" i="52"/>
  <c r="BD135" i="52" s="1"/>
  <c r="AP135" i="52"/>
  <c r="AO135" i="52"/>
  <c r="AN135" i="52"/>
  <c r="AM135" i="52"/>
  <c r="AL135" i="52"/>
  <c r="AK135" i="52"/>
  <c r="AC135" i="52"/>
  <c r="P135" i="52"/>
  <c r="BC134" i="52"/>
  <c r="BB134" i="52"/>
  <c r="BA134" i="52"/>
  <c r="AZ134" i="52"/>
  <c r="AY134" i="52"/>
  <c r="AX134" i="52"/>
  <c r="AW134" i="52"/>
  <c r="AV134" i="52"/>
  <c r="AU134" i="52"/>
  <c r="AT134" i="52"/>
  <c r="AS134" i="52"/>
  <c r="AR134" i="52"/>
  <c r="BD134" i="52" s="1"/>
  <c r="AP134" i="52"/>
  <c r="AO134" i="52"/>
  <c r="AN134" i="52"/>
  <c r="AM134" i="52"/>
  <c r="AL134" i="52"/>
  <c r="AK134" i="52"/>
  <c r="AC134" i="52"/>
  <c r="P134" i="52"/>
  <c r="BC133" i="52"/>
  <c r="BB133" i="52"/>
  <c r="BA133" i="52"/>
  <c r="AZ133" i="52"/>
  <c r="AY133" i="52"/>
  <c r="AX133" i="52"/>
  <c r="AW133" i="52"/>
  <c r="AV133" i="52"/>
  <c r="AU133" i="52"/>
  <c r="AT133" i="52"/>
  <c r="AS133" i="52"/>
  <c r="AR133" i="52"/>
  <c r="BD133" i="52" s="1"/>
  <c r="AP133" i="52"/>
  <c r="AO133" i="52"/>
  <c r="AN133" i="52"/>
  <c r="AM133" i="52"/>
  <c r="AL133" i="52"/>
  <c r="AK133" i="52"/>
  <c r="AC133" i="52"/>
  <c r="P133" i="52"/>
  <c r="BC132" i="52"/>
  <c r="BB132" i="52"/>
  <c r="BA132" i="52"/>
  <c r="AZ132" i="52"/>
  <c r="AY132" i="52"/>
  <c r="AX132" i="52"/>
  <c r="AW132" i="52"/>
  <c r="AV132" i="52"/>
  <c r="AU132" i="52"/>
  <c r="AT132" i="52"/>
  <c r="AS132" i="52"/>
  <c r="AR132" i="52"/>
  <c r="BD132" i="52" s="1"/>
  <c r="AP132" i="52"/>
  <c r="AO132" i="52"/>
  <c r="AN132" i="52"/>
  <c r="AM132" i="52"/>
  <c r="AL132" i="52"/>
  <c r="AK132" i="52"/>
  <c r="AC132" i="52"/>
  <c r="P132" i="52"/>
  <c r="BC131" i="52"/>
  <c r="BB131" i="52"/>
  <c r="BA131" i="52"/>
  <c r="AZ131" i="52"/>
  <c r="AY131" i="52"/>
  <c r="AX131" i="52"/>
  <c r="AW131" i="52"/>
  <c r="AV131" i="52"/>
  <c r="AU131" i="52"/>
  <c r="AT131" i="52"/>
  <c r="AS131" i="52"/>
  <c r="AR131" i="52"/>
  <c r="BD131" i="52" s="1"/>
  <c r="AP131" i="52"/>
  <c r="AO131" i="52"/>
  <c r="AN131" i="52"/>
  <c r="AM131" i="52"/>
  <c r="AL131" i="52"/>
  <c r="AK131" i="52"/>
  <c r="AC131" i="52"/>
  <c r="P131" i="52"/>
  <c r="BC130" i="52"/>
  <c r="BB130" i="52"/>
  <c r="BA130" i="52"/>
  <c r="AZ130" i="52"/>
  <c r="AY130" i="52"/>
  <c r="AX130" i="52"/>
  <c r="AW130" i="52"/>
  <c r="AV130" i="52"/>
  <c r="AU130" i="52"/>
  <c r="AT130" i="52"/>
  <c r="AS130" i="52"/>
  <c r="AR130" i="52"/>
  <c r="BD130" i="52" s="1"/>
  <c r="BE130" i="52" s="1"/>
  <c r="AP130" i="52"/>
  <c r="AO130" i="52"/>
  <c r="AN130" i="52"/>
  <c r="AM130" i="52"/>
  <c r="AL130" i="52"/>
  <c r="AK130" i="52"/>
  <c r="AC130" i="52"/>
  <c r="P130" i="52"/>
  <c r="BC129" i="52"/>
  <c r="BB129" i="52"/>
  <c r="BA129" i="52"/>
  <c r="AZ129" i="52"/>
  <c r="AY129" i="52"/>
  <c r="AX129" i="52"/>
  <c r="AW129" i="52"/>
  <c r="AV129" i="52"/>
  <c r="AU129" i="52"/>
  <c r="AT129" i="52"/>
  <c r="AS129" i="52"/>
  <c r="AR129" i="52"/>
  <c r="BD129" i="52" s="1"/>
  <c r="AP129" i="52"/>
  <c r="AO129" i="52"/>
  <c r="AN129" i="52"/>
  <c r="AM129" i="52"/>
  <c r="AL129" i="52"/>
  <c r="AK129" i="52"/>
  <c r="AC129" i="52"/>
  <c r="P129" i="52"/>
  <c r="BC128" i="52"/>
  <c r="BB128" i="52"/>
  <c r="BA128" i="52"/>
  <c r="AZ128" i="52"/>
  <c r="AY128" i="52"/>
  <c r="AX128" i="52"/>
  <c r="AW128" i="52"/>
  <c r="AV128" i="52"/>
  <c r="AU128" i="52"/>
  <c r="AT128" i="52"/>
  <c r="AS128" i="52"/>
  <c r="AR128" i="52"/>
  <c r="BD128" i="52" s="1"/>
  <c r="AP128" i="52"/>
  <c r="AO128" i="52"/>
  <c r="AN128" i="52"/>
  <c r="AM128" i="52"/>
  <c r="AL128" i="52"/>
  <c r="AK128" i="52"/>
  <c r="AC128" i="52"/>
  <c r="P128" i="52"/>
  <c r="BC127" i="52"/>
  <c r="BB127" i="52"/>
  <c r="BA127" i="52"/>
  <c r="AZ127" i="52"/>
  <c r="AY127" i="52"/>
  <c r="AX127" i="52"/>
  <c r="AW127" i="52"/>
  <c r="AV127" i="52"/>
  <c r="AU127" i="52"/>
  <c r="AT127" i="52"/>
  <c r="AS127" i="52"/>
  <c r="AR127" i="52"/>
  <c r="BD127" i="52" s="1"/>
  <c r="AP127" i="52"/>
  <c r="AO127" i="52"/>
  <c r="AN127" i="52"/>
  <c r="AM127" i="52"/>
  <c r="AL127" i="52"/>
  <c r="AK127" i="52"/>
  <c r="AC127" i="52"/>
  <c r="P127" i="52"/>
  <c r="BC126" i="52"/>
  <c r="BB126" i="52"/>
  <c r="BA126" i="52"/>
  <c r="AZ126" i="52"/>
  <c r="AY126" i="52"/>
  <c r="AX126" i="52"/>
  <c r="AW126" i="52"/>
  <c r="AV126" i="52"/>
  <c r="AU126" i="52"/>
  <c r="AT126" i="52"/>
  <c r="AS126" i="52"/>
  <c r="AR126" i="52"/>
  <c r="BD126" i="52" s="1"/>
  <c r="AP126" i="52"/>
  <c r="AO126" i="52"/>
  <c r="AN126" i="52"/>
  <c r="AM126" i="52"/>
  <c r="AL126" i="52"/>
  <c r="AK126" i="52"/>
  <c r="AC126" i="52"/>
  <c r="P126" i="52"/>
  <c r="BC125" i="52"/>
  <c r="BB125" i="52"/>
  <c r="BA125" i="52"/>
  <c r="AZ125" i="52"/>
  <c r="AY125" i="52"/>
  <c r="AX125" i="52"/>
  <c r="AW125" i="52"/>
  <c r="AV125" i="52"/>
  <c r="AU125" i="52"/>
  <c r="AT125" i="52"/>
  <c r="AS125" i="52"/>
  <c r="AR125" i="52"/>
  <c r="BD125" i="52" s="1"/>
  <c r="AP125" i="52"/>
  <c r="AO125" i="52"/>
  <c r="AN125" i="52"/>
  <c r="AM125" i="52"/>
  <c r="AL125" i="52"/>
  <c r="AK125" i="52"/>
  <c r="AC125" i="52"/>
  <c r="P125" i="52"/>
  <c r="BC124" i="52"/>
  <c r="BB124" i="52"/>
  <c r="BA124" i="52"/>
  <c r="AZ124" i="52"/>
  <c r="AY124" i="52"/>
  <c r="AX124" i="52"/>
  <c r="AW124" i="52"/>
  <c r="AV124" i="52"/>
  <c r="AU124" i="52"/>
  <c r="AT124" i="52"/>
  <c r="AS124" i="52"/>
  <c r="AR124" i="52"/>
  <c r="BD124" i="52" s="1"/>
  <c r="AP124" i="52"/>
  <c r="AO124" i="52"/>
  <c r="AN124" i="52"/>
  <c r="AM124" i="52"/>
  <c r="AL124" i="52"/>
  <c r="AK124" i="52"/>
  <c r="AC124" i="52"/>
  <c r="P124" i="52"/>
  <c r="BC123" i="52"/>
  <c r="BB123" i="52"/>
  <c r="BA123" i="52"/>
  <c r="AZ123" i="52"/>
  <c r="AY123" i="52"/>
  <c r="AX123" i="52"/>
  <c r="AW123" i="52"/>
  <c r="AV123" i="52"/>
  <c r="AU123" i="52"/>
  <c r="AT123" i="52"/>
  <c r="AS123" i="52"/>
  <c r="AR123" i="52"/>
  <c r="BD123" i="52" s="1"/>
  <c r="AP123" i="52"/>
  <c r="AO123" i="52"/>
  <c r="AN123" i="52"/>
  <c r="AM123" i="52"/>
  <c r="AL123" i="52"/>
  <c r="AK123" i="52"/>
  <c r="AC123" i="52"/>
  <c r="P123" i="52"/>
  <c r="BC122" i="52"/>
  <c r="BB122" i="52"/>
  <c r="BA122" i="52"/>
  <c r="AZ122" i="52"/>
  <c r="AY122" i="52"/>
  <c r="AX122" i="52"/>
  <c r="AW122" i="52"/>
  <c r="AV122" i="52"/>
  <c r="AU122" i="52"/>
  <c r="AT122" i="52"/>
  <c r="AS122" i="52"/>
  <c r="AR122" i="52"/>
  <c r="BD122" i="52" s="1"/>
  <c r="AP122" i="52"/>
  <c r="AO122" i="52"/>
  <c r="AN122" i="52"/>
  <c r="AM122" i="52"/>
  <c r="AL122" i="52"/>
  <c r="AK122" i="52"/>
  <c r="AC122" i="52"/>
  <c r="P122" i="52"/>
  <c r="BC121" i="52"/>
  <c r="BB121" i="52"/>
  <c r="BA121" i="52"/>
  <c r="AZ121" i="52"/>
  <c r="AY121" i="52"/>
  <c r="AX121" i="52"/>
  <c r="AW121" i="52"/>
  <c r="AV121" i="52"/>
  <c r="AU121" i="52"/>
  <c r="AT121" i="52"/>
  <c r="AS121" i="52"/>
  <c r="AR121" i="52"/>
  <c r="BD121" i="52" s="1"/>
  <c r="AP121" i="52"/>
  <c r="AO121" i="52"/>
  <c r="AN121" i="52"/>
  <c r="AM121" i="52"/>
  <c r="AL121" i="52"/>
  <c r="AK121" i="52"/>
  <c r="AC121" i="52"/>
  <c r="P121" i="52"/>
  <c r="BC120" i="52"/>
  <c r="BB120" i="52"/>
  <c r="BA120" i="52"/>
  <c r="AZ120" i="52"/>
  <c r="AY120" i="52"/>
  <c r="AX120" i="52"/>
  <c r="AW120" i="52"/>
  <c r="AV120" i="52"/>
  <c r="AU120" i="52"/>
  <c r="AT120" i="52"/>
  <c r="AS120" i="52"/>
  <c r="AR120" i="52"/>
  <c r="BD120" i="52" s="1"/>
  <c r="BE120" i="52" s="1"/>
  <c r="AP120" i="52"/>
  <c r="AO120" i="52"/>
  <c r="AN120" i="52"/>
  <c r="AM120" i="52"/>
  <c r="AL120" i="52"/>
  <c r="AK120" i="52"/>
  <c r="AC120" i="52"/>
  <c r="P120" i="52"/>
  <c r="BC119" i="52"/>
  <c r="BB119" i="52"/>
  <c r="BA119" i="52"/>
  <c r="AZ119" i="52"/>
  <c r="AY119" i="52"/>
  <c r="AX119" i="52"/>
  <c r="AW119" i="52"/>
  <c r="AV119" i="52"/>
  <c r="AU119" i="52"/>
  <c r="AT119" i="52"/>
  <c r="AS119" i="52"/>
  <c r="AR119" i="52"/>
  <c r="BD119" i="52" s="1"/>
  <c r="AP119" i="52"/>
  <c r="AO119" i="52"/>
  <c r="AN119" i="52"/>
  <c r="AM119" i="52"/>
  <c r="AL119" i="52"/>
  <c r="AK119" i="52"/>
  <c r="AC119" i="52"/>
  <c r="P119" i="52"/>
  <c r="BC118" i="52"/>
  <c r="BB118" i="52"/>
  <c r="BA118" i="52"/>
  <c r="AZ118" i="52"/>
  <c r="AY118" i="52"/>
  <c r="AX118" i="52"/>
  <c r="AW118" i="52"/>
  <c r="AV118" i="52"/>
  <c r="AU118" i="52"/>
  <c r="AT118" i="52"/>
  <c r="AS118" i="52"/>
  <c r="AR118" i="52"/>
  <c r="BD118" i="52" s="1"/>
  <c r="AP118" i="52"/>
  <c r="AO118" i="52"/>
  <c r="AN118" i="52"/>
  <c r="AM118" i="52"/>
  <c r="AL118" i="52"/>
  <c r="AK118" i="52"/>
  <c r="AQ118" i="52" s="1"/>
  <c r="AC118" i="52"/>
  <c r="P118" i="52"/>
  <c r="BC117" i="52"/>
  <c r="BB117" i="52"/>
  <c r="BA117" i="52"/>
  <c r="AZ117" i="52"/>
  <c r="AY117" i="52"/>
  <c r="AX117" i="52"/>
  <c r="AW117" i="52"/>
  <c r="AV117" i="52"/>
  <c r="AU117" i="52"/>
  <c r="AT117" i="52"/>
  <c r="AS117" i="52"/>
  <c r="AR117" i="52"/>
  <c r="AP117" i="52"/>
  <c r="AO117" i="52"/>
  <c r="AN117" i="52"/>
  <c r="AM117" i="52"/>
  <c r="AL117" i="52"/>
  <c r="AK117" i="52"/>
  <c r="AC117" i="52"/>
  <c r="P117" i="52"/>
  <c r="BC116" i="52"/>
  <c r="BB116" i="52"/>
  <c r="BA116" i="52"/>
  <c r="AZ116" i="52"/>
  <c r="AY116" i="52"/>
  <c r="AX116" i="52"/>
  <c r="AW116" i="52"/>
  <c r="AV116" i="52"/>
  <c r="AU116" i="52"/>
  <c r="AT116" i="52"/>
  <c r="AS116" i="52"/>
  <c r="AR116" i="52"/>
  <c r="AP116" i="52"/>
  <c r="AO116" i="52"/>
  <c r="AN116" i="52"/>
  <c r="AM116" i="52"/>
  <c r="AL116" i="52"/>
  <c r="AK116" i="52"/>
  <c r="AQ116" i="52" s="1"/>
  <c r="AC116" i="52"/>
  <c r="P116" i="52"/>
  <c r="BC115" i="52"/>
  <c r="BB115" i="52"/>
  <c r="BA115" i="52"/>
  <c r="AZ115" i="52"/>
  <c r="AY115" i="52"/>
  <c r="AX115" i="52"/>
  <c r="AW115" i="52"/>
  <c r="AV115" i="52"/>
  <c r="AU115" i="52"/>
  <c r="AT115" i="52"/>
  <c r="AS115" i="52"/>
  <c r="AR115" i="52"/>
  <c r="AP115" i="52"/>
  <c r="AO115" i="52"/>
  <c r="AN115" i="52"/>
  <c r="AM115" i="52"/>
  <c r="AL115" i="52"/>
  <c r="AK115" i="52"/>
  <c r="AC115" i="52"/>
  <c r="P115" i="52"/>
  <c r="BC114" i="52"/>
  <c r="BB114" i="52"/>
  <c r="BA114" i="52"/>
  <c r="AZ114" i="52"/>
  <c r="AY114" i="52"/>
  <c r="AX114" i="52"/>
  <c r="AW114" i="52"/>
  <c r="AV114" i="52"/>
  <c r="AU114" i="52"/>
  <c r="AT114" i="52"/>
  <c r="AS114" i="52"/>
  <c r="AR114" i="52"/>
  <c r="AP114" i="52"/>
  <c r="AO114" i="52"/>
  <c r="AN114" i="52"/>
  <c r="AM114" i="52"/>
  <c r="AL114" i="52"/>
  <c r="AK114" i="52"/>
  <c r="AQ114" i="52" s="1"/>
  <c r="AC114" i="52"/>
  <c r="P114" i="52"/>
  <c r="BC113" i="52"/>
  <c r="BB113" i="52"/>
  <c r="BA113" i="52"/>
  <c r="AZ113" i="52"/>
  <c r="AY113" i="52"/>
  <c r="AX113" i="52"/>
  <c r="AW113" i="52"/>
  <c r="AV113" i="52"/>
  <c r="AU113" i="52"/>
  <c r="AT113" i="52"/>
  <c r="AS113" i="52"/>
  <c r="AR113" i="52"/>
  <c r="AP113" i="52"/>
  <c r="AO113" i="52"/>
  <c r="AN113" i="52"/>
  <c r="AM113" i="52"/>
  <c r="AL113" i="52"/>
  <c r="AK113" i="52"/>
  <c r="AQ113" i="52" s="1"/>
  <c r="AC113" i="52"/>
  <c r="P113" i="52"/>
  <c r="BC112" i="52"/>
  <c r="BB112" i="52"/>
  <c r="BA112" i="52"/>
  <c r="AZ112" i="52"/>
  <c r="AY112" i="52"/>
  <c r="AX112" i="52"/>
  <c r="AW112" i="52"/>
  <c r="AV112" i="52"/>
  <c r="AU112" i="52"/>
  <c r="AT112" i="52"/>
  <c r="AS112" i="52"/>
  <c r="AR112" i="52"/>
  <c r="AP112" i="52"/>
  <c r="AO112" i="52"/>
  <c r="AN112" i="52"/>
  <c r="AM112" i="52"/>
  <c r="AL112" i="52"/>
  <c r="AK112" i="52"/>
  <c r="AC112" i="52"/>
  <c r="P112" i="52"/>
  <c r="BC111" i="52"/>
  <c r="BB111" i="52"/>
  <c r="BA111" i="52"/>
  <c r="AZ111" i="52"/>
  <c r="AY111" i="52"/>
  <c r="AX111" i="52"/>
  <c r="AW111" i="52"/>
  <c r="AV111" i="52"/>
  <c r="AU111" i="52"/>
  <c r="AT111" i="52"/>
  <c r="AS111" i="52"/>
  <c r="AR111" i="52"/>
  <c r="AP111" i="52"/>
  <c r="AO111" i="52"/>
  <c r="AN111" i="52"/>
  <c r="AM111" i="52"/>
  <c r="AL111" i="52"/>
  <c r="AK111" i="52"/>
  <c r="AQ111" i="52" s="1"/>
  <c r="AC111" i="52"/>
  <c r="P111" i="52"/>
  <c r="BC110" i="52"/>
  <c r="BB110" i="52"/>
  <c r="BA110" i="52"/>
  <c r="AZ110" i="52"/>
  <c r="AY110" i="52"/>
  <c r="AX110" i="52"/>
  <c r="AW110" i="52"/>
  <c r="AV110" i="52"/>
  <c r="AU110" i="52"/>
  <c r="AT110" i="52"/>
  <c r="AS110" i="52"/>
  <c r="AR110" i="52"/>
  <c r="AP110" i="52"/>
  <c r="AO110" i="52"/>
  <c r="AN110" i="52"/>
  <c r="AM110" i="52"/>
  <c r="AL110" i="52"/>
  <c r="AK110" i="52"/>
  <c r="AQ110" i="52" s="1"/>
  <c r="AC110" i="52"/>
  <c r="P110" i="52"/>
  <c r="BC109" i="52"/>
  <c r="BB109" i="52"/>
  <c r="BA109" i="52"/>
  <c r="AZ109" i="52"/>
  <c r="AY109" i="52"/>
  <c r="AX109" i="52"/>
  <c r="AW109" i="52"/>
  <c r="AV109" i="52"/>
  <c r="AU109" i="52"/>
  <c r="AT109" i="52"/>
  <c r="AS109" i="52"/>
  <c r="AR109" i="52"/>
  <c r="AP109" i="52"/>
  <c r="AO109" i="52"/>
  <c r="AN109" i="52"/>
  <c r="AM109" i="52"/>
  <c r="AL109" i="52"/>
  <c r="AK109" i="52"/>
  <c r="AC109" i="52"/>
  <c r="P109" i="52"/>
  <c r="BC108" i="52"/>
  <c r="BB108" i="52"/>
  <c r="BA108" i="52"/>
  <c r="AZ108" i="52"/>
  <c r="AY108" i="52"/>
  <c r="AX108" i="52"/>
  <c r="AW108" i="52"/>
  <c r="AV108" i="52"/>
  <c r="AU108" i="52"/>
  <c r="AT108" i="52"/>
  <c r="AS108" i="52"/>
  <c r="AR108" i="52"/>
  <c r="AP108" i="52"/>
  <c r="AO108" i="52"/>
  <c r="AN108" i="52"/>
  <c r="AM108" i="52"/>
  <c r="AL108" i="52"/>
  <c r="AK108" i="52"/>
  <c r="AQ108" i="52" s="1"/>
  <c r="AC108" i="52"/>
  <c r="P108" i="52"/>
  <c r="BC107" i="52"/>
  <c r="BB107" i="52"/>
  <c r="BA107" i="52"/>
  <c r="AZ107" i="52"/>
  <c r="AY107" i="52"/>
  <c r="AX107" i="52"/>
  <c r="AW107" i="52"/>
  <c r="AV107" i="52"/>
  <c r="AU107" i="52"/>
  <c r="AT107" i="52"/>
  <c r="AS107" i="52"/>
  <c r="AR107" i="52"/>
  <c r="AP107" i="52"/>
  <c r="AO107" i="52"/>
  <c r="AN107" i="52"/>
  <c r="AM107" i="52"/>
  <c r="AL107" i="52"/>
  <c r="AK107" i="52"/>
  <c r="AC107" i="52"/>
  <c r="P107" i="52"/>
  <c r="BC106" i="52"/>
  <c r="BB106" i="52"/>
  <c r="BA106" i="52"/>
  <c r="AZ106" i="52"/>
  <c r="AY106" i="52"/>
  <c r="AX106" i="52"/>
  <c r="AW106" i="52"/>
  <c r="AV106" i="52"/>
  <c r="AU106" i="52"/>
  <c r="AT106" i="52"/>
  <c r="AS106" i="52"/>
  <c r="AR106" i="52"/>
  <c r="AP106" i="52"/>
  <c r="AO106" i="52"/>
  <c r="AN106" i="52"/>
  <c r="AM106" i="52"/>
  <c r="AL106" i="52"/>
  <c r="AK106" i="52"/>
  <c r="AQ106" i="52" s="1"/>
  <c r="AC106" i="52"/>
  <c r="P106" i="52"/>
  <c r="BC105" i="52"/>
  <c r="BB105" i="52"/>
  <c r="BA105" i="52"/>
  <c r="AZ105" i="52"/>
  <c r="AY105" i="52"/>
  <c r="AX105" i="52"/>
  <c r="AW105" i="52"/>
  <c r="AV105" i="52"/>
  <c r="AU105" i="52"/>
  <c r="AT105" i="52"/>
  <c r="AS105" i="52"/>
  <c r="AR105" i="52"/>
  <c r="AP105" i="52"/>
  <c r="AO105" i="52"/>
  <c r="AN105" i="52"/>
  <c r="AM105" i="52"/>
  <c r="AL105" i="52"/>
  <c r="AK105" i="52"/>
  <c r="AC105" i="52"/>
  <c r="P105" i="52"/>
  <c r="BC104" i="52"/>
  <c r="BB104" i="52"/>
  <c r="BA104" i="52"/>
  <c r="AZ104" i="52"/>
  <c r="AY104" i="52"/>
  <c r="AX104" i="52"/>
  <c r="AW104" i="52"/>
  <c r="AV104" i="52"/>
  <c r="AU104" i="52"/>
  <c r="AT104" i="52"/>
  <c r="AS104" i="52"/>
  <c r="AR104" i="52"/>
  <c r="AP104" i="52"/>
  <c r="AO104" i="52"/>
  <c r="AN104" i="52"/>
  <c r="AM104" i="52"/>
  <c r="AL104" i="52"/>
  <c r="AK104" i="52"/>
  <c r="AQ104" i="52" s="1"/>
  <c r="AC104" i="52"/>
  <c r="P104" i="52"/>
  <c r="BC103" i="52"/>
  <c r="BB103" i="52"/>
  <c r="BA103" i="52"/>
  <c r="AZ103" i="52"/>
  <c r="AY103" i="52"/>
  <c r="AX103" i="52"/>
  <c r="AW103" i="52"/>
  <c r="AV103" i="52"/>
  <c r="AU103" i="52"/>
  <c r="AT103" i="52"/>
  <c r="AS103" i="52"/>
  <c r="AR103" i="52"/>
  <c r="AP103" i="52"/>
  <c r="AO103" i="52"/>
  <c r="AN103" i="52"/>
  <c r="AM103" i="52"/>
  <c r="AL103" i="52"/>
  <c r="AK103" i="52"/>
  <c r="AQ103" i="52" s="1"/>
  <c r="AC103" i="52"/>
  <c r="P103" i="52"/>
  <c r="BC102" i="52"/>
  <c r="BB102" i="52"/>
  <c r="BA102" i="52"/>
  <c r="AZ102" i="52"/>
  <c r="AY102" i="52"/>
  <c r="AX102" i="52"/>
  <c r="AW102" i="52"/>
  <c r="AV102" i="52"/>
  <c r="AU102" i="52"/>
  <c r="AT102" i="52"/>
  <c r="AS102" i="52"/>
  <c r="AR102" i="52"/>
  <c r="AP102" i="52"/>
  <c r="AO102" i="52"/>
  <c r="AN102" i="52"/>
  <c r="AM102" i="52"/>
  <c r="AL102" i="52"/>
  <c r="AK102" i="52"/>
  <c r="AQ102" i="52" s="1"/>
  <c r="AC102" i="52"/>
  <c r="P102" i="52"/>
  <c r="BC101" i="52"/>
  <c r="BB101" i="52"/>
  <c r="BA101" i="52"/>
  <c r="AZ101" i="52"/>
  <c r="AY101" i="52"/>
  <c r="AX101" i="52"/>
  <c r="AW101" i="52"/>
  <c r="AV101" i="52"/>
  <c r="AU101" i="52"/>
  <c r="AT101" i="52"/>
  <c r="AS101" i="52"/>
  <c r="AR101" i="52"/>
  <c r="AP101" i="52"/>
  <c r="AO101" i="52"/>
  <c r="AN101" i="52"/>
  <c r="AM101" i="52"/>
  <c r="AL101" i="52"/>
  <c r="AK101" i="52"/>
  <c r="AQ101" i="52" s="1"/>
  <c r="AC101" i="52"/>
  <c r="P101" i="52"/>
  <c r="BC100" i="52"/>
  <c r="BB100" i="52"/>
  <c r="BA100" i="52"/>
  <c r="AZ100" i="52"/>
  <c r="AY100" i="52"/>
  <c r="AX100" i="52"/>
  <c r="AW100" i="52"/>
  <c r="AV100" i="52"/>
  <c r="AU100" i="52"/>
  <c r="AT100" i="52"/>
  <c r="AS100" i="52"/>
  <c r="AR100" i="52"/>
  <c r="AP100" i="52"/>
  <c r="AO100" i="52"/>
  <c r="AN100" i="52"/>
  <c r="AM100" i="52"/>
  <c r="AL100" i="52"/>
  <c r="AK100" i="52"/>
  <c r="AQ100" i="52" s="1"/>
  <c r="AC100" i="52"/>
  <c r="P100" i="52"/>
  <c r="BC99" i="52"/>
  <c r="BB99" i="52"/>
  <c r="BA99" i="52"/>
  <c r="AZ99" i="52"/>
  <c r="AY99" i="52"/>
  <c r="AX99" i="52"/>
  <c r="AW99" i="52"/>
  <c r="AV99" i="52"/>
  <c r="AU99" i="52"/>
  <c r="AT99" i="52"/>
  <c r="AS99" i="52"/>
  <c r="AR99" i="52"/>
  <c r="AP99" i="52"/>
  <c r="AO99" i="52"/>
  <c r="AN99" i="52"/>
  <c r="AM99" i="52"/>
  <c r="AL99" i="52"/>
  <c r="AK99" i="52"/>
  <c r="AQ99" i="52" s="1"/>
  <c r="AC99" i="52"/>
  <c r="P99" i="52"/>
  <c r="BC98" i="52"/>
  <c r="BB98" i="52"/>
  <c r="BA98" i="52"/>
  <c r="AZ98" i="52"/>
  <c r="AY98" i="52"/>
  <c r="AX98" i="52"/>
  <c r="AW98" i="52"/>
  <c r="AV98" i="52"/>
  <c r="AU98" i="52"/>
  <c r="AT98" i="52"/>
  <c r="AS98" i="52"/>
  <c r="AR98" i="52"/>
  <c r="AP98" i="52"/>
  <c r="AO98" i="52"/>
  <c r="AN98" i="52"/>
  <c r="AM98" i="52"/>
  <c r="AL98" i="52"/>
  <c r="AK98" i="52"/>
  <c r="AQ98" i="52" s="1"/>
  <c r="AC98" i="52"/>
  <c r="P98" i="52"/>
  <c r="BC97" i="52"/>
  <c r="BB97" i="52"/>
  <c r="BA97" i="52"/>
  <c r="AZ97" i="52"/>
  <c r="AY97" i="52"/>
  <c r="AX97" i="52"/>
  <c r="AW97" i="52"/>
  <c r="AV97" i="52"/>
  <c r="AU97" i="52"/>
  <c r="AT97" i="52"/>
  <c r="AS97" i="52"/>
  <c r="AR97" i="52"/>
  <c r="AP97" i="52"/>
  <c r="AO97" i="52"/>
  <c r="AN97" i="52"/>
  <c r="AM97" i="52"/>
  <c r="AL97" i="52"/>
  <c r="AK97" i="52"/>
  <c r="AQ97" i="52" s="1"/>
  <c r="AC97" i="52"/>
  <c r="P97" i="52"/>
  <c r="BC96" i="52"/>
  <c r="BB96" i="52"/>
  <c r="BA96" i="52"/>
  <c r="AZ96" i="52"/>
  <c r="AY96" i="52"/>
  <c r="AX96" i="52"/>
  <c r="AW96" i="52"/>
  <c r="AV96" i="52"/>
  <c r="AU96" i="52"/>
  <c r="AT96" i="52"/>
  <c r="AS96" i="52"/>
  <c r="AR96" i="52"/>
  <c r="AP96" i="52"/>
  <c r="AO96" i="52"/>
  <c r="AN96" i="52"/>
  <c r="AM96" i="52"/>
  <c r="AL96" i="52"/>
  <c r="AK96" i="52"/>
  <c r="AQ96" i="52" s="1"/>
  <c r="AC96" i="52"/>
  <c r="P96" i="52"/>
  <c r="BC95" i="52"/>
  <c r="BB95" i="52"/>
  <c r="BA95" i="52"/>
  <c r="AZ95" i="52"/>
  <c r="AY95" i="52"/>
  <c r="AX95" i="52"/>
  <c r="AW95" i="52"/>
  <c r="AV95" i="52"/>
  <c r="AU95" i="52"/>
  <c r="AT95" i="52"/>
  <c r="AS95" i="52"/>
  <c r="AR95" i="52"/>
  <c r="AP95" i="52"/>
  <c r="AO95" i="52"/>
  <c r="AN95" i="52"/>
  <c r="AM95" i="52"/>
  <c r="AL95" i="52"/>
  <c r="AK95" i="52"/>
  <c r="AQ95" i="52" s="1"/>
  <c r="AC95" i="52"/>
  <c r="P95" i="52"/>
  <c r="BC94" i="52"/>
  <c r="BB94" i="52"/>
  <c r="BA94" i="52"/>
  <c r="AZ94" i="52"/>
  <c r="AY94" i="52"/>
  <c r="AX94" i="52"/>
  <c r="AW94" i="52"/>
  <c r="AV94" i="52"/>
  <c r="AU94" i="52"/>
  <c r="AT94" i="52"/>
  <c r="AS94" i="52"/>
  <c r="AR94" i="52"/>
  <c r="AP94" i="52"/>
  <c r="AO94" i="52"/>
  <c r="AN94" i="52"/>
  <c r="AM94" i="52"/>
  <c r="AL94" i="52"/>
  <c r="AK94" i="52"/>
  <c r="AQ94" i="52" s="1"/>
  <c r="AC94" i="52"/>
  <c r="P94" i="52"/>
  <c r="BC93" i="52"/>
  <c r="BB93" i="52"/>
  <c r="BA93" i="52"/>
  <c r="AZ93" i="52"/>
  <c r="AY93" i="52"/>
  <c r="AX93" i="52"/>
  <c r="AW93" i="52"/>
  <c r="AV93" i="52"/>
  <c r="AU93" i="52"/>
  <c r="AT93" i="52"/>
  <c r="AS93" i="52"/>
  <c r="AR93" i="52"/>
  <c r="BD93" i="52" s="1"/>
  <c r="AP93" i="52"/>
  <c r="AO93" i="52"/>
  <c r="AN93" i="52"/>
  <c r="AM93" i="52"/>
  <c r="AL93" i="52"/>
  <c r="AK93" i="52"/>
  <c r="AC93" i="52"/>
  <c r="P93" i="52"/>
  <c r="BC92" i="52"/>
  <c r="BB92" i="52"/>
  <c r="BA92" i="52"/>
  <c r="AZ92" i="52"/>
  <c r="AY92" i="52"/>
  <c r="AX92" i="52"/>
  <c r="AW92" i="52"/>
  <c r="AV92" i="52"/>
  <c r="AU92" i="52"/>
  <c r="AT92" i="52"/>
  <c r="AS92" i="52"/>
  <c r="AR92" i="52"/>
  <c r="BD92" i="52" s="1"/>
  <c r="AP92" i="52"/>
  <c r="AO92" i="52"/>
  <c r="AN92" i="52"/>
  <c r="AM92" i="52"/>
  <c r="AL92" i="52"/>
  <c r="AK92" i="52"/>
  <c r="AC92" i="52"/>
  <c r="P92" i="52"/>
  <c r="BC91" i="52"/>
  <c r="BB91" i="52"/>
  <c r="BA91" i="52"/>
  <c r="AZ91" i="52"/>
  <c r="AY91" i="52"/>
  <c r="AX91" i="52"/>
  <c r="AW91" i="52"/>
  <c r="AV91" i="52"/>
  <c r="AU91" i="52"/>
  <c r="AT91" i="52"/>
  <c r="AS91" i="52"/>
  <c r="AP91" i="52"/>
  <c r="AO91" i="52"/>
  <c r="AN91" i="52"/>
  <c r="AM91" i="52"/>
  <c r="AL91" i="52"/>
  <c r="AK91" i="52"/>
  <c r="Q91" i="52"/>
  <c r="AR91" i="52" s="1"/>
  <c r="P91" i="52"/>
  <c r="BC90" i="52"/>
  <c r="BB90" i="52"/>
  <c r="BA90" i="52"/>
  <c r="AZ90" i="52"/>
  <c r="AY90" i="52"/>
  <c r="AX90" i="52"/>
  <c r="AW90" i="52"/>
  <c r="AV90" i="52"/>
  <c r="AU90" i="52"/>
  <c r="AT90" i="52"/>
  <c r="AS90" i="52"/>
  <c r="AR90" i="52"/>
  <c r="AP90" i="52"/>
  <c r="AO90" i="52"/>
  <c r="AN90" i="52"/>
  <c r="AM90" i="52"/>
  <c r="AL90" i="52"/>
  <c r="AK90" i="52"/>
  <c r="AC90" i="52"/>
  <c r="P90" i="52"/>
  <c r="BC89" i="52"/>
  <c r="BB89" i="52"/>
  <c r="BA89" i="52"/>
  <c r="AZ89" i="52"/>
  <c r="AY89" i="52"/>
  <c r="AX89" i="52"/>
  <c r="AW89" i="52"/>
  <c r="AV89" i="52"/>
  <c r="AU89" i="52"/>
  <c r="AT89" i="52"/>
  <c r="AS89" i="52"/>
  <c r="AR89" i="52"/>
  <c r="AP89" i="52"/>
  <c r="AO89" i="52"/>
  <c r="AN89" i="52"/>
  <c r="AM89" i="52"/>
  <c r="AL89" i="52"/>
  <c r="AK89" i="52"/>
  <c r="AC89" i="52"/>
  <c r="P89" i="52"/>
  <c r="BC88" i="52"/>
  <c r="BB88" i="52"/>
  <c r="BA88" i="52"/>
  <c r="AZ88" i="52"/>
  <c r="AY88" i="52"/>
  <c r="AX88" i="52"/>
  <c r="AW88" i="52"/>
  <c r="AV88" i="52"/>
  <c r="AU88" i="52"/>
  <c r="AT88" i="52"/>
  <c r="AS88" i="52"/>
  <c r="AR88" i="52"/>
  <c r="AP88" i="52"/>
  <c r="AO88" i="52"/>
  <c r="AN88" i="52"/>
  <c r="AM88" i="52"/>
  <c r="AL88" i="52"/>
  <c r="AK88" i="52"/>
  <c r="AC88" i="52"/>
  <c r="P88" i="52"/>
  <c r="BC87" i="52"/>
  <c r="BB87" i="52"/>
  <c r="BA87" i="52"/>
  <c r="AZ87" i="52"/>
  <c r="AY87" i="52"/>
  <c r="AX87" i="52"/>
  <c r="AW87" i="52"/>
  <c r="AV87" i="52"/>
  <c r="AU87" i="52"/>
  <c r="AT87" i="52"/>
  <c r="AS87" i="52"/>
  <c r="AR87" i="52"/>
  <c r="AP87" i="52"/>
  <c r="AO87" i="52"/>
  <c r="AN87" i="52"/>
  <c r="AM87" i="52"/>
  <c r="AL87" i="52"/>
  <c r="AK87" i="52"/>
  <c r="AC87" i="52"/>
  <c r="P87" i="52"/>
  <c r="BC86" i="52"/>
  <c r="BB86" i="52"/>
  <c r="BA86" i="52"/>
  <c r="AZ86" i="52"/>
  <c r="AY86" i="52"/>
  <c r="AX86" i="52"/>
  <c r="AW86" i="52"/>
  <c r="AV86" i="52"/>
  <c r="AU86" i="52"/>
  <c r="AT86" i="52"/>
  <c r="AS86" i="52"/>
  <c r="AR86" i="52"/>
  <c r="AP86" i="52"/>
  <c r="AO86" i="52"/>
  <c r="AN86" i="52"/>
  <c r="AM86" i="52"/>
  <c r="AL86" i="52"/>
  <c r="AK86" i="52"/>
  <c r="AC86" i="52"/>
  <c r="P86" i="52"/>
  <c r="BC85" i="52"/>
  <c r="BB85" i="52"/>
  <c r="BA85" i="52"/>
  <c r="AZ85" i="52"/>
  <c r="AY85" i="52"/>
  <c r="AX85" i="52"/>
  <c r="AW85" i="52"/>
  <c r="AV85" i="52"/>
  <c r="AU85" i="52"/>
  <c r="AT85" i="52"/>
  <c r="AS85" i="52"/>
  <c r="AP85" i="52"/>
  <c r="AO85" i="52"/>
  <c r="AN85" i="52"/>
  <c r="AM85" i="52"/>
  <c r="AL85" i="52"/>
  <c r="AK85" i="52"/>
  <c r="Q85" i="52"/>
  <c r="AR85" i="52" s="1"/>
  <c r="BD85" i="52" s="1"/>
  <c r="P85" i="52"/>
  <c r="BC84" i="52"/>
  <c r="BB84" i="52"/>
  <c r="BA84" i="52"/>
  <c r="AZ84" i="52"/>
  <c r="AY84" i="52"/>
  <c r="AX84" i="52"/>
  <c r="AW84" i="52"/>
  <c r="AV84" i="52"/>
  <c r="AU84" i="52"/>
  <c r="AT84" i="52"/>
  <c r="AS84" i="52"/>
  <c r="AR84" i="52"/>
  <c r="AP84" i="52"/>
  <c r="AO84" i="52"/>
  <c r="AN84" i="52"/>
  <c r="AM84" i="52"/>
  <c r="AL84" i="52"/>
  <c r="AK84" i="52"/>
  <c r="AC84" i="52"/>
  <c r="P84" i="52"/>
  <c r="BC83" i="52"/>
  <c r="BB83" i="52"/>
  <c r="BA83" i="52"/>
  <c r="AZ83" i="52"/>
  <c r="AY83" i="52"/>
  <c r="AX83" i="52"/>
  <c r="AW83" i="52"/>
  <c r="AV83" i="52"/>
  <c r="AU83" i="52"/>
  <c r="AT83" i="52"/>
  <c r="AS83" i="52"/>
  <c r="AP83" i="52"/>
  <c r="AO83" i="52"/>
  <c r="AN83" i="52"/>
  <c r="AM83" i="52"/>
  <c r="AL83" i="52"/>
  <c r="AK83" i="52"/>
  <c r="Q83" i="52"/>
  <c r="AR83" i="52" s="1"/>
  <c r="P83" i="52"/>
  <c r="BC82" i="52"/>
  <c r="BB82" i="52"/>
  <c r="BA82" i="52"/>
  <c r="AZ82" i="52"/>
  <c r="AY82" i="52"/>
  <c r="AX82" i="52"/>
  <c r="AW82" i="52"/>
  <c r="AV82" i="52"/>
  <c r="AU82" i="52"/>
  <c r="AT82" i="52"/>
  <c r="AS82" i="52"/>
  <c r="AR82" i="52"/>
  <c r="BD82" i="52" s="1"/>
  <c r="AP82" i="52"/>
  <c r="AO82" i="52"/>
  <c r="AN82" i="52"/>
  <c r="AM82" i="52"/>
  <c r="AL82" i="52"/>
  <c r="AK82" i="52"/>
  <c r="AC82" i="52"/>
  <c r="P82" i="52"/>
  <c r="BC81" i="52"/>
  <c r="BB81" i="52"/>
  <c r="BA81" i="52"/>
  <c r="AZ81" i="52"/>
  <c r="AY81" i="52"/>
  <c r="AX81" i="52"/>
  <c r="AW81" i="52"/>
  <c r="AV81" i="52"/>
  <c r="AU81" i="52"/>
  <c r="AT81" i="52"/>
  <c r="AS81" i="52"/>
  <c r="AR81" i="52"/>
  <c r="BD81" i="52" s="1"/>
  <c r="AP81" i="52"/>
  <c r="AO81" i="52"/>
  <c r="AN81" i="52"/>
  <c r="AM81" i="52"/>
  <c r="AL81" i="52"/>
  <c r="AK81" i="52"/>
  <c r="AC81" i="52"/>
  <c r="P81" i="52"/>
  <c r="BC80" i="52"/>
  <c r="BB80" i="52"/>
  <c r="BA80" i="52"/>
  <c r="AZ80" i="52"/>
  <c r="AY80" i="52"/>
  <c r="AX80" i="52"/>
  <c r="AW80" i="52"/>
  <c r="AV80" i="52"/>
  <c r="AU80" i="52"/>
  <c r="AT80" i="52"/>
  <c r="AS80" i="52"/>
  <c r="AP80" i="52"/>
  <c r="AO80" i="52"/>
  <c r="AN80" i="52"/>
  <c r="AM80" i="52"/>
  <c r="AL80" i="52"/>
  <c r="AK80" i="52"/>
  <c r="Q80" i="52"/>
  <c r="AR80" i="52" s="1"/>
  <c r="BD80" i="52" s="1"/>
  <c r="P80" i="52"/>
  <c r="BC79" i="52"/>
  <c r="BB79" i="52"/>
  <c r="BA79" i="52"/>
  <c r="AZ79" i="52"/>
  <c r="AY79" i="52"/>
  <c r="AX79" i="52"/>
  <c r="AW79" i="52"/>
  <c r="AV79" i="52"/>
  <c r="AU79" i="52"/>
  <c r="AT79" i="52"/>
  <c r="AS79" i="52"/>
  <c r="AR79" i="52"/>
  <c r="AP79" i="52"/>
  <c r="AO79" i="52"/>
  <c r="AN79" i="52"/>
  <c r="AM79" i="52"/>
  <c r="AL79" i="52"/>
  <c r="AK79" i="52"/>
  <c r="AC79" i="52"/>
  <c r="P79" i="52"/>
  <c r="BC78" i="52"/>
  <c r="BB78" i="52"/>
  <c r="BA78" i="52"/>
  <c r="AZ78" i="52"/>
  <c r="AY78" i="52"/>
  <c r="AX78" i="52"/>
  <c r="AW78" i="52"/>
  <c r="AV78" i="52"/>
  <c r="AU78" i="52"/>
  <c r="AT78" i="52"/>
  <c r="AS78" i="52"/>
  <c r="AR78" i="52"/>
  <c r="AP78" i="52"/>
  <c r="AO78" i="52"/>
  <c r="AN78" i="52"/>
  <c r="AM78" i="52"/>
  <c r="AL78" i="52"/>
  <c r="AK78" i="52"/>
  <c r="AC78" i="52"/>
  <c r="P78" i="52"/>
  <c r="BC77" i="52"/>
  <c r="BB77" i="52"/>
  <c r="BA77" i="52"/>
  <c r="AZ77" i="52"/>
  <c r="AY77" i="52"/>
  <c r="AX77" i="52"/>
  <c r="AW77" i="52"/>
  <c r="AV77" i="52"/>
  <c r="AU77" i="52"/>
  <c r="AT77" i="52"/>
  <c r="AS77" i="52"/>
  <c r="AR77" i="52"/>
  <c r="AP77" i="52"/>
  <c r="AO77" i="52"/>
  <c r="AN77" i="52"/>
  <c r="AM77" i="52"/>
  <c r="AL77" i="52"/>
  <c r="AK77" i="52"/>
  <c r="AC77" i="52"/>
  <c r="P77" i="52"/>
  <c r="BC76" i="52"/>
  <c r="BB76" i="52"/>
  <c r="BA76" i="52"/>
  <c r="AZ76" i="52"/>
  <c r="AY76" i="52"/>
  <c r="AX76" i="52"/>
  <c r="AW76" i="52"/>
  <c r="AV76" i="52"/>
  <c r="AU76" i="52"/>
  <c r="AT76" i="52"/>
  <c r="AS76" i="52"/>
  <c r="AR76" i="52"/>
  <c r="AP76" i="52"/>
  <c r="AO76" i="52"/>
  <c r="AN76" i="52"/>
  <c r="AM76" i="52"/>
  <c r="AL76" i="52"/>
  <c r="AK76" i="52"/>
  <c r="AC76" i="52"/>
  <c r="P76" i="52"/>
  <c r="BC75" i="52"/>
  <c r="BB75" i="52"/>
  <c r="BA75" i="52"/>
  <c r="AZ75" i="52"/>
  <c r="AY75" i="52"/>
  <c r="AX75" i="52"/>
  <c r="AW75" i="52"/>
  <c r="AV75" i="52"/>
  <c r="AU75" i="52"/>
  <c r="AT75" i="52"/>
  <c r="AS75" i="52"/>
  <c r="AR75" i="52"/>
  <c r="AP75" i="52"/>
  <c r="AO75" i="52"/>
  <c r="AN75" i="52"/>
  <c r="AM75" i="52"/>
  <c r="AL75" i="52"/>
  <c r="AK75" i="52"/>
  <c r="AC75" i="52"/>
  <c r="P75" i="52"/>
  <c r="BC74" i="52"/>
  <c r="BB74" i="52"/>
  <c r="BA74" i="52"/>
  <c r="AZ74" i="52"/>
  <c r="AY74" i="52"/>
  <c r="AX74" i="52"/>
  <c r="AW74" i="52"/>
  <c r="AV74" i="52"/>
  <c r="AU74" i="52"/>
  <c r="AT74" i="52"/>
  <c r="AS74" i="52"/>
  <c r="AR74" i="52"/>
  <c r="AP74" i="52"/>
  <c r="AO74" i="52"/>
  <c r="AN74" i="52"/>
  <c r="AM74" i="52"/>
  <c r="AL74" i="52"/>
  <c r="AK74" i="52"/>
  <c r="AC74" i="52"/>
  <c r="P74" i="52"/>
  <c r="BC73" i="52"/>
  <c r="BB73" i="52"/>
  <c r="BA73" i="52"/>
  <c r="AZ73" i="52"/>
  <c r="AY73" i="52"/>
  <c r="AX73" i="52"/>
  <c r="AW73" i="52"/>
  <c r="AV73" i="52"/>
  <c r="AU73" i="52"/>
  <c r="AT73" i="52"/>
  <c r="AS73" i="52"/>
  <c r="AR73" i="52"/>
  <c r="AP73" i="52"/>
  <c r="AO73" i="52"/>
  <c r="AN73" i="52"/>
  <c r="AM73" i="52"/>
  <c r="AL73" i="52"/>
  <c r="AK73" i="52"/>
  <c r="AC73" i="52"/>
  <c r="P73" i="52"/>
  <c r="BC72" i="52"/>
  <c r="BB72" i="52"/>
  <c r="BA72" i="52"/>
  <c r="AZ72" i="52"/>
  <c r="AY72" i="52"/>
  <c r="AX72" i="52"/>
  <c r="AW72" i="52"/>
  <c r="AV72" i="52"/>
  <c r="AU72" i="52"/>
  <c r="AT72" i="52"/>
  <c r="AS72" i="52"/>
  <c r="AR72" i="52"/>
  <c r="AP72" i="52"/>
  <c r="AO72" i="52"/>
  <c r="AN72" i="52"/>
  <c r="AM72" i="52"/>
  <c r="AL72" i="52"/>
  <c r="AK72" i="52"/>
  <c r="AC72" i="52"/>
  <c r="P72" i="52"/>
  <c r="BC71" i="52"/>
  <c r="BB71" i="52"/>
  <c r="BA71" i="52"/>
  <c r="AZ71" i="52"/>
  <c r="AY71" i="52"/>
  <c r="AX71" i="52"/>
  <c r="AW71" i="52"/>
  <c r="AV71" i="52"/>
  <c r="AU71" i="52"/>
  <c r="AT71" i="52"/>
  <c r="AS71" i="52"/>
  <c r="AR71" i="52"/>
  <c r="AP71" i="52"/>
  <c r="AO71" i="52"/>
  <c r="AN71" i="52"/>
  <c r="AM71" i="52"/>
  <c r="AL71" i="52"/>
  <c r="AK71" i="52"/>
  <c r="AC71" i="52"/>
  <c r="P71" i="52"/>
  <c r="BC70" i="52"/>
  <c r="BB70" i="52"/>
  <c r="BA70" i="52"/>
  <c r="AZ70" i="52"/>
  <c r="AY70" i="52"/>
  <c r="AX70" i="52"/>
  <c r="AW70" i="52"/>
  <c r="AV70" i="52"/>
  <c r="AU70" i="52"/>
  <c r="AT70" i="52"/>
  <c r="AS70" i="52"/>
  <c r="AP70" i="52"/>
  <c r="AO70" i="52"/>
  <c r="AN70" i="52"/>
  <c r="AM70" i="52"/>
  <c r="AL70" i="52"/>
  <c r="AK70" i="52"/>
  <c r="AC70" i="52"/>
  <c r="Q70" i="52"/>
  <c r="AR70" i="52" s="1"/>
  <c r="BD70" i="52" s="1"/>
  <c r="P70" i="52"/>
  <c r="BC69" i="52"/>
  <c r="BB69" i="52"/>
  <c r="BA69" i="52"/>
  <c r="AZ69" i="52"/>
  <c r="AY69" i="52"/>
  <c r="AX69" i="52"/>
  <c r="AW69" i="52"/>
  <c r="AV69" i="52"/>
  <c r="AU69" i="52"/>
  <c r="AT69" i="52"/>
  <c r="AS69" i="52"/>
  <c r="AR69" i="52"/>
  <c r="AP69" i="52"/>
  <c r="AO69" i="52"/>
  <c r="AN69" i="52"/>
  <c r="AM69" i="52"/>
  <c r="AL69" i="52"/>
  <c r="AK69" i="52"/>
  <c r="AC69" i="52"/>
  <c r="P69" i="52"/>
  <c r="BC68" i="52"/>
  <c r="BB68" i="52"/>
  <c r="BA68" i="52"/>
  <c r="AZ68" i="52"/>
  <c r="AY68" i="52"/>
  <c r="AX68" i="52"/>
  <c r="AW68" i="52"/>
  <c r="AV68" i="52"/>
  <c r="AU68" i="52"/>
  <c r="AT68" i="52"/>
  <c r="AS68" i="52"/>
  <c r="AR68" i="52"/>
  <c r="AP68" i="52"/>
  <c r="AO68" i="52"/>
  <c r="AN68" i="52"/>
  <c r="AM68" i="52"/>
  <c r="AL68" i="52"/>
  <c r="AK68" i="52"/>
  <c r="AC68" i="52"/>
  <c r="P68" i="52"/>
  <c r="BC67" i="52"/>
  <c r="BB67" i="52"/>
  <c r="BA67" i="52"/>
  <c r="AZ67" i="52"/>
  <c r="AY67" i="52"/>
  <c r="AX67" i="52"/>
  <c r="AW67" i="52"/>
  <c r="AV67" i="52"/>
  <c r="AU67" i="52"/>
  <c r="AT67" i="52"/>
  <c r="AS67" i="52"/>
  <c r="AR67" i="52"/>
  <c r="AP67" i="52"/>
  <c r="AO67" i="52"/>
  <c r="AN67" i="52"/>
  <c r="AM67" i="52"/>
  <c r="AL67" i="52"/>
  <c r="AK67" i="52"/>
  <c r="AC67" i="52"/>
  <c r="P67" i="52"/>
  <c r="BC66" i="52"/>
  <c r="BB66" i="52"/>
  <c r="BA66" i="52"/>
  <c r="AZ66" i="52"/>
  <c r="AY66" i="52"/>
  <c r="AX66" i="52"/>
  <c r="AW66" i="52"/>
  <c r="AV66" i="52"/>
  <c r="AU66" i="52"/>
  <c r="AT66" i="52"/>
  <c r="AS66" i="52"/>
  <c r="AR66" i="52"/>
  <c r="AP66" i="52"/>
  <c r="AO66" i="52"/>
  <c r="AN66" i="52"/>
  <c r="AM66" i="52"/>
  <c r="AL66" i="52"/>
  <c r="AK66" i="52"/>
  <c r="AC66" i="52"/>
  <c r="P66" i="52"/>
  <c r="BC65" i="52"/>
  <c r="BB65" i="52"/>
  <c r="BA65" i="52"/>
  <c r="AZ65" i="52"/>
  <c r="AY65" i="52"/>
  <c r="AX65" i="52"/>
  <c r="AW65" i="52"/>
  <c r="AV65" i="52"/>
  <c r="AU65" i="52"/>
  <c r="AT65" i="52"/>
  <c r="AS65" i="52"/>
  <c r="AP65" i="52"/>
  <c r="AO65" i="52"/>
  <c r="AN65" i="52"/>
  <c r="AM65" i="52"/>
  <c r="AL65" i="52"/>
  <c r="AK65" i="52"/>
  <c r="Q65" i="52"/>
  <c r="P65" i="52"/>
  <c r="BC64" i="52"/>
  <c r="BB64" i="52"/>
  <c r="BA64" i="52"/>
  <c r="AZ64" i="52"/>
  <c r="AY64" i="52"/>
  <c r="AX64" i="52"/>
  <c r="AW64" i="52"/>
  <c r="AV64" i="52"/>
  <c r="AU64" i="52"/>
  <c r="AT64" i="52"/>
  <c r="AS64" i="52"/>
  <c r="AR64" i="52"/>
  <c r="AP64" i="52"/>
  <c r="AO64" i="52"/>
  <c r="AN64" i="52"/>
  <c r="AM64" i="52"/>
  <c r="AL64" i="52"/>
  <c r="AK64" i="52"/>
  <c r="AC64" i="52"/>
  <c r="P64" i="52"/>
  <c r="BC63" i="52"/>
  <c r="BB63" i="52"/>
  <c r="BA63" i="52"/>
  <c r="AZ63" i="52"/>
  <c r="AY63" i="52"/>
  <c r="AX63" i="52"/>
  <c r="AW63" i="52"/>
  <c r="AV63" i="52"/>
  <c r="AU63" i="52"/>
  <c r="AT63" i="52"/>
  <c r="AS63" i="52"/>
  <c r="AR63" i="52"/>
  <c r="AP63" i="52"/>
  <c r="AO63" i="52"/>
  <c r="AN63" i="52"/>
  <c r="AM63" i="52"/>
  <c r="AL63" i="52"/>
  <c r="AK63" i="52"/>
  <c r="AC63" i="52"/>
  <c r="P63" i="52"/>
  <c r="BC62" i="52"/>
  <c r="BB62" i="52"/>
  <c r="BA62" i="52"/>
  <c r="AZ62" i="52"/>
  <c r="AY62" i="52"/>
  <c r="AX62" i="52"/>
  <c r="AW62" i="52"/>
  <c r="AV62" i="52"/>
  <c r="AU62" i="52"/>
  <c r="AT62" i="52"/>
  <c r="AS62" i="52"/>
  <c r="AR62" i="52"/>
  <c r="AP62" i="52"/>
  <c r="AO62" i="52"/>
  <c r="AN62" i="52"/>
  <c r="AM62" i="52"/>
  <c r="AL62" i="52"/>
  <c r="AK62" i="52"/>
  <c r="AC62" i="52"/>
  <c r="P62" i="52"/>
  <c r="BC61" i="52"/>
  <c r="BB61" i="52"/>
  <c r="BA61" i="52"/>
  <c r="AZ61" i="52"/>
  <c r="AY61" i="52"/>
  <c r="AX61" i="52"/>
  <c r="AW61" i="52"/>
  <c r="AV61" i="52"/>
  <c r="AU61" i="52"/>
  <c r="AT61" i="52"/>
  <c r="AS61" i="52"/>
  <c r="AR61" i="52"/>
  <c r="AP61" i="52"/>
  <c r="AO61" i="52"/>
  <c r="AN61" i="52"/>
  <c r="AM61" i="52"/>
  <c r="AL61" i="52"/>
  <c r="AK61" i="52"/>
  <c r="AC61" i="52"/>
  <c r="P61" i="52"/>
  <c r="BC60" i="52"/>
  <c r="BB60" i="52"/>
  <c r="BA60" i="52"/>
  <c r="AZ60" i="52"/>
  <c r="AY60" i="52"/>
  <c r="AX60" i="52"/>
  <c r="AW60" i="52"/>
  <c r="AV60" i="52"/>
  <c r="AU60" i="52"/>
  <c r="AT60" i="52"/>
  <c r="AS60" i="52"/>
  <c r="AR60" i="52"/>
  <c r="AP60" i="52"/>
  <c r="AO60" i="52"/>
  <c r="AN60" i="52"/>
  <c r="AM60" i="52"/>
  <c r="AL60" i="52"/>
  <c r="AK60" i="52"/>
  <c r="AC60" i="52"/>
  <c r="P60" i="52"/>
  <c r="BC59" i="52"/>
  <c r="BB59" i="52"/>
  <c r="BA59" i="52"/>
  <c r="AZ59" i="52"/>
  <c r="AY59" i="52"/>
  <c r="AX59" i="52"/>
  <c r="AW59" i="52"/>
  <c r="AV59" i="52"/>
  <c r="AU59" i="52"/>
  <c r="AT59" i="52"/>
  <c r="AS59" i="52"/>
  <c r="AR59" i="52"/>
  <c r="AP59" i="52"/>
  <c r="AO59" i="52"/>
  <c r="AN59" i="52"/>
  <c r="AM59" i="52"/>
  <c r="AL59" i="52"/>
  <c r="AK59" i="52"/>
  <c r="AC59" i="52"/>
  <c r="P59" i="52"/>
  <c r="BC58" i="52"/>
  <c r="BB58" i="52"/>
  <c r="BA58" i="52"/>
  <c r="AZ58" i="52"/>
  <c r="AY58" i="52"/>
  <c r="AX58" i="52"/>
  <c r="AW58" i="52"/>
  <c r="AV58" i="52"/>
  <c r="AU58" i="52"/>
  <c r="AT58" i="52"/>
  <c r="AS58" i="52"/>
  <c r="AP58" i="52"/>
  <c r="AO58" i="52"/>
  <c r="AN58" i="52"/>
  <c r="AM58" i="52"/>
  <c r="AL58" i="52"/>
  <c r="AK58" i="52"/>
  <c r="AC58" i="52"/>
  <c r="Q58" i="52"/>
  <c r="AR58" i="52" s="1"/>
  <c r="BD58" i="52" s="1"/>
  <c r="P58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P57" i="52"/>
  <c r="AO57" i="52"/>
  <c r="AN57" i="52"/>
  <c r="AM57" i="52"/>
  <c r="AL57" i="52"/>
  <c r="AK57" i="52"/>
  <c r="AC57" i="52"/>
  <c r="P57" i="52"/>
  <c r="BC56" i="52"/>
  <c r="BB56" i="52"/>
  <c r="BA56" i="52"/>
  <c r="AZ56" i="52"/>
  <c r="AY56" i="52"/>
  <c r="AX56" i="52"/>
  <c r="AW56" i="52"/>
  <c r="AV56" i="52"/>
  <c r="AU56" i="52"/>
  <c r="AT56" i="52"/>
  <c r="AS56" i="52"/>
  <c r="AR56" i="52"/>
  <c r="AP56" i="52"/>
  <c r="AO56" i="52"/>
  <c r="AN56" i="52"/>
  <c r="AM56" i="52"/>
  <c r="AL56" i="52"/>
  <c r="AK56" i="52"/>
  <c r="AC56" i="52"/>
  <c r="P56" i="52"/>
  <c r="BC55" i="52"/>
  <c r="BB55" i="52"/>
  <c r="BA55" i="52"/>
  <c r="AZ55" i="52"/>
  <c r="AY55" i="52"/>
  <c r="AX55" i="52"/>
  <c r="AW55" i="52"/>
  <c r="AV55" i="52"/>
  <c r="AU55" i="52"/>
  <c r="AT55" i="52"/>
  <c r="AS55" i="52"/>
  <c r="AR55" i="52"/>
  <c r="AP55" i="52"/>
  <c r="AO55" i="52"/>
  <c r="AN55" i="52"/>
  <c r="AM55" i="52"/>
  <c r="AL55" i="52"/>
  <c r="AK55" i="52"/>
  <c r="AC55" i="52"/>
  <c r="P55" i="52"/>
  <c r="BC54" i="52"/>
  <c r="BB54" i="52"/>
  <c r="BA54" i="52"/>
  <c r="AZ54" i="52"/>
  <c r="AY54" i="52"/>
  <c r="AX54" i="52"/>
  <c r="AW54" i="52"/>
  <c r="AV54" i="52"/>
  <c r="AU54" i="52"/>
  <c r="AT54" i="52"/>
  <c r="AS54" i="52"/>
  <c r="AR54" i="52"/>
  <c r="AP54" i="52"/>
  <c r="AO54" i="52"/>
  <c r="AN54" i="52"/>
  <c r="AM54" i="52"/>
  <c r="AL54" i="52"/>
  <c r="AK54" i="52"/>
  <c r="AC54" i="52"/>
  <c r="P54" i="52"/>
  <c r="BC53" i="52"/>
  <c r="BB53" i="52"/>
  <c r="BA53" i="52"/>
  <c r="AZ53" i="52"/>
  <c r="AY53" i="52"/>
  <c r="AX53" i="52"/>
  <c r="AW53" i="52"/>
  <c r="AV53" i="52"/>
  <c r="AU53" i="52"/>
  <c r="AT53" i="52"/>
  <c r="AS53" i="52"/>
  <c r="AR53" i="52"/>
  <c r="AP53" i="52"/>
  <c r="AO53" i="52"/>
  <c r="AN53" i="52"/>
  <c r="AM53" i="52"/>
  <c r="AL53" i="52"/>
  <c r="AK53" i="52"/>
  <c r="AC53" i="52"/>
  <c r="P53" i="52"/>
  <c r="BC52" i="52"/>
  <c r="BB52" i="52"/>
  <c r="BA52" i="52"/>
  <c r="AZ52" i="52"/>
  <c r="AY52" i="52"/>
  <c r="AX52" i="52"/>
  <c r="AW52" i="52"/>
  <c r="AV52" i="52"/>
  <c r="AU52" i="52"/>
  <c r="AT52" i="52"/>
  <c r="AS52" i="52"/>
  <c r="AP52" i="52"/>
  <c r="AO52" i="52"/>
  <c r="AN52" i="52"/>
  <c r="AM52" i="52"/>
  <c r="AL52" i="52"/>
  <c r="AK52" i="52"/>
  <c r="Q52" i="52"/>
  <c r="AR52" i="52" s="1"/>
  <c r="BD52" i="52" s="1"/>
  <c r="P52" i="52"/>
  <c r="BC51" i="52"/>
  <c r="BB51" i="52"/>
  <c r="BA51" i="52"/>
  <c r="AZ51" i="52"/>
  <c r="AY51" i="52"/>
  <c r="AX51" i="52"/>
  <c r="AW51" i="52"/>
  <c r="AV51" i="52"/>
  <c r="AU51" i="52"/>
  <c r="AT51" i="52"/>
  <c r="AS51" i="52"/>
  <c r="AR51" i="52"/>
  <c r="AP51" i="52"/>
  <c r="AO51" i="52"/>
  <c r="AN51" i="52"/>
  <c r="AM51" i="52"/>
  <c r="AL51" i="52"/>
  <c r="AK51" i="52"/>
  <c r="AC51" i="52"/>
  <c r="P51" i="52"/>
  <c r="BC50" i="52"/>
  <c r="BB50" i="52"/>
  <c r="BA50" i="52"/>
  <c r="AZ50" i="52"/>
  <c r="AY50" i="52"/>
  <c r="AX50" i="52"/>
  <c r="AW50" i="52"/>
  <c r="AV50" i="52"/>
  <c r="AU50" i="52"/>
  <c r="AT50" i="52"/>
  <c r="AS50" i="52"/>
  <c r="AP50" i="52"/>
  <c r="AO50" i="52"/>
  <c r="AN50" i="52"/>
  <c r="AM50" i="52"/>
  <c r="AL50" i="52"/>
  <c r="AK50" i="52"/>
  <c r="AC50" i="52"/>
  <c r="Q50" i="52"/>
  <c r="AR50" i="52" s="1"/>
  <c r="BD50" i="52" s="1"/>
  <c r="P50" i="52"/>
  <c r="BC49" i="52"/>
  <c r="BB49" i="52"/>
  <c r="BA49" i="52"/>
  <c r="AZ49" i="52"/>
  <c r="AY49" i="52"/>
  <c r="AX49" i="52"/>
  <c r="AW49" i="52"/>
  <c r="AV49" i="52"/>
  <c r="AU49" i="52"/>
  <c r="AT49" i="52"/>
  <c r="AS49" i="52"/>
  <c r="AR49" i="52"/>
  <c r="AP49" i="52"/>
  <c r="AO49" i="52"/>
  <c r="AN49" i="52"/>
  <c r="AM49" i="52"/>
  <c r="AL49" i="52"/>
  <c r="AK49" i="52"/>
  <c r="AC49" i="52"/>
  <c r="P49" i="52"/>
  <c r="BC48" i="52"/>
  <c r="BB48" i="52"/>
  <c r="BA48" i="52"/>
  <c r="AZ48" i="52"/>
  <c r="AY48" i="52"/>
  <c r="AX48" i="52"/>
  <c r="AW48" i="52"/>
  <c r="AV48" i="52"/>
  <c r="AU48" i="52"/>
  <c r="AT48" i="52"/>
  <c r="AS48" i="52"/>
  <c r="AP48" i="52"/>
  <c r="AO48" i="52"/>
  <c r="AN48" i="52"/>
  <c r="AM48" i="52"/>
  <c r="AL48" i="52"/>
  <c r="AK48" i="52"/>
  <c r="Q48" i="52"/>
  <c r="AR48" i="52" s="1"/>
  <c r="BD48" i="52" s="1"/>
  <c r="P48" i="52"/>
  <c r="BC47" i="52"/>
  <c r="BB47" i="52"/>
  <c r="BA47" i="52"/>
  <c r="AZ47" i="52"/>
  <c r="AY47" i="52"/>
  <c r="AX47" i="52"/>
  <c r="AW47" i="52"/>
  <c r="AV47" i="52"/>
  <c r="AU47" i="52"/>
  <c r="AT47" i="52"/>
  <c r="AS47" i="52"/>
  <c r="AR47" i="52"/>
  <c r="AP47" i="52"/>
  <c r="AO47" i="52"/>
  <c r="AN47" i="52"/>
  <c r="AM47" i="52"/>
  <c r="AL47" i="52"/>
  <c r="AK47" i="52"/>
  <c r="AC47" i="52"/>
  <c r="P47" i="52"/>
  <c r="BC46" i="52"/>
  <c r="BB46" i="52"/>
  <c r="BA46" i="52"/>
  <c r="AZ46" i="52"/>
  <c r="AY46" i="52"/>
  <c r="AX46" i="52"/>
  <c r="AW46" i="52"/>
  <c r="AV46" i="52"/>
  <c r="AU46" i="52"/>
  <c r="AT46" i="52"/>
  <c r="AS46" i="52"/>
  <c r="AR46" i="52"/>
  <c r="AP46" i="52"/>
  <c r="AO46" i="52"/>
  <c r="AN46" i="52"/>
  <c r="AM46" i="52"/>
  <c r="AL46" i="52"/>
  <c r="AK46" i="52"/>
  <c r="AC46" i="52"/>
  <c r="P46" i="52"/>
  <c r="BC45" i="52"/>
  <c r="BB45" i="52"/>
  <c r="BA45" i="52"/>
  <c r="AZ45" i="52"/>
  <c r="AY45" i="52"/>
  <c r="AX45" i="52"/>
  <c r="AW45" i="52"/>
  <c r="AV45" i="52"/>
  <c r="AU45" i="52"/>
  <c r="AT45" i="52"/>
  <c r="AS45" i="52"/>
  <c r="AR45" i="52"/>
  <c r="AP45" i="52"/>
  <c r="AO45" i="52"/>
  <c r="AN45" i="52"/>
  <c r="AM45" i="52"/>
  <c r="AL45" i="52"/>
  <c r="AK45" i="52"/>
  <c r="AC45" i="52"/>
  <c r="P45" i="52"/>
  <c r="BC44" i="52"/>
  <c r="BB44" i="52"/>
  <c r="BA44" i="52"/>
  <c r="AZ44" i="52"/>
  <c r="AY44" i="52"/>
  <c r="AX44" i="52"/>
  <c r="AW44" i="52"/>
  <c r="AV44" i="52"/>
  <c r="AU44" i="52"/>
  <c r="AT44" i="52"/>
  <c r="AS44" i="52"/>
  <c r="AR44" i="52"/>
  <c r="AP44" i="52"/>
  <c r="AO44" i="52"/>
  <c r="AN44" i="52"/>
  <c r="AM44" i="52"/>
  <c r="AL44" i="52"/>
  <c r="AK44" i="52"/>
  <c r="AC44" i="52"/>
  <c r="P44" i="52"/>
  <c r="BC43" i="52"/>
  <c r="BB43" i="52"/>
  <c r="BA43" i="52"/>
  <c r="AZ43" i="52"/>
  <c r="AY43" i="52"/>
  <c r="AX43" i="52"/>
  <c r="AW43" i="52"/>
  <c r="AV43" i="52"/>
  <c r="AU43" i="52"/>
  <c r="AT43" i="52"/>
  <c r="AS43" i="52"/>
  <c r="AR43" i="52"/>
  <c r="AP43" i="52"/>
  <c r="AO43" i="52"/>
  <c r="AN43" i="52"/>
  <c r="AM43" i="52"/>
  <c r="AL43" i="52"/>
  <c r="AK43" i="52"/>
  <c r="AC43" i="52"/>
  <c r="P43" i="52"/>
  <c r="BC42" i="52"/>
  <c r="BB42" i="52"/>
  <c r="BA42" i="52"/>
  <c r="AZ42" i="52"/>
  <c r="AY42" i="52"/>
  <c r="AX42" i="52"/>
  <c r="AW42" i="52"/>
  <c r="AV42" i="52"/>
  <c r="AU42" i="52"/>
  <c r="AT42" i="52"/>
  <c r="AS42" i="52"/>
  <c r="AP42" i="52"/>
  <c r="AO42" i="52"/>
  <c r="AN42" i="52"/>
  <c r="AM42" i="52"/>
  <c r="AL42" i="52"/>
  <c r="AK42" i="52"/>
  <c r="Q42" i="52"/>
  <c r="AR42" i="52" s="1"/>
  <c r="P42" i="52"/>
  <c r="BC41" i="52"/>
  <c r="BB41" i="52"/>
  <c r="BA41" i="52"/>
  <c r="AZ41" i="52"/>
  <c r="AY41" i="52"/>
  <c r="AX41" i="52"/>
  <c r="AW41" i="52"/>
  <c r="AV41" i="52"/>
  <c r="AU41" i="52"/>
  <c r="AT41" i="52"/>
  <c r="AS41" i="52"/>
  <c r="AR41" i="52"/>
  <c r="BD41" i="52" s="1"/>
  <c r="AP41" i="52"/>
  <c r="AO41" i="52"/>
  <c r="AN41" i="52"/>
  <c r="AM41" i="52"/>
  <c r="AL41" i="52"/>
  <c r="AK41" i="52"/>
  <c r="AC41" i="52"/>
  <c r="P41" i="52"/>
  <c r="BC40" i="52"/>
  <c r="BB40" i="52"/>
  <c r="BA40" i="52"/>
  <c r="AZ40" i="52"/>
  <c r="AY40" i="52"/>
  <c r="AX40" i="52"/>
  <c r="AW40" i="52"/>
  <c r="AV40" i="52"/>
  <c r="AU40" i="52"/>
  <c r="AT40" i="52"/>
  <c r="AS40" i="52"/>
  <c r="AR40" i="52"/>
  <c r="BD40" i="52" s="1"/>
  <c r="AP40" i="52"/>
  <c r="AO40" i="52"/>
  <c r="AN40" i="52"/>
  <c r="AM40" i="52"/>
  <c r="AL40" i="52"/>
  <c r="AK40" i="52"/>
  <c r="AC40" i="52"/>
  <c r="P40" i="52"/>
  <c r="BC39" i="52"/>
  <c r="BB39" i="52"/>
  <c r="BA39" i="52"/>
  <c r="AZ39" i="52"/>
  <c r="AY39" i="52"/>
  <c r="AX39" i="52"/>
  <c r="AW39" i="52"/>
  <c r="AV39" i="52"/>
  <c r="AU39" i="52"/>
  <c r="AT39" i="52"/>
  <c r="AS39" i="52"/>
  <c r="AR39" i="52"/>
  <c r="BD39" i="52" s="1"/>
  <c r="AP39" i="52"/>
  <c r="AO39" i="52"/>
  <c r="AN39" i="52"/>
  <c r="AM39" i="52"/>
  <c r="AL39" i="52"/>
  <c r="AK39" i="52"/>
  <c r="AC39" i="52"/>
  <c r="P39" i="52"/>
  <c r="BC38" i="52"/>
  <c r="BB38" i="52"/>
  <c r="BA38" i="52"/>
  <c r="AZ38" i="52"/>
  <c r="AY38" i="52"/>
  <c r="AX38" i="52"/>
  <c r="AW38" i="52"/>
  <c r="AV38" i="52"/>
  <c r="AU38" i="52"/>
  <c r="AT38" i="52"/>
  <c r="AS38" i="52"/>
  <c r="AR38" i="52"/>
  <c r="BD38" i="52" s="1"/>
  <c r="AP38" i="52"/>
  <c r="AO38" i="52"/>
  <c r="AN38" i="52"/>
  <c r="AM38" i="52"/>
  <c r="AL38" i="52"/>
  <c r="AK38" i="52"/>
  <c r="AC38" i="52"/>
  <c r="P38" i="52"/>
  <c r="BC37" i="52"/>
  <c r="BB37" i="52"/>
  <c r="BA37" i="52"/>
  <c r="AZ37" i="52"/>
  <c r="AY37" i="52"/>
  <c r="AX37" i="52"/>
  <c r="AW37" i="52"/>
  <c r="AV37" i="52"/>
  <c r="AU37" i="52"/>
  <c r="AT37" i="52"/>
  <c r="AS37" i="52"/>
  <c r="AR37" i="52"/>
  <c r="BD37" i="52" s="1"/>
  <c r="AP37" i="52"/>
  <c r="AO37" i="52"/>
  <c r="AN37" i="52"/>
  <c r="AM37" i="52"/>
  <c r="AL37" i="52"/>
  <c r="AK37" i="52"/>
  <c r="AC37" i="52"/>
  <c r="P37" i="52"/>
  <c r="BC36" i="52"/>
  <c r="BB36" i="52"/>
  <c r="BA36" i="52"/>
  <c r="AZ36" i="52"/>
  <c r="AY36" i="52"/>
  <c r="AX36" i="52"/>
  <c r="AW36" i="52"/>
  <c r="AV36" i="52"/>
  <c r="AU36" i="52"/>
  <c r="AT36" i="52"/>
  <c r="AS36" i="52"/>
  <c r="AR36" i="52"/>
  <c r="BD36" i="52" s="1"/>
  <c r="AP36" i="52"/>
  <c r="AO36" i="52"/>
  <c r="AN36" i="52"/>
  <c r="AM36" i="52"/>
  <c r="AL36" i="52"/>
  <c r="AK36" i="52"/>
  <c r="AC36" i="52"/>
  <c r="P36" i="52"/>
  <c r="BC35" i="52"/>
  <c r="BB35" i="52"/>
  <c r="BA35" i="52"/>
  <c r="AZ35" i="52"/>
  <c r="AY35" i="52"/>
  <c r="AX35" i="52"/>
  <c r="AW35" i="52"/>
  <c r="AV35" i="52"/>
  <c r="AU35" i="52"/>
  <c r="AT35" i="52"/>
  <c r="AS35" i="52"/>
  <c r="AR35" i="52"/>
  <c r="BD35" i="52" s="1"/>
  <c r="AP35" i="52"/>
  <c r="AO35" i="52"/>
  <c r="AN35" i="52"/>
  <c r="AM35" i="52"/>
  <c r="AL35" i="52"/>
  <c r="AK35" i="52"/>
  <c r="AC35" i="52"/>
  <c r="P35" i="52"/>
  <c r="BC34" i="52"/>
  <c r="BB34" i="52"/>
  <c r="BA34" i="52"/>
  <c r="AZ34" i="52"/>
  <c r="AY34" i="52"/>
  <c r="AX34" i="52"/>
  <c r="AW34" i="52"/>
  <c r="AV34" i="52"/>
  <c r="AU34" i="52"/>
  <c r="AT34" i="52"/>
  <c r="AS34" i="52"/>
  <c r="AR34" i="52"/>
  <c r="BD34" i="52" s="1"/>
  <c r="BE34" i="52" s="1"/>
  <c r="AP34" i="52"/>
  <c r="AO34" i="52"/>
  <c r="AN34" i="52"/>
  <c r="AM34" i="52"/>
  <c r="AL34" i="52"/>
  <c r="AK34" i="52"/>
  <c r="AC34" i="52"/>
  <c r="P34" i="52"/>
  <c r="BC33" i="52"/>
  <c r="BB33" i="52"/>
  <c r="BA33" i="52"/>
  <c r="AZ33" i="52"/>
  <c r="AY33" i="52"/>
  <c r="AX33" i="52"/>
  <c r="AW33" i="52"/>
  <c r="AV33" i="52"/>
  <c r="AU33" i="52"/>
  <c r="AT33" i="52"/>
  <c r="AS33" i="52"/>
  <c r="AR33" i="52"/>
  <c r="BD33" i="52" s="1"/>
  <c r="AP33" i="52"/>
  <c r="AO33" i="52"/>
  <c r="AN33" i="52"/>
  <c r="AM33" i="52"/>
  <c r="AL33" i="52"/>
  <c r="AK33" i="52"/>
  <c r="AC33" i="52"/>
  <c r="P33" i="52"/>
  <c r="BC32" i="52"/>
  <c r="BB32" i="52"/>
  <c r="BA32" i="52"/>
  <c r="AZ32" i="52"/>
  <c r="AY32" i="52"/>
  <c r="AX32" i="52"/>
  <c r="AW32" i="52"/>
  <c r="AV32" i="52"/>
  <c r="AU32" i="52"/>
  <c r="AT32" i="52"/>
  <c r="AS32" i="52"/>
  <c r="AR32" i="52"/>
  <c r="BD32" i="52" s="1"/>
  <c r="BE32" i="52" s="1"/>
  <c r="AP32" i="52"/>
  <c r="AO32" i="52"/>
  <c r="AN32" i="52"/>
  <c r="AM32" i="52"/>
  <c r="AL32" i="52"/>
  <c r="AK32" i="52"/>
  <c r="AC32" i="52"/>
  <c r="P32" i="52"/>
  <c r="BC31" i="52"/>
  <c r="BB31" i="52"/>
  <c r="BA31" i="52"/>
  <c r="AZ31" i="52"/>
  <c r="AY31" i="52"/>
  <c r="AX31" i="52"/>
  <c r="AW31" i="52"/>
  <c r="AV31" i="52"/>
  <c r="AU31" i="52"/>
  <c r="AT31" i="52"/>
  <c r="AS31" i="52"/>
  <c r="AR31" i="52"/>
  <c r="BD31" i="52" s="1"/>
  <c r="AP31" i="52"/>
  <c r="AO31" i="52"/>
  <c r="AN31" i="52"/>
  <c r="AM31" i="52"/>
  <c r="AL31" i="52"/>
  <c r="AK31" i="52"/>
  <c r="AC31" i="52"/>
  <c r="P31" i="52"/>
  <c r="BC30" i="52"/>
  <c r="BB30" i="52"/>
  <c r="BA30" i="52"/>
  <c r="AZ30" i="52"/>
  <c r="AY30" i="52"/>
  <c r="AX30" i="52"/>
  <c r="AW30" i="52"/>
  <c r="AV30" i="52"/>
  <c r="AU30" i="52"/>
  <c r="AT30" i="52"/>
  <c r="AS30" i="52"/>
  <c r="AR30" i="52"/>
  <c r="BD30" i="52" s="1"/>
  <c r="AP30" i="52"/>
  <c r="AO30" i="52"/>
  <c r="AN30" i="52"/>
  <c r="AM30" i="52"/>
  <c r="AL30" i="52"/>
  <c r="AK30" i="52"/>
  <c r="AC30" i="52"/>
  <c r="P30" i="52"/>
  <c r="BC29" i="52"/>
  <c r="BB29" i="52"/>
  <c r="BA29" i="52"/>
  <c r="AZ29" i="52"/>
  <c r="AY29" i="52"/>
  <c r="AX29" i="52"/>
  <c r="AW29" i="52"/>
  <c r="AV29" i="52"/>
  <c r="AU29" i="52"/>
  <c r="AT29" i="52"/>
  <c r="AS29" i="52"/>
  <c r="AR29" i="52"/>
  <c r="BD29" i="52" s="1"/>
  <c r="AP29" i="52"/>
  <c r="AO29" i="52"/>
  <c r="AN29" i="52"/>
  <c r="AM29" i="52"/>
  <c r="AL29" i="52"/>
  <c r="AK29" i="52"/>
  <c r="AC29" i="52"/>
  <c r="P29" i="52"/>
  <c r="BC28" i="52"/>
  <c r="BB28" i="52"/>
  <c r="BA28" i="52"/>
  <c r="AZ28" i="52"/>
  <c r="AY28" i="52"/>
  <c r="AX28" i="52"/>
  <c r="AW28" i="52"/>
  <c r="AV28" i="52"/>
  <c r="AU28" i="52"/>
  <c r="AT28" i="52"/>
  <c r="AS28" i="52"/>
  <c r="AP28" i="52"/>
  <c r="AO28" i="52"/>
  <c r="AN28" i="52"/>
  <c r="AM28" i="52"/>
  <c r="AL28" i="52"/>
  <c r="AK28" i="52"/>
  <c r="Q28" i="52"/>
  <c r="AR28" i="52" s="1"/>
  <c r="BD28" i="52" s="1"/>
  <c r="P28" i="52"/>
  <c r="BC27" i="52"/>
  <c r="BB27" i="52"/>
  <c r="BA27" i="52"/>
  <c r="AZ27" i="52"/>
  <c r="AY27" i="52"/>
  <c r="AX27" i="52"/>
  <c r="AW27" i="52"/>
  <c r="AV27" i="52"/>
  <c r="AU27" i="52"/>
  <c r="AT27" i="52"/>
  <c r="AS27" i="52"/>
  <c r="AR27" i="52"/>
  <c r="AP27" i="52"/>
  <c r="AO27" i="52"/>
  <c r="AN27" i="52"/>
  <c r="AM27" i="52"/>
  <c r="AL27" i="52"/>
  <c r="AK27" i="52"/>
  <c r="AC27" i="52"/>
  <c r="P27" i="52"/>
  <c r="BC26" i="52"/>
  <c r="BB26" i="52"/>
  <c r="BA26" i="52"/>
  <c r="AZ26" i="52"/>
  <c r="AY26" i="52"/>
  <c r="AX26" i="52"/>
  <c r="AW26" i="52"/>
  <c r="AV26" i="52"/>
  <c r="AU26" i="52"/>
  <c r="AT26" i="52"/>
  <c r="AS26" i="52"/>
  <c r="AP26" i="52"/>
  <c r="AO26" i="52"/>
  <c r="AN26" i="52"/>
  <c r="AM26" i="52"/>
  <c r="AL26" i="52"/>
  <c r="AK26" i="52"/>
  <c r="Q26" i="52"/>
  <c r="AR26" i="52" s="1"/>
  <c r="P26" i="52"/>
  <c r="BC25" i="52"/>
  <c r="BB25" i="52"/>
  <c r="BA25" i="52"/>
  <c r="AZ25" i="52"/>
  <c r="AY25" i="52"/>
  <c r="AX25" i="52"/>
  <c r="AW25" i="52"/>
  <c r="AV25" i="52"/>
  <c r="AU25" i="52"/>
  <c r="AT25" i="52"/>
  <c r="AS25" i="52"/>
  <c r="AR25" i="52"/>
  <c r="BD25" i="52" s="1"/>
  <c r="AP25" i="52"/>
  <c r="AO25" i="52"/>
  <c r="AN25" i="52"/>
  <c r="AM25" i="52"/>
  <c r="AL25" i="52"/>
  <c r="AK25" i="52"/>
  <c r="AC25" i="52"/>
  <c r="P25" i="52"/>
  <c r="BC24" i="52"/>
  <c r="BB24" i="52"/>
  <c r="BA24" i="52"/>
  <c r="AZ24" i="52"/>
  <c r="AY24" i="52"/>
  <c r="AX24" i="52"/>
  <c r="AW24" i="52"/>
  <c r="AV24" i="52"/>
  <c r="AU24" i="52"/>
  <c r="AT24" i="52"/>
  <c r="AS24" i="52"/>
  <c r="AR24" i="52"/>
  <c r="BD24" i="52" s="1"/>
  <c r="BE24" i="52" s="1"/>
  <c r="AP24" i="52"/>
  <c r="AO24" i="52"/>
  <c r="AN24" i="52"/>
  <c r="AM24" i="52"/>
  <c r="AL24" i="52"/>
  <c r="AK24" i="52"/>
  <c r="AC24" i="52"/>
  <c r="P24" i="52"/>
  <c r="BC23" i="52"/>
  <c r="BB23" i="52"/>
  <c r="BA23" i="52"/>
  <c r="AZ23" i="52"/>
  <c r="AY23" i="52"/>
  <c r="AX23" i="52"/>
  <c r="AW23" i="52"/>
  <c r="AV23" i="52"/>
  <c r="AU23" i="52"/>
  <c r="AT23" i="52"/>
  <c r="AS23" i="52"/>
  <c r="AR23" i="52"/>
  <c r="BD23" i="52" s="1"/>
  <c r="AP23" i="52"/>
  <c r="AO23" i="52"/>
  <c r="AN23" i="52"/>
  <c r="AM23" i="52"/>
  <c r="AL23" i="52"/>
  <c r="AK23" i="52"/>
  <c r="AC23" i="52"/>
  <c r="P23" i="52"/>
  <c r="BC22" i="52"/>
  <c r="BB22" i="52"/>
  <c r="BA22" i="52"/>
  <c r="AZ22" i="52"/>
  <c r="AY22" i="52"/>
  <c r="AX22" i="52"/>
  <c r="AW22" i="52"/>
  <c r="AV22" i="52"/>
  <c r="AU22" i="52"/>
  <c r="AT22" i="52"/>
  <c r="AS22" i="52"/>
  <c r="AR22" i="52"/>
  <c r="BD22" i="52" s="1"/>
  <c r="AP22" i="52"/>
  <c r="AO22" i="52"/>
  <c r="AN22" i="52"/>
  <c r="AM22" i="52"/>
  <c r="AL22" i="52"/>
  <c r="AK22" i="52"/>
  <c r="AC22" i="52"/>
  <c r="P22" i="52"/>
  <c r="BC21" i="52"/>
  <c r="BB21" i="52"/>
  <c r="BA21" i="52"/>
  <c r="AZ21" i="52"/>
  <c r="AY21" i="52"/>
  <c r="AX21" i="52"/>
  <c r="AW21" i="52"/>
  <c r="AV21" i="52"/>
  <c r="AU21" i="52"/>
  <c r="AT21" i="52"/>
  <c r="AS21" i="52"/>
  <c r="AR21" i="52"/>
  <c r="BD21" i="52" s="1"/>
  <c r="AP21" i="52"/>
  <c r="AO21" i="52"/>
  <c r="AN21" i="52"/>
  <c r="AM21" i="52"/>
  <c r="AL21" i="52"/>
  <c r="AK21" i="52"/>
  <c r="AC21" i="52"/>
  <c r="P21" i="52"/>
  <c r="BC20" i="52"/>
  <c r="BB20" i="52"/>
  <c r="BA20" i="52"/>
  <c r="AZ20" i="52"/>
  <c r="AY20" i="52"/>
  <c r="AX20" i="52"/>
  <c r="AW20" i="52"/>
  <c r="AV20" i="52"/>
  <c r="AU20" i="52"/>
  <c r="AT20" i="52"/>
  <c r="AS20" i="52"/>
  <c r="AR20" i="52"/>
  <c r="BD20" i="52" s="1"/>
  <c r="AP20" i="52"/>
  <c r="AO20" i="52"/>
  <c r="AN20" i="52"/>
  <c r="AM20" i="52"/>
  <c r="AL20" i="52"/>
  <c r="AK20" i="52"/>
  <c r="AC20" i="52"/>
  <c r="P20" i="52"/>
  <c r="BC19" i="52"/>
  <c r="BB19" i="52"/>
  <c r="BA19" i="52"/>
  <c r="AZ19" i="52"/>
  <c r="AY19" i="52"/>
  <c r="AX19" i="52"/>
  <c r="AW19" i="52"/>
  <c r="AV19" i="52"/>
  <c r="AU19" i="52"/>
  <c r="AT19" i="52"/>
  <c r="AS19" i="52"/>
  <c r="AR19" i="52"/>
  <c r="BD19" i="52" s="1"/>
  <c r="BE19" i="52" s="1"/>
  <c r="AP19" i="52"/>
  <c r="AO19" i="52"/>
  <c r="AN19" i="52"/>
  <c r="AM19" i="52"/>
  <c r="AL19" i="52"/>
  <c r="AK19" i="52"/>
  <c r="AC19" i="52"/>
  <c r="P19" i="52"/>
  <c r="BC18" i="52"/>
  <c r="BB18" i="52"/>
  <c r="BA18" i="52"/>
  <c r="AZ18" i="52"/>
  <c r="AY18" i="52"/>
  <c r="AX18" i="52"/>
  <c r="AW18" i="52"/>
  <c r="AV18" i="52"/>
  <c r="AU18" i="52"/>
  <c r="AT18" i="52"/>
  <c r="AS18" i="52"/>
  <c r="AR18" i="52"/>
  <c r="BD18" i="52" s="1"/>
  <c r="AP18" i="52"/>
  <c r="AO18" i="52"/>
  <c r="AN18" i="52"/>
  <c r="AM18" i="52"/>
  <c r="AL18" i="52"/>
  <c r="AK18" i="52"/>
  <c r="AC18" i="52"/>
  <c r="P18" i="52"/>
  <c r="BC17" i="52"/>
  <c r="BB17" i="52"/>
  <c r="BA17" i="52"/>
  <c r="AZ17" i="52"/>
  <c r="AY17" i="52"/>
  <c r="AX17" i="52"/>
  <c r="AW17" i="52"/>
  <c r="AV17" i="52"/>
  <c r="AU17" i="52"/>
  <c r="AT17" i="52"/>
  <c r="AS17" i="52"/>
  <c r="AR17" i="52"/>
  <c r="BD17" i="52" s="1"/>
  <c r="AP17" i="52"/>
  <c r="AO17" i="52"/>
  <c r="AN17" i="52"/>
  <c r="AM17" i="52"/>
  <c r="AL17" i="52"/>
  <c r="AK17" i="52"/>
  <c r="AC17" i="52"/>
  <c r="P17" i="52"/>
  <c r="BC16" i="52"/>
  <c r="BB16" i="52"/>
  <c r="BA16" i="52"/>
  <c r="AZ16" i="52"/>
  <c r="AY16" i="52"/>
  <c r="AX16" i="52"/>
  <c r="AW16" i="52"/>
  <c r="AV16" i="52"/>
  <c r="AU16" i="52"/>
  <c r="AT16" i="52"/>
  <c r="AS16" i="52"/>
  <c r="AR16" i="52"/>
  <c r="BD16" i="52" s="1"/>
  <c r="AP16" i="52"/>
  <c r="AO16" i="52"/>
  <c r="AN16" i="52"/>
  <c r="AM16" i="52"/>
  <c r="AL16" i="52"/>
  <c r="AK16" i="52"/>
  <c r="AC16" i="52"/>
  <c r="P16" i="52"/>
  <c r="BC15" i="52"/>
  <c r="BB15" i="52"/>
  <c r="BA15" i="52"/>
  <c r="AZ15" i="52"/>
  <c r="AY15" i="52"/>
  <c r="AX15" i="52"/>
  <c r="AW15" i="52"/>
  <c r="AV15" i="52"/>
  <c r="AU15" i="52"/>
  <c r="AT15" i="52"/>
  <c r="AS15" i="52"/>
  <c r="AR15" i="52"/>
  <c r="BD15" i="52" s="1"/>
  <c r="AP15" i="52"/>
  <c r="AO15" i="52"/>
  <c r="AN15" i="52"/>
  <c r="AM15" i="52"/>
  <c r="AL15" i="52"/>
  <c r="AK15" i="52"/>
  <c r="AC15" i="52"/>
  <c r="P15" i="52"/>
  <c r="BC14" i="52"/>
  <c r="BB14" i="52"/>
  <c r="BA14" i="52"/>
  <c r="AZ14" i="52"/>
  <c r="AY14" i="52"/>
  <c r="AX14" i="52"/>
  <c r="AW14" i="52"/>
  <c r="AV14" i="52"/>
  <c r="AU14" i="52"/>
  <c r="AT14" i="52"/>
  <c r="AS14" i="52"/>
  <c r="AR14" i="52"/>
  <c r="BD14" i="52" s="1"/>
  <c r="BE14" i="52" s="1"/>
  <c r="AP14" i="52"/>
  <c r="AO14" i="52"/>
  <c r="AN14" i="52"/>
  <c r="AM14" i="52"/>
  <c r="AL14" i="52"/>
  <c r="AK14" i="52"/>
  <c r="AC14" i="52"/>
  <c r="P14" i="52"/>
  <c r="BC13" i="52"/>
  <c r="BB13" i="52"/>
  <c r="BA13" i="52"/>
  <c r="AZ13" i="52"/>
  <c r="AY13" i="52"/>
  <c r="AX13" i="52"/>
  <c r="AW13" i="52"/>
  <c r="AV13" i="52"/>
  <c r="AU13" i="52"/>
  <c r="AT13" i="52"/>
  <c r="AS13" i="52"/>
  <c r="AR13" i="52"/>
  <c r="BD13" i="52" s="1"/>
  <c r="AP13" i="52"/>
  <c r="AO13" i="52"/>
  <c r="AN13" i="52"/>
  <c r="AM13" i="52"/>
  <c r="AL13" i="52"/>
  <c r="AK13" i="52"/>
  <c r="AC13" i="52"/>
  <c r="P13" i="52"/>
  <c r="BC12" i="52"/>
  <c r="BB12" i="52"/>
  <c r="BA12" i="52"/>
  <c r="AZ12" i="52"/>
  <c r="AY12" i="52"/>
  <c r="AX12" i="52"/>
  <c r="AW12" i="52"/>
  <c r="AV12" i="52"/>
  <c r="AU12" i="52"/>
  <c r="AT12" i="52"/>
  <c r="AS12" i="52"/>
  <c r="AR12" i="52"/>
  <c r="BD12" i="52" s="1"/>
  <c r="BE12" i="52" s="1"/>
  <c r="AP12" i="52"/>
  <c r="AO12" i="52"/>
  <c r="AN12" i="52"/>
  <c r="AM12" i="52"/>
  <c r="AL12" i="52"/>
  <c r="AK12" i="52"/>
  <c r="AC12" i="52"/>
  <c r="P12" i="52"/>
  <c r="BC11" i="52"/>
  <c r="BB11" i="52"/>
  <c r="BA11" i="52"/>
  <c r="AZ11" i="52"/>
  <c r="AY11" i="52"/>
  <c r="AX11" i="52"/>
  <c r="AW11" i="52"/>
  <c r="AV11" i="52"/>
  <c r="AU11" i="52"/>
  <c r="AT11" i="52"/>
  <c r="AS11" i="52"/>
  <c r="AR11" i="52"/>
  <c r="BD11" i="52" s="1"/>
  <c r="AP11" i="52"/>
  <c r="AO11" i="52"/>
  <c r="AN11" i="52"/>
  <c r="AM11" i="52"/>
  <c r="AL11" i="52"/>
  <c r="AK11" i="52"/>
  <c r="AC11" i="52"/>
  <c r="P11" i="52"/>
  <c r="BC10" i="52"/>
  <c r="BB10" i="52"/>
  <c r="BA10" i="52"/>
  <c r="AZ10" i="52"/>
  <c r="AY10" i="52"/>
  <c r="AX10" i="52"/>
  <c r="AW10" i="52"/>
  <c r="AV10" i="52"/>
  <c r="AU10" i="52"/>
  <c r="AT10" i="52"/>
  <c r="AS10" i="52"/>
  <c r="AR10" i="52"/>
  <c r="BD10" i="52" s="1"/>
  <c r="AP10" i="52"/>
  <c r="AO10" i="52"/>
  <c r="AN10" i="52"/>
  <c r="AM10" i="52"/>
  <c r="AL10" i="52"/>
  <c r="AK10" i="52"/>
  <c r="AC10" i="52"/>
  <c r="P10" i="52"/>
  <c r="BC9" i="52"/>
  <c r="BB9" i="52"/>
  <c r="BA9" i="52"/>
  <c r="AZ9" i="52"/>
  <c r="AY9" i="52"/>
  <c r="AX9" i="52"/>
  <c r="AW9" i="52"/>
  <c r="AV9" i="52"/>
  <c r="AU9" i="52"/>
  <c r="AT9" i="52"/>
  <c r="AS9" i="52"/>
  <c r="AR9" i="52"/>
  <c r="BD9" i="52" s="1"/>
  <c r="AP9" i="52"/>
  <c r="AO9" i="52"/>
  <c r="AN9" i="52"/>
  <c r="AM9" i="52"/>
  <c r="AL9" i="52"/>
  <c r="AK9" i="52"/>
  <c r="AC9" i="52"/>
  <c r="P9" i="52"/>
  <c r="BC8" i="52"/>
  <c r="BB8" i="52"/>
  <c r="BA8" i="52"/>
  <c r="AZ8" i="52"/>
  <c r="AY8" i="52"/>
  <c r="AX8" i="52"/>
  <c r="AW8" i="52"/>
  <c r="AV8" i="52"/>
  <c r="AU8" i="52"/>
  <c r="AT8" i="52"/>
  <c r="AS8" i="52"/>
  <c r="AR8" i="52"/>
  <c r="BD8" i="52" s="1"/>
  <c r="AP8" i="52"/>
  <c r="AO8" i="52"/>
  <c r="AN8" i="52"/>
  <c r="AM8" i="52"/>
  <c r="AL8" i="52"/>
  <c r="AK8" i="52"/>
  <c r="AC8" i="52"/>
  <c r="P8" i="52"/>
  <c r="BC7" i="52"/>
  <c r="BB7" i="52"/>
  <c r="BA7" i="52"/>
  <c r="AZ7" i="52"/>
  <c r="AY7" i="52"/>
  <c r="AX7" i="52"/>
  <c r="AW7" i="52"/>
  <c r="AV7" i="52"/>
  <c r="AU7" i="52"/>
  <c r="AT7" i="52"/>
  <c r="AS7" i="52"/>
  <c r="AR7" i="52"/>
  <c r="BD7" i="52" s="1"/>
  <c r="AP7" i="52"/>
  <c r="AO7" i="52"/>
  <c r="AN7" i="52"/>
  <c r="AM7" i="52"/>
  <c r="AL7" i="52"/>
  <c r="AK7" i="52"/>
  <c r="AC7" i="52"/>
  <c r="P7" i="52"/>
  <c r="BC6" i="52"/>
  <c r="BB6" i="52"/>
  <c r="BA6" i="52"/>
  <c r="AZ6" i="52"/>
  <c r="AY6" i="52"/>
  <c r="AX6" i="52"/>
  <c r="AW6" i="52"/>
  <c r="AV6" i="52"/>
  <c r="AU6" i="52"/>
  <c r="AT6" i="52"/>
  <c r="AS6" i="52"/>
  <c r="AR6" i="52"/>
  <c r="BD6" i="52" s="1"/>
  <c r="AP6" i="52"/>
  <c r="AO6" i="52"/>
  <c r="AN6" i="52"/>
  <c r="AM6" i="52"/>
  <c r="AL6" i="52"/>
  <c r="AK6" i="52"/>
  <c r="AC6" i="52"/>
  <c r="P6" i="52"/>
  <c r="BC5" i="52"/>
  <c r="BB5" i="52"/>
  <c r="BA5" i="52"/>
  <c r="AZ5" i="52"/>
  <c r="AZ353" i="52" s="1"/>
  <c r="AY5" i="52"/>
  <c r="AX5" i="52"/>
  <c r="AW5" i="52"/>
  <c r="AV5" i="52"/>
  <c r="AV353" i="52" s="1"/>
  <c r="AU5" i="52"/>
  <c r="AT5" i="52"/>
  <c r="AS5" i="52"/>
  <c r="AR5" i="52"/>
  <c r="AP5" i="52"/>
  <c r="AO5" i="52"/>
  <c r="AN5" i="52"/>
  <c r="AM5" i="52"/>
  <c r="AL5" i="52"/>
  <c r="AK5" i="52"/>
  <c r="AC5" i="52"/>
  <c r="P5" i="52"/>
  <c r="I407" i="51"/>
  <c r="K393" i="51"/>
  <c r="I393" i="51"/>
  <c r="K374" i="51"/>
  <c r="I374" i="51"/>
  <c r="K353" i="51"/>
  <c r="I353" i="51"/>
  <c r="K336" i="51"/>
  <c r="I336" i="51"/>
  <c r="K317" i="51"/>
  <c r="I317" i="51"/>
  <c r="K297" i="51"/>
  <c r="I297" i="51"/>
  <c r="K277" i="51"/>
  <c r="I277" i="51"/>
  <c r="K258" i="51"/>
  <c r="I258" i="51"/>
  <c r="K235" i="51"/>
  <c r="K338" i="51" s="1"/>
  <c r="I235" i="51"/>
  <c r="I338" i="51" s="1"/>
  <c r="K215" i="51"/>
  <c r="I215" i="51"/>
  <c r="K206" i="51"/>
  <c r="I206" i="51"/>
  <c r="K201" i="51"/>
  <c r="I201" i="51"/>
  <c r="K196" i="51"/>
  <c r="I196" i="51"/>
  <c r="K191" i="51"/>
  <c r="I191" i="51"/>
  <c r="K186" i="51"/>
  <c r="I186" i="51"/>
  <c r="K181" i="51"/>
  <c r="I181" i="51"/>
  <c r="I208" i="51" s="1"/>
  <c r="K176" i="51"/>
  <c r="K208" i="51" s="1"/>
  <c r="I176" i="51"/>
  <c r="K167" i="51"/>
  <c r="I167" i="51"/>
  <c r="K159" i="51"/>
  <c r="I159" i="51"/>
  <c r="K145" i="51"/>
  <c r="I145" i="51"/>
  <c r="K138" i="51"/>
  <c r="I138" i="51"/>
  <c r="K120" i="51"/>
  <c r="K112" i="51"/>
  <c r="I112" i="51"/>
  <c r="K100" i="51"/>
  <c r="I100" i="51"/>
  <c r="K90" i="51"/>
  <c r="I90" i="51"/>
  <c r="K76" i="51"/>
  <c r="I76" i="51"/>
  <c r="K58" i="51"/>
  <c r="I58" i="51"/>
  <c r="K48" i="51"/>
  <c r="I48" i="51"/>
  <c r="K40" i="51"/>
  <c r="K169" i="51" s="1"/>
  <c r="I40" i="51"/>
  <c r="K20" i="51"/>
  <c r="K395" i="51" s="1"/>
  <c r="I20" i="51"/>
  <c r="K134" i="50"/>
  <c r="E134" i="50"/>
  <c r="S133" i="50"/>
  <c r="O133" i="50"/>
  <c r="Q133" i="50" s="1"/>
  <c r="I133" i="50"/>
  <c r="S132" i="50"/>
  <c r="Q132" i="50"/>
  <c r="O132" i="50"/>
  <c r="I132" i="50"/>
  <c r="S131" i="50"/>
  <c r="O131" i="50"/>
  <c r="Q131" i="50" s="1"/>
  <c r="I131" i="50"/>
  <c r="S130" i="50"/>
  <c r="O130" i="50"/>
  <c r="Q130" i="50" s="1"/>
  <c r="I130" i="50"/>
  <c r="S129" i="50"/>
  <c r="O129" i="50"/>
  <c r="Q129" i="50" s="1"/>
  <c r="I129" i="50"/>
  <c r="S128" i="50"/>
  <c r="S134" i="50" s="1"/>
  <c r="Q128" i="50"/>
  <c r="O128" i="50"/>
  <c r="O134" i="50" s="1"/>
  <c r="I128" i="50"/>
  <c r="I134" i="50" s="1"/>
  <c r="K125" i="50"/>
  <c r="E125" i="50"/>
  <c r="S124" i="50"/>
  <c r="Q124" i="50"/>
  <c r="O124" i="50"/>
  <c r="I124" i="50"/>
  <c r="S123" i="50"/>
  <c r="O123" i="50"/>
  <c r="Q123" i="50" s="1"/>
  <c r="I123" i="50"/>
  <c r="S122" i="50"/>
  <c r="O122" i="50"/>
  <c r="Q122" i="50" s="1"/>
  <c r="I122" i="50"/>
  <c r="S121" i="50"/>
  <c r="O121" i="50"/>
  <c r="Q121" i="50" s="1"/>
  <c r="I121" i="50"/>
  <c r="S120" i="50"/>
  <c r="Q120" i="50"/>
  <c r="O120" i="50"/>
  <c r="I120" i="50"/>
  <c r="S119" i="50"/>
  <c r="S125" i="50" s="1"/>
  <c r="O119" i="50"/>
  <c r="O125" i="50" s="1"/>
  <c r="I119" i="50"/>
  <c r="I125" i="50" s="1"/>
  <c r="K116" i="50"/>
  <c r="E116" i="50"/>
  <c r="S115" i="50"/>
  <c r="O115" i="50"/>
  <c r="Q115" i="50" s="1"/>
  <c r="I115" i="50"/>
  <c r="S114" i="50"/>
  <c r="O114" i="50"/>
  <c r="Q114" i="50" s="1"/>
  <c r="I114" i="50"/>
  <c r="S113" i="50"/>
  <c r="O113" i="50"/>
  <c r="Q113" i="50" s="1"/>
  <c r="I113" i="50"/>
  <c r="S112" i="50"/>
  <c r="Q112" i="50"/>
  <c r="O112" i="50"/>
  <c r="I112" i="50"/>
  <c r="S111" i="50"/>
  <c r="S116" i="50" s="1"/>
  <c r="O111" i="50"/>
  <c r="O116" i="50" s="1"/>
  <c r="I111" i="50"/>
  <c r="I116" i="50" s="1"/>
  <c r="K108" i="50"/>
  <c r="K136" i="50" s="1"/>
  <c r="E108" i="50"/>
  <c r="S107" i="50"/>
  <c r="O107" i="50"/>
  <c r="Q107" i="50" s="1"/>
  <c r="I107" i="50"/>
  <c r="S106" i="50"/>
  <c r="O106" i="50"/>
  <c r="Q106" i="50" s="1"/>
  <c r="I106" i="50"/>
  <c r="S105" i="50"/>
  <c r="O105" i="50"/>
  <c r="Q105" i="50" s="1"/>
  <c r="I105" i="50"/>
  <c r="S104" i="50"/>
  <c r="Q104" i="50"/>
  <c r="O104" i="50"/>
  <c r="I104" i="50"/>
  <c r="S103" i="50"/>
  <c r="O103" i="50"/>
  <c r="Q103" i="50" s="1"/>
  <c r="I103" i="50"/>
  <c r="S102" i="50"/>
  <c r="S108" i="50" s="1"/>
  <c r="O102" i="50"/>
  <c r="Q102" i="50" s="1"/>
  <c r="I102" i="50"/>
  <c r="I108" i="50" s="1"/>
  <c r="K99" i="50"/>
  <c r="E99" i="50"/>
  <c r="E136" i="50" s="1"/>
  <c r="S98" i="50"/>
  <c r="O98" i="50"/>
  <c r="Q98" i="50" s="1"/>
  <c r="I98" i="50"/>
  <c r="S97" i="50"/>
  <c r="O97" i="50"/>
  <c r="Q97" i="50" s="1"/>
  <c r="I97" i="50"/>
  <c r="S96" i="50"/>
  <c r="Q96" i="50"/>
  <c r="O96" i="50"/>
  <c r="I96" i="50"/>
  <c r="S95" i="50"/>
  <c r="O95" i="50"/>
  <c r="Q95" i="50" s="1"/>
  <c r="I95" i="50"/>
  <c r="S94" i="50"/>
  <c r="O94" i="50"/>
  <c r="Q94" i="50" s="1"/>
  <c r="I94" i="50"/>
  <c r="I99" i="50" s="1"/>
  <c r="S93" i="50"/>
  <c r="S99" i="50" s="1"/>
  <c r="O93" i="50"/>
  <c r="I93" i="50"/>
  <c r="E87" i="50"/>
  <c r="K85" i="50"/>
  <c r="K87" i="50" s="1"/>
  <c r="E85" i="50"/>
  <c r="S84" i="50"/>
  <c r="O84" i="50"/>
  <c r="Q84" i="50" s="1"/>
  <c r="I84" i="50"/>
  <c r="S83" i="50"/>
  <c r="O83" i="50"/>
  <c r="Q83" i="50" s="1"/>
  <c r="I83" i="50"/>
  <c r="S82" i="50"/>
  <c r="O82" i="50"/>
  <c r="Q82" i="50" s="1"/>
  <c r="I82" i="50"/>
  <c r="S81" i="50"/>
  <c r="Q81" i="50"/>
  <c r="O81" i="50"/>
  <c r="I81" i="50"/>
  <c r="S80" i="50"/>
  <c r="S87" i="50" s="1"/>
  <c r="O80" i="50"/>
  <c r="Q80" i="50" s="1"/>
  <c r="I80" i="50"/>
  <c r="S79" i="50"/>
  <c r="S85" i="50" s="1"/>
  <c r="O79" i="50"/>
  <c r="Q79" i="50" s="1"/>
  <c r="I79" i="50"/>
  <c r="E73" i="50"/>
  <c r="K71" i="50"/>
  <c r="E71" i="50"/>
  <c r="S70" i="50"/>
  <c r="Q70" i="50"/>
  <c r="O70" i="50"/>
  <c r="I70" i="50"/>
  <c r="S69" i="50"/>
  <c r="O69" i="50"/>
  <c r="Q69" i="50" s="1"/>
  <c r="I69" i="50"/>
  <c r="S68" i="50"/>
  <c r="Q68" i="50"/>
  <c r="O68" i="50"/>
  <c r="I68" i="50"/>
  <c r="S67" i="50"/>
  <c r="O67" i="50"/>
  <c r="Q67" i="50" s="1"/>
  <c r="I67" i="50"/>
  <c r="S66" i="50"/>
  <c r="S71" i="50" s="1"/>
  <c r="Q66" i="50"/>
  <c r="O66" i="50"/>
  <c r="I66" i="50"/>
  <c r="I71" i="50" s="1"/>
  <c r="K63" i="50"/>
  <c r="E63" i="50"/>
  <c r="S62" i="50"/>
  <c r="Q62" i="50"/>
  <c r="O62" i="50"/>
  <c r="I62" i="50"/>
  <c r="S61" i="50"/>
  <c r="O61" i="50"/>
  <c r="Q61" i="50" s="1"/>
  <c r="I61" i="50"/>
  <c r="S60" i="50"/>
  <c r="O60" i="50"/>
  <c r="Q60" i="50" s="1"/>
  <c r="I60" i="50"/>
  <c r="I63" i="50" s="1"/>
  <c r="S59" i="50"/>
  <c r="O59" i="50"/>
  <c r="O63" i="50" s="1"/>
  <c r="I59" i="50"/>
  <c r="S58" i="50"/>
  <c r="S63" i="50" s="1"/>
  <c r="Q58" i="50"/>
  <c r="O58" i="50"/>
  <c r="I58" i="50"/>
  <c r="K53" i="50"/>
  <c r="E53" i="50"/>
  <c r="S52" i="50"/>
  <c r="Q52" i="50"/>
  <c r="O52" i="50"/>
  <c r="I52" i="50"/>
  <c r="S51" i="50"/>
  <c r="O51" i="50"/>
  <c r="Q51" i="50" s="1"/>
  <c r="I51" i="50"/>
  <c r="S50" i="50"/>
  <c r="O50" i="50"/>
  <c r="Q50" i="50" s="1"/>
  <c r="I50" i="50"/>
  <c r="I53" i="50" s="1"/>
  <c r="S49" i="50"/>
  <c r="O49" i="50"/>
  <c r="O53" i="50" s="1"/>
  <c r="I49" i="50"/>
  <c r="S48" i="50"/>
  <c r="S53" i="50" s="1"/>
  <c r="Q48" i="50"/>
  <c r="O48" i="50"/>
  <c r="I48" i="50"/>
  <c r="K45" i="50"/>
  <c r="E45" i="50"/>
  <c r="S44" i="50"/>
  <c r="Q44" i="50"/>
  <c r="O44" i="50"/>
  <c r="I44" i="50"/>
  <c r="S43" i="50"/>
  <c r="S45" i="50" s="1"/>
  <c r="O43" i="50"/>
  <c r="Q43" i="50" s="1"/>
  <c r="I43" i="50"/>
  <c r="S42" i="50"/>
  <c r="O42" i="50"/>
  <c r="Q42" i="50" s="1"/>
  <c r="I42" i="50"/>
  <c r="I45" i="50" s="1"/>
  <c r="S41" i="50"/>
  <c r="O41" i="50"/>
  <c r="Q41" i="50" s="1"/>
  <c r="I41" i="50"/>
  <c r="S40" i="50"/>
  <c r="Q40" i="50"/>
  <c r="O40" i="50"/>
  <c r="I40" i="50"/>
  <c r="K37" i="50"/>
  <c r="E37" i="50"/>
  <c r="S36" i="50"/>
  <c r="Q36" i="50"/>
  <c r="O36" i="50"/>
  <c r="I36" i="50"/>
  <c r="S35" i="50"/>
  <c r="S37" i="50" s="1"/>
  <c r="O35" i="50"/>
  <c r="Q35" i="50" s="1"/>
  <c r="I35" i="50"/>
  <c r="S34" i="50"/>
  <c r="O34" i="50"/>
  <c r="Q34" i="50" s="1"/>
  <c r="I34" i="50"/>
  <c r="I37" i="50" s="1"/>
  <c r="S33" i="50"/>
  <c r="O33" i="50"/>
  <c r="Q33" i="50" s="1"/>
  <c r="I33" i="50"/>
  <c r="S32" i="50"/>
  <c r="Q32" i="50"/>
  <c r="O32" i="50"/>
  <c r="I32" i="50"/>
  <c r="K29" i="50"/>
  <c r="E29" i="50"/>
  <c r="S28" i="50"/>
  <c r="Q28" i="50"/>
  <c r="O28" i="50"/>
  <c r="I28" i="50"/>
  <c r="S27" i="50"/>
  <c r="S29" i="50" s="1"/>
  <c r="O27" i="50"/>
  <c r="Q27" i="50" s="1"/>
  <c r="I27" i="50"/>
  <c r="S26" i="50"/>
  <c r="O26" i="50"/>
  <c r="Q26" i="50" s="1"/>
  <c r="I26" i="50"/>
  <c r="I29" i="50" s="1"/>
  <c r="S25" i="50"/>
  <c r="O25" i="50"/>
  <c r="Q25" i="50" s="1"/>
  <c r="I25" i="50"/>
  <c r="S24" i="50"/>
  <c r="Q24" i="50"/>
  <c r="O24" i="50"/>
  <c r="I24" i="50"/>
  <c r="K21" i="50"/>
  <c r="K73" i="50" s="1"/>
  <c r="E21" i="50"/>
  <c r="E138" i="50" s="1"/>
  <c r="S20" i="50"/>
  <c r="Q20" i="50"/>
  <c r="O20" i="50"/>
  <c r="I20" i="50"/>
  <c r="S19" i="50"/>
  <c r="S21" i="50" s="1"/>
  <c r="O19" i="50"/>
  <c r="Q19" i="50" s="1"/>
  <c r="I19" i="50"/>
  <c r="I21" i="50" s="1"/>
  <c r="S18" i="50"/>
  <c r="O18" i="50"/>
  <c r="Q18" i="50" s="1"/>
  <c r="I18" i="50"/>
  <c r="S17" i="50"/>
  <c r="O17" i="50"/>
  <c r="I17" i="50"/>
  <c r="S16" i="50"/>
  <c r="Q16" i="50"/>
  <c r="O16" i="50"/>
  <c r="I16" i="50"/>
  <c r="I407" i="49"/>
  <c r="O393" i="49"/>
  <c r="M393" i="49"/>
  <c r="K393" i="49"/>
  <c r="I393" i="49"/>
  <c r="Q393" i="49" s="1"/>
  <c r="O374" i="49"/>
  <c r="Q374" i="49" s="1"/>
  <c r="M374" i="49"/>
  <c r="K374" i="49"/>
  <c r="I374" i="49"/>
  <c r="O353" i="49"/>
  <c r="Q353" i="49" s="1"/>
  <c r="M353" i="49"/>
  <c r="K353" i="49"/>
  <c r="I353" i="49"/>
  <c r="O336" i="49"/>
  <c r="Q336" i="49" s="1"/>
  <c r="M336" i="49"/>
  <c r="S336" i="49" s="1"/>
  <c r="K336" i="49"/>
  <c r="I336" i="49"/>
  <c r="O317" i="49"/>
  <c r="S317" i="49" s="1"/>
  <c r="M317" i="49"/>
  <c r="K317" i="49"/>
  <c r="I317" i="49"/>
  <c r="Q317" i="49" s="1"/>
  <c r="O297" i="49"/>
  <c r="Q297" i="49" s="1"/>
  <c r="M297" i="49"/>
  <c r="S297" i="49" s="1"/>
  <c r="K297" i="49"/>
  <c r="I297" i="49"/>
  <c r="O277" i="49"/>
  <c r="S277" i="49" s="1"/>
  <c r="M277" i="49"/>
  <c r="K277" i="49"/>
  <c r="I277" i="49"/>
  <c r="Q277" i="49" s="1"/>
  <c r="O258" i="49"/>
  <c r="Q258" i="49" s="1"/>
  <c r="M258" i="49"/>
  <c r="S258" i="49" s="1"/>
  <c r="K258" i="49"/>
  <c r="I258" i="49"/>
  <c r="O235" i="49"/>
  <c r="S235" i="49" s="1"/>
  <c r="M235" i="49"/>
  <c r="K235" i="49"/>
  <c r="I235" i="49"/>
  <c r="I338" i="49" s="1"/>
  <c r="O215" i="49"/>
  <c r="O338" i="49" s="1"/>
  <c r="Q338" i="49" s="1"/>
  <c r="M215" i="49"/>
  <c r="S215" i="49" s="1"/>
  <c r="K215" i="49"/>
  <c r="K338" i="49" s="1"/>
  <c r="I215" i="49"/>
  <c r="S206" i="49"/>
  <c r="O206" i="49"/>
  <c r="M206" i="49"/>
  <c r="K206" i="49"/>
  <c r="I206" i="49"/>
  <c r="Q206" i="49" s="1"/>
  <c r="O201" i="49"/>
  <c r="Q201" i="49" s="1"/>
  <c r="M201" i="49"/>
  <c r="S201" i="49" s="1"/>
  <c r="K201" i="49"/>
  <c r="I201" i="49"/>
  <c r="S196" i="49"/>
  <c r="O196" i="49"/>
  <c r="M196" i="49"/>
  <c r="K196" i="49"/>
  <c r="I196" i="49"/>
  <c r="Q196" i="49" s="1"/>
  <c r="O191" i="49"/>
  <c r="Q191" i="49" s="1"/>
  <c r="M191" i="49"/>
  <c r="S191" i="49" s="1"/>
  <c r="K191" i="49"/>
  <c r="I191" i="49"/>
  <c r="S186" i="49"/>
  <c r="O186" i="49"/>
  <c r="M186" i="49"/>
  <c r="K186" i="49"/>
  <c r="I186" i="49"/>
  <c r="Q186" i="49" s="1"/>
  <c r="O181" i="49"/>
  <c r="Q181" i="49" s="1"/>
  <c r="M181" i="49"/>
  <c r="S181" i="49" s="1"/>
  <c r="K181" i="49"/>
  <c r="I181" i="49"/>
  <c r="O176" i="49"/>
  <c r="M176" i="49"/>
  <c r="M208" i="49" s="1"/>
  <c r="K176" i="49"/>
  <c r="K208" i="49" s="1"/>
  <c r="I176" i="49"/>
  <c r="I208" i="49" s="1"/>
  <c r="O167" i="49"/>
  <c r="Q167" i="49" s="1"/>
  <c r="M167" i="49"/>
  <c r="K167" i="49"/>
  <c r="I167" i="49"/>
  <c r="S159" i="49"/>
  <c r="O159" i="49"/>
  <c r="M159" i="49"/>
  <c r="K159" i="49"/>
  <c r="I159" i="49"/>
  <c r="Q159" i="49" s="1"/>
  <c r="O145" i="49"/>
  <c r="Q145" i="49" s="1"/>
  <c r="M145" i="49"/>
  <c r="K145" i="49"/>
  <c r="I145" i="49"/>
  <c r="O138" i="49"/>
  <c r="S138" i="49" s="1"/>
  <c r="M138" i="49"/>
  <c r="K138" i="49"/>
  <c r="I138" i="49"/>
  <c r="Q138" i="49" s="1"/>
  <c r="K120" i="49"/>
  <c r="O112" i="49"/>
  <c r="Q112" i="49" s="1"/>
  <c r="M112" i="49"/>
  <c r="S112" i="49" s="1"/>
  <c r="K112" i="49"/>
  <c r="I112" i="49"/>
  <c r="O100" i="49"/>
  <c r="M100" i="49"/>
  <c r="K100" i="49"/>
  <c r="I100" i="49"/>
  <c r="Q100" i="49" s="1"/>
  <c r="O90" i="49"/>
  <c r="Q90" i="49" s="1"/>
  <c r="M90" i="49"/>
  <c r="S90" i="49" s="1"/>
  <c r="K90" i="49"/>
  <c r="I90" i="49"/>
  <c r="O76" i="49"/>
  <c r="S76" i="49" s="1"/>
  <c r="M76" i="49"/>
  <c r="K76" i="49"/>
  <c r="I76" i="49"/>
  <c r="Q76" i="49" s="1"/>
  <c r="O58" i="49"/>
  <c r="M58" i="49"/>
  <c r="K58" i="49"/>
  <c r="I58" i="49"/>
  <c r="Q58" i="49" s="1"/>
  <c r="O48" i="49"/>
  <c r="O169" i="49" s="1"/>
  <c r="M48" i="49"/>
  <c r="S48" i="49" s="1"/>
  <c r="K48" i="49"/>
  <c r="I48" i="49"/>
  <c r="S40" i="49"/>
  <c r="O40" i="49"/>
  <c r="M40" i="49"/>
  <c r="K40" i="49"/>
  <c r="K169" i="49" s="1"/>
  <c r="I40" i="49"/>
  <c r="Q40" i="49" s="1"/>
  <c r="O20" i="49"/>
  <c r="M20" i="49"/>
  <c r="K20" i="49"/>
  <c r="K395" i="49" s="1"/>
  <c r="I20" i="49"/>
  <c r="K133" i="48"/>
  <c r="E133" i="48"/>
  <c r="S132" i="48"/>
  <c r="O132" i="48"/>
  <c r="Q132" i="48" s="1"/>
  <c r="I132" i="48"/>
  <c r="S131" i="48"/>
  <c r="Q131" i="48"/>
  <c r="O131" i="48"/>
  <c r="I131" i="48"/>
  <c r="S130" i="48"/>
  <c r="Q130" i="48"/>
  <c r="O130" i="48"/>
  <c r="I130" i="48"/>
  <c r="S129" i="48"/>
  <c r="O129" i="48"/>
  <c r="Q129" i="48" s="1"/>
  <c r="I129" i="48"/>
  <c r="S128" i="48"/>
  <c r="O128" i="48"/>
  <c r="Q128" i="48" s="1"/>
  <c r="I128" i="48"/>
  <c r="I133" i="48" s="1"/>
  <c r="S127" i="48"/>
  <c r="S133" i="48" s="1"/>
  <c r="Q127" i="48"/>
  <c r="O127" i="48"/>
  <c r="O133" i="48" s="1"/>
  <c r="I127" i="48"/>
  <c r="K124" i="48"/>
  <c r="E124" i="48"/>
  <c r="S123" i="48"/>
  <c r="Q123" i="48"/>
  <c r="O123" i="48"/>
  <c r="I123" i="48"/>
  <c r="S122" i="48"/>
  <c r="Q122" i="48"/>
  <c r="O122" i="48"/>
  <c r="I122" i="48"/>
  <c r="S121" i="48"/>
  <c r="O121" i="48"/>
  <c r="Q121" i="48" s="1"/>
  <c r="I121" i="48"/>
  <c r="S120" i="48"/>
  <c r="O120" i="48"/>
  <c r="Q120" i="48" s="1"/>
  <c r="I120" i="48"/>
  <c r="S119" i="48"/>
  <c r="Q119" i="48"/>
  <c r="O119" i="48"/>
  <c r="I119" i="48"/>
  <c r="S118" i="48"/>
  <c r="S124" i="48" s="1"/>
  <c r="Q118" i="48"/>
  <c r="O118" i="48"/>
  <c r="O124" i="48" s="1"/>
  <c r="I118" i="48"/>
  <c r="I124" i="48" s="1"/>
  <c r="K115" i="48"/>
  <c r="E115" i="48"/>
  <c r="S114" i="48"/>
  <c r="Q114" i="48"/>
  <c r="O114" i="48"/>
  <c r="I114" i="48"/>
  <c r="S113" i="48"/>
  <c r="O113" i="48"/>
  <c r="Q113" i="48" s="1"/>
  <c r="I113" i="48"/>
  <c r="S112" i="48"/>
  <c r="O112" i="48"/>
  <c r="Q112" i="48" s="1"/>
  <c r="I112" i="48"/>
  <c r="S111" i="48"/>
  <c r="Q111" i="48"/>
  <c r="O111" i="48"/>
  <c r="O115" i="48" s="1"/>
  <c r="I111" i="48"/>
  <c r="S110" i="48"/>
  <c r="S115" i="48" s="1"/>
  <c r="Q110" i="48"/>
  <c r="O110" i="48"/>
  <c r="I110" i="48"/>
  <c r="I115" i="48" s="1"/>
  <c r="K107" i="48"/>
  <c r="E107" i="48"/>
  <c r="S106" i="48"/>
  <c r="Q106" i="48"/>
  <c r="O106" i="48"/>
  <c r="I106" i="48"/>
  <c r="S105" i="48"/>
  <c r="O105" i="48"/>
  <c r="Q105" i="48" s="1"/>
  <c r="I105" i="48"/>
  <c r="S104" i="48"/>
  <c r="O104" i="48"/>
  <c r="Q104" i="48" s="1"/>
  <c r="I104" i="48"/>
  <c r="S103" i="48"/>
  <c r="Q103" i="48"/>
  <c r="O103" i="48"/>
  <c r="I103" i="48"/>
  <c r="S102" i="48"/>
  <c r="Q102" i="48"/>
  <c r="O102" i="48"/>
  <c r="I102" i="48"/>
  <c r="S101" i="48"/>
  <c r="S107" i="48" s="1"/>
  <c r="O101" i="48"/>
  <c r="Q101" i="48" s="1"/>
  <c r="I101" i="48"/>
  <c r="I107" i="48" s="1"/>
  <c r="K98" i="48"/>
  <c r="K135" i="48" s="1"/>
  <c r="E98" i="48"/>
  <c r="E135" i="48" s="1"/>
  <c r="S97" i="48"/>
  <c r="O97" i="48"/>
  <c r="Q97" i="48" s="1"/>
  <c r="I97" i="48"/>
  <c r="S96" i="48"/>
  <c r="O96" i="48"/>
  <c r="Q96" i="48" s="1"/>
  <c r="I96" i="48"/>
  <c r="S95" i="48"/>
  <c r="Q95" i="48"/>
  <c r="O95" i="48"/>
  <c r="I95" i="48"/>
  <c r="S94" i="48"/>
  <c r="Q94" i="48"/>
  <c r="O94" i="48"/>
  <c r="I94" i="48"/>
  <c r="S93" i="48"/>
  <c r="O93" i="48"/>
  <c r="Q93" i="48" s="1"/>
  <c r="I93" i="48"/>
  <c r="S92" i="48"/>
  <c r="S98" i="48" s="1"/>
  <c r="O92" i="48"/>
  <c r="I92" i="48"/>
  <c r="I98" i="48" s="1"/>
  <c r="E86" i="48"/>
  <c r="K84" i="48"/>
  <c r="K86" i="48" s="1"/>
  <c r="E84" i="48"/>
  <c r="S83" i="48"/>
  <c r="Q83" i="48"/>
  <c r="O83" i="48"/>
  <c r="I83" i="48"/>
  <c r="S82" i="48"/>
  <c r="O82" i="48"/>
  <c r="Q82" i="48" s="1"/>
  <c r="I82" i="48"/>
  <c r="S81" i="48"/>
  <c r="O81" i="48"/>
  <c r="Q81" i="48" s="1"/>
  <c r="I81" i="48"/>
  <c r="S80" i="48"/>
  <c r="Q80" i="48"/>
  <c r="O80" i="48"/>
  <c r="I80" i="48"/>
  <c r="S79" i="48"/>
  <c r="Q79" i="48"/>
  <c r="O79" i="48"/>
  <c r="I79" i="48"/>
  <c r="S78" i="48"/>
  <c r="O78" i="48"/>
  <c r="Q78" i="48" s="1"/>
  <c r="I78" i="48"/>
  <c r="K70" i="48"/>
  <c r="E70" i="48"/>
  <c r="S69" i="48"/>
  <c r="Q69" i="48"/>
  <c r="O69" i="48"/>
  <c r="I69" i="48"/>
  <c r="S68" i="48"/>
  <c r="Q68" i="48"/>
  <c r="O68" i="48"/>
  <c r="I68" i="48"/>
  <c r="S67" i="48"/>
  <c r="O67" i="48"/>
  <c r="Q67" i="48" s="1"/>
  <c r="I67" i="48"/>
  <c r="S66" i="48"/>
  <c r="O66" i="48"/>
  <c r="Q66" i="48" s="1"/>
  <c r="I66" i="48"/>
  <c r="I70" i="48" s="1"/>
  <c r="S65" i="48"/>
  <c r="S70" i="48" s="1"/>
  <c r="Q65" i="48"/>
  <c r="O65" i="48"/>
  <c r="O70" i="48" s="1"/>
  <c r="I65" i="48"/>
  <c r="K62" i="48"/>
  <c r="E62" i="48"/>
  <c r="S61" i="48"/>
  <c r="Q61" i="48"/>
  <c r="O61" i="48"/>
  <c r="I61" i="48"/>
  <c r="S60" i="48"/>
  <c r="Q60" i="48"/>
  <c r="O60" i="48"/>
  <c r="I60" i="48"/>
  <c r="S59" i="48"/>
  <c r="O59" i="48"/>
  <c r="Q59" i="48" s="1"/>
  <c r="I59" i="48"/>
  <c r="S58" i="48"/>
  <c r="O58" i="48"/>
  <c r="Q58" i="48" s="1"/>
  <c r="I58" i="48"/>
  <c r="I62" i="48" s="1"/>
  <c r="S57" i="48"/>
  <c r="S62" i="48" s="1"/>
  <c r="Q57" i="48"/>
  <c r="O57" i="48"/>
  <c r="O62" i="48" s="1"/>
  <c r="I57" i="48"/>
  <c r="K52" i="48"/>
  <c r="E52" i="48"/>
  <c r="S51" i="48"/>
  <c r="Q51" i="48"/>
  <c r="O51" i="48"/>
  <c r="I51" i="48"/>
  <c r="S50" i="48"/>
  <c r="Q50" i="48"/>
  <c r="O50" i="48"/>
  <c r="I50" i="48"/>
  <c r="S49" i="48"/>
  <c r="O49" i="48"/>
  <c r="Q49" i="48" s="1"/>
  <c r="I49" i="48"/>
  <c r="S48" i="48"/>
  <c r="O48" i="48"/>
  <c r="Q48" i="48" s="1"/>
  <c r="I48" i="48"/>
  <c r="I52" i="48" s="1"/>
  <c r="S47" i="48"/>
  <c r="S52" i="48" s="1"/>
  <c r="Q47" i="48"/>
  <c r="O47" i="48"/>
  <c r="O52" i="48" s="1"/>
  <c r="I47" i="48"/>
  <c r="K44" i="48"/>
  <c r="E44" i="48"/>
  <c r="S43" i="48"/>
  <c r="Q43" i="48"/>
  <c r="O43" i="48"/>
  <c r="I43" i="48"/>
  <c r="S42" i="48"/>
  <c r="Q42" i="48"/>
  <c r="O42" i="48"/>
  <c r="I42" i="48"/>
  <c r="S41" i="48"/>
  <c r="S44" i="48" s="1"/>
  <c r="O41" i="48"/>
  <c r="Q41" i="48" s="1"/>
  <c r="I41" i="48"/>
  <c r="S40" i="48"/>
  <c r="O40" i="48"/>
  <c r="Q40" i="48" s="1"/>
  <c r="I40" i="48"/>
  <c r="I44" i="48" s="1"/>
  <c r="S39" i="48"/>
  <c r="Q39" i="48"/>
  <c r="O39" i="48"/>
  <c r="O44" i="48" s="1"/>
  <c r="I39" i="48"/>
  <c r="K36" i="48"/>
  <c r="I36" i="48"/>
  <c r="E36" i="48"/>
  <c r="S35" i="48"/>
  <c r="Q35" i="48"/>
  <c r="O35" i="48"/>
  <c r="I35" i="48"/>
  <c r="S34" i="48"/>
  <c r="S36" i="48" s="1"/>
  <c r="Q34" i="48"/>
  <c r="O34" i="48"/>
  <c r="I34" i="48"/>
  <c r="S33" i="48"/>
  <c r="O33" i="48"/>
  <c r="Q33" i="48" s="1"/>
  <c r="I33" i="48"/>
  <c r="S32" i="48"/>
  <c r="O32" i="48"/>
  <c r="Q32" i="48" s="1"/>
  <c r="I32" i="48"/>
  <c r="S31" i="48"/>
  <c r="Q31" i="48"/>
  <c r="Q36" i="48" s="1"/>
  <c r="U36" i="48" s="1"/>
  <c r="U35" i="48" s="1"/>
  <c r="U34" i="48" s="1"/>
  <c r="U33" i="48" s="1"/>
  <c r="U32" i="48" s="1"/>
  <c r="U31" i="48" s="1"/>
  <c r="O31" i="48"/>
  <c r="O36" i="48" s="1"/>
  <c r="I31" i="48"/>
  <c r="K28" i="48"/>
  <c r="E28" i="48"/>
  <c r="S27" i="48"/>
  <c r="Q27" i="48"/>
  <c r="O27" i="48"/>
  <c r="I27" i="48"/>
  <c r="S26" i="48"/>
  <c r="Q26" i="48"/>
  <c r="O26" i="48"/>
  <c r="I26" i="48"/>
  <c r="S25" i="48"/>
  <c r="S28" i="48" s="1"/>
  <c r="O25" i="48"/>
  <c r="Q25" i="48" s="1"/>
  <c r="I25" i="48"/>
  <c r="S24" i="48"/>
  <c r="O24" i="48"/>
  <c r="Q24" i="48" s="1"/>
  <c r="I24" i="48"/>
  <c r="I28" i="48" s="1"/>
  <c r="S23" i="48"/>
  <c r="O23" i="48"/>
  <c r="O28" i="48" s="1"/>
  <c r="I23" i="48"/>
  <c r="K20" i="48"/>
  <c r="K72" i="48" s="1"/>
  <c r="E20" i="48"/>
  <c r="E72" i="48" s="1"/>
  <c r="S19" i="48"/>
  <c r="O19" i="48"/>
  <c r="Q19" i="48" s="1"/>
  <c r="I19" i="48"/>
  <c r="S18" i="48"/>
  <c r="Q18" i="48"/>
  <c r="O18" i="48"/>
  <c r="I18" i="48"/>
  <c r="S17" i="48"/>
  <c r="S20" i="48" s="1"/>
  <c r="O17" i="48"/>
  <c r="Q17" i="48" s="1"/>
  <c r="I17" i="48"/>
  <c r="S16" i="48"/>
  <c r="O16" i="48"/>
  <c r="Q16" i="48" s="1"/>
  <c r="I16" i="48"/>
  <c r="I20" i="48" s="1"/>
  <c r="S15" i="48"/>
  <c r="O15" i="48"/>
  <c r="O20" i="48" s="1"/>
  <c r="I15" i="48"/>
  <c r="BE244" i="53" l="1"/>
  <c r="BE227" i="53"/>
  <c r="BE213" i="53"/>
  <c r="BE159" i="53"/>
  <c r="BE141" i="53"/>
  <c r="BE112" i="53"/>
  <c r="BF112" i="53" s="1"/>
  <c r="BE111" i="53"/>
  <c r="BE102" i="53"/>
  <c r="AT353" i="53"/>
  <c r="AX353" i="53"/>
  <c r="BB353" i="53"/>
  <c r="BE76" i="53"/>
  <c r="BD86" i="52"/>
  <c r="BE86" i="52" s="1"/>
  <c r="BD87" i="52"/>
  <c r="BE87" i="52" s="1"/>
  <c r="BD88" i="52"/>
  <c r="BD89" i="52"/>
  <c r="BD90" i="52"/>
  <c r="AQ70" i="52"/>
  <c r="AQ73" i="52"/>
  <c r="AQ74" i="52"/>
  <c r="AQ76" i="52"/>
  <c r="AQ79" i="52"/>
  <c r="AC80" i="52"/>
  <c r="BD83" i="52"/>
  <c r="AQ84" i="52"/>
  <c r="AC85" i="52"/>
  <c r="BD91" i="52"/>
  <c r="AQ92" i="52"/>
  <c r="AQ93" i="52"/>
  <c r="AQ120" i="52"/>
  <c r="AQ122" i="52"/>
  <c r="AQ124" i="52"/>
  <c r="AQ126" i="52"/>
  <c r="AQ128" i="52"/>
  <c r="AQ130" i="52"/>
  <c r="AQ131" i="52"/>
  <c r="AQ133" i="52"/>
  <c r="AQ135" i="52"/>
  <c r="AQ137" i="52"/>
  <c r="AQ139" i="52"/>
  <c r="AQ141" i="52"/>
  <c r="AQ143" i="52"/>
  <c r="AQ145" i="52"/>
  <c r="AQ147" i="52"/>
  <c r="AQ149" i="52"/>
  <c r="AQ151" i="52"/>
  <c r="AQ153" i="52"/>
  <c r="AQ155" i="52"/>
  <c r="AQ157" i="52"/>
  <c r="AQ159" i="52"/>
  <c r="AQ161" i="52"/>
  <c r="AS353" i="52"/>
  <c r="BA353" i="52"/>
  <c r="BD26" i="52"/>
  <c r="AQ27" i="52"/>
  <c r="AC28" i="52"/>
  <c r="BD42" i="52"/>
  <c r="AQ43" i="52"/>
  <c r="AQ44" i="52"/>
  <c r="AQ46" i="52"/>
  <c r="AQ48" i="52"/>
  <c r="AQ51" i="52"/>
  <c r="AQ59" i="52"/>
  <c r="BD49" i="52"/>
  <c r="BD53" i="52"/>
  <c r="BE53" i="52" s="1"/>
  <c r="BD54" i="52"/>
  <c r="BE54" i="52" s="1"/>
  <c r="BD55" i="52"/>
  <c r="BE55" i="52" s="1"/>
  <c r="BD56" i="52"/>
  <c r="BD57" i="52"/>
  <c r="BD67" i="52"/>
  <c r="BD68" i="52"/>
  <c r="BE68" i="52" s="1"/>
  <c r="AN353" i="52"/>
  <c r="AW353" i="52"/>
  <c r="BD27" i="52"/>
  <c r="BD43" i="52"/>
  <c r="BE43" i="52" s="1"/>
  <c r="BD44" i="52"/>
  <c r="BD45" i="52"/>
  <c r="BD46" i="52"/>
  <c r="BD47" i="52"/>
  <c r="BD51" i="52"/>
  <c r="BD60" i="52"/>
  <c r="BD61" i="52"/>
  <c r="BE61" i="52" s="1"/>
  <c r="BD62" i="52"/>
  <c r="BD63" i="52"/>
  <c r="BE63" i="52" s="1"/>
  <c r="BD64" i="52"/>
  <c r="BD71" i="52"/>
  <c r="BE71" i="52" s="1"/>
  <c r="BD72" i="52"/>
  <c r="BE72" i="52" s="1"/>
  <c r="BD73" i="52"/>
  <c r="BE73" i="52" s="1"/>
  <c r="BD74" i="52"/>
  <c r="BD75" i="52"/>
  <c r="BE75" i="52" s="1"/>
  <c r="BD76" i="52"/>
  <c r="BD77" i="52"/>
  <c r="BE77" i="52" s="1"/>
  <c r="BD78" i="52"/>
  <c r="BD79" i="52"/>
  <c r="BD84" i="52"/>
  <c r="BD94" i="52"/>
  <c r="BD95" i="52"/>
  <c r="BD96" i="52"/>
  <c r="BD97" i="52"/>
  <c r="BD98" i="52"/>
  <c r="BD99" i="52"/>
  <c r="BD100" i="52"/>
  <c r="BD101" i="52"/>
  <c r="BD102" i="52"/>
  <c r="BD103" i="52"/>
  <c r="BD104" i="52"/>
  <c r="BE104" i="52" s="1"/>
  <c r="BD105" i="52"/>
  <c r="BD106" i="52"/>
  <c r="BD107" i="52"/>
  <c r="BE107" i="52" s="1"/>
  <c r="BD108" i="52"/>
  <c r="BD109" i="52"/>
  <c r="BD110" i="52"/>
  <c r="BE110" i="52" s="1"/>
  <c r="BD111" i="52"/>
  <c r="BD112" i="52"/>
  <c r="BE112" i="52" s="1"/>
  <c r="BD113" i="52"/>
  <c r="BE113" i="52" s="1"/>
  <c r="BD114" i="52"/>
  <c r="BD115" i="52"/>
  <c r="BD116" i="52"/>
  <c r="BD117" i="52"/>
  <c r="AR300" i="52"/>
  <c r="BD300" i="52" s="1"/>
  <c r="BD301" i="52"/>
  <c r="AQ163" i="52"/>
  <c r="AQ165" i="52"/>
  <c r="AQ167" i="52"/>
  <c r="AQ169" i="52"/>
  <c r="AQ171" i="52"/>
  <c r="AQ173" i="52"/>
  <c r="AQ175" i="52"/>
  <c r="AQ177" i="52"/>
  <c r="AQ179" i="52"/>
  <c r="AQ181" i="52"/>
  <c r="AQ183" i="52"/>
  <c r="AQ185" i="52"/>
  <c r="AQ187" i="52"/>
  <c r="AQ189" i="52"/>
  <c r="AQ191" i="52"/>
  <c r="AQ193" i="52"/>
  <c r="AQ195" i="52"/>
  <c r="AQ197" i="52"/>
  <c r="AQ199" i="52"/>
  <c r="AQ201" i="52"/>
  <c r="AQ205" i="52"/>
  <c r="AQ211" i="52"/>
  <c r="AQ213" i="52"/>
  <c r="AQ215" i="52"/>
  <c r="AQ217" i="52"/>
  <c r="AQ219" i="52"/>
  <c r="AQ221" i="52"/>
  <c r="AQ223" i="52"/>
  <c r="AQ225" i="52"/>
  <c r="AQ227" i="52"/>
  <c r="AQ229" i="52"/>
  <c r="AQ231" i="52"/>
  <c r="AQ233" i="52"/>
  <c r="AQ235" i="52"/>
  <c r="AQ237" i="52"/>
  <c r="AQ239" i="52"/>
  <c r="AQ241" i="52"/>
  <c r="AQ243" i="52"/>
  <c r="AQ245" i="52"/>
  <c r="AQ247" i="52"/>
  <c r="AQ249" i="52"/>
  <c r="AQ251" i="52"/>
  <c r="AQ253" i="52"/>
  <c r="AQ255" i="52"/>
  <c r="AQ257" i="52"/>
  <c r="AQ259" i="52"/>
  <c r="AQ261" i="52"/>
  <c r="AQ263" i="52"/>
  <c r="AQ265" i="52"/>
  <c r="AQ267" i="52"/>
  <c r="AQ269" i="52"/>
  <c r="AQ271" i="52"/>
  <c r="AQ273" i="52"/>
  <c r="AQ275" i="52"/>
  <c r="AQ277" i="52"/>
  <c r="AQ279" i="52"/>
  <c r="AQ281" i="52"/>
  <c r="AQ283" i="52"/>
  <c r="AQ285" i="52"/>
  <c r="AQ287" i="52"/>
  <c r="AQ289" i="52"/>
  <c r="AQ292" i="52"/>
  <c r="AQ294" i="52"/>
  <c r="AQ296" i="52"/>
  <c r="AQ298" i="52"/>
  <c r="BD302" i="52"/>
  <c r="AQ303" i="52"/>
  <c r="AQ306" i="52"/>
  <c r="AQ308" i="52"/>
  <c r="AQ310" i="52"/>
  <c r="AQ312" i="52"/>
  <c r="AQ314" i="52"/>
  <c r="AQ316" i="52"/>
  <c r="AQ318" i="52"/>
  <c r="AQ320" i="52"/>
  <c r="AQ322" i="52"/>
  <c r="AQ324" i="52"/>
  <c r="AQ326" i="52"/>
  <c r="AQ328" i="52"/>
  <c r="AQ330" i="52"/>
  <c r="AQ332" i="52"/>
  <c r="AQ334" i="52"/>
  <c r="AQ336" i="52"/>
  <c r="AQ340" i="52"/>
  <c r="BD305" i="52"/>
  <c r="BD306" i="52"/>
  <c r="BF306" i="52" s="1"/>
  <c r="BF353" i="52" s="1"/>
  <c r="BD307" i="52"/>
  <c r="BD308" i="52"/>
  <c r="BD309" i="52"/>
  <c r="BD310" i="52"/>
  <c r="BD311" i="52"/>
  <c r="BD312" i="52"/>
  <c r="BD313" i="52"/>
  <c r="BD314" i="52"/>
  <c r="BD315" i="52"/>
  <c r="BD316" i="52"/>
  <c r="BD317" i="52"/>
  <c r="BD318" i="52"/>
  <c r="BD319" i="52"/>
  <c r="BD320" i="52"/>
  <c r="BD321" i="52"/>
  <c r="BD322" i="52"/>
  <c r="BD323" i="52"/>
  <c r="BD324" i="52"/>
  <c r="BD325" i="52"/>
  <c r="BD326" i="52"/>
  <c r="BD327" i="52"/>
  <c r="BD328" i="52"/>
  <c r="BD329" i="52"/>
  <c r="BD330" i="52"/>
  <c r="BD331" i="52"/>
  <c r="BD332" i="52"/>
  <c r="BD333" i="52"/>
  <c r="BD334" i="52"/>
  <c r="BD335" i="52"/>
  <c r="BD336" i="52"/>
  <c r="BD337" i="52"/>
  <c r="AR10" i="53"/>
  <c r="AR53" i="53"/>
  <c r="AR6" i="53"/>
  <c r="AR8" i="53"/>
  <c r="AR12" i="53"/>
  <c r="AR15" i="53"/>
  <c r="AR350" i="53"/>
  <c r="AR17" i="53"/>
  <c r="AR19" i="53"/>
  <c r="AR26" i="53"/>
  <c r="AR29" i="53"/>
  <c r="AR31" i="53"/>
  <c r="AR36" i="53"/>
  <c r="AR38" i="53"/>
  <c r="AR40" i="53"/>
  <c r="AR42" i="53"/>
  <c r="AR48" i="53"/>
  <c r="AR55" i="53"/>
  <c r="AR56" i="53"/>
  <c r="AR58" i="53"/>
  <c r="AR69" i="53"/>
  <c r="AR71" i="53"/>
  <c r="AR77" i="53"/>
  <c r="AR81" i="53"/>
  <c r="AR86" i="53"/>
  <c r="AR87" i="53"/>
  <c r="AR89" i="53"/>
  <c r="AR105" i="53"/>
  <c r="AR107" i="53"/>
  <c r="AR112" i="53"/>
  <c r="AR115" i="53"/>
  <c r="AR117" i="53"/>
  <c r="AR119" i="53"/>
  <c r="AR132" i="53"/>
  <c r="AR134" i="53"/>
  <c r="AR136" i="53"/>
  <c r="AR138" i="53"/>
  <c r="AR140" i="53"/>
  <c r="AR142" i="53"/>
  <c r="AR144" i="53"/>
  <c r="AR146" i="53"/>
  <c r="AR148" i="53"/>
  <c r="AR150" i="53"/>
  <c r="AR152" i="53"/>
  <c r="AR154" i="53"/>
  <c r="AR156" i="53"/>
  <c r="AR158" i="53"/>
  <c r="AR160" i="53"/>
  <c r="AR162" i="53"/>
  <c r="AR164" i="53"/>
  <c r="AR166" i="53"/>
  <c r="AR168" i="53"/>
  <c r="AR170" i="53"/>
  <c r="AR172" i="53"/>
  <c r="AR174" i="53"/>
  <c r="AR176" i="53"/>
  <c r="AR178" i="53"/>
  <c r="AR180" i="53"/>
  <c r="AR182" i="53"/>
  <c r="AR184" i="53"/>
  <c r="AR186" i="53"/>
  <c r="AR188" i="53"/>
  <c r="AR190" i="53"/>
  <c r="AR192" i="53"/>
  <c r="AR194" i="53"/>
  <c r="AR196" i="53"/>
  <c r="AR198" i="53"/>
  <c r="AR200" i="53"/>
  <c r="AR202" i="53"/>
  <c r="AR204" i="53"/>
  <c r="AR209" i="53"/>
  <c r="AR213" i="53"/>
  <c r="AR215" i="53"/>
  <c r="AR261" i="53"/>
  <c r="AR263" i="53"/>
  <c r="AR265" i="53"/>
  <c r="AR267" i="53"/>
  <c r="AR269" i="53"/>
  <c r="AR273" i="53"/>
  <c r="AR275" i="53"/>
  <c r="AR277" i="53"/>
  <c r="AR279" i="53"/>
  <c r="AR281" i="53"/>
  <c r="AR283" i="53"/>
  <c r="AR285" i="53"/>
  <c r="AR300" i="53"/>
  <c r="AR303" i="53"/>
  <c r="AR305" i="53"/>
  <c r="AR307" i="53"/>
  <c r="AR331" i="53"/>
  <c r="AR333" i="53"/>
  <c r="AR335" i="53"/>
  <c r="AR45" i="53"/>
  <c r="AR47" i="53"/>
  <c r="AR49" i="53"/>
  <c r="AR52" i="53"/>
  <c r="AR54" i="53"/>
  <c r="AR57" i="53"/>
  <c r="AR59" i="53"/>
  <c r="AR60" i="53"/>
  <c r="AR72" i="53"/>
  <c r="AR75" i="53"/>
  <c r="AR78" i="53"/>
  <c r="AR80" i="53"/>
  <c r="AR82" i="53"/>
  <c r="AR85" i="53"/>
  <c r="AR88" i="53"/>
  <c r="AR90" i="53"/>
  <c r="AR93" i="53"/>
  <c r="AR95" i="53"/>
  <c r="AR97" i="53"/>
  <c r="AR99" i="53"/>
  <c r="AR101" i="53"/>
  <c r="AR103" i="53"/>
  <c r="AR108" i="53"/>
  <c r="AR110" i="53"/>
  <c r="AR113" i="53"/>
  <c r="AR122" i="53"/>
  <c r="AR124" i="53"/>
  <c r="AR126" i="53"/>
  <c r="AR128" i="53"/>
  <c r="AR130" i="53"/>
  <c r="AR206" i="53"/>
  <c r="AR211" i="53"/>
  <c r="AR217" i="53"/>
  <c r="AR219" i="53"/>
  <c r="AR221" i="53"/>
  <c r="AR223" i="53"/>
  <c r="AR225" i="53"/>
  <c r="AR227" i="53"/>
  <c r="AR229" i="53"/>
  <c r="AR231" i="53"/>
  <c r="AR233" i="53"/>
  <c r="AR235" i="53"/>
  <c r="AR237" i="53"/>
  <c r="AR239" i="53"/>
  <c r="AR241" i="53"/>
  <c r="AR243" i="53"/>
  <c r="AR245" i="53"/>
  <c r="AR247" i="53"/>
  <c r="AR249" i="53"/>
  <c r="AR251" i="53"/>
  <c r="AR253" i="53"/>
  <c r="AR255" i="53"/>
  <c r="AR257" i="53"/>
  <c r="AR259" i="53"/>
  <c r="AR271" i="53"/>
  <c r="AR287" i="53"/>
  <c r="AR292" i="53"/>
  <c r="AR294" i="53"/>
  <c r="AR296" i="53"/>
  <c r="AR298" i="53"/>
  <c r="AR340" i="53"/>
  <c r="AR342" i="53"/>
  <c r="AR344" i="53"/>
  <c r="AR346" i="53"/>
  <c r="AR348" i="53"/>
  <c r="AR351" i="53"/>
  <c r="AL353" i="53"/>
  <c r="AP353" i="53"/>
  <c r="AR7" i="53"/>
  <c r="AR9" i="53"/>
  <c r="AR11" i="53"/>
  <c r="AR13" i="53"/>
  <c r="AR16" i="53"/>
  <c r="AR18" i="53"/>
  <c r="AR20" i="53"/>
  <c r="AR22" i="53"/>
  <c r="AR24" i="53"/>
  <c r="AR25" i="53"/>
  <c r="AR30" i="53"/>
  <c r="AR32" i="53"/>
  <c r="AR34" i="53"/>
  <c r="AR35" i="53"/>
  <c r="AR37" i="53"/>
  <c r="AR39" i="53"/>
  <c r="AR41" i="53"/>
  <c r="AR50" i="53"/>
  <c r="AR66" i="53"/>
  <c r="AR67" i="53"/>
  <c r="AR83" i="53"/>
  <c r="AR91" i="53"/>
  <c r="AR301" i="53"/>
  <c r="AR306" i="53"/>
  <c r="AR308" i="53"/>
  <c r="AR310" i="53"/>
  <c r="AR312" i="53"/>
  <c r="AR314" i="53"/>
  <c r="AR316" i="53"/>
  <c r="AR318" i="53"/>
  <c r="AR320" i="53"/>
  <c r="AR322" i="53"/>
  <c r="AR324" i="53"/>
  <c r="AR326" i="53"/>
  <c r="AR328" i="53"/>
  <c r="AR330" i="53"/>
  <c r="AR332" i="53"/>
  <c r="AR334" i="53"/>
  <c r="AR336" i="53"/>
  <c r="AK353" i="52"/>
  <c r="AQ9" i="52"/>
  <c r="AQ11" i="52"/>
  <c r="AQ16" i="52"/>
  <c r="AQ18" i="52"/>
  <c r="AQ22" i="52"/>
  <c r="AQ24" i="52"/>
  <c r="AO353" i="52"/>
  <c r="AQ20" i="52"/>
  <c r="AQ25" i="52"/>
  <c r="AQ28" i="52"/>
  <c r="AQ7" i="52"/>
  <c r="AQ14" i="52"/>
  <c r="AQ30" i="52"/>
  <c r="AQ32" i="52"/>
  <c r="AQ34" i="52"/>
  <c r="AQ39" i="52"/>
  <c r="AQ50" i="52"/>
  <c r="AQ55" i="52"/>
  <c r="AQ60" i="52"/>
  <c r="AQ6" i="52"/>
  <c r="AQ8" i="52"/>
  <c r="AQ10" i="52"/>
  <c r="AQ12" i="52"/>
  <c r="AQ15" i="52"/>
  <c r="AQ17" i="52"/>
  <c r="AQ19" i="52"/>
  <c r="AQ29" i="52"/>
  <c r="AQ31" i="52"/>
  <c r="AQ36" i="52"/>
  <c r="AQ38" i="52"/>
  <c r="AQ40" i="52"/>
  <c r="AQ52" i="52"/>
  <c r="AQ58" i="52"/>
  <c r="AQ63" i="52"/>
  <c r="AQ65" i="52"/>
  <c r="AQ72" i="52"/>
  <c r="AQ75" i="52"/>
  <c r="AQ78" i="52"/>
  <c r="AQ80" i="52"/>
  <c r="AQ82" i="52"/>
  <c r="AQ85" i="52"/>
  <c r="AQ88" i="52"/>
  <c r="AQ90" i="52"/>
  <c r="AQ109" i="52"/>
  <c r="AQ121" i="52"/>
  <c r="AQ123" i="52"/>
  <c r="AQ125" i="52"/>
  <c r="AQ127" i="52"/>
  <c r="AQ129" i="52"/>
  <c r="AQ204" i="52"/>
  <c r="AQ208" i="52"/>
  <c r="AQ210" i="52"/>
  <c r="AQ212" i="52"/>
  <c r="AQ214" i="52"/>
  <c r="AQ216" i="52"/>
  <c r="AQ218" i="52"/>
  <c r="AQ220" i="52"/>
  <c r="AQ222" i="52"/>
  <c r="AQ224" i="52"/>
  <c r="AQ226" i="52"/>
  <c r="AQ228" i="52"/>
  <c r="AQ230" i="52"/>
  <c r="AQ232" i="52"/>
  <c r="AQ234" i="52"/>
  <c r="AQ236" i="52"/>
  <c r="AQ238" i="52"/>
  <c r="AQ240" i="52"/>
  <c r="AQ242" i="52"/>
  <c r="AQ244" i="52"/>
  <c r="AQ246" i="52"/>
  <c r="AQ248" i="52"/>
  <c r="AQ250" i="52"/>
  <c r="AQ252" i="52"/>
  <c r="AQ254" i="52"/>
  <c r="AQ256" i="52"/>
  <c r="AQ258" i="52"/>
  <c r="AQ260" i="52"/>
  <c r="AQ262" i="52"/>
  <c r="AQ264" i="52"/>
  <c r="AQ266" i="52"/>
  <c r="AQ268" i="52"/>
  <c r="AQ270" i="52"/>
  <c r="AQ272" i="52"/>
  <c r="AQ274" i="52"/>
  <c r="AQ276" i="52"/>
  <c r="AQ278" i="52"/>
  <c r="AQ280" i="52"/>
  <c r="AQ282" i="52"/>
  <c r="AQ284" i="52"/>
  <c r="AQ286" i="52"/>
  <c r="AQ288" i="52"/>
  <c r="AQ291" i="52"/>
  <c r="AQ293" i="52"/>
  <c r="AQ295" i="52"/>
  <c r="AQ297" i="52"/>
  <c r="AQ299" i="52"/>
  <c r="AQ301" i="52"/>
  <c r="AQ35" i="52"/>
  <c r="AQ41" i="52"/>
  <c r="AQ45" i="52"/>
  <c r="AQ13" i="52"/>
  <c r="AQ21" i="52"/>
  <c r="AQ23" i="52"/>
  <c r="AQ26" i="52"/>
  <c r="AQ33" i="52"/>
  <c r="AQ42" i="52"/>
  <c r="AQ53" i="52"/>
  <c r="AQ54" i="52"/>
  <c r="AQ67" i="52"/>
  <c r="AQ83" i="52"/>
  <c r="AQ302" i="52"/>
  <c r="AQ305" i="52"/>
  <c r="AQ307" i="52"/>
  <c r="AQ309" i="52"/>
  <c r="AQ311" i="52"/>
  <c r="AQ313" i="52"/>
  <c r="AQ315" i="52"/>
  <c r="AQ317" i="52"/>
  <c r="AQ319" i="52"/>
  <c r="AQ321" i="52"/>
  <c r="AQ323" i="52"/>
  <c r="AQ325" i="52"/>
  <c r="AQ327" i="52"/>
  <c r="AQ329" i="52"/>
  <c r="AQ331" i="52"/>
  <c r="AQ333" i="52"/>
  <c r="AQ335" i="52"/>
  <c r="AQ337" i="52"/>
  <c r="AQ342" i="52"/>
  <c r="AQ344" i="52"/>
  <c r="AQ346" i="52"/>
  <c r="AQ348" i="52"/>
  <c r="AQ351" i="52"/>
  <c r="AQ37" i="52"/>
  <c r="AQ47" i="52"/>
  <c r="AQ49" i="52"/>
  <c r="AQ57" i="52"/>
  <c r="AQ62" i="52"/>
  <c r="AQ66" i="52"/>
  <c r="AQ69" i="52"/>
  <c r="AQ77" i="52"/>
  <c r="AQ81" i="52"/>
  <c r="AQ86" i="52"/>
  <c r="AQ87" i="52"/>
  <c r="AQ89" i="52"/>
  <c r="AQ91" i="52"/>
  <c r="AQ105" i="52"/>
  <c r="AQ107" i="52"/>
  <c r="AQ112" i="52"/>
  <c r="AQ115" i="52"/>
  <c r="AQ117" i="52"/>
  <c r="AQ119" i="52"/>
  <c r="AQ132" i="52"/>
  <c r="AQ134" i="52"/>
  <c r="AQ136" i="52"/>
  <c r="AQ138" i="52"/>
  <c r="AQ140" i="52"/>
  <c r="AQ142" i="52"/>
  <c r="AQ144" i="52"/>
  <c r="AQ146" i="52"/>
  <c r="AQ148" i="52"/>
  <c r="AQ150" i="52"/>
  <c r="AQ152" i="52"/>
  <c r="AQ154" i="52"/>
  <c r="AQ156" i="52"/>
  <c r="AQ158" i="52"/>
  <c r="AQ160" i="52"/>
  <c r="AQ162" i="52"/>
  <c r="AQ164" i="52"/>
  <c r="AQ166" i="52"/>
  <c r="AQ168" i="52"/>
  <c r="AQ170" i="52"/>
  <c r="AQ172" i="52"/>
  <c r="AQ174" i="52"/>
  <c r="AQ176" i="52"/>
  <c r="AQ178" i="52"/>
  <c r="AQ180" i="52"/>
  <c r="AQ182" i="52"/>
  <c r="AQ184" i="52"/>
  <c r="AQ186" i="52"/>
  <c r="AQ188" i="52"/>
  <c r="AQ190" i="52"/>
  <c r="AQ192" i="52"/>
  <c r="AQ194" i="52"/>
  <c r="AQ196" i="52"/>
  <c r="AQ198" i="52"/>
  <c r="AQ200" i="52"/>
  <c r="AQ202" i="52"/>
  <c r="AQ206" i="52"/>
  <c r="AQ290" i="52"/>
  <c r="AQ300" i="52"/>
  <c r="AQ304" i="52"/>
  <c r="AQ339" i="52"/>
  <c r="AQ341" i="52"/>
  <c r="AQ343" i="52"/>
  <c r="AQ345" i="52"/>
  <c r="AQ347" i="52"/>
  <c r="AQ349" i="52"/>
  <c r="BE345" i="53"/>
  <c r="BE338" i="53"/>
  <c r="BF338" i="53" s="1"/>
  <c r="Q353" i="53"/>
  <c r="AN353" i="53"/>
  <c r="AR5" i="53"/>
  <c r="AV353" i="53"/>
  <c r="AZ353" i="53"/>
  <c r="BD353" i="53"/>
  <c r="AO353" i="53"/>
  <c r="AW353" i="53"/>
  <c r="BA353" i="53"/>
  <c r="BE5" i="53"/>
  <c r="AD28" i="53"/>
  <c r="AD353" i="53" s="1"/>
  <c r="AD58" i="53"/>
  <c r="BE62" i="53"/>
  <c r="AR64" i="53"/>
  <c r="AS65" i="53"/>
  <c r="BE65" i="53" s="1"/>
  <c r="AD65" i="53"/>
  <c r="BE66" i="53"/>
  <c r="BF66" i="53" s="1"/>
  <c r="AM353" i="53"/>
  <c r="AQ353" i="53"/>
  <c r="AU353" i="53"/>
  <c r="AY353" i="53"/>
  <c r="BC353" i="53"/>
  <c r="AD50" i="53"/>
  <c r="BE59" i="53"/>
  <c r="BF59" i="53" s="1"/>
  <c r="BE209" i="53"/>
  <c r="BE207" i="53"/>
  <c r="AD83" i="53"/>
  <c r="AD91" i="53"/>
  <c r="AD300" i="53"/>
  <c r="AR338" i="53"/>
  <c r="AL353" i="52"/>
  <c r="AT353" i="52"/>
  <c r="BB353" i="52"/>
  <c r="P353" i="52"/>
  <c r="AM353" i="52"/>
  <c r="AQ5" i="52"/>
  <c r="AU353" i="52"/>
  <c r="AY353" i="52"/>
  <c r="BC353" i="52"/>
  <c r="AC26" i="52"/>
  <c r="AC42" i="52"/>
  <c r="AC52" i="52"/>
  <c r="AQ56" i="52"/>
  <c r="AQ64" i="52"/>
  <c r="AR65" i="52"/>
  <c r="BD65" i="52" s="1"/>
  <c r="AC65" i="52"/>
  <c r="BD66" i="52"/>
  <c r="BE66" i="52" s="1"/>
  <c r="BD69" i="52"/>
  <c r="AR353" i="52"/>
  <c r="BD5" i="52"/>
  <c r="BD59" i="52"/>
  <c r="BE59" i="52" s="1"/>
  <c r="AQ68" i="52"/>
  <c r="AQ71" i="52"/>
  <c r="AC48" i="52"/>
  <c r="AQ61" i="52"/>
  <c r="AP353" i="52"/>
  <c r="AX353" i="52"/>
  <c r="AQ207" i="52"/>
  <c r="BD208" i="52"/>
  <c r="AC83" i="52"/>
  <c r="AC91" i="52"/>
  <c r="AQ203" i="52"/>
  <c r="AQ209" i="52"/>
  <c r="BD210" i="52"/>
  <c r="BD211" i="52"/>
  <c r="AC304" i="52"/>
  <c r="AQ338" i="52"/>
  <c r="AC302" i="52"/>
  <c r="I169" i="51"/>
  <c r="I395" i="51" s="1"/>
  <c r="I409" i="51" s="1"/>
  <c r="K409" i="51"/>
  <c r="Q45" i="50"/>
  <c r="U45" i="50" s="1"/>
  <c r="U44" i="50" s="1"/>
  <c r="U43" i="50" s="1"/>
  <c r="U42" i="50" s="1"/>
  <c r="U41" i="50" s="1"/>
  <c r="U40" i="50" s="1"/>
  <c r="Q108" i="50"/>
  <c r="U108" i="50" s="1"/>
  <c r="U107" i="50" s="1"/>
  <c r="U106" i="50" s="1"/>
  <c r="U105" i="50" s="1"/>
  <c r="U104" i="50" s="1"/>
  <c r="U103" i="50" s="1"/>
  <c r="U102" i="50" s="1"/>
  <c r="Q37" i="50"/>
  <c r="U37" i="50" s="1"/>
  <c r="U36" i="50" s="1"/>
  <c r="U35" i="50" s="1"/>
  <c r="U34" i="50" s="1"/>
  <c r="U33" i="50" s="1"/>
  <c r="U32" i="50" s="1"/>
  <c r="Q71" i="50"/>
  <c r="U71" i="50" s="1"/>
  <c r="U70" i="50" s="1"/>
  <c r="U69" i="50" s="1"/>
  <c r="U68" i="50" s="1"/>
  <c r="U67" i="50" s="1"/>
  <c r="U66" i="50" s="1"/>
  <c r="Q85" i="50"/>
  <c r="U85" i="50" s="1"/>
  <c r="U84" i="50" s="1"/>
  <c r="U83" i="50" s="1"/>
  <c r="U82" i="50" s="1"/>
  <c r="U81" i="50" s="1"/>
  <c r="U80" i="50" s="1"/>
  <c r="U79" i="50" s="1"/>
  <c r="Q29" i="50"/>
  <c r="U29" i="50" s="1"/>
  <c r="U28" i="50" s="1"/>
  <c r="U27" i="50" s="1"/>
  <c r="U26" i="50" s="1"/>
  <c r="U25" i="50" s="1"/>
  <c r="U24" i="50" s="1"/>
  <c r="Q134" i="50"/>
  <c r="U134" i="50" s="1"/>
  <c r="U133" i="50" s="1"/>
  <c r="U132" i="50" s="1"/>
  <c r="U131" i="50" s="1"/>
  <c r="U130" i="50" s="1"/>
  <c r="U129" i="50" s="1"/>
  <c r="U128" i="50" s="1"/>
  <c r="O21" i="50"/>
  <c r="O29" i="50"/>
  <c r="O37" i="50"/>
  <c r="O45" i="50"/>
  <c r="O71" i="50"/>
  <c r="I73" i="50"/>
  <c r="I138" i="50" s="1"/>
  <c r="S73" i="50"/>
  <c r="S138" i="50" s="1"/>
  <c r="I85" i="50"/>
  <c r="I87" i="50" s="1"/>
  <c r="Q111" i="50"/>
  <c r="Q116" i="50" s="1"/>
  <c r="U116" i="50" s="1"/>
  <c r="U115" i="50" s="1"/>
  <c r="U114" i="50" s="1"/>
  <c r="U113" i="50" s="1"/>
  <c r="U112" i="50" s="1"/>
  <c r="U111" i="50" s="1"/>
  <c r="Q119" i="50"/>
  <c r="Q125" i="50" s="1"/>
  <c r="U125" i="50" s="1"/>
  <c r="U124" i="50" s="1"/>
  <c r="U123" i="50" s="1"/>
  <c r="U122" i="50" s="1"/>
  <c r="U121" i="50" s="1"/>
  <c r="U120" i="50" s="1"/>
  <c r="U119" i="50" s="1"/>
  <c r="K138" i="50"/>
  <c r="O99" i="50"/>
  <c r="O136" i="50" s="1"/>
  <c r="I136" i="50"/>
  <c r="S136" i="50"/>
  <c r="Q17" i="50"/>
  <c r="Q49" i="50"/>
  <c r="Q53" i="50" s="1"/>
  <c r="U53" i="50" s="1"/>
  <c r="U52" i="50" s="1"/>
  <c r="U51" i="50" s="1"/>
  <c r="U50" i="50" s="1"/>
  <c r="U49" i="50" s="1"/>
  <c r="U48" i="50" s="1"/>
  <c r="Q59" i="50"/>
  <c r="Q63" i="50" s="1"/>
  <c r="U63" i="50" s="1"/>
  <c r="U62" i="50" s="1"/>
  <c r="U61" i="50" s="1"/>
  <c r="U60" i="50" s="1"/>
  <c r="U59" i="50" s="1"/>
  <c r="U58" i="50" s="1"/>
  <c r="O85" i="50"/>
  <c r="O87" i="50" s="1"/>
  <c r="Q93" i="50"/>
  <c r="O108" i="50"/>
  <c r="I395" i="49"/>
  <c r="I409" i="49" s="1"/>
  <c r="O409" i="49"/>
  <c r="M169" i="49"/>
  <c r="M409" i="49" s="1"/>
  <c r="Q48" i="49"/>
  <c r="Q20" i="49"/>
  <c r="I169" i="49"/>
  <c r="Q169" i="49" s="1"/>
  <c r="Q215" i="49"/>
  <c r="M338" i="49"/>
  <c r="M395" i="49"/>
  <c r="Q176" i="49"/>
  <c r="S176" i="49" s="1"/>
  <c r="O395" i="49"/>
  <c r="Q395" i="49" s="1"/>
  <c r="K409" i="49"/>
  <c r="O208" i="49"/>
  <c r="Q208" i="49" s="1"/>
  <c r="Q235" i="49"/>
  <c r="Q44" i="48"/>
  <c r="U44" i="48" s="1"/>
  <c r="U43" i="48" s="1"/>
  <c r="U42" i="48" s="1"/>
  <c r="U41" i="48" s="1"/>
  <c r="U40" i="48" s="1"/>
  <c r="U39" i="48" s="1"/>
  <c r="Q52" i="48"/>
  <c r="U52" i="48" s="1"/>
  <c r="U51" i="48" s="1"/>
  <c r="U50" i="48" s="1"/>
  <c r="U49" i="48" s="1"/>
  <c r="U48" i="48" s="1"/>
  <c r="U47" i="48" s="1"/>
  <c r="Q62" i="48"/>
  <c r="U62" i="48" s="1"/>
  <c r="U61" i="48" s="1"/>
  <c r="U60" i="48" s="1"/>
  <c r="U59" i="48" s="1"/>
  <c r="U58" i="48" s="1"/>
  <c r="U57" i="48" s="1"/>
  <c r="Q107" i="48"/>
  <c r="U107" i="48" s="1"/>
  <c r="U106" i="48" s="1"/>
  <c r="U105" i="48" s="1"/>
  <c r="U104" i="48" s="1"/>
  <c r="U103" i="48" s="1"/>
  <c r="U102" i="48" s="1"/>
  <c r="U101" i="48" s="1"/>
  <c r="Q115" i="48"/>
  <c r="U115" i="48" s="1"/>
  <c r="U114" i="48" s="1"/>
  <c r="U113" i="48" s="1"/>
  <c r="U112" i="48" s="1"/>
  <c r="U111" i="48" s="1"/>
  <c r="U110" i="48" s="1"/>
  <c r="Q124" i="48"/>
  <c r="U124" i="48" s="1"/>
  <c r="U123" i="48" s="1"/>
  <c r="U122" i="48" s="1"/>
  <c r="U121" i="48" s="1"/>
  <c r="U120" i="48" s="1"/>
  <c r="U119" i="48" s="1"/>
  <c r="U118" i="48" s="1"/>
  <c r="Q133" i="48"/>
  <c r="U133" i="48" s="1"/>
  <c r="U132" i="48" s="1"/>
  <c r="U131" i="48" s="1"/>
  <c r="U130" i="48" s="1"/>
  <c r="U129" i="48" s="1"/>
  <c r="U128" i="48" s="1"/>
  <c r="U127" i="48" s="1"/>
  <c r="Q84" i="48"/>
  <c r="Q86" i="48"/>
  <c r="Q70" i="48"/>
  <c r="U70" i="48" s="1"/>
  <c r="U69" i="48" s="1"/>
  <c r="U68" i="48" s="1"/>
  <c r="U67" i="48" s="1"/>
  <c r="U66" i="48" s="1"/>
  <c r="U65" i="48" s="1"/>
  <c r="I72" i="48"/>
  <c r="S72" i="48"/>
  <c r="I84" i="48"/>
  <c r="S84" i="48"/>
  <c r="S86" i="48" s="1"/>
  <c r="S137" i="48" s="1"/>
  <c r="K137" i="48"/>
  <c r="Q23" i="48"/>
  <c r="Q28" i="48" s="1"/>
  <c r="U28" i="48" s="1"/>
  <c r="U27" i="48" s="1"/>
  <c r="U26" i="48" s="1"/>
  <c r="U25" i="48" s="1"/>
  <c r="U24" i="48" s="1"/>
  <c r="U23" i="48" s="1"/>
  <c r="O86" i="48"/>
  <c r="O98" i="48"/>
  <c r="O135" i="48" s="1"/>
  <c r="O137" i="48" s="1"/>
  <c r="I135" i="48"/>
  <c r="S135" i="48"/>
  <c r="O72" i="48"/>
  <c r="O84" i="48"/>
  <c r="Q92" i="48"/>
  <c r="O107" i="48"/>
  <c r="E137" i="48"/>
  <c r="Q15" i="48"/>
  <c r="BF353" i="53" l="1"/>
  <c r="BF363" i="52"/>
  <c r="BG356" i="53"/>
  <c r="BG358" i="53" s="1"/>
  <c r="BE353" i="52"/>
  <c r="BE363" i="52" s="1"/>
  <c r="AC353" i="52"/>
  <c r="Q87" i="50"/>
  <c r="AR353" i="53"/>
  <c r="AS353" i="53"/>
  <c r="BE353" i="53"/>
  <c r="AQ353" i="52"/>
  <c r="BD353" i="52"/>
  <c r="BE356" i="53" s="1"/>
  <c r="Q21" i="50"/>
  <c r="Q73" i="50" s="1"/>
  <c r="Q99" i="50"/>
  <c r="U99" i="50" s="1"/>
  <c r="U98" i="50" s="1"/>
  <c r="U97" i="50" s="1"/>
  <c r="U96" i="50" s="1"/>
  <c r="U95" i="50" s="1"/>
  <c r="U94" i="50" s="1"/>
  <c r="U93" i="50" s="1"/>
  <c r="O73" i="50"/>
  <c r="O138" i="50" s="1"/>
  <c r="Q72" i="48"/>
  <c r="Q20" i="48"/>
  <c r="U20" i="48" s="1"/>
  <c r="U19" i="48" s="1"/>
  <c r="U18" i="48" s="1"/>
  <c r="U17" i="48" s="1"/>
  <c r="U16" i="48" s="1"/>
  <c r="U15" i="48" s="1"/>
  <c r="U84" i="48"/>
  <c r="U83" i="48" s="1"/>
  <c r="U82" i="48" s="1"/>
  <c r="U81" i="48" s="1"/>
  <c r="U80" i="48" s="1"/>
  <c r="U79" i="48" s="1"/>
  <c r="U78" i="48" s="1"/>
  <c r="I86" i="48"/>
  <c r="I137" i="48" s="1"/>
  <c r="Q98" i="48"/>
  <c r="U98" i="48" s="1"/>
  <c r="U97" i="48" s="1"/>
  <c r="U96" i="48" s="1"/>
  <c r="U95" i="48" s="1"/>
  <c r="U94" i="48" s="1"/>
  <c r="U93" i="48" s="1"/>
  <c r="U92" i="48" s="1"/>
  <c r="BE358" i="53" l="1"/>
  <c r="BF356" i="53"/>
  <c r="BI356" i="53" s="1"/>
  <c r="BF358" i="53"/>
  <c r="Q136" i="50"/>
  <c r="U21" i="50"/>
  <c r="U20" i="50" s="1"/>
  <c r="U19" i="50" s="1"/>
  <c r="U18" i="50" s="1"/>
  <c r="U17" i="50" s="1"/>
  <c r="U16" i="50" s="1"/>
  <c r="Q138" i="50"/>
  <c r="Q137" i="48"/>
  <c r="Q135" i="48"/>
  <c r="BE360" i="53" l="1"/>
  <c r="C9" i="34" s="1"/>
  <c r="C14" i="34" s="1"/>
  <c r="I24" i="9" s="1"/>
  <c r="E20" i="3" l="1"/>
  <c r="E24" i="3" s="1"/>
  <c r="E31" i="3"/>
  <c r="E29" i="3"/>
  <c r="E33" i="3" s="1"/>
  <c r="E35" i="3" s="1"/>
  <c r="M11" i="9"/>
  <c r="C15" i="40"/>
  <c r="D19" i="40" s="1"/>
  <c r="D35" i="40" s="1"/>
  <c r="I23" i="9" s="1"/>
  <c r="D17" i="39"/>
  <c r="P18" i="23"/>
  <c r="C50" i="3"/>
  <c r="C52" i="3" s="1"/>
  <c r="C22" i="3" s="1"/>
  <c r="H16" i="23"/>
  <c r="L16" i="23" s="1"/>
  <c r="R16" i="23" s="1"/>
  <c r="D31" i="23" s="1"/>
  <c r="H15" i="23"/>
  <c r="L15" i="23" s="1"/>
  <c r="R15" i="23" s="1"/>
  <c r="D30" i="23" s="1"/>
  <c r="C38" i="3"/>
  <c r="K24" i="9"/>
  <c r="M24" i="9" s="1"/>
  <c r="H14" i="23"/>
  <c r="L14" i="23" s="1"/>
  <c r="V29" i="23"/>
  <c r="V43" i="23" s="1"/>
  <c r="V58" i="23" s="1"/>
  <c r="V30" i="23"/>
  <c r="V31" i="23"/>
  <c r="C31" i="3"/>
  <c r="C20" i="3"/>
  <c r="F18" i="23"/>
  <c r="K20" i="9"/>
  <c r="K21" i="9"/>
  <c r="M21" i="9" s="1"/>
  <c r="K17" i="9"/>
  <c r="M17" i="9" s="1"/>
  <c r="L35" i="32"/>
  <c r="L37" i="32" s="1"/>
  <c r="D19" i="39" l="1"/>
  <c r="D23" i="39" s="1"/>
  <c r="I20" i="9" s="1"/>
  <c r="M20" i="9" s="1"/>
  <c r="V44" i="23"/>
  <c r="V59" i="23" s="1"/>
  <c r="V45" i="23"/>
  <c r="V60" i="23" s="1"/>
  <c r="H18" i="23"/>
  <c r="L18" i="23"/>
  <c r="N14" i="23" s="1"/>
  <c r="R14" i="23"/>
  <c r="C24" i="3"/>
  <c r="C26" i="3" s="1"/>
  <c r="C29" i="3" s="1"/>
  <c r="C33" i="3" s="1"/>
  <c r="C35" i="3" s="1"/>
  <c r="AG16" i="23" s="1"/>
  <c r="K16" i="9"/>
  <c r="M16" i="9" s="1"/>
  <c r="K23" i="9"/>
  <c r="M23" i="9" s="1"/>
  <c r="X14" i="23" l="1"/>
  <c r="R18" i="23"/>
  <c r="T14" i="23" s="1"/>
  <c r="D29" i="23"/>
  <c r="N16" i="23"/>
  <c r="X16" i="23" s="1"/>
  <c r="Z16" i="23" s="1"/>
  <c r="N15" i="23"/>
  <c r="X15" i="23" s="1"/>
  <c r="Z15" i="23" s="1"/>
  <c r="AG75" i="23"/>
  <c r="AB16" i="23" l="1"/>
  <c r="AB15" i="23"/>
  <c r="T15" i="23"/>
  <c r="T16" i="23"/>
  <c r="Z14" i="23"/>
  <c r="X18" i="23"/>
  <c r="D33" i="23"/>
  <c r="N18" i="23"/>
  <c r="F30" i="23" l="1"/>
  <c r="J30" i="23" s="1"/>
  <c r="L30" i="23" s="1"/>
  <c r="D44" i="23" s="1"/>
  <c r="F31" i="23"/>
  <c r="J31" i="23" s="1"/>
  <c r="L31" i="23" s="1"/>
  <c r="D45" i="23" s="1"/>
  <c r="F29" i="23"/>
  <c r="T18" i="23"/>
  <c r="AB14" i="23"/>
  <c r="Z18" i="23"/>
  <c r="J29" i="23" l="1"/>
  <c r="F33" i="23"/>
  <c r="AB18" i="23"/>
  <c r="J33" i="23" l="1"/>
  <c r="L29" i="23"/>
  <c r="D43" i="23" l="1"/>
  <c r="L33" i="23"/>
  <c r="N29" i="23"/>
  <c r="X29" i="23" s="1"/>
  <c r="Z29" i="23" s="1"/>
  <c r="AB29" i="23" l="1"/>
  <c r="AD29" i="23" s="1"/>
  <c r="O29" i="23"/>
  <c r="N30" i="23"/>
  <c r="X30" i="23" s="1"/>
  <c r="Z30" i="23" s="1"/>
  <c r="AB30" i="23" s="1"/>
  <c r="AD30" i="23" s="1"/>
  <c r="T29" i="23"/>
  <c r="O31" i="23"/>
  <c r="O30" i="23"/>
  <c r="T31" i="23"/>
  <c r="T30" i="23"/>
  <c r="N31" i="23"/>
  <c r="X31" i="23" s="1"/>
  <c r="Z31" i="23" s="1"/>
  <c r="AB31" i="23" s="1"/>
  <c r="AD31" i="23" s="1"/>
  <c r="D47" i="23"/>
  <c r="F43" i="23"/>
  <c r="AD33" i="23" l="1"/>
  <c r="M29" i="9" s="1"/>
  <c r="J29" i="32" s="1"/>
  <c r="X33" i="23"/>
  <c r="O33" i="23"/>
  <c r="N33" i="23"/>
  <c r="J43" i="23"/>
  <c r="T33" i="23"/>
  <c r="AB33" i="23"/>
  <c r="F44" i="23"/>
  <c r="J44" i="23" s="1"/>
  <c r="L44" i="23" s="1"/>
  <c r="D59" i="23" s="1"/>
  <c r="F45" i="23"/>
  <c r="J45" i="23" s="1"/>
  <c r="L45" i="23" s="1"/>
  <c r="D60" i="23" s="1"/>
  <c r="Z33" i="23"/>
  <c r="F47" i="23" l="1"/>
  <c r="L43" i="23"/>
  <c r="J47" i="23"/>
  <c r="D58" i="23" l="1"/>
  <c r="L47" i="23"/>
  <c r="N43" i="23" s="1"/>
  <c r="O43" i="23"/>
  <c r="T43" i="23" l="1"/>
  <c r="D62" i="23"/>
  <c r="F58" i="23"/>
  <c r="X43" i="23"/>
  <c r="O44" i="23"/>
  <c r="N45" i="23"/>
  <c r="X45" i="23" s="1"/>
  <c r="Z45" i="23" s="1"/>
  <c r="AB45" i="23" s="1"/>
  <c r="AD45" i="23" s="1"/>
  <c r="O45" i="23"/>
  <c r="N44" i="23"/>
  <c r="X44" i="23" s="1"/>
  <c r="Z44" i="23" s="1"/>
  <c r="AB44" i="23" s="1"/>
  <c r="AD44" i="23" s="1"/>
  <c r="T44" i="23"/>
  <c r="T45" i="23"/>
  <c r="T47" i="23" s="1"/>
  <c r="J58" i="23" l="1"/>
  <c r="J60" i="23"/>
  <c r="L60" i="23" s="1"/>
  <c r="F59" i="23"/>
  <c r="J59" i="23" s="1"/>
  <c r="L59" i="23" s="1"/>
  <c r="F60" i="23"/>
  <c r="O47" i="23"/>
  <c r="N47" i="23"/>
  <c r="X47" i="23"/>
  <c r="Z43" i="23"/>
  <c r="F62" i="23" l="1"/>
  <c r="J62" i="23"/>
  <c r="L58" i="23"/>
  <c r="Z47" i="23"/>
  <c r="AB43" i="23"/>
  <c r="L62" i="23" l="1"/>
  <c r="O58" i="23"/>
  <c r="N58" i="23"/>
  <c r="AB47" i="23"/>
  <c r="AD43" i="23"/>
  <c r="AD47" i="23" s="1"/>
  <c r="M30" i="9" s="1"/>
  <c r="J30" i="32" s="1"/>
  <c r="L77" i="23"/>
  <c r="N73" i="23" s="1"/>
  <c r="X58" i="23" l="1"/>
  <c r="T58" i="23"/>
  <c r="T62" i="23" s="1"/>
  <c r="T59" i="23"/>
  <c r="T60" i="23"/>
  <c r="O60" i="23"/>
  <c r="O59" i="23"/>
  <c r="O62" i="23" s="1"/>
  <c r="N60" i="23"/>
  <c r="X60" i="23" s="1"/>
  <c r="Z60" i="23" s="1"/>
  <c r="AB60" i="23" s="1"/>
  <c r="AD60" i="23" s="1"/>
  <c r="N59" i="23"/>
  <c r="X59" i="23" s="1"/>
  <c r="Z59" i="23" s="1"/>
  <c r="AB59" i="23" s="1"/>
  <c r="AD59" i="23" s="1"/>
  <c r="X73" i="23"/>
  <c r="O73" i="23"/>
  <c r="N75" i="23"/>
  <c r="X75" i="23" s="1"/>
  <c r="Z75" i="23" s="1"/>
  <c r="AB75" i="23" s="1"/>
  <c r="AD75" i="23" s="1"/>
  <c r="O75" i="23"/>
  <c r="O74" i="23"/>
  <c r="N74" i="23"/>
  <c r="X74" i="23" s="1"/>
  <c r="Z74" i="23" s="1"/>
  <c r="AB74" i="23" s="1"/>
  <c r="AD74" i="23" l="1"/>
  <c r="N62" i="23"/>
  <c r="Z58" i="23"/>
  <c r="X62" i="23"/>
  <c r="AD80" i="23"/>
  <c r="O77" i="23"/>
  <c r="N77" i="23"/>
  <c r="X77" i="23"/>
  <c r="Z73" i="23"/>
  <c r="Z62" i="23" l="1"/>
  <c r="AB58" i="23"/>
  <c r="Z77" i="23"/>
  <c r="AB73" i="23"/>
  <c r="AD73" i="23" l="1"/>
  <c r="AD77" i="23" s="1"/>
  <c r="M32" i="9" s="1"/>
  <c r="AB62" i="23"/>
  <c r="AD58" i="23"/>
  <c r="AD62" i="23" s="1"/>
  <c r="M31" i="9" s="1"/>
  <c r="J31" i="32" s="1"/>
  <c r="AB77" i="23"/>
  <c r="M34" i="9" l="1"/>
  <c r="M36" i="9" s="1"/>
  <c r="J32" i="32"/>
  <c r="J35" i="32" s="1"/>
  <c r="J37" i="32" s="1"/>
</calcChain>
</file>

<file path=xl/sharedStrings.xml><?xml version="1.0" encoding="utf-8"?>
<sst xmlns="http://schemas.openxmlformats.org/spreadsheetml/2006/main" count="6635" uniqueCount="1011">
  <si>
    <t>Kentucky Utilities Company</t>
  </si>
  <si>
    <t>Recommended by KIUC</t>
  </si>
  <si>
    <t>Adjusted</t>
  </si>
  <si>
    <t>Jurisdictional</t>
  </si>
  <si>
    <t>Kentucky</t>
  </si>
  <si>
    <t>Cost</t>
  </si>
  <si>
    <t>Capitalization</t>
  </si>
  <si>
    <t>Capital</t>
  </si>
  <si>
    <t xml:space="preserve">1. Assume pre-tax income of </t>
  </si>
  <si>
    <t>5. Taxable income for State income tax</t>
  </si>
  <si>
    <t>6.  State income tax at 6.00%</t>
  </si>
  <si>
    <t>9.  Total Bad Debt, PSC Assessment, State and Federal income taxes</t>
  </si>
  <si>
    <t xml:space="preserve">     (Line 2 + Line 3 + Line 6 + Line 8)</t>
  </si>
  <si>
    <t xml:space="preserve">10.  Assume pre-tax income of </t>
  </si>
  <si>
    <t>11.  Gross Up Revenue Factor</t>
  </si>
  <si>
    <t>Calculation of Revenue Gross Up Factor</t>
  </si>
  <si>
    <t>Company Filed</t>
  </si>
  <si>
    <t>Based on Rates</t>
  </si>
  <si>
    <t>KIUC</t>
  </si>
  <si>
    <t>Adjustments</t>
  </si>
  <si>
    <t>In Effect</t>
  </si>
  <si>
    <t>Long Term Debt</t>
  </si>
  <si>
    <t>Common Equity</t>
  </si>
  <si>
    <t>Short Term Debt</t>
  </si>
  <si>
    <t>Amount</t>
  </si>
  <si>
    <t>Operating Income Issues</t>
  </si>
  <si>
    <t>KIUC Recommended Change in Base Rates</t>
  </si>
  <si>
    <t>Increase Requested by Company</t>
  </si>
  <si>
    <t>Total KIUC Adjustments to Company Request</t>
  </si>
  <si>
    <t>As Filed By Company with Additional KIUC Computations</t>
  </si>
  <si>
    <t>Summary of Revenue Requirement Adjustments-Jurisdictional Electric Operations</t>
  </si>
  <si>
    <t>KIUC Adjustments:</t>
  </si>
  <si>
    <t xml:space="preserve">Kentucky </t>
  </si>
  <si>
    <t>Proforma</t>
  </si>
  <si>
    <t>Component</t>
  </si>
  <si>
    <t>Weighted</t>
  </si>
  <si>
    <t>Grossed Up</t>
  </si>
  <si>
    <t xml:space="preserve">Revenue </t>
  </si>
  <si>
    <t>Balance</t>
  </si>
  <si>
    <t>Factor</t>
  </si>
  <si>
    <t>Ratio</t>
  </si>
  <si>
    <t>Costs</t>
  </si>
  <si>
    <t>Avg Cost</t>
  </si>
  <si>
    <t>Requirement</t>
  </si>
  <si>
    <t>Total Capital</t>
  </si>
  <si>
    <t>Incremental</t>
  </si>
  <si>
    <t>Revenue</t>
  </si>
  <si>
    <t>Adjustment 1</t>
  </si>
  <si>
    <t>Cost of Capital Issues</t>
  </si>
  <si>
    <t>($ Millions)</t>
  </si>
  <si>
    <t>KIUC Adjustments to KU Capitalization and Cost of Capital</t>
  </si>
  <si>
    <t>I.  KU Capitalization, Cost of Capital, and Gross Revenue Conversion Factor Per Filing</t>
  </si>
  <si>
    <t>KU</t>
  </si>
  <si>
    <t>13.  Gross-Up Conversion Factor-Debt Only</t>
  </si>
  <si>
    <t>12.  Gross-Up Conversion Factor</t>
  </si>
  <si>
    <t>4. Production Tax Credit-State</t>
  </si>
  <si>
    <t>State Tax Rate</t>
  </si>
  <si>
    <t>Total Co.</t>
  </si>
  <si>
    <t xml:space="preserve">Jurisdictional </t>
  </si>
  <si>
    <t>4. Production Tax Credit-Federal</t>
  </si>
  <si>
    <t>7.  Taxable income for Federal income tax</t>
  </si>
  <si>
    <t>B/D and PSC</t>
  </si>
  <si>
    <t>Adj</t>
  </si>
  <si>
    <t>Gross-up</t>
  </si>
  <si>
    <t>Total</t>
  </si>
  <si>
    <t>Each 1% ROE</t>
  </si>
  <si>
    <t>Kentucky Utilities Company and Louisville Gas &amp; Electric Company</t>
  </si>
  <si>
    <t>LG&amp;E</t>
  </si>
  <si>
    <t>See Schedue H-1</t>
  </si>
  <si>
    <t>13 Month</t>
  </si>
  <si>
    <t>Average</t>
  </si>
  <si>
    <t>$ Millions</t>
  </si>
  <si>
    <t>COMPOSITE</t>
  </si>
  <si>
    <t>NET</t>
  </si>
  <si>
    <t>ORIGINAL</t>
  </si>
  <si>
    <t>SALVAGE</t>
  </si>
  <si>
    <t>COST</t>
  </si>
  <si>
    <t>BOOK</t>
  </si>
  <si>
    <t>FUTURE</t>
  </si>
  <si>
    <t>AMOUNT</t>
  </si>
  <si>
    <t>PERCENT</t>
  </si>
  <si>
    <t>LIFE</t>
  </si>
  <si>
    <t>RESERVE</t>
  </si>
  <si>
    <t>ACCRUALS</t>
  </si>
  <si>
    <t xml:space="preserve"> </t>
  </si>
  <si>
    <t>Interim Retirements</t>
  </si>
  <si>
    <t>Terminal Retirements</t>
  </si>
  <si>
    <t>KY Jurisdiction Allocation % - Forecast Test Year for Depreciation</t>
  </si>
  <si>
    <t>KIUC Adjustment to Reduce Capitalization</t>
  </si>
  <si>
    <t xml:space="preserve">   Reduce Capitalization for CWIP Slippage</t>
  </si>
  <si>
    <t>KIUC Adjustment to Extend Amortization Expense on Deferred Costs</t>
  </si>
  <si>
    <t>Case No. 2016-00370</t>
  </si>
  <si>
    <t>Case Nos. 2016-00370 and 2016-00371</t>
  </si>
  <si>
    <t>For the Test Year Ended June 30, 2018</t>
  </si>
  <si>
    <t>Test Year Ending June 30, 2018</t>
  </si>
  <si>
    <t>2. Bad Debt at .35200%</t>
  </si>
  <si>
    <t>3. PSC Assessment at .194100%</t>
  </si>
  <si>
    <t>KIUC Adjustment to Reduce Depreciation Expense</t>
  </si>
  <si>
    <t>KENTUCKY UTILITIES COMPANY</t>
  </si>
  <si>
    <t>TABLE 2.  CALCULATION OF WEIGHTED NET SALVAGE PERCENT FOR GENERATION PLANT AS OF DECEMBER 31, 2015</t>
  </si>
  <si>
    <t>Estimated</t>
  </si>
  <si>
    <t>Retirements</t>
  </si>
  <si>
    <t>Net Salvage</t>
  </si>
  <si>
    <t>Account</t>
  </si>
  <si>
    <t>($)</t>
  </si>
  <si>
    <t>(%)</t>
  </si>
  <si>
    <t>(1)</t>
  </si>
  <si>
    <t>(4)=(2)x(3)</t>
  </si>
  <si>
    <t>(7)=(5)x(6)</t>
  </si>
  <si>
    <t>(8)=(4)+(7)</t>
  </si>
  <si>
    <t>(9)=(2)+(5)</t>
  </si>
  <si>
    <t>(10)=(8)/(9)</t>
  </si>
  <si>
    <t>STEAM PRODUCTION PLANT</t>
  </si>
  <si>
    <t>BROWN GENERATING STATION</t>
  </si>
  <si>
    <t>STRUCTURES AND IMPROVEMENTS</t>
  </si>
  <si>
    <t>BOILER PLANT EQUIPMENT</t>
  </si>
  <si>
    <t>TURBOGENERATOR UNITS</t>
  </si>
  <si>
    <t>ACCESSORY ELECTRIC EQUIPMENT</t>
  </si>
  <si>
    <t>MISCELLANEOUS POWER PLANT EQUIPMENT</t>
  </si>
  <si>
    <t>TOTAL BROWN GENERATING STATION</t>
  </si>
  <si>
    <t>GHENT GENERATING STATION</t>
  </si>
  <si>
    <t>TOTAL GHENT GENERATING STATION</t>
  </si>
  <si>
    <t>GREEN RIVER GENERATING STATION</t>
  </si>
  <si>
    <t>TOTAL GREEN RIVER GENERATING STATION</t>
  </si>
  <si>
    <t>PINEVILLE GENERATING STATION</t>
  </si>
  <si>
    <t>TOTAL PINEVILLE GENERATING STATION</t>
  </si>
  <si>
    <t>SYSTEM LAB</t>
  </si>
  <si>
    <t>TOTAL SYSTEM LAB</t>
  </si>
  <si>
    <t>STEAM PRODUCTION PLANT (CONT.)</t>
  </si>
  <si>
    <t>TYRONE GENERATING STATION</t>
  </si>
  <si>
    <t>TOTAL TYRONE GENERATING STATION</t>
  </si>
  <si>
    <t>TRIMBLE COUNTY</t>
  </si>
  <si>
    <t>TOTAL TRIMBLE COUNTY</t>
  </si>
  <si>
    <t>TOTAL STEAM PRODUCTION PLANT</t>
  </si>
  <si>
    <t>HYDRAULIC PRODUCTION PLANT</t>
  </si>
  <si>
    <t>DIX DAM</t>
  </si>
  <si>
    <t>RESERVOIRS, DAMS AND WATERWAYS</t>
  </si>
  <si>
    <t>WATER WHEELS, TURBINES AND GENERATORS</t>
  </si>
  <si>
    <t>ROADS, RAILROADS AND BRIDGES</t>
  </si>
  <si>
    <t>TOTAL DIX DAM</t>
  </si>
  <si>
    <t>TOTAL HYDRAULIC PRODUCTION PLANT</t>
  </si>
  <si>
    <t>OTHER PRODUCTION PLANT</t>
  </si>
  <si>
    <t>BROWN CTS</t>
  </si>
  <si>
    <t>FUEL HOLDERS, PRODUCERS AND ACCESSORIES</t>
  </si>
  <si>
    <t>PRIME MOVERS</t>
  </si>
  <si>
    <t>GENERATORS</t>
  </si>
  <si>
    <t>TOTAL BROWN CTS</t>
  </si>
  <si>
    <t>CANE RUN CCS</t>
  </si>
  <si>
    <t>TOTAL CANE RUN CCS</t>
  </si>
  <si>
    <t>HAEFLING CTS</t>
  </si>
  <si>
    <t>TOTAL HAEFLING CTS</t>
  </si>
  <si>
    <t>PADDY'S RUN CTS</t>
  </si>
  <si>
    <t>TOTAL PADDY'S RUN CTS</t>
  </si>
  <si>
    <t>TRIMBLE COUNTY CTS</t>
  </si>
  <si>
    <t>TOTAL TRIMBLE COUNTY CTS</t>
  </si>
  <si>
    <t>TOTAL OTHER PRODUCTION PLANT</t>
  </si>
  <si>
    <t>GRAND TOTAL</t>
  </si>
  <si>
    <t>TABLE 1.  SUMMARY OF ESTIMATED SURVIVOR CURVES, NET SALVAGE PERCENT, ORIGINAL COST, BOOK DEPRECIATION RESERVE AND</t>
  </si>
  <si>
    <t>CALCULATED ANNUAL DEPRECIATION ACCRUAL RATES AS OF DECEMBER 31, 2015</t>
  </si>
  <si>
    <t xml:space="preserve">CALCULATED ANNUAL </t>
  </si>
  <si>
    <t>SURVIVOR</t>
  </si>
  <si>
    <t>DEPRECIATION</t>
  </si>
  <si>
    <t xml:space="preserve">ACCRUAL </t>
  </si>
  <si>
    <t>ACCRUAL</t>
  </si>
  <si>
    <t>REMAINING</t>
  </si>
  <si>
    <t>ACCOUNT</t>
  </si>
  <si>
    <t>CURVE</t>
  </si>
  <si>
    <t>RATE</t>
  </si>
  <si>
    <t>(8)=(7)/(4)</t>
  </si>
  <si>
    <t>(9)=(6)/(7)</t>
  </si>
  <si>
    <t xml:space="preserve">DEPRECIABLE PLANT </t>
  </si>
  <si>
    <t>INTANGIBLE PLANT</t>
  </si>
  <si>
    <t>FRANCHISES AND CONSENTS</t>
  </si>
  <si>
    <t>20-SQ</t>
  </si>
  <si>
    <t>MISCELLANEOUS INTANGIBLE PLANT</t>
  </si>
  <si>
    <t>5-SQ</t>
  </si>
  <si>
    <t>CCS SOFTWARE</t>
  </si>
  <si>
    <t>SQUARE</t>
  </si>
  <si>
    <t>*</t>
  </si>
  <si>
    <t xml:space="preserve">    TOTAL INTANGIBLE PLANT </t>
  </si>
  <si>
    <t xml:space="preserve">STEAM PRODUCTION PLANT </t>
  </si>
  <si>
    <t xml:space="preserve">STRUCTURES AND IMPROVEMENTS                   </t>
  </si>
  <si>
    <t xml:space="preserve">  TRIMBLE COUNTY UNIT 2</t>
  </si>
  <si>
    <t>100-R2.5</t>
  </si>
  <si>
    <t xml:space="preserve">  TRIMBLE COUNTY UNIT 2 SCRUBBER</t>
  </si>
  <si>
    <t xml:space="preserve">  SYSTEM LABORATORY</t>
  </si>
  <si>
    <t xml:space="preserve">  BROWN UNIT 1</t>
  </si>
  <si>
    <t xml:space="preserve">  BROWN UNIT 2</t>
  </si>
  <si>
    <t xml:space="preserve">  BROWN UNIT 3</t>
  </si>
  <si>
    <t xml:space="preserve">  BROWN UNIT 1, 2 AND 3 SCRUBBER</t>
  </si>
  <si>
    <t xml:space="preserve">  GHENT UNIT 1 SCRUBBER</t>
  </si>
  <si>
    <t xml:space="preserve">  GHENT UNIT 1  </t>
  </si>
  <si>
    <t xml:space="preserve">  GHENT UNIT 2</t>
  </si>
  <si>
    <t xml:space="preserve">  GHENT UNIT 3</t>
  </si>
  <si>
    <t xml:space="preserve">  GHENT UNIT 4</t>
  </si>
  <si>
    <t xml:space="preserve">  GHENT UNIT 2 SCRUBBER</t>
  </si>
  <si>
    <t>TOTAL ACCOUNT 311 - STRUCTURES AND IMPROVEMENTS</t>
  </si>
  <si>
    <t xml:space="preserve">STRUCTURES AND IMPROVEMENTS - ASH PONDS                   </t>
  </si>
  <si>
    <t xml:space="preserve">  TRIMBLE COUNTY UNIT 2 ASH POND</t>
  </si>
  <si>
    <t>100-S4</t>
  </si>
  <si>
    <t xml:space="preserve">  GHENT UNIT 1 SCRUBBER ASH POND</t>
  </si>
  <si>
    <t xml:space="preserve">  GHENT UNIT 1 ASH POND  </t>
  </si>
  <si>
    <t>TOTAL ACCOUNT 311.1 - STRUCTURES AND IMPROVEMENTS - ASH PONDS</t>
  </si>
  <si>
    <t>STRUCTURES AND IMPROVEMENTS - RETIRED PLANT</t>
  </si>
  <si>
    <t xml:space="preserve">  TYRONE UNIT 3</t>
  </si>
  <si>
    <t xml:space="preserve">  TYRONE UNITS 1 AND 2</t>
  </si>
  <si>
    <t xml:space="preserve">  GREEN RIVER UNIT 3</t>
  </si>
  <si>
    <t xml:space="preserve">  GREEN RIVER UNIT 4</t>
  </si>
  <si>
    <t xml:space="preserve">  GREEN RIVER UNITS 1 AND 2</t>
  </si>
  <si>
    <t xml:space="preserve">  PINEVILLE UNIT 3</t>
  </si>
  <si>
    <t>TOTAL ACCOUNT 311.2 - STRUCTURES AND IMPROVEMENTS - RETIRED PLANT</t>
  </si>
  <si>
    <t xml:space="preserve">BOILER PLANT EQUIPMENT </t>
  </si>
  <si>
    <t>65-R2</t>
  </si>
  <si>
    <t xml:space="preserve">  GHENT UNIT 3 SCRUBBER</t>
  </si>
  <si>
    <t xml:space="preserve">  GHENT UNIT 4 SCRUBBER</t>
  </si>
  <si>
    <t>TOTAL ACCOUNT 312 - BOILER PLANT EQUIPMENT</t>
  </si>
  <si>
    <t>BOILER PLANT EQUIPMENT - ASH PONDS</t>
  </si>
  <si>
    <t xml:space="preserve">  TYRONE UNIT 3 ASH POND</t>
  </si>
  <si>
    <t xml:space="preserve">  GREEN RIVER UNIT 3 ASH POND</t>
  </si>
  <si>
    <t xml:space="preserve">  PINEVILLE UNIT 3 ASH POND</t>
  </si>
  <si>
    <t xml:space="preserve">  BROWN UNIT 1 ASH POND</t>
  </si>
  <si>
    <t xml:space="preserve">  BROWN UNIT 2 ASH POND</t>
  </si>
  <si>
    <t xml:space="preserve">  BROWN UNIT 3 ASH POND</t>
  </si>
  <si>
    <t xml:space="preserve">  GHENT UNIT 4 ASH POND</t>
  </si>
  <si>
    <t xml:space="preserve">  GHENT UNIT 2 SCRUBBER ASH POND</t>
  </si>
  <si>
    <t>TOTAL ACCOUNT 312.1 - BOILER PLANT EQUIPMENT - ASH PONDS</t>
  </si>
  <si>
    <t>BOILER PLANT EQUIPMENT - RETIRED PLANT</t>
  </si>
  <si>
    <t>TOTAL ACCOUNT 312.2 - BOILER PLANT EQUIPMENT - RETIRED PLANT AND ASH PONDS</t>
  </si>
  <si>
    <t xml:space="preserve">TURBOGENERATOR UNITS </t>
  </si>
  <si>
    <t>60-R2</t>
  </si>
  <si>
    <t>TOTAL ACCOUNT 314 - TURBOGENERATOR UNITS</t>
  </si>
  <si>
    <t>TURBOGENERATOR UNITS - RETIRED PLANT</t>
  </si>
  <si>
    <t>TOTAL ACCOUNT 314.1 - TURBOGENERATOR UNITS - RETIRED PLANT</t>
  </si>
  <si>
    <t xml:space="preserve">ACCESSORY ELECTRIC EQUIPMENT </t>
  </si>
  <si>
    <t>70-R3</t>
  </si>
  <si>
    <t>TOTAL ACCOUNT 315 - ACCESSORY ELECTRIC EQUIPMENT</t>
  </si>
  <si>
    <t>ACCESSORY ELECTRIC EQUIPMENT - RETIRED PLANT</t>
  </si>
  <si>
    <t>TOTAL ACCOUNT 315.1 - ACCESSORY ELECTRIC EQUIPMENT - RETIRED PLANT</t>
  </si>
  <si>
    <t xml:space="preserve">MISCELLANEOUS POWER PLANT EQUIPMENT </t>
  </si>
  <si>
    <t>75-R1.5</t>
  </si>
  <si>
    <t>TOTAL ACCOUNT 316 - MISCELLANEOUS POWER PLANT EQUIPMENT</t>
  </si>
  <si>
    <t>MISCELLANEOUS POWER PLANT EQUIPMENT - RETIRED PLANT</t>
  </si>
  <si>
    <t>TOTAL ACCOUNT 316.1 - MISCELLANEOUS POWER PLANT EQUIPMENT - RETIRED PLANT</t>
  </si>
  <si>
    <t xml:space="preserve">    TOTAL STEAM PRODUCTION PLANT </t>
  </si>
  <si>
    <t>HYDROELECTRIC PRODUCTION PLANT</t>
  </si>
  <si>
    <t>LAND RIGHTS</t>
  </si>
  <si>
    <t xml:space="preserve">  DIX DAM  </t>
  </si>
  <si>
    <t>100-R4</t>
  </si>
  <si>
    <t>TOTAL ACCOUNT 330.1 - LAND RIGHTS</t>
  </si>
  <si>
    <t xml:space="preserve">  DIX DAM                  </t>
  </si>
  <si>
    <t>90-S2.5</t>
  </si>
  <si>
    <t>TOTAL ACCOUNT 331 - STRUCTURES AND IMPROVEMENTS</t>
  </si>
  <si>
    <t>105-S2.5</t>
  </si>
  <si>
    <t>TOTAL ACCOUNT 332 - RESERVOIRS, DAMS AND WATERWAYS</t>
  </si>
  <si>
    <t xml:space="preserve">  DIX DAM                   </t>
  </si>
  <si>
    <t>75-R3</t>
  </si>
  <si>
    <t>TOTAL ACCOUNT 333 - WATER WHEELS, TURBINES &amp; GENERATORS</t>
  </si>
  <si>
    <t>40-L2.5</t>
  </si>
  <si>
    <t>TOTAL ACCOUNT 334 - ACCESSORY ELECTRIC EQUIPMENT</t>
  </si>
  <si>
    <t>40-S0</t>
  </si>
  <si>
    <t>TOTAL ACCOUNT 335 - MISCELLANEOUS POWER PLANT EQUIPMENT</t>
  </si>
  <si>
    <t>60-R4</t>
  </si>
  <si>
    <t>TOTAL ACCOUNT 336 - ROADS, RAILROADS AND BRIDGES</t>
  </si>
  <si>
    <t xml:space="preserve">    TOTAL HYDROELECTRIC PRODUCTION PLANT </t>
  </si>
  <si>
    <t xml:space="preserve">  BROWN CT UNIT 9 GAS PIPE</t>
  </si>
  <si>
    <t>TOTAL ACCOUNT 340.1 - LAND AND LAND RIGHTS</t>
  </si>
  <si>
    <t xml:space="preserve">  CANE RUN CC 7</t>
  </si>
  <si>
    <t>50-R2.5</t>
  </si>
  <si>
    <t xml:space="preserve">  TRIMBLE COUNTY CT 5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</si>
  <si>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</si>
  <si>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</si>
  <si>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</si>
  <si>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</si>
  <si>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</si>
  <si>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5</t>
  </si>
  <si>
    <t xml:space="preserve">  BROWN CT 6</t>
  </si>
  <si>
    <t xml:space="preserve">  BROWN CT 7</t>
  </si>
  <si>
    <t xml:space="preserve">  BROWN CT 8</t>
  </si>
  <si>
    <t xml:space="preserve">  BROWN CT 9</t>
  </si>
  <si>
    <t xml:space="preserve">  BROWN CT 10</t>
  </si>
  <si>
    <t xml:space="preserve">  BROWN CT 11</t>
  </si>
  <si>
    <t xml:space="preserve">  HAEFLING UNITS 1, 2 AND 3</t>
  </si>
  <si>
    <t xml:space="preserve">  PADDY'S RUN GENERATOR 13</t>
  </si>
  <si>
    <t>TOTAL ACCOUNT 341 - STRUCTURES AND IMPROVEMENTS</t>
  </si>
  <si>
    <t>45-R2.5</t>
  </si>
  <si>
    <t xml:space="preserve">  CANE RUN GAS PIPELINE</t>
  </si>
  <si>
    <t xml:space="preserve">  TRIMBLE COUNTY CT PIPELINE</t>
  </si>
  <si>
    <t>TOTAL ACCOUNT 342 - FUEL HOLDERS, PRODUCERS AND ACCESSORIES</t>
  </si>
  <si>
    <t>35-R1.5</t>
  </si>
  <si>
    <t>TOTAL ACCOUNT 343 - PRIME MOVERS</t>
  </si>
  <si>
    <t xml:space="preserve">GENERATORS                                    </t>
  </si>
  <si>
    <t>55-S2.5</t>
  </si>
  <si>
    <t>TOTAL ACCOUNT 344 - GENERATORS</t>
  </si>
  <si>
    <t xml:space="preserve">ACCESSORY ELECTRIC EQUIPMENT                  </t>
  </si>
  <si>
    <t>50-R3</t>
  </si>
  <si>
    <t>TOTAL ACCOUNT 345 - ACCESSORY ELECTRIC EQUIPMENT</t>
  </si>
  <si>
    <t xml:space="preserve">MISCELLANEOUS POWER PLANT EQUIPMENT                 </t>
  </si>
  <si>
    <t>40-R2</t>
  </si>
  <si>
    <t>TOTAL ACCOUNT 346 - MISCELLANEOUS POWER PLANT EQUIPMENT</t>
  </si>
  <si>
    <t xml:space="preserve">    TOTAL OTHER PRODUCTION PLANT </t>
  </si>
  <si>
    <t xml:space="preserve">TRANSMISSION PLANT </t>
  </si>
  <si>
    <t xml:space="preserve">STRUCTURES AND IMPROVEMENTS </t>
  </si>
  <si>
    <t>STRUCTURES AND IMPROVEMENTS - SYSTEM CONTROL/COM MUNICATION</t>
  </si>
  <si>
    <t>65-R4</t>
  </si>
  <si>
    <t xml:space="preserve">STATION EQUIPMENT </t>
  </si>
  <si>
    <t xml:space="preserve">STATION EQUIPMENT - SYSTEM CONTROL/COMMUNICATION          </t>
  </si>
  <si>
    <t>45-R2</t>
  </si>
  <si>
    <t xml:space="preserve">TOWERS AND FIXTURES                          </t>
  </si>
  <si>
    <t>70-R4</t>
  </si>
  <si>
    <t xml:space="preserve">POLES AND FIXTURES                           </t>
  </si>
  <si>
    <t>58-R2</t>
  </si>
  <si>
    <t xml:space="preserve">OVERHEAD CONDUCTORS AND DEVICES              </t>
  </si>
  <si>
    <t>65-R3</t>
  </si>
  <si>
    <t xml:space="preserve">UNDERGROUND CONDUIT                          </t>
  </si>
  <si>
    <t>50-R4</t>
  </si>
  <si>
    <t xml:space="preserve">UNDERGROUND CONDUCTORS AND DEVICES           </t>
  </si>
  <si>
    <t>40-R3</t>
  </si>
  <si>
    <t xml:space="preserve">    TOTAL TRANSMISSION PLANT </t>
  </si>
  <si>
    <t xml:space="preserve">DISTRIBUTION PLANT </t>
  </si>
  <si>
    <t xml:space="preserve">STRUCTURES AND IMPROVEMENTS         </t>
  </si>
  <si>
    <t>60-R2.5</t>
  </si>
  <si>
    <t xml:space="preserve">STATION EQUIPMENT                  </t>
  </si>
  <si>
    <t>54-R2</t>
  </si>
  <si>
    <t xml:space="preserve">POLES, TOWERS, AND FIXTURES        </t>
  </si>
  <si>
    <t>50-R1.5</t>
  </si>
  <si>
    <t xml:space="preserve">OVERHEAD CONDUCTORS AND DEVICES    </t>
  </si>
  <si>
    <t>47-R1</t>
  </si>
  <si>
    <t xml:space="preserve">UNDERGROUND CONDUIT                 </t>
  </si>
  <si>
    <t xml:space="preserve">UNDERGROUND CONDUCTORS AND DEVICES </t>
  </si>
  <si>
    <t>48-R2</t>
  </si>
  <si>
    <t xml:space="preserve">LINE TRANSFORMERS                  </t>
  </si>
  <si>
    <t>46-R2</t>
  </si>
  <si>
    <t xml:space="preserve">SERVICES                           </t>
  </si>
  <si>
    <t>48-R1</t>
  </si>
  <si>
    <t xml:space="preserve">METERS                             </t>
  </si>
  <si>
    <t>28-L1</t>
  </si>
  <si>
    <t>METERING EQUIPMENT</t>
  </si>
  <si>
    <t>METERS - RESERVE AMORTIZATION</t>
  </si>
  <si>
    <t xml:space="preserve">***  </t>
  </si>
  <si>
    <t>METERS - AMS</t>
  </si>
  <si>
    <t>15-S2.5</t>
  </si>
  <si>
    <t xml:space="preserve">INSTALLATIONS ON CUSTOMERS' PREMISES </t>
  </si>
  <si>
    <t>28-O1</t>
  </si>
  <si>
    <t xml:space="preserve">STREET LIGHTING AND SIGNAL SYSTEMS </t>
  </si>
  <si>
    <t>28-L0.5</t>
  </si>
  <si>
    <t xml:space="preserve">    TOTAL DISTRIBUTION PLANT </t>
  </si>
  <si>
    <t xml:space="preserve">GENERAL PLANT </t>
  </si>
  <si>
    <t>STRUCTURES AND IMPROVEMENTS - TO OWNED PROPERTY</t>
  </si>
  <si>
    <t>50-S0</t>
  </si>
  <si>
    <t>STRUCTURES AND IMPROVEMENTS - LEASEHOLDS</t>
  </si>
  <si>
    <t>33-R1.5</t>
  </si>
  <si>
    <t xml:space="preserve">OFFICE FURNITURE AND EQUIPMENT               </t>
  </si>
  <si>
    <t xml:space="preserve">NON PC COMPUTER EQUIPMENT                    </t>
  </si>
  <si>
    <t>PERSONAL COMPUTERS</t>
  </si>
  <si>
    <t>4-SQ</t>
  </si>
  <si>
    <t>TRANSPORTATION EQUIPMENT - CARS AND LIGHT TRUCKS</t>
  </si>
  <si>
    <t>14-S2</t>
  </si>
  <si>
    <t>TRANSPORTATION EQUIPMENT - HEAVY TRUCKS AND OTHER</t>
  </si>
  <si>
    <t>16-L2.5</t>
  </si>
  <si>
    <t xml:space="preserve">STORES EQUIPMENT                             </t>
  </si>
  <si>
    <t>25-SQ</t>
  </si>
  <si>
    <t xml:space="preserve">TOOLS, SHOP AND GARAGE EQUIPMENT             </t>
  </si>
  <si>
    <t xml:space="preserve">POWER OPERATED EQUIPMENT       </t>
  </si>
  <si>
    <t>16-L5</t>
  </si>
  <si>
    <t>COMMUNICATION EQUIPMENT - MICROWAVE, FIBER AND OTHER</t>
  </si>
  <si>
    <t>18-L3</t>
  </si>
  <si>
    <t>COMMUNICATION EQUIPMENT - RADIO AND TELEPHONE</t>
  </si>
  <si>
    <t>10-SQ</t>
  </si>
  <si>
    <t>COMMUNICATION EQUIPMENT - DSM</t>
  </si>
  <si>
    <t xml:space="preserve">    TOTAL GENERAL PLANT </t>
  </si>
  <si>
    <t xml:space="preserve">    TOTAL DEPRECIABLE PLANT </t>
  </si>
  <si>
    <t xml:space="preserve">NONDEPRECIABLE PLANT </t>
  </si>
  <si>
    <t>ORGANIZATION</t>
  </si>
  <si>
    <t>LAND</t>
  </si>
  <si>
    <t xml:space="preserve">LAND </t>
  </si>
  <si>
    <t xml:space="preserve">    TOTAL NONDEPRECIABLE PLANT </t>
  </si>
  <si>
    <t xml:space="preserve">    TOTAL ELECTRIC PLANT </t>
  </si>
  <si>
    <t>LIFE SPAN PROCEDURE IS USED.  CURVE SHOWN IS INTERIM SURVIVOR CURVE</t>
  </si>
  <si>
    <t>**</t>
  </si>
  <si>
    <t>TERMINAL NET SALVAGE FACTOR WHICH IS BASED ON VINTAGE AND FUTURE COSTS</t>
  </si>
  <si>
    <t>***</t>
  </si>
  <si>
    <t>RESERVE AMOUNT TO BE RECOVERED AT END OF REPLACEMENT PROGRAM</t>
  </si>
  <si>
    <t>NOTE:</t>
  </si>
  <si>
    <t xml:space="preserve">  Accrual rates for the Brown Solar Assets when placed in service June 2016 wil be as follows:</t>
  </si>
  <si>
    <r>
      <t>Account</t>
    </r>
    <r>
      <rPr>
        <sz val="12"/>
        <rFont val="Arial"/>
        <family val="2"/>
      </rPr>
      <t xml:space="preserve">               </t>
    </r>
    <r>
      <rPr>
        <u/>
        <sz val="12"/>
        <rFont val="Arial"/>
        <family val="2"/>
      </rPr>
      <t>Rate</t>
    </r>
  </si>
  <si>
    <t>34100                  4.24%</t>
  </si>
  <si>
    <t>34400                  4.61%</t>
  </si>
  <si>
    <t>34500                  4.36%</t>
  </si>
  <si>
    <t>34600                  4.25%</t>
  </si>
  <si>
    <t xml:space="preserve">  Accrual rates for the Electric Vehicle Charging Station Assets when placed in service June 2016 wil be as follows:</t>
  </si>
  <si>
    <t>37100                  10.00%</t>
  </si>
  <si>
    <t>Depreciation Calculation</t>
  </si>
  <si>
    <t>YE Feb-17</t>
  </si>
  <si>
    <t>YE Jun-18</t>
  </si>
  <si>
    <t>Description</t>
  </si>
  <si>
    <t>Current Rate</t>
  </si>
  <si>
    <t>Proposed Rate</t>
  </si>
  <si>
    <t>Depreciation_base_Actuals</t>
  </si>
  <si>
    <t>Depreciation_base_Forecast</t>
  </si>
  <si>
    <t xml:space="preserve">Actual depr exp </t>
  </si>
  <si>
    <t xml:space="preserve">Calculated depr exp </t>
  </si>
  <si>
    <t>ECR Total</t>
  </si>
  <si>
    <t>DSM Total</t>
  </si>
  <si>
    <t>KU-130100- KY Organization</t>
  </si>
  <si>
    <t>KU-130100- VA Organization</t>
  </si>
  <si>
    <t>KU-130200-Franchises and Consents</t>
  </si>
  <si>
    <t>KU-130300-Misc Intangible Plant</t>
  </si>
  <si>
    <t>KU-130310-CCS Software</t>
  </si>
  <si>
    <t>KU-131020-EWB 1 Land</t>
  </si>
  <si>
    <t>KU-131020-EWB 3 Land</t>
  </si>
  <si>
    <t>KU-131020-EWB 3 Land ECR 2011</t>
  </si>
  <si>
    <t>KU-131020-GH 1 Land</t>
  </si>
  <si>
    <t>KU-131020-GH 4 Land ECR 2009</t>
  </si>
  <si>
    <t>KU-131020-GR 1&amp;2 Land</t>
  </si>
  <si>
    <t>KU-131020-PI 1&amp;2 Land</t>
  </si>
  <si>
    <t>KU-131020-PI 3 Land</t>
  </si>
  <si>
    <t>KU-131020-TC 2 Land</t>
  </si>
  <si>
    <t>KU-131020-TC 2 Land ECR 2009</t>
  </si>
  <si>
    <t>KU-131020-TY 3 Land</t>
  </si>
  <si>
    <t>KU-131100-EWB 1 Structures and Imp</t>
  </si>
  <si>
    <t>KU-131100-EWB 2 Structures and Imp</t>
  </si>
  <si>
    <t>KU-131100-EWB 3 Struc</t>
  </si>
  <si>
    <t>KU-131100-EWB 3 Struc ECR 2009</t>
  </si>
  <si>
    <t>KU-131100-EWB3 FGD Struc</t>
  </si>
  <si>
    <t>KU-131100-GH 1 Struc</t>
  </si>
  <si>
    <t>KU-131100-GH 1 Structure-Ash Pond</t>
  </si>
  <si>
    <t>KU-131100-GH 1SC Structures and Im</t>
  </si>
  <si>
    <t>KU-131100-GH 1SC-Ash Pond</t>
  </si>
  <si>
    <t>KU-131100-GH 2 Structures and Impr</t>
  </si>
  <si>
    <t>KU-131100-GH 3 Struc</t>
  </si>
  <si>
    <t>KU-131100-GH 3 Struc ECR 2011</t>
  </si>
  <si>
    <t>KU-131100-GH 4 Struc</t>
  </si>
  <si>
    <t>KU-131100-GH 4 Struc ECR 2009</t>
  </si>
  <si>
    <t>KU-131100-GH2 FGD Structures and I</t>
  </si>
  <si>
    <t>KU-131100-GR 1-2 Structures and Im</t>
  </si>
  <si>
    <t>KU-131100-GR 3 Structures and Impr</t>
  </si>
  <si>
    <t>KU-131100-GR 4 Structures and Impr</t>
  </si>
  <si>
    <t>KU-131100-PI 3 Structures and Impr</t>
  </si>
  <si>
    <t>KU-131100-SL Structures and Improv</t>
  </si>
  <si>
    <t>KU-131100-TC 2 FGD Struc &amp; Improv</t>
  </si>
  <si>
    <t>KU-131100-TC2 Struct</t>
  </si>
  <si>
    <t>KU-131100-TC2 Struct ECR 2009</t>
  </si>
  <si>
    <t>KU-131100-TC2 Structure-Ash Pond</t>
  </si>
  <si>
    <t>KU-131100-TY 1&amp;2 Structures and Im</t>
  </si>
  <si>
    <t>KU-131100-TY 3 Structures and Impr</t>
  </si>
  <si>
    <t>KU-131200-EWB 1 Ash Pond</t>
  </si>
  <si>
    <t>KU-131200-EWB 1 Boil</t>
  </si>
  <si>
    <t>KU-131200-EWB 2 Ash Pond</t>
  </si>
  <si>
    <t>KU-131200-EWB 2 Boil</t>
  </si>
  <si>
    <t>KU-131200-EWB 3 Ash Pond</t>
  </si>
  <si>
    <t>KU-131200-EWB 3 Boil</t>
  </si>
  <si>
    <t>KU-131200-EWB 3 Boil ECR 2009</t>
  </si>
  <si>
    <t>KU-131200-EWB 3 Boil ECR 2011</t>
  </si>
  <si>
    <t>KU-131200-EWB 3 ECR 2016 Plan</t>
  </si>
  <si>
    <t>KU-131200-EWB3 FGD Boil</t>
  </si>
  <si>
    <t>KU-131200-GH 1 Ash Pond</t>
  </si>
  <si>
    <t>KU-131200-GH 1 Boil</t>
  </si>
  <si>
    <t>KU-131200-GH 1 Boil ECR 2011</t>
  </si>
  <si>
    <t>KU-131200-GH 1SC Boil</t>
  </si>
  <si>
    <t>KU-131200-GH 1SC Boil ECR 2016</t>
  </si>
  <si>
    <t>KU-131200-GH 2 Boil</t>
  </si>
  <si>
    <t>KU-131200-GH 2 Boil ECR 2011</t>
  </si>
  <si>
    <t>KU-131200-GH 2SC Ash Pond</t>
  </si>
  <si>
    <t>KU-131200-GH 2SC Boil</t>
  </si>
  <si>
    <t>KU-131200-GH 2SC Boil ECR 2016</t>
  </si>
  <si>
    <t>KU-131200-GH 3 Boil</t>
  </si>
  <si>
    <t>KU-131200-GH 3 Boil ECR 2011</t>
  </si>
  <si>
    <t>KU-131200-GH 4 Ash Pond</t>
  </si>
  <si>
    <t>KU-131200-GH 4 Boil</t>
  </si>
  <si>
    <t>KU-131200-GH 4 Boil ECR 2009</t>
  </si>
  <si>
    <t>KU-131200-GH 4 Boil ECR 2011</t>
  </si>
  <si>
    <t>KU-131200-GH 4 Boil ECR 2016</t>
  </si>
  <si>
    <t>KU-131200-GH3 FGD Boil</t>
  </si>
  <si>
    <t>KU-131200-GH3 FGD Boil ECR 2016</t>
  </si>
  <si>
    <t>KU-131200-GH4 FGD Boil</t>
  </si>
  <si>
    <t>KU-131200-GH4 FGD Boil ECR 2016</t>
  </si>
  <si>
    <t>KU-131200-GR 1-2 Boiler Plant Equi</t>
  </si>
  <si>
    <t>KU-131200-GR 3 Ash Pond</t>
  </si>
  <si>
    <t>KU-131200-GR 3 Boil</t>
  </si>
  <si>
    <t>KU-131200-GR 4 Boil</t>
  </si>
  <si>
    <t>KU-131200-PI 3 Ash Pond</t>
  </si>
  <si>
    <t>KU-131200-PI 3 Boiler Plant Equipm</t>
  </si>
  <si>
    <t>KU-131200-TC 2 Ash Pond</t>
  </si>
  <si>
    <t>KU-131200-TC 2 Boil</t>
  </si>
  <si>
    <t>KU-131200-TC 2 Boil ECR 2009</t>
  </si>
  <si>
    <t>KU-131200-TC 2 Boil ECR 2016</t>
  </si>
  <si>
    <t>KU-131200-TC2 FGD Boil</t>
  </si>
  <si>
    <t>KU-131200-TY 1&amp;2 Boiler Plant Equi</t>
  </si>
  <si>
    <t>KU-131200-TY 3 Ash Pond</t>
  </si>
  <si>
    <t>KU-131200-TY 3 Boil</t>
  </si>
  <si>
    <t>KU-131400-EWB 1 Turbogenerator Uni</t>
  </si>
  <si>
    <t>KU-131400-EWB 2 Turbogenerator Uni</t>
  </si>
  <si>
    <t>KU-131400-EWB 3 Turbogenerator Uni</t>
  </si>
  <si>
    <t>KU-131400-GH 1 Turbogenerator Unit</t>
  </si>
  <si>
    <t>KU-131400-GH 2 Turbogenerator Unit</t>
  </si>
  <si>
    <t>KU-131400-GH 3 Turbogenerator Unit</t>
  </si>
  <si>
    <t>KU-131400-GH 4 Turbogenerator Unit</t>
  </si>
  <si>
    <t>KU-131400-TC 2 Turbogenerator Unit</t>
  </si>
  <si>
    <t>KU-131500-EWB 1 Accessory Electric</t>
  </si>
  <si>
    <t>KU-131500-EWB 2 Acc</t>
  </si>
  <si>
    <t>KU-131500-EWB 3 Acc</t>
  </si>
  <si>
    <t>KU-131500-EWB 3 FGD Acc</t>
  </si>
  <si>
    <t>KU-131500-GH 1 Access ECR 2011</t>
  </si>
  <si>
    <t>KU-131500-GH 1 Accessory Electric</t>
  </si>
  <si>
    <t>KU-131500-GH 1SC Acc</t>
  </si>
  <si>
    <t>KU-131500-GH 2 Acc ECR 2011</t>
  </si>
  <si>
    <t>KU-131500-GH 2 Accessory Electric</t>
  </si>
  <si>
    <t>KU-131500-GH 2SC Acc</t>
  </si>
  <si>
    <t>KU-131500-GH 3 Acc ECR 2011</t>
  </si>
  <si>
    <t>KU-131500-GH 3 Accessory Electric</t>
  </si>
  <si>
    <t>KU-131500-GH 4 Acc ECR 2009</t>
  </si>
  <si>
    <t>KU-131500-GH 4 Acc ECR 2011</t>
  </si>
  <si>
    <t>KU-131500-GH 4 Accessory Electric</t>
  </si>
  <si>
    <t>KU-131500-GH3 FGD Acc</t>
  </si>
  <si>
    <t>KU-131500-GH4 FGD Acc</t>
  </si>
  <si>
    <t>KU-131500-GR 3 Accessory Electric</t>
  </si>
  <si>
    <t>KU-131500-GR 4 Accessory Electric</t>
  </si>
  <si>
    <t>KU-131500-TC 2 Acc</t>
  </si>
  <si>
    <t>KU-131500-TC 2 Acc ECR 2009</t>
  </si>
  <si>
    <t>KU-131500-TC 2 FGD Accessory Equip</t>
  </si>
  <si>
    <t>KU-131500-TY 3 Accessory Electric</t>
  </si>
  <si>
    <t>KU-131600-EWB 1 Misc Power Plant E</t>
  </si>
  <si>
    <t>KU-131600-EWB 2 Misc Power Plant E</t>
  </si>
  <si>
    <t>KU-131600-EWB 3 Misc Power Plant E</t>
  </si>
  <si>
    <t>KU-131600-GH 1 Misc Power Plant Eq</t>
  </si>
  <si>
    <t>KU-131600-GH 1SC Misc Power Plant</t>
  </si>
  <si>
    <t>KU-131600-GH 2 Misc Power Plant Eq</t>
  </si>
  <si>
    <t>KU-131600-GH 3 Misc Power Plant Eq</t>
  </si>
  <si>
    <t>KU-131600-GH 3 Misc PwrPlt ECR 2011</t>
  </si>
  <si>
    <t>KU-131600-GH 4 Misc Power Plant Eq</t>
  </si>
  <si>
    <t>KU-131600-GR 1&amp;2 Misc Power Plant</t>
  </si>
  <si>
    <t>KU-131600-GR 4 Misc Power Plant Eq</t>
  </si>
  <si>
    <t>KU-131600-SL Misc Power Plant Equi</t>
  </si>
  <si>
    <t>KU-131600-TC 2 Misc Power Plant Equ</t>
  </si>
  <si>
    <t>KU-131600-TY 1&amp;2 Misc Power Plant</t>
  </si>
  <si>
    <t>KU-131600-TY 3 Misc Power Plant Eq</t>
  </si>
  <si>
    <t>KU-133010-DD Land Rights</t>
  </si>
  <si>
    <t>KU-133100-DD Structures and Improv</t>
  </si>
  <si>
    <t>KU-133200-DD Reservoirs, Dams, and</t>
  </si>
  <si>
    <t>KU-133300-DD Water Wheels, Turbine</t>
  </si>
  <si>
    <t>KU-133400-DD Accessory Electric Eq</t>
  </si>
  <si>
    <t>KU-133500-DD Misc Power Plant Equi</t>
  </si>
  <si>
    <t>KU-133600-DD Roads, Railroads, and</t>
  </si>
  <si>
    <t>KU-134020-EWB 8 Land</t>
  </si>
  <si>
    <t>KU-134020-EWB Solar Facility Land</t>
  </si>
  <si>
    <t>KU-134020-Land</t>
  </si>
  <si>
    <t>KU-134100-CR 7 Structures and Impr</t>
  </si>
  <si>
    <t>KU-134100-EWB 10 Structures and Im</t>
  </si>
  <si>
    <t>KU-134100-EWB 11 Structures and Im</t>
  </si>
  <si>
    <t>KU-134100-EWB 5 Structures and Im</t>
  </si>
  <si>
    <t>KU-134100-EWB 6 Structures and Imp</t>
  </si>
  <si>
    <t>KU-134100-EWB 7 Structures and Imp</t>
  </si>
  <si>
    <t>KU-134100-EWB 8 Structures and Imp</t>
  </si>
  <si>
    <t>KU-134100-EWB 9 Structures and Imp</t>
  </si>
  <si>
    <t>KU-134100-EWB Solar Struc and Imp</t>
  </si>
  <si>
    <t>KU-134100-HA 1,2,&amp;3 Structures and</t>
  </si>
  <si>
    <t>KU-134100-PR 13 Structures and Imp</t>
  </si>
  <si>
    <t>KU-134100-TC 10 Structures and Imp</t>
  </si>
  <si>
    <t>KU-134100-TC 5 Structures and Impr</t>
  </si>
  <si>
    <t>KU-134100-TC 6 Structures and Impr</t>
  </si>
  <si>
    <t>KU-134100-TC 7 Structures and Impr</t>
  </si>
  <si>
    <t>KU-134100-TC 8 Structures and Impr</t>
  </si>
  <si>
    <t>KU-134100-TC 9 Structures and Impr</t>
  </si>
  <si>
    <t>KU-134200-CR 7 Fuel Holders, Produ</t>
  </si>
  <si>
    <t>KU-134200-EWB 10 Fuel Holders, Pro</t>
  </si>
  <si>
    <t>KU-134200-EWB 11 Fuel Holders, Pro</t>
  </si>
  <si>
    <t>KU-134200-EWB 5 Fuel Holders, Prod</t>
  </si>
  <si>
    <t>KU-134200-EWB 6 Fuel Holders, Prod</t>
  </si>
  <si>
    <t>KU-134200-EWB 7 Fuel Holders, Prod</t>
  </si>
  <si>
    <t>KU-134200-EWB 8 Fuel Holders, Prod</t>
  </si>
  <si>
    <t>KU-134200-EWB 9 Fuel Holders, Prod</t>
  </si>
  <si>
    <t>KU-134200-HA 1,2,&amp;3 Fuel Holders,</t>
  </si>
  <si>
    <t>KU-134200-PR 13 Fuel Holders, Prod</t>
  </si>
  <si>
    <t>KU-134200-TC 10 Fuel Holders, Prod</t>
  </si>
  <si>
    <t>KU-134200-TC 5 Fuel Holders, Produ</t>
  </si>
  <si>
    <t>KU-134200-TC 6 Fuel Holders, Produ</t>
  </si>
  <si>
    <t>KU-134200-TC 7 Fuel Holders, Produ</t>
  </si>
  <si>
    <t>KU-134200-TC 8 Fuel Holders, Produ</t>
  </si>
  <si>
    <t>KU-134200-TC 9 Fuel Holders, Produ</t>
  </si>
  <si>
    <t>KU-134300-Cane Run 7 Prime Movers</t>
  </si>
  <si>
    <t>KU-134300-EWB 10 Prime Movers</t>
  </si>
  <si>
    <t>KU-134300-EWB 11 Prime Movers</t>
  </si>
  <si>
    <t>KU-134300-EWB 5 Prime Movers</t>
  </si>
  <si>
    <t>KU-134300-EWB 6 Prime Movers</t>
  </si>
  <si>
    <t>KU-134300-EWB 7 Prime Movers</t>
  </si>
  <si>
    <t>KU-134300-EWB 8 Prime Movers</t>
  </si>
  <si>
    <t>KU-134300-EWB 9 Prime Movers</t>
  </si>
  <si>
    <t>KU-134300-PR 13 Prime Movers</t>
  </si>
  <si>
    <t>KU-134300-TC 10 Prime Movers</t>
  </si>
  <si>
    <t>KU-134300-TC 5 Prime Movers</t>
  </si>
  <si>
    <t>KU-134300-TC 6 Prime Movers</t>
  </si>
  <si>
    <t>KU-134300-TC 7 Prime Movers</t>
  </si>
  <si>
    <t>KU-134300-TC 8 Prime Movers</t>
  </si>
  <si>
    <t>KU-134300-TC 9 Prime Movers</t>
  </si>
  <si>
    <t>KU-134400-CR 7 Generators</t>
  </si>
  <si>
    <t>KU-134400-EWB 10 Generators</t>
  </si>
  <si>
    <t>KU-134400-EWB 11 Generators</t>
  </si>
  <si>
    <t>KU-134400-EWB 5 Generators</t>
  </si>
  <si>
    <t>KU-134400-EWB 6 Generators</t>
  </si>
  <si>
    <t>KU-134400-EWB 7 Generators</t>
  </si>
  <si>
    <t>KU-134400-EWB 8 Generators</t>
  </si>
  <si>
    <t>KU-134400-EWB 9 Generators</t>
  </si>
  <si>
    <t>KU-134400-EWB Solar Generators</t>
  </si>
  <si>
    <t>KU-134400-HA 1,2,&amp;3 Generators</t>
  </si>
  <si>
    <t>KU-134400-PR 13 Generators</t>
  </si>
  <si>
    <t>KU-134400-TC 10 Generators</t>
  </si>
  <si>
    <t>KU-134400-TC 5 Generators</t>
  </si>
  <si>
    <t>KU-134400-TC 6 Generators</t>
  </si>
  <si>
    <t>KU-134400-TC 7 Generators</t>
  </si>
  <si>
    <t>KU-134400-TC 8 Generators</t>
  </si>
  <si>
    <t>KU-134400-TC 9 Generators</t>
  </si>
  <si>
    <t>KU-134500-CR 7 Accessory Electric</t>
  </si>
  <si>
    <t>KU-134500-EWB 10 Accessory Electri</t>
  </si>
  <si>
    <t>KU-134500-EWB 11 Accessory Electri</t>
  </si>
  <si>
    <t>KU-134500-EWB 5 Accessory Electric</t>
  </si>
  <si>
    <t>KU-134500-EWB 6 Accessory Electric</t>
  </si>
  <si>
    <t>KU-134500-EWB 7 Accessory Electric</t>
  </si>
  <si>
    <t>KU-134500-EWB 8 Accessory Electric</t>
  </si>
  <si>
    <t>KU-134500-EWB 9 Accessory Electric</t>
  </si>
  <si>
    <t>KU-134500-EWB Solar Accessory Elec</t>
  </si>
  <si>
    <t>KU-134500-HA 1,2,&amp;3 Accessory Elec</t>
  </si>
  <si>
    <t>KU-134500-PR 13 Accessory Electric</t>
  </si>
  <si>
    <t>KU-134500-TC 10 Acessory Electric</t>
  </si>
  <si>
    <t>KU-134500-TC 5 Accessory Electric</t>
  </si>
  <si>
    <t>KU-134500-TC 6 Accessory Electric</t>
  </si>
  <si>
    <t>KU-134500-TC 7 Accessory Electric</t>
  </si>
  <si>
    <t>KU-134500-TC 8 Accessory Electric</t>
  </si>
  <si>
    <t>KU-134500-TC 9 Accessory Electric</t>
  </si>
  <si>
    <t>KU-134600-CR 7 Misc. Power Plant E</t>
  </si>
  <si>
    <t>KU-134600-EWB 10 Misc Power Plant</t>
  </si>
  <si>
    <t>KU-134600-EWB 11 Misc Power Plant</t>
  </si>
  <si>
    <t>KU-134600-EWB 5 Misc Power Plant E</t>
  </si>
  <si>
    <t>KU-134600-EWB 6 Misc Power Plant E</t>
  </si>
  <si>
    <t>KU-134600-EWB 7 Misc Power Plant E</t>
  </si>
  <si>
    <t>KU-134600-EWB 8 Misc Power Plant E</t>
  </si>
  <si>
    <t>KU-134600-EWB 9 Misc Power Plant E</t>
  </si>
  <si>
    <t>KU-134600-EWB Solar Misc Power Plt</t>
  </si>
  <si>
    <t>KU-134600-HA 1,2,&amp;3 Misc Power Pla</t>
  </si>
  <si>
    <t>KU-134600-PR 13 Misc Power Plant E</t>
  </si>
  <si>
    <t>KU-134600-TC 10 Misc Power Plant E</t>
  </si>
  <si>
    <t>KU-134600-TC 5 Misc. Power Plant E</t>
  </si>
  <si>
    <t>KU-134600-TC 7 Misc. Power Plant E</t>
  </si>
  <si>
    <t>KU-134600-TC 8 Misc. Power Plant E</t>
  </si>
  <si>
    <t>KU-134600-TC 9 Misc. Power Plant E</t>
  </si>
  <si>
    <t>KU-135010- KY Land Rights</t>
  </si>
  <si>
    <t>KU-135010- TN Land Rights</t>
  </si>
  <si>
    <t>KU-135010- VA Land Rights</t>
  </si>
  <si>
    <t>KU-135020- KY Land</t>
  </si>
  <si>
    <t>KU-135020- VA Land</t>
  </si>
  <si>
    <t>KU-135210- KY Struc &amp; Imprv-Non Sys</t>
  </si>
  <si>
    <t>KU-135210- KY Struc NonSys Dix Ctrl</t>
  </si>
  <si>
    <t>KU-135210- VA Struc &amp; Imprv-Non Sys</t>
  </si>
  <si>
    <t>KU-135220-Struct &amp; Improve-System</t>
  </si>
  <si>
    <t>KU-135310- KY Station Equip -Non Sy</t>
  </si>
  <si>
    <t>KU-135310- VA Station Equip -Non Sy</t>
  </si>
  <si>
    <t>KU-135320-Station Equipment-System</t>
  </si>
  <si>
    <t>KU-135400- KY Towers Fix</t>
  </si>
  <si>
    <t>KU-135400- VA Towers and Fixtures</t>
  </si>
  <si>
    <t>KU-135500- KY Poles</t>
  </si>
  <si>
    <t>KU-135500- TN Poles and Fixtures</t>
  </si>
  <si>
    <t>KU-135500- VA Poles and Fixtures</t>
  </si>
  <si>
    <t>KU-135600- TN Overhead Conductors</t>
  </si>
  <si>
    <t>KU-135600- VA Overhead Conductors</t>
  </si>
  <si>
    <t>KU-135600-KY OH Cond</t>
  </si>
  <si>
    <t>KU-135700- KY Underground Conduit</t>
  </si>
  <si>
    <t>KU-135800- KY Undergrd Conductors a</t>
  </si>
  <si>
    <t>KU-136010- KY Land Rights</t>
  </si>
  <si>
    <t>KU-136010- TN Land Rights</t>
  </si>
  <si>
    <t>KU-136010- VA Land Rights</t>
  </si>
  <si>
    <t>KU-136020-KY Land</t>
  </si>
  <si>
    <t>KU-136020-TN Land</t>
  </si>
  <si>
    <t>KU-136020-VA Land</t>
  </si>
  <si>
    <t>KU-136025-VA Land</t>
  </si>
  <si>
    <t>KU-136100- KY Struct and Improv</t>
  </si>
  <si>
    <t>KU-136100- TN Struct and Improv</t>
  </si>
  <si>
    <t>KU-136100- VA Struct and Improv</t>
  </si>
  <si>
    <t>KU-136200- KY Station Equipment</t>
  </si>
  <si>
    <t>KU-136200- TN Station Equipment</t>
  </si>
  <si>
    <t>KU-136200- VA Station Equipment</t>
  </si>
  <si>
    <t>KU-136400-KY Ghent Transpt ECR 2009</t>
  </si>
  <si>
    <t>KU-136400-KY Poles, Towers, and Fix</t>
  </si>
  <si>
    <t>KU-136400-TN Poles, Towers, and Fix</t>
  </si>
  <si>
    <t>KU-136400-VA Poles, Towers, and Fix</t>
  </si>
  <si>
    <t>KU-136500- KY Overhead Conductor</t>
  </si>
  <si>
    <t>KU-136500- TN Overhead Conductor</t>
  </si>
  <si>
    <t>KU-136500- VA Overhead Conductor</t>
  </si>
  <si>
    <t>KU-136500-KY Ghent Transpt ECR 2009</t>
  </si>
  <si>
    <t>KU-136600- KY Underground Conduit</t>
  </si>
  <si>
    <t>KU-136600-KY Ghent Transpt ECR 2009</t>
  </si>
  <si>
    <t>KU-136700- KY Undergrnd Conductors</t>
  </si>
  <si>
    <t>KU-136700- VA Undergrnd Conductors</t>
  </si>
  <si>
    <t>KU-136700-KY Ghent Transpt ECR 2009</t>
  </si>
  <si>
    <t>KU-136800- KY Line Transformers</t>
  </si>
  <si>
    <t>KU-136800- TN Line Transformers</t>
  </si>
  <si>
    <t>KU-136800- VA Line Transformers</t>
  </si>
  <si>
    <t>KU-136900- KY Services</t>
  </si>
  <si>
    <t>KU-136900- TN Services</t>
  </si>
  <si>
    <t>KU-136900- VA Services</t>
  </si>
  <si>
    <t>KU-137000- KY Meters</t>
  </si>
  <si>
    <t>KU-137000- KY Meters to Retire</t>
  </si>
  <si>
    <t>KU-137000- TN Meters</t>
  </si>
  <si>
    <t>KU-137000- TN Meters to Retire</t>
  </si>
  <si>
    <t>KU-137000- VA Meters</t>
  </si>
  <si>
    <t>KU-137000- VA Meters to Retire</t>
  </si>
  <si>
    <t>KU-137001- KY AMS Meters</t>
  </si>
  <si>
    <t>KU-137002- KY AMS Meters</t>
  </si>
  <si>
    <t>KU-137100- KY Install on Customers</t>
  </si>
  <si>
    <t>KU-137100- VA Install on Customers</t>
  </si>
  <si>
    <t>KU-137300- KY Str Lighting and Sign</t>
  </si>
  <si>
    <t>KU-137300- VA Str Lighting and Sign</t>
  </si>
  <si>
    <t>KU-138920- KY Land</t>
  </si>
  <si>
    <t>KU-138920- VA Land</t>
  </si>
  <si>
    <t>KU-139010- KY Structures &amp; Improv</t>
  </si>
  <si>
    <t>KU-139010- VA Structures &amp; Improv</t>
  </si>
  <si>
    <t>KU-139010-KY Stru Pinevll Joint Own</t>
  </si>
  <si>
    <t>KU-139010-KY Struc Morganfield Offi</t>
  </si>
  <si>
    <t>KU-139010-KY Struc One Quality Bldg</t>
  </si>
  <si>
    <t>KU-139010-Pinevlle Storerm Owned</t>
  </si>
  <si>
    <t>KU-139020- VA Pennington Gap Office</t>
  </si>
  <si>
    <t>KU-139020- VA Wise Office</t>
  </si>
  <si>
    <t>KU-139020-Carlisle Office</t>
  </si>
  <si>
    <t>KU-139020-Earlington Pole Yard</t>
  </si>
  <si>
    <t>KU-139020-Eddyville Office</t>
  </si>
  <si>
    <t>KU-139020-Flemingsburg Storeroom</t>
  </si>
  <si>
    <t>KU-139020-Lexington Northside Offic</t>
  </si>
  <si>
    <t>KU-139020-Livermore Storeroom</t>
  </si>
  <si>
    <t>KU-139020-London Office</t>
  </si>
  <si>
    <t>KU-139020-Morehead Storeroom</t>
  </si>
  <si>
    <t>KU-139020-Richmond Office</t>
  </si>
  <si>
    <t>KU-139020-Somerset Pole Yard</t>
  </si>
  <si>
    <t>KU-139020-Taylorsville Office</t>
  </si>
  <si>
    <t>KU-139020-Versailles Storeroom</t>
  </si>
  <si>
    <t>KU-139110- KY Office Equipment</t>
  </si>
  <si>
    <t>KU-139110- VA Office Equipment</t>
  </si>
  <si>
    <t>KU-139120-KY Non PC Computer Equip</t>
  </si>
  <si>
    <t>KU-139131-Personal Computers</t>
  </si>
  <si>
    <t>KU-139200- KY - Ghent 4 ECR 2009</t>
  </si>
  <si>
    <t>KU-139300- KY Stores Equipment</t>
  </si>
  <si>
    <t>KU-139300- VA Stores Equipment</t>
  </si>
  <si>
    <t>KU-139400- KY Tools, Shop, Garage</t>
  </si>
  <si>
    <t>KU-139400- VA Tools, Shop, Garage</t>
  </si>
  <si>
    <t>KU-139600-KY Power Op Equip Lg Mach</t>
  </si>
  <si>
    <t>KU-139600-VA Power Op Equip Lg Mach</t>
  </si>
  <si>
    <t>KU-139700-KY Microwave,Fiber,Other</t>
  </si>
  <si>
    <t>KU-139700-VA Microwave,Fiber,Other</t>
  </si>
  <si>
    <t>KU-139710- KY Radios and Telephone</t>
  </si>
  <si>
    <t>KU-139710- VA Radios and Telephone</t>
  </si>
  <si>
    <t>KU-139720- DSM Equipment</t>
  </si>
  <si>
    <t>KU-139800- KY Miscellaneous Equip</t>
  </si>
  <si>
    <t>KU-312104-Nonutility Prop - Misc L</t>
  </si>
  <si>
    <t>KU-312106-Nonutility-Misc Land Rig</t>
  </si>
  <si>
    <t>Depreciation Expense - Total Company As Filed</t>
  </si>
  <si>
    <t>Total Company Reduction in Depreciation Expense</t>
  </si>
  <si>
    <t>Total Company Reduction in Depr Exp (Net of ECR and DSM)</t>
  </si>
  <si>
    <t>KIUC Total Company Reduction to Remove Net Terminal Salvage</t>
  </si>
  <si>
    <t xml:space="preserve">    Net of ECR and DSM Rider Amounts</t>
  </si>
  <si>
    <t>KIUC Recommended Reduction in Depreciation Expense</t>
  </si>
  <si>
    <t xml:space="preserve">      To Remove Net Terminal Salvage Embedded into Net Salvage Rates</t>
  </si>
  <si>
    <t xml:space="preserve">   Reduce Depreciation Expense to Remove Terminal Net Salvage</t>
  </si>
  <si>
    <t>Sch D-2F</t>
  </si>
  <si>
    <t>Var With Sch D-2F</t>
  </si>
  <si>
    <t>DSM for this line item on KU and LG&amp;E</t>
  </si>
  <si>
    <t>See Schedule D-1 Account 571 Amount</t>
  </si>
  <si>
    <t xml:space="preserve">   Reject Projected Increase in Transmission Vegetation Mgmt. Expense</t>
  </si>
  <si>
    <t xml:space="preserve">   Normalize Generation Outage Expense</t>
  </si>
  <si>
    <t xml:space="preserve">   Reduce O&amp;M Expense by Rejecting Proposed AMS Rollout</t>
  </si>
  <si>
    <t xml:space="preserve">   Reduce Depreciation Expense by Rejecting Proposed AMS Rollout</t>
  </si>
  <si>
    <t xml:space="preserve">   Reduce Capitalization by Rejecting Proposed AMS Rollout</t>
  </si>
  <si>
    <t>III.  KU Capitalization, Cost of Capital, and Gross Revenue Conversion Factor Reducing Capitalization for Rejection of AMS Rollout proposed by Company</t>
  </si>
  <si>
    <t>KIUC ADJUSTMENT TO COMPANY'S CALCUALTION OF WEIGHTED NET SALVAGE PERCENT TO REMOVE NET TERMINAL SALVAGE ESTIMATES</t>
  </si>
  <si>
    <t>KIUC Calculated</t>
  </si>
  <si>
    <t xml:space="preserve">Future </t>
  </si>
  <si>
    <t>Accrual</t>
  </si>
  <si>
    <t>Accruals</t>
  </si>
  <si>
    <t>(6)/(7)</t>
  </si>
  <si>
    <t>Adjustment #1 - Remove Terminal Net Salvage</t>
  </si>
  <si>
    <t>KIUC Proposed Rate</t>
  </si>
  <si>
    <t>Company Proposed Rate</t>
  </si>
  <si>
    <t>After Adj 1</t>
  </si>
  <si>
    <t>As Filed  Rem</t>
  </si>
  <si>
    <t>Service Life</t>
  </si>
  <si>
    <t>As Filed</t>
  </si>
  <si>
    <t>Life Span</t>
  </si>
  <si>
    <t>As Adjusted</t>
  </si>
  <si>
    <t>Increased</t>
  </si>
  <si>
    <t xml:space="preserve">Depreciation Expense - After KIUC Adjustment #1 </t>
  </si>
  <si>
    <t>And Adj 2</t>
  </si>
  <si>
    <t>Adjustment #3 - Increase Remaining Life of CCS Software to 10 Years</t>
  </si>
  <si>
    <t xml:space="preserve">Depreciation Expense - After KIUC Adjustment #2 </t>
  </si>
  <si>
    <t>KIUC Adjustment #1</t>
  </si>
  <si>
    <t>KIUC Adjustment #2</t>
  </si>
  <si>
    <t xml:space="preserve">    For Other Production Plants</t>
  </si>
  <si>
    <t>KIUC Adjustment #3</t>
  </si>
  <si>
    <t>KIUC Total Company Reduction to Set Remaining Life for CCS Software</t>
  </si>
  <si>
    <t xml:space="preserve">    To 10 Years</t>
  </si>
  <si>
    <t>Based on Three Separate Incremental Adjustments</t>
  </si>
  <si>
    <t xml:space="preserve">   Reduce Depreciation Expense to Reflect CCS Software Remaining Life as 10 Years</t>
  </si>
  <si>
    <t>See KIUC 1-17 for Company's Calculation Electric Portion</t>
  </si>
  <si>
    <t>KIUC Adjustment to Normalize Generation Outage Expense</t>
  </si>
  <si>
    <t>2012 Generation Outage Expense</t>
  </si>
  <si>
    <t>Total Company Generation Outage Expense Included in Test Year</t>
  </si>
  <si>
    <t>2013 Generation Outage Expense</t>
  </si>
  <si>
    <t>2014 Generation Outage Expense</t>
  </si>
  <si>
    <t>2015 Generation Outage Expense</t>
  </si>
  <si>
    <t>2016 Generation Outage Expense</t>
  </si>
  <si>
    <t>5 Yr Average Generation Outage Expense - Total Company</t>
  </si>
  <si>
    <t>KY Jurisdictional %</t>
  </si>
  <si>
    <t>KIUC Adjustment to Reflect 5-Year Average of Generation Outage Expense-KY Jur</t>
  </si>
  <si>
    <t>Capital Adds Projected Excluding Other Rate Mechanism Costs - Blake at 5</t>
  </si>
  <si>
    <t xml:space="preserve">    Prior to and Including Forecasted Test Year</t>
  </si>
  <si>
    <t>Related to CWIP Slippage Factor of 97.204%</t>
  </si>
  <si>
    <t>Slippage % on Capital Additions as Computed by Company - Staff 1-13</t>
  </si>
  <si>
    <t>Reduction in Capitalization - Total Company</t>
  </si>
  <si>
    <t>II.  KU Capitalization, Cost of Capital, and Gross Revenue Conversion Factor Reducing Capitalization for CWIP Slippage</t>
  </si>
  <si>
    <t>See Response to Staff 1-13, Staff 2-39 and Blake Direct at pages 3-6</t>
  </si>
  <si>
    <t>KIUC Adjustment to Reduce Capitalization and Related Expenses</t>
  </si>
  <si>
    <t>Related to Reduction in Transmission Investment</t>
  </si>
  <si>
    <t>Reduction in 13-Month Average Transmission Plant - Total Company</t>
  </si>
  <si>
    <t>KY Jurisdiction Allocation % - Sch B-2 page 2</t>
  </si>
  <si>
    <t>Reduction in 13-Month Average Transmission Plant - KY Jurisdiction</t>
  </si>
  <si>
    <t>See Response to KIUC 1-48, Schedule B-2 and Thompson at Pages 25-28.</t>
  </si>
  <si>
    <t xml:space="preserve">       Spanos Depr Study for Average Transmission Depr Rate</t>
  </si>
  <si>
    <t>Reduction in Depreciation Expense Due to Reduction in Transmission Plant</t>
  </si>
  <si>
    <t>Weighted Average Transmission Depreciation Rate per Spanos Depreciation Study</t>
  </si>
  <si>
    <t>Average Forecasted Property Tax Rate - Other Tangible Property (per $100)</t>
  </si>
  <si>
    <t>Reduction in 13-Month Avg Accum Depreciation - KY Jurisdiction</t>
  </si>
  <si>
    <t>Total Company Transmission Expenditures Each Year - KIUC 1-48</t>
  </si>
  <si>
    <t xml:space="preserve">   2007 Actual</t>
  </si>
  <si>
    <t xml:space="preserve">   2008 Actual</t>
  </si>
  <si>
    <t xml:space="preserve">   2009 Actual</t>
  </si>
  <si>
    <t xml:space="preserve">   2010 Actual</t>
  </si>
  <si>
    <t xml:space="preserve">   2011 Actual</t>
  </si>
  <si>
    <t xml:space="preserve">   2012 Actual</t>
  </si>
  <si>
    <t xml:space="preserve">   2013 Actual</t>
  </si>
  <si>
    <t xml:space="preserve">   2014 Actual</t>
  </si>
  <si>
    <t xml:space="preserve">   2015 Actual</t>
  </si>
  <si>
    <t>Average Transmission Capital Expenditures</t>
  </si>
  <si>
    <t>Test Year Projected Transmission Expenditures</t>
  </si>
  <si>
    <t>Reduction in Transmission Plant Expenditures By End of Test Year- Total Company</t>
  </si>
  <si>
    <t xml:space="preserve">      Utilizing Federal Income Tax Rate of 35%</t>
  </si>
  <si>
    <t>Increase in Rate Base Capitalization Due to Reduction in ADIT</t>
  </si>
  <si>
    <t>Reduction in ADIT Due to Bonus Depr (Assumed 45% -50% 2017 and 40% 2018)</t>
  </si>
  <si>
    <t>13 Month Average Transmission Net Plant Reduction</t>
  </si>
  <si>
    <t>Reduction in Property Tax Expense Due to Reduction in Net Transmission Plant</t>
  </si>
  <si>
    <t>Reduction in 13-Month Average Net Transmission Plant Capitalization - KY Jurisdiction</t>
  </si>
  <si>
    <t xml:space="preserve">   Reduce Property Tax Expense to Reflect Reduction in Net Transmission Plant </t>
  </si>
  <si>
    <t xml:space="preserve">   Reduce Capitalization to Reflect Reduction in Net Transmission Plant Additions</t>
  </si>
  <si>
    <t>IV.  KU Capitalization, Cost of Capital, and Gross Revenue Conversion Factor Reducing Capitalization to Relect Reduction in Net Transmission Plant</t>
  </si>
  <si>
    <t>KIUC Adjustment to Reflect 5-Year Average of Generation Outage Expense-Total Co.</t>
  </si>
  <si>
    <t>Amortization over 3 Years</t>
  </si>
  <si>
    <t>KIUC Reduction to Reflect 3-Year Amortization of Rate Case Expenses Reg Asset</t>
  </si>
  <si>
    <t>Annual Amortization of Rate Case Expenses Regulatory Asset</t>
  </si>
  <si>
    <t>Rate Case Expenses - Reg Asset Balance at 7/1/2017</t>
  </si>
  <si>
    <t>Green River Retirement Reg Asset Balance at 7/1/2017</t>
  </si>
  <si>
    <t>As Filed Test Year Amortization of Green River Retirement Regulatory Asset</t>
  </si>
  <si>
    <t>As Filed Test Year Amortization of Rate Case Expenses Regulatory Asset</t>
  </si>
  <si>
    <t>Annual Amortization of Green River Retirement Regulatory Asset</t>
  </si>
  <si>
    <t>KIUC Reduction to Reflect 3-Year Amortization of Green River Retirement Reg Asset</t>
  </si>
  <si>
    <t xml:space="preserve">KIUC Adjustment to Extend Amortization Expense on Deferred Costs </t>
  </si>
  <si>
    <t xml:space="preserve">   Reduce Amortization Expense for Expiring Regulatory Assets </t>
  </si>
  <si>
    <t xml:space="preserve">   Reduce Depreciation Expense to Reflect Reduction in Transmission Plant </t>
  </si>
  <si>
    <t xml:space="preserve">   Reflect Return on Equity of 9.0%</t>
  </si>
  <si>
    <t>Sources:  Response to KIUC 1-27 and KIUC 2-8</t>
  </si>
  <si>
    <t>Note:  These amounts include labor and nonlabor and are not jurisdictionalized.</t>
  </si>
  <si>
    <t>Plant/Unit</t>
  </si>
  <si>
    <t>FERC Account</t>
  </si>
  <si>
    <t>2012</t>
  </si>
  <si>
    <t>2013</t>
  </si>
  <si>
    <t>2014</t>
  </si>
  <si>
    <t>2015</t>
  </si>
  <si>
    <t>2016</t>
  </si>
  <si>
    <t>Base Year</t>
  </si>
  <si>
    <t>Test Year</t>
  </si>
  <si>
    <t>BROWN SOLAR FACILITY</t>
  </si>
  <si>
    <t>554</t>
  </si>
  <si>
    <t>CANE RUN CC GT 2016</t>
  </si>
  <si>
    <t>551</t>
  </si>
  <si>
    <t>552</t>
  </si>
  <si>
    <t>553</t>
  </si>
  <si>
    <t>CLOSED 03/14 - HAEFLING UNIT 3</t>
  </si>
  <si>
    <t>E W BROWN  COMMON - STEAM</t>
  </si>
  <si>
    <t>510</t>
  </si>
  <si>
    <t>511</t>
  </si>
  <si>
    <t>512</t>
  </si>
  <si>
    <t>513</t>
  </si>
  <si>
    <t>514</t>
  </si>
  <si>
    <t>E W BROWN COMBUSTION TURBINE UNIT 10</t>
  </si>
  <si>
    <t>E W BROWN COMBUSTION TURBINE UNIT 11</t>
  </si>
  <si>
    <t>E W BROWN COMBUSTION TURBINE UNIT 5</t>
  </si>
  <si>
    <t>E W BROWN COMBUSTION TURBINE UNIT 6</t>
  </si>
  <si>
    <t>E W BROWN COMBUSTION TURBINE UNIT 7</t>
  </si>
  <si>
    <t>E W BROWN COMBUSTION TURBINE UNIT 8</t>
  </si>
  <si>
    <t>E W BROWN COMBUSTION TURBINE UNIT 9</t>
  </si>
  <si>
    <t>E W BROWN CT UNIT 9 GAS PIPELINE</t>
  </si>
  <si>
    <t>E W BROWN STEAM UNITS 1,2,3 SCRUBBER</t>
  </si>
  <si>
    <t>E W BROWN UNIT  1</t>
  </si>
  <si>
    <t>E W BROWN UNIT  2</t>
  </si>
  <si>
    <t>E W BROWN UNIT  3</t>
  </si>
  <si>
    <t>E W BROWN UNITS 1 &amp; 3</t>
  </si>
  <si>
    <t>E W BROWN UNITS 2 &amp; 3</t>
  </si>
  <si>
    <t>E W BROWN-EQUIP ALL COMBUSTION TURBINE UNITS</t>
  </si>
  <si>
    <t>E W BROWN-EQUIP COM. COMBUSTION TURBINE UNITS 4, 5, 6 &amp; 7</t>
  </si>
  <si>
    <t>GHENT COMMON</t>
  </si>
  <si>
    <t>GHENT UNIT 1</t>
  </si>
  <si>
    <t>GHENT UNIT 1 SCRUBBER</t>
  </si>
  <si>
    <t>GHENT UNIT 2</t>
  </si>
  <si>
    <t>GHENT UNIT 3</t>
  </si>
  <si>
    <t>GHENT UNIT 4</t>
  </si>
  <si>
    <t>GHENT UNITS 1 &amp; 2</t>
  </si>
  <si>
    <t>GHENT UNITS 3 &amp; 4</t>
  </si>
  <si>
    <t>GREEN RIVER COMMON</t>
  </si>
  <si>
    <t>GREEN RIVER UNIT 3</t>
  </si>
  <si>
    <t>GREEN RIVER UNIT 4</t>
  </si>
  <si>
    <t>HAEFLING UNIT 1</t>
  </si>
  <si>
    <t>HAEFLING UNIT 2</t>
  </si>
  <si>
    <t>HAEFLING UNITS 1, 2, &amp; 3</t>
  </si>
  <si>
    <t>KU GENERATION - COMMON</t>
  </si>
  <si>
    <t>PADDYS RUN GT 13</t>
  </si>
  <si>
    <t>TRIMBLE COUNTY #10 COMBUSTION TURBINE</t>
  </si>
  <si>
    <t>TRIMBLE COUNTY #5 COMBUSTION TURBINE</t>
  </si>
  <si>
    <t>TRIMBLE COUNTY #6 COMBUSTION TURBINE</t>
  </si>
  <si>
    <t>TRIMBLE COUNTY #7 COMBUSTION TURBINE</t>
  </si>
  <si>
    <t>TRIMBLE COUNTY #8 COMBUSTION TURBINE</t>
  </si>
  <si>
    <t>TRIMBLE COUNTY #9 COMBUSTION TURBINE</t>
  </si>
  <si>
    <t>TRIMBLE COUNTY 2 - GENERATION</t>
  </si>
  <si>
    <t>TRIMBLE COUNTY 2 CLEARING  ACCTNG</t>
  </si>
  <si>
    <t>TYRONE COMMON</t>
  </si>
  <si>
    <t>TYRONE UNIT 1</t>
  </si>
  <si>
    <t>TYRONE UNIT 3</t>
  </si>
  <si>
    <t>Source:  Response to KIUC 1-34 and 2-15</t>
  </si>
  <si>
    <t>V.  KU Capitalization, Cost of Capital, and Gross Revenue Conversion Factor Adjusting Return on Common Equity to 9.0%.</t>
  </si>
  <si>
    <t xml:space="preserve">   Reduce Depreciation Expense to Increase Life Spans to 45 Years</t>
  </si>
  <si>
    <t>KIUC Total Company Reduction to Extend Life Spans to 45 Years</t>
  </si>
  <si>
    <t>Adjustment #2 - Increase Life Spans of Other Production Plants to 45 Years</t>
  </si>
  <si>
    <t>KY Jurisdiction Allocation % - Forecast Test Year Net Plant</t>
  </si>
  <si>
    <t xml:space="preserve">KIUC Adjustment to Remove 2% Escalation Factor for Certain Property Tax Rates </t>
  </si>
  <si>
    <t>Source:  Response to KIUC 1-25</t>
  </si>
  <si>
    <t>Net Book Value Reported on Schedule J</t>
  </si>
  <si>
    <t>Real Estate Original Costs</t>
  </si>
  <si>
    <t>Manufacturing Machinery Original Costs</t>
  </si>
  <si>
    <t>Other Tangible Property Original Costs</t>
  </si>
  <si>
    <t>Inventory</t>
  </si>
  <si>
    <t>Average Tax Rates per Category (per $100)</t>
  </si>
  <si>
    <t>KY Property Tax Expense</t>
  </si>
  <si>
    <t>Year 2016</t>
  </si>
  <si>
    <t>Year 2017</t>
  </si>
  <si>
    <t>Year 2018</t>
  </si>
  <si>
    <t>Kentucky Property Tax</t>
  </si>
  <si>
    <t>Virginia Property Tax</t>
  </si>
  <si>
    <t>Paid and Assessed Locally</t>
  </si>
  <si>
    <t>Total Property Tax Expense</t>
  </si>
  <si>
    <t>As Filed Reduction for Capitalization - Values Only in KIUC 1-25 Spreadsheet</t>
  </si>
  <si>
    <t>As Filed Test Year Expense Only - Total Company</t>
  </si>
  <si>
    <t>See As Filed Tab Jurissep F</t>
  </si>
  <si>
    <t>Other Tangible Property Original Costs  -  Remove 2% Escalation Factor</t>
  </si>
  <si>
    <t>Real Estate Original Costs   -  Remove 2% Escalation Factor</t>
  </si>
  <si>
    <t>KIUC Recommended Test Year Expense Only - Total Company</t>
  </si>
  <si>
    <t>KIUC Recommended Test Year - Total Company Expensed and Capitalized</t>
  </si>
  <si>
    <t>As Filed Test Year - Total Company - Expensed and Capitalized</t>
  </si>
  <si>
    <t>KIUC Recommended Reduction in Property Tax Expense - Total Company</t>
  </si>
  <si>
    <t>KIUC Recommended Reduction in Property Tax Expense - KY Jurisdiction</t>
  </si>
  <si>
    <t xml:space="preserve">   After KIUC Removal of 2% Per Year Escalation Factors</t>
  </si>
  <si>
    <t xml:space="preserve">   Reduce Property Tax Expense to Reflect Removal of 2% Escalation Factor in Rate</t>
  </si>
  <si>
    <t>As Filed Test Year Expense Only - Total Company - Net of ECR Reduction</t>
  </si>
  <si>
    <t>Less: As Filed Property Taxes Associated with ECR</t>
  </si>
  <si>
    <t>KIUC Recommended Property Tax Expense - Total Company Net of ECR</t>
  </si>
  <si>
    <t>As Filed Property Taxes Determination</t>
  </si>
  <si>
    <t>KIUC Recommended Property Taxes Determination</t>
  </si>
  <si>
    <t>LG&amp;E Table Copy</t>
  </si>
  <si>
    <t xml:space="preserve">     To Extend Life Spans to 45 Years for Other Production Plants</t>
  </si>
  <si>
    <t xml:space="preserve">      To Set Remaining Life for CCS Software to 10 Years</t>
  </si>
  <si>
    <t>KIUC Adjustment to Reduce Income Tax Expense</t>
  </si>
  <si>
    <t>Should Proposed Federal Income Tax Rate Be Reduced from 35% to 15%</t>
  </si>
  <si>
    <t>FEDERAL INCOME TAX RATE ASSUMPTIONS</t>
  </si>
  <si>
    <t>New Federal IncomeTax Rate</t>
  </si>
  <si>
    <t>Old Federal Income Tax Rate</t>
  </si>
  <si>
    <t>Percentage Reduction in Federal Income Tax Rate</t>
  </si>
  <si>
    <t>FEDERAL INCOME TAX EXPENSE EFFECT</t>
  </si>
  <si>
    <t>Operating Income Deficiency in Filing</t>
  </si>
  <si>
    <t>Federal Income Tax Rate for Gross-Up on Operating Income Deficiency</t>
  </si>
  <si>
    <t>Income Tax Gross-Up On Operating Income Deficiency in Filing</t>
  </si>
  <si>
    <t>Without</t>
  </si>
  <si>
    <t>Fed Inc Taxes</t>
  </si>
  <si>
    <t>Total Federal Income Tax Expense Included in Filing</t>
  </si>
  <si>
    <t xml:space="preserve">Federal Income Tax Expense Reduction from Change in Capitalization  </t>
  </si>
  <si>
    <t xml:space="preserve">     and Lower ROE</t>
  </si>
  <si>
    <t>As Filed Rate of Return</t>
  </si>
  <si>
    <t>As Filed Required Operating Income</t>
  </si>
  <si>
    <t>As Filed Capitalization</t>
  </si>
  <si>
    <t>KIUC Recommended Rate of Return</t>
  </si>
  <si>
    <t>KIUC Recommended Required Operating Income</t>
  </si>
  <si>
    <t>Reduction in Required Operating Income</t>
  </si>
  <si>
    <t>Total KIUC Recommended Federal Income Tax Expense at 35% Rate</t>
  </si>
  <si>
    <t>57.14% Reduction in Federal Income Tax Expense</t>
  </si>
  <si>
    <t>Gross Up Factor As Filed Including Federal Inc Tax Exp at 35% Rate</t>
  </si>
  <si>
    <t>Revenue Deficiency in Filing</t>
  </si>
  <si>
    <t>Gross Up Factor As Filed Excluding Federal Inc Tax Exp at 35% Rate</t>
  </si>
  <si>
    <t>Revenue Deficiency in Filing Without Income Tax Expense Gross Up</t>
  </si>
  <si>
    <t>Federal Income Tax Expense Included in Filing - KY Electric Schedule C-2</t>
  </si>
  <si>
    <t>KIUC Recommended Capitalization</t>
  </si>
  <si>
    <t xml:space="preserve">Revenue Requirement Effect of Federal Income Tax Expense Reduction </t>
  </si>
  <si>
    <t>Assumes</t>
  </si>
  <si>
    <t>15% Fed Inc</t>
  </si>
  <si>
    <t>Tax Rate</t>
  </si>
  <si>
    <t>8.  Federal income tax</t>
  </si>
  <si>
    <t xml:space="preserve">30 Year Amortization </t>
  </si>
  <si>
    <t>ADIT Reduction assuming Federal Income Tax Rate of 15%</t>
  </si>
  <si>
    <t>ADIT Included in Filing for Test Year Assuming Income Tax Rate of 35% - Sch B-1 and B-6</t>
  </si>
  <si>
    <t>ADIT Amortization Reduction in Federal Income Tax Expense</t>
  </si>
  <si>
    <t>Gross Up Factor With Federal Inc Tax Exp at 15% Rate</t>
  </si>
  <si>
    <t>Revenue Requirement Effect of Excess ADIT Amortization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</si>
</sst>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00_);\(#,##0.000\)"/>
    <numFmt numFmtId="166" formatCode="_(&quot;$&quot;* #,##0.000000_);_(&quot;$&quot;* \(#,##0.000000\);_(&quot;$&quot;* &quot;-&quot;??_);_(@_)"/>
    <numFmt numFmtId="167" formatCode="_(&quot;$&quot;* #,##0.0000_);_(&quot;$&quot;* \(#,##0.0000\);_(&quot;$&quot;* &quot;-&quot;??_);_(@_)"/>
    <numFmt numFmtId="168" formatCode="_(* #,##0.000000_);_(* \(#,##0.000000\);_(* &quot;-&quot;??_);_(@_)"/>
    <numFmt numFmtId="169" formatCode="#,##0.000000_);\(#,##0.000000\)"/>
    <numFmt numFmtId="170" formatCode="0.0000%"/>
    <numFmt numFmtId="171" formatCode="0.000000%"/>
    <numFmt numFmtId="172" formatCode="0.000%"/>
    <numFmt numFmtId="173" formatCode="_(* #,##0.0000_);_(* \(#,##0.0000\);_(* &quot;-&quot;??_);_(@_)"/>
    <numFmt numFmtId="174" formatCode="_([$€-2]* #,##0.00_);_([$€-2]* \(#,##0.00\);_([$€-2]* &quot;-&quot;??_)"/>
    <numFmt numFmtId="175" formatCode="&quot;$&quot;#,##0\ ;\(&quot;$&quot;#,##0\)"/>
    <numFmt numFmtId="176" formatCode="_(* #,##0.000_);_(* \(#,##0.000\);_(* &quot;-&quot;??_);_(@_)"/>
    <numFmt numFmtId="177" formatCode="0.0000000"/>
    <numFmt numFmtId="178" formatCode="0.0%"/>
    <numFmt numFmtId="179" formatCode="0.0000000%"/>
    <numFmt numFmtId="180" formatCode="_(* #,##0.0_);_(* \(#,##0.0\);&quot;&quot;;_(@_)"/>
    <numFmt numFmtId="181" formatCode="General_)"/>
    <numFmt numFmtId="182" formatCode="[Blue]#,##0,_);[Red]\(#,##0,\)"/>
    <numFmt numFmtId="183" formatCode="0_);\(0\)"/>
    <numFmt numFmtId="184" formatCode="#,##0.0000_);\(#,##0.0000\)"/>
    <numFmt numFmtId="185" formatCode="_(* #,##0.0_);_(* \(#,##0.0\);_(* &quot;-&quot;?_);_(@_)"/>
    <numFmt numFmtId="186" formatCode="0\ 00\ 000\ 000"/>
    <numFmt numFmtId="187" formatCode="_-* #,##0.00\ [$€]_-;\-* #,##0.00\ [$€]_-;_-* &quot;-&quot;??\ [$€]_-;_-@_-"/>
    <numFmt numFmtId="188" formatCode="#,##0,;[Red]\(#,##0,\)"/>
    <numFmt numFmtId="189" formatCode="#,##0.00;[Red]\(#,##0.00\)"/>
    <numFmt numFmtId="190" formatCode="#,##0.00\ &quot;DM&quot;;[Red]\-#,##0.00\ &quot;DM&quot;"/>
    <numFmt numFmtId="191" formatCode="0.000"/>
    <numFmt numFmtId="192" formatCode="0.000000"/>
    <numFmt numFmtId="193" formatCode="#,##0_);[Red]\(#,##0\);&quot; &quot;"/>
    <numFmt numFmtId="194" formatCode="#,##0.0000_);[Red]\(#,##0.0000\);&quot; &quot;"/>
    <numFmt numFmtId="195" formatCode="0.00000000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i/>
      <sz val="11"/>
      <color indexed="23"/>
      <name val="Calibri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2"/>
      <name val="Times New Roman"/>
      <family val="1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sz val="18"/>
      <color indexed="62"/>
      <name val="Cambria"/>
      <family val="2"/>
    </font>
    <font>
      <sz val="8"/>
      <color indexed="8"/>
      <name val="Wingdings"/>
      <charset val="2"/>
    </font>
    <font>
      <b/>
      <u/>
      <sz val="10"/>
      <name val="Arial"/>
      <family val="2"/>
    </font>
    <font>
      <sz val="12"/>
      <name val="Tms Rmn"/>
    </font>
    <font>
      <b/>
      <sz val="12"/>
      <name val="Tms Rmn"/>
    </font>
    <font>
      <sz val="10"/>
      <name val="MS Sans Serif"/>
      <family val="2"/>
    </font>
    <font>
      <sz val="12"/>
      <color indexed="13"/>
      <name val="Tms Rmn"/>
    </font>
    <font>
      <b/>
      <sz val="12"/>
      <name val="Arial"/>
      <family val="2"/>
    </font>
    <font>
      <sz val="10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12"/>
      <name val="Arial"/>
      <family val="2"/>
    </font>
    <font>
      <b/>
      <sz val="10"/>
      <name val="Arial Unicode MS"/>
      <family val="2"/>
    </font>
    <font>
      <b/>
      <sz val="12"/>
      <color indexed="12"/>
      <name val="Arial"/>
      <family val="2"/>
    </font>
    <font>
      <sz val="10"/>
      <color indexed="62"/>
      <name val="Arial"/>
      <family val="2"/>
    </font>
    <font>
      <sz val="8"/>
      <color indexed="48"/>
      <name val="Arial"/>
      <family val="2"/>
    </font>
    <font>
      <b/>
      <sz val="10"/>
      <name val="MS Sans Serif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i/>
      <sz val="12"/>
      <name val="Arial"/>
      <family val="2"/>
    </font>
    <font>
      <u/>
      <sz val="12"/>
      <name val="Arial"/>
      <family val="2"/>
    </font>
    <font>
      <b/>
      <sz val="12"/>
      <name val="Times New Roman"/>
      <family val="1"/>
    </font>
    <font>
      <sz val="12"/>
      <color theme="0"/>
      <name val="Times New Roman"/>
      <family val="1"/>
    </font>
    <font>
      <b/>
      <u/>
      <sz val="12"/>
      <name val="Times New Roman"/>
      <family val="1"/>
    </font>
    <font>
      <sz val="11"/>
      <color theme="1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rgb="FFFA7D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sz val="10"/>
      <color indexed="17"/>
      <name val="Arial"/>
      <family val="2"/>
    </font>
    <font>
      <sz val="10"/>
      <name val="Tahoma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</font>
    <font>
      <b/>
      <sz val="15"/>
      <color indexed="62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Calibri"/>
      <family val="2"/>
    </font>
    <font>
      <sz val="11"/>
      <color rgb="FF3F3F76"/>
      <name val="Calibri"/>
      <family val="2"/>
      <scheme val="minor"/>
    </font>
    <font>
      <sz val="11"/>
      <color rgb="FF3F3F76"/>
      <name val="Calibri"/>
      <family val="2"/>
    </font>
    <font>
      <sz val="11"/>
      <color rgb="FFFA7D00"/>
      <name val="Calibri"/>
      <family val="2"/>
      <scheme val="minor"/>
    </font>
    <font>
      <sz val="11"/>
      <color rgb="FFFA7D00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22"/>
      <color indexed="8"/>
      <name val="Times New Roman"/>
      <family val="1"/>
    </font>
    <font>
      <b/>
      <sz val="10"/>
      <color indexed="13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b/>
      <sz val="14"/>
      <name val="Times New Roman"/>
      <family val="1"/>
    </font>
    <font>
      <b/>
      <i/>
      <u/>
      <sz val="10"/>
      <color theme="1"/>
      <name val="Arial"/>
      <family val="2"/>
    </font>
    <font>
      <b/>
      <u val="singleAccounting"/>
      <sz val="10"/>
      <color theme="1"/>
      <name val="Arial"/>
      <family val="2"/>
    </font>
  </fonts>
  <fills count="7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indexed="2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11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17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34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3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8" fillId="11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16" borderId="1" applyNumberFormat="0" applyAlignment="0" applyProtection="0"/>
    <xf numFmtId="0" fontId="11" fillId="17" borderId="2" applyNumberFormat="0" applyAlignment="0" applyProtection="0"/>
    <xf numFmtId="0" fontId="12" fillId="18" borderId="0">
      <alignment horizontal="left"/>
    </xf>
    <xf numFmtId="0" fontId="13" fillId="18" borderId="0">
      <alignment horizontal="right"/>
    </xf>
    <xf numFmtId="0" fontId="14" fillId="16" borderId="0">
      <alignment horizontal="center"/>
    </xf>
    <xf numFmtId="0" fontId="13" fillId="18" borderId="0">
      <alignment horizontal="right"/>
    </xf>
    <xf numFmtId="0" fontId="15" fillId="16" borderId="0">
      <alignment horizontal="left"/>
    </xf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3" fontId="3" fillId="0" borderId="0" applyFont="0" applyFill="0" applyBorder="0" applyAlignment="0" applyProtection="0"/>
    <xf numFmtId="180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42" fillId="0" borderId="0" applyFont="0" applyFill="0" applyBorder="0" applyAlignment="0" applyProtection="0"/>
    <xf numFmtId="8" fontId="42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40" fillId="0" borderId="0"/>
    <xf numFmtId="0" fontId="40" fillId="0" borderId="3"/>
    <xf numFmtId="0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Protection="0"/>
    <xf numFmtId="0" fontId="18" fillId="0" borderId="0" applyProtection="0"/>
    <xf numFmtId="0" fontId="19" fillId="0" borderId="0" applyProtection="0"/>
    <xf numFmtId="0" fontId="4" fillId="0" borderId="0" applyProtection="0"/>
    <xf numFmtId="0" fontId="3" fillId="0" borderId="0" applyProtection="0"/>
    <xf numFmtId="0" fontId="17" fillId="0" borderId="0" applyProtection="0"/>
    <xf numFmtId="0" fontId="20" fillId="0" borderId="0" applyProtection="0"/>
    <xf numFmtId="2" fontId="3" fillId="0" borderId="0" applyFont="0" applyFill="0" applyBorder="0" applyAlignment="0" applyProtection="0"/>
    <xf numFmtId="0" fontId="21" fillId="6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4" fillId="0" borderId="0" applyNumberFormat="0" applyFill="0" applyBorder="0" applyAlignment="0" applyProtection="0"/>
    <xf numFmtId="0" fontId="25" fillId="7" borderId="1" applyNumberFormat="0" applyAlignment="0" applyProtection="0"/>
    <xf numFmtId="41" fontId="50" fillId="0" borderId="0">
      <alignment horizontal="left"/>
    </xf>
    <xf numFmtId="0" fontId="41" fillId="19" borderId="3"/>
    <xf numFmtId="0" fontId="12" fillId="18" borderId="0">
      <alignment horizontal="left"/>
    </xf>
    <xf numFmtId="0" fontId="26" fillId="16" borderId="0">
      <alignment horizontal="left"/>
    </xf>
    <xf numFmtId="0" fontId="27" fillId="0" borderId="5" applyNumberFormat="0" applyFill="0" applyAlignment="0" applyProtection="0"/>
    <xf numFmtId="0" fontId="28" fillId="7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" fillId="0" borderId="0"/>
    <xf numFmtId="0" fontId="3" fillId="0" borderId="0"/>
    <xf numFmtId="0" fontId="5" fillId="0" borderId="0"/>
    <xf numFmtId="0" fontId="18" fillId="0" borderId="0"/>
    <xf numFmtId="0" fontId="42" fillId="0" borderId="0"/>
    <xf numFmtId="37" fontId="46" fillId="0" borderId="0"/>
    <xf numFmtId="0" fontId="18" fillId="0" borderId="0"/>
    <xf numFmtId="0" fontId="18" fillId="0" borderId="0"/>
    <xf numFmtId="181" fontId="46" fillId="0" borderId="0"/>
    <xf numFmtId="0" fontId="48" fillId="0" borderId="0"/>
    <xf numFmtId="0" fontId="48" fillId="0" borderId="0"/>
    <xf numFmtId="0" fontId="29" fillId="4" borderId="6" applyNumberFormat="0" applyFont="0" applyAlignment="0" applyProtection="0"/>
    <xf numFmtId="43" fontId="51" fillId="0" borderId="0"/>
    <xf numFmtId="182" fontId="52" fillId="0" borderId="0"/>
    <xf numFmtId="0" fontId="30" fillId="16" borderId="7" applyNumberFormat="0" applyAlignment="0" applyProtection="0"/>
    <xf numFmtId="4" fontId="31" fillId="20" borderId="0">
      <alignment horizontal="right"/>
    </xf>
    <xf numFmtId="0" fontId="32" fillId="20" borderId="0">
      <alignment horizontal="center" vertical="center"/>
    </xf>
    <xf numFmtId="0" fontId="26" fillId="20" borderId="8"/>
    <xf numFmtId="0" fontId="32" fillId="20" borderId="0" applyBorder="0">
      <alignment horizontal="centerContinuous"/>
    </xf>
    <xf numFmtId="0" fontId="33" fillId="20" borderId="0" applyBorder="0">
      <alignment horizontal="centerContinuous"/>
    </xf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2" fillId="0" borderId="0" applyNumberFormat="0" applyFont="0" applyFill="0" applyBorder="0" applyAlignment="0" applyProtection="0">
      <alignment horizontal="left"/>
    </xf>
    <xf numFmtId="15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0" fontId="53" fillId="0" borderId="9">
      <alignment horizontal="center"/>
    </xf>
    <xf numFmtId="3" fontId="42" fillId="0" borderId="0" applyFont="0" applyFill="0" applyBorder="0" applyAlignment="0" applyProtection="0"/>
    <xf numFmtId="0" fontId="42" fillId="21" borderId="0" applyNumberFormat="0" applyFont="0" applyBorder="0" applyAlignment="0" applyProtection="0"/>
    <xf numFmtId="0" fontId="26" fillId="7" borderId="0">
      <alignment horizontal="center"/>
    </xf>
    <xf numFmtId="49" fontId="34" fillId="16" borderId="0">
      <alignment horizontal="center"/>
    </xf>
    <xf numFmtId="0" fontId="40" fillId="0" borderId="0"/>
    <xf numFmtId="0" fontId="13" fillId="18" borderId="0">
      <alignment horizontal="center"/>
    </xf>
    <xf numFmtId="0" fontId="13" fillId="18" borderId="0">
      <alignment horizontal="centerContinuous"/>
    </xf>
    <xf numFmtId="0" fontId="35" fillId="16" borderId="0">
      <alignment horizontal="left"/>
    </xf>
    <xf numFmtId="49" fontId="35" fillId="16" borderId="0">
      <alignment horizontal="center"/>
    </xf>
    <xf numFmtId="0" fontId="12" fillId="18" borderId="0">
      <alignment horizontal="left"/>
    </xf>
    <xf numFmtId="49" fontId="35" fillId="16" borderId="0">
      <alignment horizontal="left"/>
    </xf>
    <xf numFmtId="0" fontId="12" fillId="18" borderId="0">
      <alignment horizontal="centerContinuous"/>
    </xf>
    <xf numFmtId="0" fontId="12" fillId="18" borderId="0">
      <alignment horizontal="right"/>
    </xf>
    <xf numFmtId="49" fontId="26" fillId="16" borderId="0">
      <alignment horizontal="left"/>
    </xf>
    <xf numFmtId="0" fontId="13" fillId="18" borderId="0">
      <alignment horizontal="right"/>
    </xf>
    <xf numFmtId="0" fontId="35" fillId="5" borderId="0">
      <alignment horizontal="center"/>
    </xf>
    <xf numFmtId="0" fontId="36" fillId="5" borderId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3"/>
    <xf numFmtId="0" fontId="37" fillId="0" borderId="0" applyNumberFormat="0" applyFill="0" applyBorder="0" applyAlignment="0" applyProtection="0"/>
    <xf numFmtId="0" fontId="43" fillId="18" borderId="0"/>
    <xf numFmtId="0" fontId="3" fillId="0" borderId="10" applyNumberFormat="0" applyFont="0" applyFill="0" applyAlignment="0" applyProtection="0"/>
    <xf numFmtId="0" fontId="41" fillId="0" borderId="11"/>
    <xf numFmtId="0" fontId="41" fillId="0" borderId="3"/>
    <xf numFmtId="0" fontId="38" fillId="16" borderId="0">
      <alignment horizontal="center"/>
    </xf>
    <xf numFmtId="0" fontId="27" fillId="0" borderId="0" applyNumberFormat="0" applyFill="0" applyBorder="0" applyAlignment="0" applyProtection="0"/>
    <xf numFmtId="43" fontId="5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4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4" fillId="0" borderId="0"/>
    <xf numFmtId="0" fontId="3" fillId="23" borderId="0"/>
    <xf numFmtId="0" fontId="3" fillId="23" borderId="0"/>
    <xf numFmtId="0" fontId="7" fillId="2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64" fillId="24" borderId="0" applyNumberFormat="0" applyBorder="0" applyAlignment="0" applyProtection="0"/>
    <xf numFmtId="0" fontId="7" fillId="3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64" fillId="25" borderId="0" applyNumberFormat="0" applyBorder="0" applyAlignment="0" applyProtection="0"/>
    <xf numFmtId="0" fontId="7" fillId="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64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7" fillId="5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64" fillId="28" borderId="0" applyNumberFormat="0" applyBorder="0" applyAlignment="0" applyProtection="0"/>
    <xf numFmtId="0" fontId="7" fillId="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64" fillId="29" borderId="0" applyNumberFormat="0" applyBorder="0" applyAlignment="0" applyProtection="0"/>
    <xf numFmtId="0" fontId="7" fillId="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64" fillId="30" borderId="0" applyNumberFormat="0" applyBorder="0" applyAlignment="0" applyProtection="0"/>
    <xf numFmtId="0" fontId="7" fillId="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64" fillId="31" borderId="0" applyNumberFormat="0" applyBorder="0" applyAlignment="0" applyProtection="0"/>
    <xf numFmtId="0" fontId="7" fillId="3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64" fillId="32" borderId="0" applyNumberFormat="0" applyBorder="0" applyAlignment="0" applyProtection="0"/>
    <xf numFmtId="0" fontId="7" fillId="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64" fillId="33" borderId="0" applyNumberFormat="0" applyBorder="0" applyAlignment="0" applyProtection="0"/>
    <xf numFmtId="0" fontId="7" fillId="8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64" fillId="34" borderId="0" applyNumberFormat="0" applyBorder="0" applyAlignment="0" applyProtection="0"/>
    <xf numFmtId="0" fontId="7" fillId="6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64" fillId="35" borderId="0" applyNumberFormat="0" applyBorder="0" applyAlignment="0" applyProtection="0"/>
    <xf numFmtId="0" fontId="7" fillId="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64" fillId="36" borderId="0" applyNumberFormat="0" applyBorder="0" applyAlignment="0" applyProtection="0"/>
    <xf numFmtId="0" fontId="8" fillId="6" borderId="0" applyNumberFormat="0" applyBorder="0" applyAlignment="0" applyProtection="0"/>
    <xf numFmtId="0" fontId="65" fillId="37" borderId="0" applyNumberFormat="0" applyBorder="0" applyAlignment="0" applyProtection="0"/>
    <xf numFmtId="0" fontId="66" fillId="37" borderId="0" applyNumberFormat="0" applyBorder="0" applyAlignment="0" applyProtection="0"/>
    <xf numFmtId="0" fontId="8" fillId="9" borderId="0" applyNumberFormat="0" applyBorder="0" applyAlignment="0" applyProtection="0"/>
    <xf numFmtId="0" fontId="65" fillId="38" borderId="0" applyNumberFormat="0" applyBorder="0" applyAlignment="0" applyProtection="0"/>
    <xf numFmtId="0" fontId="66" fillId="38" borderId="0" applyNumberFormat="0" applyBorder="0" applyAlignment="0" applyProtection="0"/>
    <xf numFmtId="0" fontId="8" fillId="10" borderId="0" applyNumberFormat="0" applyBorder="0" applyAlignment="0" applyProtection="0"/>
    <xf numFmtId="0" fontId="65" fillId="39" borderId="0" applyNumberFormat="0" applyBorder="0" applyAlignment="0" applyProtection="0"/>
    <xf numFmtId="0" fontId="66" fillId="39" borderId="0" applyNumberFormat="0" applyBorder="0" applyAlignment="0" applyProtection="0"/>
    <xf numFmtId="0" fontId="8" fillId="8" borderId="0" applyNumberFormat="0" applyBorder="0" applyAlignment="0" applyProtection="0"/>
    <xf numFmtId="0" fontId="65" fillId="40" borderId="0" applyNumberFormat="0" applyBorder="0" applyAlignment="0" applyProtection="0"/>
    <xf numFmtId="0" fontId="66" fillId="40" borderId="0" applyNumberFormat="0" applyBorder="0" applyAlignment="0" applyProtection="0"/>
    <xf numFmtId="0" fontId="8" fillId="6" borderId="0" applyNumberFormat="0" applyBorder="0" applyAlignment="0" applyProtection="0"/>
    <xf numFmtId="0" fontId="65" fillId="41" borderId="0" applyNumberFormat="0" applyBorder="0" applyAlignment="0" applyProtection="0"/>
    <xf numFmtId="0" fontId="66" fillId="41" borderId="0" applyNumberFormat="0" applyBorder="0" applyAlignment="0" applyProtection="0"/>
    <xf numFmtId="0" fontId="8" fillId="3" borderId="0" applyNumberFormat="0" applyBorder="0" applyAlignment="0" applyProtection="0"/>
    <xf numFmtId="0" fontId="65" fillId="42" borderId="0" applyNumberFormat="0" applyBorder="0" applyAlignment="0" applyProtection="0"/>
    <xf numFmtId="0" fontId="66" fillId="42" borderId="0" applyNumberFormat="0" applyBorder="0" applyAlignment="0" applyProtection="0"/>
    <xf numFmtId="0" fontId="8" fillId="11" borderId="0" applyNumberFormat="0" applyBorder="0" applyAlignment="0" applyProtection="0"/>
    <xf numFmtId="0" fontId="65" fillId="43" borderId="0" applyNumberFormat="0" applyBorder="0" applyAlignment="0" applyProtection="0"/>
    <xf numFmtId="0" fontId="66" fillId="43" borderId="0" applyNumberFormat="0" applyBorder="0" applyAlignment="0" applyProtection="0"/>
    <xf numFmtId="0" fontId="8" fillId="9" borderId="0" applyNumberFormat="0" applyBorder="0" applyAlignment="0" applyProtection="0"/>
    <xf numFmtId="0" fontId="65" fillId="44" borderId="0" applyNumberFormat="0" applyBorder="0" applyAlignment="0" applyProtection="0"/>
    <xf numFmtId="0" fontId="66" fillId="44" borderId="0" applyNumberFormat="0" applyBorder="0" applyAlignment="0" applyProtection="0"/>
    <xf numFmtId="0" fontId="8" fillId="10" borderId="0" applyNumberFormat="0" applyBorder="0" applyAlignment="0" applyProtection="0"/>
    <xf numFmtId="0" fontId="65" fillId="45" borderId="0" applyNumberFormat="0" applyBorder="0" applyAlignment="0" applyProtection="0"/>
    <xf numFmtId="0" fontId="66" fillId="45" borderId="0" applyNumberFormat="0" applyBorder="0" applyAlignment="0" applyProtection="0"/>
    <xf numFmtId="0" fontId="8" fillId="12" borderId="0" applyNumberFormat="0" applyBorder="0" applyAlignment="0" applyProtection="0"/>
    <xf numFmtId="0" fontId="65" fillId="46" borderId="0" applyNumberFormat="0" applyBorder="0" applyAlignment="0" applyProtection="0"/>
    <xf numFmtId="0" fontId="66" fillId="46" borderId="0" applyNumberFormat="0" applyBorder="0" applyAlignment="0" applyProtection="0"/>
    <xf numFmtId="0" fontId="8" fillId="13" borderId="0" applyNumberFormat="0" applyBorder="0" applyAlignment="0" applyProtection="0"/>
    <xf numFmtId="0" fontId="65" fillId="47" borderId="0" applyNumberFormat="0" applyBorder="0" applyAlignment="0" applyProtection="0"/>
    <xf numFmtId="0" fontId="66" fillId="47" borderId="0" applyNumberFormat="0" applyBorder="0" applyAlignment="0" applyProtection="0"/>
    <xf numFmtId="0" fontId="8" fillId="14" borderId="0" applyNumberFormat="0" applyBorder="0" applyAlignment="0" applyProtection="0"/>
    <xf numFmtId="0" fontId="65" fillId="48" borderId="0" applyNumberFormat="0" applyBorder="0" applyAlignment="0" applyProtection="0"/>
    <xf numFmtId="0" fontId="66" fillId="48" borderId="0" applyNumberFormat="0" applyBorder="0" applyAlignment="0" applyProtection="0"/>
    <xf numFmtId="0" fontId="9" fillId="15" borderId="0" applyNumberFormat="0" applyBorder="0" applyAlignment="0" applyProtection="0"/>
    <xf numFmtId="0" fontId="67" fillId="49" borderId="0" applyNumberFormat="0" applyBorder="0" applyAlignment="0" applyProtection="0"/>
    <xf numFmtId="0" fontId="68" fillId="49" borderId="0" applyNumberFormat="0" applyBorder="0" applyAlignment="0" applyProtection="0"/>
    <xf numFmtId="0" fontId="10" fillId="16" borderId="1" applyNumberFormat="0" applyAlignment="0" applyProtection="0"/>
    <xf numFmtId="0" fontId="69" fillId="50" borderId="18" applyNumberFormat="0" applyAlignment="0" applyProtection="0"/>
    <xf numFmtId="0" fontId="70" fillId="50" borderId="18" applyNumberFormat="0" applyAlignment="0" applyProtection="0"/>
    <xf numFmtId="0" fontId="11" fillId="17" borderId="2" applyNumberFormat="0" applyAlignment="0" applyProtection="0"/>
    <xf numFmtId="0" fontId="71" fillId="51" borderId="19" applyNumberFormat="0" applyAlignment="0" applyProtection="0"/>
    <xf numFmtId="0" fontId="72" fillId="51" borderId="19" applyNumberFormat="0" applyAlignment="0" applyProtection="0"/>
    <xf numFmtId="186" fontId="73" fillId="0" borderId="8" applyBorder="0">
      <alignment horizontal="center" vertical="center"/>
    </xf>
    <xf numFmtId="41" fontId="6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52" borderId="20" applyNumberFormat="0" applyFont="0" applyAlignment="0">
      <protection locked="0"/>
    </xf>
    <xf numFmtId="0" fontId="3" fillId="52" borderId="20" applyNumberFormat="0" applyFont="0" applyAlignment="0">
      <protection locked="0"/>
    </xf>
    <xf numFmtId="187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" fillId="0" borderId="0" applyProtection="0"/>
    <xf numFmtId="0" fontId="21" fillId="6" borderId="0" applyNumberFormat="0" applyBorder="0" applyAlignment="0" applyProtection="0"/>
    <xf numFmtId="0" fontId="77" fillId="53" borderId="0" applyNumberFormat="0" applyBorder="0" applyAlignment="0" applyProtection="0"/>
    <xf numFmtId="0" fontId="78" fillId="53" borderId="0" applyNumberFormat="0" applyBorder="0" applyAlignment="0" applyProtection="0"/>
    <xf numFmtId="0" fontId="79" fillId="0" borderId="21" applyNumberFormat="0" applyFill="0" applyAlignment="0" applyProtection="0"/>
    <xf numFmtId="0" fontId="80" fillId="0" borderId="22" applyNumberFormat="0" applyFill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4" fillId="0" borderId="24" applyNumberFormat="0" applyFill="0" applyAlignment="0" applyProtection="0"/>
    <xf numFmtId="0" fontId="24" fillId="0" borderId="4" applyNumberFormat="0" applyFill="0" applyAlignment="0" applyProtection="0"/>
    <xf numFmtId="0" fontId="85" fillId="0" borderId="25" applyNumberFormat="0" applyFill="0" applyAlignment="0" applyProtection="0"/>
    <xf numFmtId="0" fontId="86" fillId="0" borderId="25" applyNumberFormat="0" applyFill="0" applyAlignment="0" applyProtection="0"/>
    <xf numFmtId="0" fontId="2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5" fillId="7" borderId="1" applyNumberFormat="0" applyAlignment="0" applyProtection="0"/>
    <xf numFmtId="0" fontId="87" fillId="54" borderId="18" applyNumberFormat="0" applyAlignment="0" applyProtection="0"/>
    <xf numFmtId="0" fontId="88" fillId="54" borderId="18" applyNumberFormat="0" applyAlignment="0" applyProtection="0"/>
    <xf numFmtId="0" fontId="26" fillId="16" borderId="0">
      <alignment horizontal="left"/>
    </xf>
    <xf numFmtId="0" fontId="27" fillId="0" borderId="5" applyNumberFormat="0" applyFill="0" applyAlignment="0" applyProtection="0"/>
    <xf numFmtId="0" fontId="89" fillId="0" borderId="26" applyNumberFormat="0" applyFill="0" applyAlignment="0" applyProtection="0"/>
    <xf numFmtId="0" fontId="90" fillId="0" borderId="26" applyNumberFormat="0" applyFill="0" applyAlignment="0" applyProtection="0"/>
    <xf numFmtId="0" fontId="28" fillId="7" borderId="0" applyNumberFormat="0" applyBorder="0" applyAlignment="0" applyProtection="0"/>
    <xf numFmtId="0" fontId="91" fillId="55" borderId="0" applyNumberFormat="0" applyBorder="0" applyAlignment="0" applyProtection="0"/>
    <xf numFmtId="0" fontId="92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88" fontId="3" fillId="0" borderId="0"/>
    <xf numFmtId="188" fontId="3" fillId="0" borderId="0"/>
    <xf numFmtId="18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4" borderId="6" applyNumberFormat="0" applyFont="0" applyAlignment="0" applyProtection="0"/>
    <xf numFmtId="0" fontId="2" fillId="56" borderId="27" applyNumberFormat="0" applyFont="0" applyAlignment="0" applyProtection="0"/>
    <xf numFmtId="0" fontId="2" fillId="56" borderId="27" applyNumberFormat="0" applyFont="0" applyAlignment="0" applyProtection="0"/>
    <xf numFmtId="0" fontId="2" fillId="56" borderId="27" applyNumberFormat="0" applyFont="0" applyAlignment="0" applyProtection="0"/>
    <xf numFmtId="0" fontId="2" fillId="56" borderId="27" applyNumberFormat="0" applyFont="0" applyAlignment="0" applyProtection="0"/>
    <xf numFmtId="0" fontId="3" fillId="4" borderId="6" applyNumberFormat="0" applyFont="0" applyAlignment="0" applyProtection="0"/>
    <xf numFmtId="0" fontId="2" fillId="56" borderId="27" applyNumberFormat="0" applyFont="0" applyAlignment="0" applyProtection="0"/>
    <xf numFmtId="0" fontId="2" fillId="56" borderId="27" applyNumberFormat="0" applyFont="0" applyAlignment="0" applyProtection="0"/>
    <xf numFmtId="0" fontId="2" fillId="56" borderId="27" applyNumberFormat="0" applyFont="0" applyAlignment="0" applyProtection="0"/>
    <xf numFmtId="0" fontId="2" fillId="56" borderId="27" applyNumberFormat="0" applyFont="0" applyAlignment="0" applyProtection="0"/>
    <xf numFmtId="0" fontId="2" fillId="56" borderId="27" applyNumberFormat="0" applyFont="0" applyAlignment="0" applyProtection="0"/>
    <xf numFmtId="0" fontId="2" fillId="56" borderId="27" applyNumberFormat="0" applyFont="0" applyAlignment="0" applyProtection="0"/>
    <xf numFmtId="0" fontId="2" fillId="56" borderId="27" applyNumberFormat="0" applyFont="0" applyAlignment="0" applyProtection="0"/>
    <xf numFmtId="0" fontId="2" fillId="56" borderId="27" applyNumberFormat="0" applyFont="0" applyAlignment="0" applyProtection="0"/>
    <xf numFmtId="0" fontId="64" fillId="56" borderId="27" applyNumberFormat="0" applyFont="0" applyAlignment="0" applyProtection="0"/>
    <xf numFmtId="0" fontId="30" fillId="16" borderId="7" applyNumberFormat="0" applyAlignment="0" applyProtection="0"/>
    <xf numFmtId="0" fontId="93" fillId="50" borderId="28" applyNumberFormat="0" applyAlignment="0" applyProtection="0"/>
    <xf numFmtId="0" fontId="94" fillId="50" borderId="28" applyNumberFormat="0" applyAlignment="0" applyProtection="0"/>
    <xf numFmtId="40" fontId="95" fillId="20" borderId="0">
      <alignment horizontal="right"/>
    </xf>
    <xf numFmtId="189" fontId="31" fillId="16" borderId="0">
      <alignment horizontal="right"/>
    </xf>
    <xf numFmtId="40" fontId="95" fillId="20" borderId="0">
      <alignment horizontal="right"/>
    </xf>
    <xf numFmtId="0" fontId="96" fillId="20" borderId="0">
      <alignment horizontal="right"/>
    </xf>
    <xf numFmtId="0" fontId="32" fillId="19" borderId="0">
      <alignment horizontal="center"/>
    </xf>
    <xf numFmtId="0" fontId="96" fillId="20" borderId="0">
      <alignment horizontal="right"/>
    </xf>
    <xf numFmtId="0" fontId="97" fillId="20" borderId="8"/>
    <xf numFmtId="0" fontId="12" fillId="57" borderId="0"/>
    <xf numFmtId="0" fontId="97" fillId="20" borderId="8"/>
    <xf numFmtId="0" fontId="97" fillId="0" borderId="0" applyBorder="0">
      <alignment horizontal="centerContinuous"/>
    </xf>
    <xf numFmtId="0" fontId="98" fillId="16" borderId="0" applyBorder="0">
      <alignment horizontal="centerContinuous"/>
    </xf>
    <xf numFmtId="0" fontId="97" fillId="0" borderId="0" applyBorder="0">
      <alignment horizontal="centerContinuous"/>
    </xf>
    <xf numFmtId="0" fontId="99" fillId="0" borderId="0" applyBorder="0">
      <alignment horizontal="centerContinuous"/>
    </xf>
    <xf numFmtId="0" fontId="100" fillId="57" borderId="0" applyBorder="0">
      <alignment horizontal="centerContinuous"/>
    </xf>
    <xf numFmtId="0" fontId="99" fillId="0" borderId="0" applyBorder="0">
      <alignment horizontal="centerContinuous"/>
    </xf>
    <xf numFmtId="0" fontId="42" fillId="0" borderId="0" applyNumberFormat="0" applyFont="0" applyFill="0" applyBorder="0" applyAlignment="0" applyProtection="0">
      <alignment horizontal="left"/>
    </xf>
    <xf numFmtId="0" fontId="26" fillId="7" borderId="0">
      <alignment horizontal="center"/>
    </xf>
    <xf numFmtId="49" fontId="26" fillId="16" borderId="0">
      <alignment horizontal="left"/>
    </xf>
    <xf numFmtId="4" fontId="6" fillId="58" borderId="29" applyNumberFormat="0" applyProtection="0">
      <alignment vertical="center"/>
    </xf>
    <xf numFmtId="4" fontId="6" fillId="58" borderId="29" applyNumberFormat="0" applyProtection="0">
      <alignment vertical="center"/>
    </xf>
    <xf numFmtId="4" fontId="39" fillId="58" borderId="30" applyNumberFormat="0" applyProtection="0">
      <alignment vertical="center"/>
    </xf>
    <xf numFmtId="4" fontId="6" fillId="58" borderId="29" applyNumberFormat="0" applyProtection="0">
      <alignment horizontal="left" vertical="center" indent="1"/>
    </xf>
    <xf numFmtId="4" fontId="6" fillId="58" borderId="29" applyNumberFormat="0" applyProtection="0">
      <alignment horizontal="left" vertical="center" indent="1"/>
    </xf>
    <xf numFmtId="0" fontId="6" fillId="59" borderId="30" applyNumberFormat="0" applyProtection="0">
      <alignment horizontal="left" vertical="top" indent="1"/>
    </xf>
    <xf numFmtId="0" fontId="6" fillId="59" borderId="30" applyNumberFormat="0" applyProtection="0">
      <alignment horizontal="left" vertical="top" indent="1"/>
    </xf>
    <xf numFmtId="4" fontId="6" fillId="57" borderId="0" applyNumberFormat="0" applyProtection="0">
      <alignment horizontal="left" vertical="center" indent="1"/>
    </xf>
    <xf numFmtId="4" fontId="6" fillId="57" borderId="0" applyNumberFormat="0" applyProtection="0">
      <alignment horizontal="left" vertical="center" indent="1"/>
    </xf>
    <xf numFmtId="4" fontId="3" fillId="58" borderId="30" applyNumberFormat="0" applyProtection="0">
      <alignment horizontal="right" vertical="center"/>
    </xf>
    <xf numFmtId="4" fontId="3" fillId="58" borderId="30" applyNumberFormat="0" applyProtection="0">
      <alignment horizontal="right" vertical="center"/>
    </xf>
    <xf numFmtId="4" fontId="101" fillId="60" borderId="30" applyNumberFormat="0" applyProtection="0">
      <alignment horizontal="right" vertical="center"/>
    </xf>
    <xf numFmtId="4" fontId="101" fillId="61" borderId="30" applyNumberFormat="0" applyProtection="0">
      <alignment horizontal="right" vertical="center"/>
    </xf>
    <xf numFmtId="4" fontId="3" fillId="7" borderId="30" applyNumberFormat="0" applyProtection="0">
      <alignment horizontal="right" vertical="center"/>
    </xf>
    <xf numFmtId="4" fontId="3" fillId="7" borderId="30" applyNumberFormat="0" applyProtection="0">
      <alignment horizontal="right" vertical="center"/>
    </xf>
    <xf numFmtId="4" fontId="3" fillId="2" borderId="30" applyNumberFormat="0" applyProtection="0">
      <alignment horizontal="right" vertical="center"/>
    </xf>
    <xf numFmtId="4" fontId="3" fillId="2" borderId="30" applyNumberFormat="0" applyProtection="0">
      <alignment horizontal="right" vertical="center"/>
    </xf>
    <xf numFmtId="4" fontId="3" fillId="8" borderId="30" applyNumberFormat="0" applyProtection="0">
      <alignment horizontal="right" vertical="center"/>
    </xf>
    <xf numFmtId="4" fontId="3" fillId="8" borderId="30" applyNumberFormat="0" applyProtection="0">
      <alignment horizontal="right" vertical="center"/>
    </xf>
    <xf numFmtId="4" fontId="101" fillId="14" borderId="30" applyNumberFormat="0" applyProtection="0">
      <alignment horizontal="right" vertical="center"/>
    </xf>
    <xf numFmtId="4" fontId="101" fillId="62" borderId="30" applyNumberFormat="0" applyProtection="0">
      <alignment horizontal="right" vertical="center"/>
    </xf>
    <xf numFmtId="4" fontId="3" fillId="13" borderId="30" applyNumberFormat="0" applyProtection="0">
      <alignment horizontal="right" vertical="center"/>
    </xf>
    <xf numFmtId="4" fontId="3" fillId="13" borderId="30" applyNumberFormat="0" applyProtection="0">
      <alignment horizontal="right" vertical="center"/>
    </xf>
    <xf numFmtId="4" fontId="6" fillId="63" borderId="0" applyNumberFormat="0" applyProtection="0">
      <alignment horizontal="left" vertical="center" indent="1"/>
    </xf>
    <xf numFmtId="4" fontId="6" fillId="63" borderId="0" applyNumberFormat="0" applyProtection="0">
      <alignment horizontal="left" vertical="center" indent="1"/>
    </xf>
    <xf numFmtId="4" fontId="3" fillId="9" borderId="0" applyNumberFormat="0" applyProtection="0">
      <alignment horizontal="left" vertical="center" indent="1"/>
    </xf>
    <xf numFmtId="4" fontId="3" fillId="9" borderId="0" applyNumberFormat="0" applyProtection="0">
      <alignment horizontal="left" vertical="center" indent="1"/>
    </xf>
    <xf numFmtId="4" fontId="34" fillId="64" borderId="0" applyNumberFormat="0" applyProtection="0">
      <alignment horizontal="left" vertical="center" indent="1"/>
    </xf>
    <xf numFmtId="4" fontId="34" fillId="64" borderId="0" applyNumberFormat="0" applyProtection="0">
      <alignment horizontal="left" vertical="center" indent="1"/>
    </xf>
    <xf numFmtId="4" fontId="3" fillId="9" borderId="29" applyNumberFormat="0" applyProtection="0">
      <alignment horizontal="right" vertical="center"/>
    </xf>
    <xf numFmtId="4" fontId="3" fillId="9" borderId="29" applyNumberFormat="0" applyProtection="0">
      <alignment horizontal="right" vertical="center"/>
    </xf>
    <xf numFmtId="4" fontId="3" fillId="9" borderId="0" applyNumberFormat="0" applyProtection="0">
      <alignment horizontal="left" vertical="center" indent="1"/>
    </xf>
    <xf numFmtId="4" fontId="3" fillId="9" borderId="0" applyNumberFormat="0" applyProtection="0">
      <alignment horizontal="left" vertical="center" indent="1"/>
    </xf>
    <xf numFmtId="4" fontId="3" fillId="59" borderId="0" applyNumberFormat="0" applyProtection="0">
      <alignment horizontal="left" vertical="center" indent="1"/>
    </xf>
    <xf numFmtId="4" fontId="3" fillId="59" borderId="0" applyNumberFormat="0" applyProtection="0">
      <alignment horizontal="left" vertical="center" indent="1"/>
    </xf>
    <xf numFmtId="0" fontId="3" fillId="9" borderId="29" applyNumberFormat="0" applyProtection="0">
      <alignment horizontal="left" vertical="center" indent="1"/>
    </xf>
    <xf numFmtId="0" fontId="3" fillId="9" borderId="29" applyNumberFormat="0" applyProtection="0">
      <alignment horizontal="left" vertical="center" indent="1"/>
    </xf>
    <xf numFmtId="0" fontId="3" fillId="9" borderId="30" applyNumberFormat="0" applyProtection="0">
      <alignment horizontal="left" vertical="top" indent="1"/>
    </xf>
    <xf numFmtId="0" fontId="3" fillId="9" borderId="30" applyNumberFormat="0" applyProtection="0">
      <alignment horizontal="left" vertical="top" indent="1"/>
    </xf>
    <xf numFmtId="0" fontId="3" fillId="9" borderId="29" applyNumberFormat="0" applyProtection="0">
      <alignment horizontal="left" vertical="center" indent="1"/>
    </xf>
    <xf numFmtId="0" fontId="3" fillId="9" borderId="29" applyNumberFormat="0" applyProtection="0">
      <alignment horizontal="left" vertical="center" indent="1"/>
    </xf>
    <xf numFmtId="0" fontId="3" fillId="9" borderId="30" applyNumberFormat="0" applyProtection="0">
      <alignment horizontal="left" vertical="top" indent="1"/>
    </xf>
    <xf numFmtId="0" fontId="3" fillId="9" borderId="30" applyNumberFormat="0" applyProtection="0">
      <alignment horizontal="left" vertical="top" indent="1"/>
    </xf>
    <xf numFmtId="0" fontId="3" fillId="9" borderId="29" applyNumberFormat="0" applyProtection="0">
      <alignment horizontal="left" vertical="center" indent="1"/>
    </xf>
    <xf numFmtId="0" fontId="3" fillId="9" borderId="29" applyNumberFormat="0" applyProtection="0">
      <alignment horizontal="left" vertical="center" indent="1"/>
    </xf>
    <xf numFmtId="0" fontId="3" fillId="9" borderId="30" applyNumberFormat="0" applyProtection="0">
      <alignment horizontal="left" vertical="top" indent="1"/>
    </xf>
    <xf numFmtId="0" fontId="3" fillId="9" borderId="30" applyNumberFormat="0" applyProtection="0">
      <alignment horizontal="left" vertical="top" indent="1"/>
    </xf>
    <xf numFmtId="0" fontId="3" fillId="9" borderId="29" applyNumberFormat="0" applyProtection="0">
      <alignment horizontal="left" vertical="center" indent="1"/>
    </xf>
    <xf numFmtId="0" fontId="3" fillId="9" borderId="29" applyNumberFormat="0" applyProtection="0">
      <alignment horizontal="left" vertical="center" indent="1"/>
    </xf>
    <xf numFmtId="0" fontId="3" fillId="9" borderId="30" applyNumberFormat="0" applyProtection="0">
      <alignment horizontal="left" vertical="top" indent="1"/>
    </xf>
    <xf numFmtId="0" fontId="3" fillId="9" borderId="30" applyNumberFormat="0" applyProtection="0">
      <alignment horizontal="left" vertical="top" indent="1"/>
    </xf>
    <xf numFmtId="4" fontId="31" fillId="65" borderId="30" applyNumberFormat="0" applyProtection="0">
      <alignment vertical="center"/>
    </xf>
    <xf numFmtId="4" fontId="102" fillId="65" borderId="30" applyNumberFormat="0" applyProtection="0">
      <alignment vertical="center"/>
    </xf>
    <xf numFmtId="4" fontId="3" fillId="9" borderId="30" applyNumberFormat="0" applyProtection="0">
      <alignment horizontal="left" vertical="center" indent="1"/>
    </xf>
    <xf numFmtId="4" fontId="3" fillId="9" borderId="30" applyNumberFormat="0" applyProtection="0">
      <alignment horizontal="left" vertical="center" indent="1"/>
    </xf>
    <xf numFmtId="0" fontId="3" fillId="9" borderId="30" applyNumberFormat="0" applyProtection="0">
      <alignment horizontal="left" vertical="top" indent="1"/>
    </xf>
    <xf numFmtId="0" fontId="3" fillId="9" borderId="30" applyNumberFormat="0" applyProtection="0">
      <alignment horizontal="left" vertical="top" indent="1"/>
    </xf>
    <xf numFmtId="4" fontId="3" fillId="66" borderId="29" applyNumberFormat="0" applyProtection="0">
      <alignment horizontal="right" vertical="center"/>
    </xf>
    <xf numFmtId="4" fontId="3" fillId="66" borderId="29" applyNumberFormat="0" applyProtection="0">
      <alignment horizontal="right" vertical="center"/>
    </xf>
    <xf numFmtId="4" fontId="6" fillId="66" borderId="29" applyNumberFormat="0" applyProtection="0">
      <alignment horizontal="right" vertical="center"/>
    </xf>
    <xf numFmtId="4" fontId="6" fillId="66" borderId="29" applyNumberFormat="0" applyProtection="0">
      <alignment horizontal="right" vertical="center"/>
    </xf>
    <xf numFmtId="4" fontId="3" fillId="9" borderId="29" applyNumberFormat="0" applyProtection="0">
      <alignment horizontal="left" vertical="center" indent="1"/>
    </xf>
    <xf numFmtId="4" fontId="3" fillId="9" borderId="29" applyNumberFormat="0" applyProtection="0">
      <alignment horizontal="left" vertical="center" indent="1"/>
    </xf>
    <xf numFmtId="0" fontId="3" fillId="9" borderId="29" applyNumberFormat="0" applyProtection="0">
      <alignment horizontal="left" vertical="top" indent="1"/>
    </xf>
    <xf numFmtId="0" fontId="3" fillId="9" borderId="29" applyNumberFormat="0" applyProtection="0">
      <alignment horizontal="left" vertical="top" indent="1"/>
    </xf>
    <xf numFmtId="4" fontId="103" fillId="0" borderId="0" applyNumberFormat="0" applyProtection="0">
      <alignment horizontal="left" vertical="center" indent="1"/>
    </xf>
    <xf numFmtId="4" fontId="3" fillId="0" borderId="30" applyNumberFormat="0" applyProtection="0">
      <alignment horizontal="right" vertical="center"/>
    </xf>
    <xf numFmtId="4" fontId="3" fillId="0" borderId="30" applyNumberFormat="0" applyProtection="0">
      <alignment horizontal="right" vertical="center"/>
    </xf>
    <xf numFmtId="0" fontId="3" fillId="0" borderId="16" applyNumberFormat="0" applyFont="0" applyFill="0" applyBorder="0" applyAlignment="0" applyProtection="0"/>
    <xf numFmtId="0" fontId="3" fillId="0" borderId="16" applyNumberFormat="0" applyFont="0" applyFill="0" applyBorder="0" applyAlignment="0" applyProtection="0"/>
    <xf numFmtId="38" fontId="3" fillId="67" borderId="0" applyNumberFormat="0" applyFont="0" applyBorder="0" applyAlignment="0" applyProtection="0"/>
    <xf numFmtId="0" fontId="3" fillId="0" borderId="0"/>
    <xf numFmtId="0" fontId="3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31" applyNumberFormat="0" applyFill="0" applyAlignment="0" applyProtection="0"/>
    <xf numFmtId="0" fontId="106" fillId="0" borderId="32" applyNumberFormat="0" applyFill="0" applyAlignment="0" applyProtection="0"/>
    <xf numFmtId="0" fontId="107" fillId="0" borderId="32" applyNumberFormat="0" applyFill="0" applyAlignment="0" applyProtection="0"/>
    <xf numFmtId="0" fontId="46" fillId="0" borderId="0"/>
    <xf numFmtId="190" fontId="4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96">
    <xf numFmtId="0" fontId="0" fillId="0" borderId="0" xfId="0"/>
    <xf numFmtId="0" fontId="5" fillId="0" borderId="0" xfId="0" applyFont="1"/>
    <xf numFmtId="0" fontId="5" fillId="0" borderId="12" xfId="0" applyFont="1" applyBorder="1" applyAlignment="1">
      <alignment horizontal="center"/>
    </xf>
    <xf numFmtId="0" fontId="5" fillId="0" borderId="0" xfId="0" quotePrefix="1" applyFont="1" applyAlignment="1">
      <alignment horizontal="left"/>
    </xf>
    <xf numFmtId="0" fontId="5" fillId="0" borderId="0" xfId="0" applyFont="1" applyFill="1"/>
    <xf numFmtId="0" fontId="5" fillId="0" borderId="0" xfId="0" applyFont="1" applyBorder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164" fontId="5" fillId="0" borderId="0" xfId="33" applyNumberFormat="1" applyFont="1" applyBorder="1"/>
    <xf numFmtId="10" fontId="5" fillId="0" borderId="0" xfId="0" applyNumberFormat="1" applyFont="1" applyBorder="1"/>
    <xf numFmtId="0" fontId="0" fillId="0" borderId="0" xfId="0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left"/>
    </xf>
    <xf numFmtId="165" fontId="5" fillId="0" borderId="0" xfId="0" applyNumberFormat="1" applyFont="1" applyBorder="1" applyAlignment="1">
      <alignment horizontal="center"/>
    </xf>
    <xf numFmtId="166" fontId="5" fillId="0" borderId="0" xfId="44" applyNumberFormat="1" applyFont="1"/>
    <xf numFmtId="0" fontId="5" fillId="0" borderId="0" xfId="0" applyFont="1" applyBorder="1" applyAlignment="1">
      <alignment horizontal="left"/>
    </xf>
    <xf numFmtId="167" fontId="5" fillId="0" borderId="0" xfId="0" applyNumberFormat="1" applyFont="1" applyProtection="1"/>
    <xf numFmtId="0" fontId="5" fillId="0" borderId="0" xfId="0" quotePrefix="1" applyFont="1" applyBorder="1" applyAlignment="1">
      <alignment horizontal="left"/>
    </xf>
    <xf numFmtId="168" fontId="5" fillId="0" borderId="0" xfId="33" applyNumberFormat="1" applyFont="1" applyProtection="1"/>
    <xf numFmtId="168" fontId="5" fillId="0" borderId="0" xfId="33" applyNumberFormat="1" applyFont="1" applyBorder="1" applyProtection="1"/>
    <xf numFmtId="168" fontId="5" fillId="0" borderId="12" xfId="33" applyNumberFormat="1" applyFont="1" applyBorder="1" applyProtection="1"/>
    <xf numFmtId="168" fontId="5" fillId="0" borderId="0" xfId="33" applyNumberFormat="1" applyFont="1" applyBorder="1"/>
    <xf numFmtId="167" fontId="5" fillId="0" borderId="0" xfId="0" applyNumberFormat="1" applyFont="1" applyBorder="1"/>
    <xf numFmtId="166" fontId="5" fillId="0" borderId="12" xfId="0" applyNumberFormat="1" applyFont="1" applyBorder="1"/>
    <xf numFmtId="169" fontId="5" fillId="0" borderId="13" xfId="0" applyNumberFormat="1" applyFont="1" applyBorder="1" applyProtection="1"/>
    <xf numFmtId="169" fontId="5" fillId="0" borderId="0" xfId="0" applyNumberFormat="1" applyFont="1"/>
    <xf numFmtId="165" fontId="5" fillId="0" borderId="12" xfId="0" quotePrefix="1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Border="1"/>
    <xf numFmtId="169" fontId="5" fillId="0" borderId="0" xfId="0" applyNumberFormat="1" applyFont="1" applyBorder="1"/>
    <xf numFmtId="0" fontId="5" fillId="0" borderId="0" xfId="0" applyFont="1" applyFill="1" applyBorder="1"/>
    <xf numFmtId="176" fontId="3" fillId="0" borderId="0" xfId="33" applyNumberFormat="1"/>
    <xf numFmtId="0" fontId="5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5" fillId="0" borderId="0" xfId="0" quotePrefix="1" applyFont="1" applyFill="1" applyBorder="1" applyAlignment="1">
      <alignment horizontal="left"/>
    </xf>
    <xf numFmtId="0" fontId="5" fillId="0" borderId="12" xfId="0" applyFont="1" applyFill="1" applyBorder="1" applyAlignment="1">
      <alignment horizontal="center"/>
    </xf>
    <xf numFmtId="164" fontId="5" fillId="0" borderId="0" xfId="33" applyNumberFormat="1" applyFont="1" applyFill="1"/>
    <xf numFmtId="164" fontId="5" fillId="0" borderId="0" xfId="33" applyNumberFormat="1" applyFont="1" applyFill="1" applyBorder="1"/>
    <xf numFmtId="168" fontId="5" fillId="0" borderId="12" xfId="33" applyNumberFormat="1" applyFont="1" applyFill="1" applyBorder="1" applyProtection="1"/>
    <xf numFmtId="0" fontId="6" fillId="0" borderId="0" xfId="0" applyFont="1" applyFill="1"/>
    <xf numFmtId="0" fontId="5" fillId="0" borderId="0" xfId="0" applyFont="1" applyFill="1" applyAlignment="1">
      <alignment horizontal="center"/>
    </xf>
    <xf numFmtId="10" fontId="5" fillId="0" borderId="0" xfId="101" applyNumberFormat="1" applyFont="1" applyFill="1" applyBorder="1"/>
    <xf numFmtId="10" fontId="5" fillId="0" borderId="0" xfId="0" applyNumberFormat="1" applyFont="1" applyFill="1"/>
    <xf numFmtId="10" fontId="5" fillId="0" borderId="0" xfId="0" applyNumberFormat="1" applyFont="1" applyFill="1" applyBorder="1"/>
    <xf numFmtId="164" fontId="3" fillId="0" borderId="0" xfId="33" applyNumberFormat="1"/>
    <xf numFmtId="170" fontId="0" fillId="0" borderId="0" xfId="0" applyNumberFormat="1"/>
    <xf numFmtId="0" fontId="6" fillId="0" borderId="0" xfId="0" quotePrefix="1" applyFont="1" applyAlignment="1">
      <alignment horizontal="left"/>
    </xf>
    <xf numFmtId="0" fontId="5" fillId="0" borderId="12" xfId="0" quotePrefix="1" applyFont="1" applyFill="1" applyBorder="1" applyAlignment="1">
      <alignment horizontal="center"/>
    </xf>
    <xf numFmtId="164" fontId="5" fillId="0" borderId="0" xfId="33" applyNumberFormat="1" applyFont="1"/>
    <xf numFmtId="164" fontId="5" fillId="0" borderId="0" xfId="0" applyNumberFormat="1" applyFont="1"/>
    <xf numFmtId="10" fontId="5" fillId="0" borderId="0" xfId="101" applyNumberFormat="1" applyFont="1" applyFill="1"/>
    <xf numFmtId="10" fontId="5" fillId="0" borderId="0" xfId="0" applyNumberFormat="1" applyFont="1"/>
    <xf numFmtId="170" fontId="5" fillId="0" borderId="0" xfId="0" applyNumberFormat="1" applyFont="1" applyFill="1"/>
    <xf numFmtId="171" fontId="5" fillId="0" borderId="0" xfId="101" applyNumberFormat="1" applyFont="1" applyFill="1" applyBorder="1"/>
    <xf numFmtId="43" fontId="0" fillId="0" borderId="0" xfId="0" applyNumberFormat="1"/>
    <xf numFmtId="164" fontId="5" fillId="0" borderId="0" xfId="0" applyNumberFormat="1" applyFont="1" applyBorder="1"/>
    <xf numFmtId="164" fontId="5" fillId="0" borderId="12" xfId="33" applyNumberFormat="1" applyFont="1" applyBorder="1"/>
    <xf numFmtId="164" fontId="5" fillId="0" borderId="12" xfId="0" applyNumberFormat="1" applyFont="1" applyBorder="1"/>
    <xf numFmtId="10" fontId="5" fillId="0" borderId="12" xfId="0" applyNumberFormat="1" applyFont="1" applyBorder="1"/>
    <xf numFmtId="179" fontId="5" fillId="0" borderId="0" xfId="0" applyNumberFormat="1" applyFont="1" applyFill="1" applyBorder="1"/>
    <xf numFmtId="164" fontId="5" fillId="0" borderId="12" xfId="33" applyNumberFormat="1" applyFont="1" applyFill="1" applyBorder="1"/>
    <xf numFmtId="5" fontId="5" fillId="0" borderId="0" xfId="0" applyNumberFormat="1" applyFont="1"/>
    <xf numFmtId="170" fontId="5" fillId="0" borderId="0" xfId="0" applyNumberFormat="1" applyFont="1" applyFill="1" applyBorder="1"/>
    <xf numFmtId="164" fontId="5" fillId="0" borderId="0" xfId="101" applyNumberFormat="1" applyFont="1" applyFill="1" applyBorder="1"/>
    <xf numFmtId="10" fontId="5" fillId="0" borderId="0" xfId="101" applyNumberFormat="1" applyFont="1" applyBorder="1"/>
    <xf numFmtId="170" fontId="5" fillId="0" borderId="0" xfId="101" applyNumberFormat="1" applyFont="1"/>
    <xf numFmtId="0" fontId="6" fillId="0" borderId="0" xfId="0" quotePrefix="1" applyFont="1" applyFill="1" applyAlignment="1">
      <alignment horizontal="left"/>
    </xf>
    <xf numFmtId="164" fontId="0" fillId="0" borderId="0" xfId="0" applyNumberFormat="1"/>
    <xf numFmtId="0" fontId="0" fillId="0" borderId="0" xfId="0" applyFill="1" applyBorder="1" applyAlignment="1">
      <alignment horizontal="center"/>
    </xf>
    <xf numFmtId="164" fontId="5" fillId="0" borderId="0" xfId="0" applyNumberFormat="1" applyFont="1" applyFill="1"/>
    <xf numFmtId="164" fontId="5" fillId="0" borderId="0" xfId="0" applyNumberFormat="1" applyFont="1" applyFill="1" applyBorder="1"/>
    <xf numFmtId="171" fontId="5" fillId="0" borderId="0" xfId="101" applyNumberFormat="1" applyFont="1" applyFill="1"/>
    <xf numFmtId="164" fontId="5" fillId="0" borderId="12" xfId="0" applyNumberFormat="1" applyFont="1" applyFill="1" applyBorder="1"/>
    <xf numFmtId="10" fontId="5" fillId="0" borderId="12" xfId="0" applyNumberFormat="1" applyFont="1" applyFill="1" applyBorder="1"/>
    <xf numFmtId="5" fontId="5" fillId="0" borderId="0" xfId="0" applyNumberFormat="1" applyFont="1" applyFill="1"/>
    <xf numFmtId="5" fontId="5" fillId="0" borderId="0" xfId="0" applyNumberFormat="1" applyFont="1" applyFill="1" applyBorder="1"/>
    <xf numFmtId="164" fontId="5" fillId="0" borderId="13" xfId="33" applyNumberFormat="1" applyFont="1" applyFill="1" applyBorder="1"/>
    <xf numFmtId="10" fontId="5" fillId="0" borderId="13" xfId="101" applyNumberFormat="1" applyFont="1" applyFill="1" applyBorder="1"/>
    <xf numFmtId="164" fontId="5" fillId="0" borderId="13" xfId="101" applyNumberFormat="1" applyFont="1" applyFill="1" applyBorder="1"/>
    <xf numFmtId="0" fontId="5" fillId="0" borderId="0" xfId="0" applyFont="1" applyFill="1" applyAlignment="1">
      <alignment horizontal="left"/>
    </xf>
    <xf numFmtId="0" fontId="39" fillId="0" borderId="0" xfId="0" applyFont="1" applyFill="1" applyBorder="1" applyAlignment="1">
      <alignment horizontal="left"/>
    </xf>
    <xf numFmtId="0" fontId="6" fillId="0" borderId="0" xfId="0" applyFont="1" applyFill="1" applyBorder="1"/>
    <xf numFmtId="176" fontId="3" fillId="0" borderId="0" xfId="33" applyNumberFormat="1" applyFill="1"/>
    <xf numFmtId="176" fontId="5" fillId="0" borderId="0" xfId="33" applyNumberFormat="1" applyFont="1" applyFill="1" applyBorder="1" applyProtection="1">
      <protection locked="0"/>
    </xf>
    <xf numFmtId="176" fontId="5" fillId="0" borderId="0" xfId="33" applyNumberFormat="1" applyFont="1" applyFill="1" applyBorder="1" applyAlignment="1" applyProtection="1">
      <alignment horizontal="center"/>
      <protection locked="0"/>
    </xf>
    <xf numFmtId="176" fontId="5" fillId="0" borderId="0" xfId="33" applyNumberFormat="1" applyFont="1" applyFill="1" applyBorder="1"/>
    <xf numFmtId="176" fontId="3" fillId="0" borderId="13" xfId="33" applyNumberFormat="1" applyFill="1" applyBorder="1"/>
    <xf numFmtId="177" fontId="5" fillId="0" borderId="0" xfId="0" applyNumberFormat="1" applyFont="1" applyBorder="1"/>
    <xf numFmtId="168" fontId="5" fillId="0" borderId="13" xfId="0" applyNumberFormat="1" applyFont="1" applyFill="1" applyBorder="1"/>
    <xf numFmtId="169" fontId="5" fillId="0" borderId="13" xfId="0" applyNumberFormat="1" applyFont="1" applyFill="1" applyBorder="1"/>
    <xf numFmtId="169" fontId="5" fillId="0" borderId="0" xfId="0" applyNumberFormat="1" applyFont="1" applyFill="1" applyBorder="1"/>
    <xf numFmtId="172" fontId="5" fillId="0" borderId="0" xfId="101" applyNumberFormat="1" applyFont="1" applyAlignment="1">
      <alignment horizontal="center"/>
    </xf>
    <xf numFmtId="172" fontId="0" fillId="0" borderId="0" xfId="101" applyNumberFormat="1" applyFont="1"/>
    <xf numFmtId="43" fontId="0" fillId="0" borderId="0" xfId="0" applyNumberFormat="1" applyFill="1"/>
    <xf numFmtId="176" fontId="0" fillId="0" borderId="0" xfId="33" applyNumberFormat="1" applyFont="1"/>
    <xf numFmtId="168" fontId="5" fillId="0" borderId="13" xfId="33" applyNumberFormat="1" applyFont="1" applyBorder="1" applyProtection="1"/>
    <xf numFmtId="164" fontId="5" fillId="0" borderId="13" xfId="33" applyNumberFormat="1" applyFont="1" applyBorder="1"/>
    <xf numFmtId="10" fontId="5" fillId="0" borderId="13" xfId="101" applyNumberFormat="1" applyFont="1" applyBorder="1"/>
    <xf numFmtId="176" fontId="0" fillId="0" borderId="0" xfId="33" applyNumberFormat="1" applyFont="1" applyBorder="1"/>
    <xf numFmtId="176" fontId="0" fillId="0" borderId="0" xfId="35" applyNumberFormat="1" applyFont="1" applyBorder="1"/>
    <xf numFmtId="0" fontId="0" fillId="0" borderId="12" xfId="0" applyBorder="1" applyAlignment="1">
      <alignment horizontal="center"/>
    </xf>
    <xf numFmtId="176" fontId="0" fillId="0" borderId="0" xfId="35" applyNumberFormat="1" applyFont="1"/>
    <xf numFmtId="168" fontId="0" fillId="0" borderId="0" xfId="0" applyNumberFormat="1" applyBorder="1"/>
    <xf numFmtId="0" fontId="0" fillId="0" borderId="0" xfId="0" applyAlignment="1">
      <alignment horizontal="right"/>
    </xf>
    <xf numFmtId="173" fontId="5" fillId="0" borderId="12" xfId="33" applyNumberFormat="1" applyFont="1" applyFill="1" applyBorder="1" applyProtection="1"/>
    <xf numFmtId="176" fontId="0" fillId="0" borderId="0" xfId="0" applyNumberFormat="1"/>
    <xf numFmtId="0" fontId="0" fillId="0" borderId="0" xfId="0" quotePrefix="1" applyBorder="1"/>
    <xf numFmtId="176" fontId="0" fillId="0" borderId="0" xfId="0" applyNumberFormat="1" applyBorder="1"/>
    <xf numFmtId="178" fontId="0" fillId="0" borderId="0" xfId="101" applyNumberFormat="1" applyFont="1" applyBorder="1"/>
    <xf numFmtId="0" fontId="48" fillId="0" borderId="0" xfId="90" applyFill="1" applyAlignment="1"/>
    <xf numFmtId="0" fontId="29" fillId="0" borderId="0" xfId="0" applyFont="1"/>
    <xf numFmtId="164" fontId="0" fillId="0" borderId="0" xfId="33" applyNumberFormat="1" applyFont="1"/>
    <xf numFmtId="176" fontId="5" fillId="0" borderId="0" xfId="33" applyNumberFormat="1" applyFont="1" applyFill="1" applyBorder="1" applyAlignment="1">
      <alignment horizontal="center"/>
    </xf>
    <xf numFmtId="176" fontId="3" fillId="0" borderId="12" xfId="33" applyNumberFormat="1" applyFill="1" applyBorder="1" applyAlignment="1">
      <alignment horizontal="center"/>
    </xf>
    <xf numFmtId="176" fontId="3" fillId="0" borderId="13" xfId="33" applyNumberFormat="1" applyFill="1" applyBorder="1" applyAlignment="1">
      <alignment horizontal="center"/>
    </xf>
    <xf numFmtId="176" fontId="3" fillId="0" borderId="0" xfId="33" applyNumberFormat="1" applyFill="1" applyBorder="1"/>
    <xf numFmtId="176" fontId="0" fillId="0" borderId="12" xfId="0" applyNumberFormat="1" applyBorder="1"/>
    <xf numFmtId="176" fontId="5" fillId="0" borderId="12" xfId="33" applyNumberFormat="1" applyFont="1" applyFill="1" applyBorder="1" applyAlignment="1" applyProtection="1">
      <alignment horizontal="center"/>
      <protection locked="0"/>
    </xf>
    <xf numFmtId="176" fontId="0" fillId="0" borderId="0" xfId="33" applyNumberFormat="1" applyFont="1" applyFill="1"/>
    <xf numFmtId="165" fontId="5" fillId="0" borderId="0" xfId="33" applyNumberFormat="1" applyFont="1" applyFill="1" applyProtection="1">
      <protection locked="0"/>
    </xf>
    <xf numFmtId="164" fontId="55" fillId="0" borderId="0" xfId="142" applyNumberFormat="1" applyFont="1" applyFill="1" applyBorder="1" applyAlignment="1">
      <alignment horizontal="right" wrapText="1"/>
    </xf>
    <xf numFmtId="43" fontId="5" fillId="0" borderId="0" xfId="0" applyNumberFormat="1" applyFont="1"/>
    <xf numFmtId="0" fontId="3" fillId="0" borderId="0" xfId="0" applyFont="1" applyFill="1"/>
    <xf numFmtId="0" fontId="3" fillId="0" borderId="0" xfId="0" quotePrefix="1" applyFont="1" applyFill="1"/>
    <xf numFmtId="176" fontId="0" fillId="0" borderId="13" xfId="33" applyNumberFormat="1" applyFont="1" applyFill="1" applyBorder="1"/>
    <xf numFmtId="176" fontId="0" fillId="0" borderId="0" xfId="33" applyNumberFormat="1" applyFont="1" applyFill="1" applyBorder="1"/>
    <xf numFmtId="43" fontId="5" fillId="0" borderId="0" xfId="33" applyFont="1" applyFill="1" applyBorder="1"/>
    <xf numFmtId="0" fontId="54" fillId="0" borderId="0" xfId="143" applyFont="1" applyFill="1" applyAlignment="1">
      <alignment horizontal="centerContinuous"/>
    </xf>
    <xf numFmtId="0" fontId="54" fillId="0" borderId="0" xfId="143" applyFont="1" applyFill="1"/>
    <xf numFmtId="0" fontId="57" fillId="0" borderId="0" xfId="143" applyFont="1" applyFill="1" applyAlignment="1">
      <alignment horizontal="centerContinuous"/>
    </xf>
    <xf numFmtId="0" fontId="57" fillId="0" borderId="12" xfId="143" applyFont="1" applyFill="1" applyBorder="1" applyAlignment="1">
      <alignment horizontal="centerContinuous"/>
    </xf>
    <xf numFmtId="0" fontId="57" fillId="0" borderId="0" xfId="143" applyFont="1" applyFill="1" applyBorder="1" applyAlignment="1">
      <alignment horizontal="centerContinuous"/>
    </xf>
    <xf numFmtId="0" fontId="57" fillId="0" borderId="0" xfId="143" applyFont="1" applyFill="1" applyBorder="1" applyAlignment="1">
      <alignment horizontal="center"/>
    </xf>
    <xf numFmtId="0" fontId="54" fillId="0" borderId="0" xfId="143" applyFont="1" applyFill="1" applyBorder="1"/>
    <xf numFmtId="0" fontId="54" fillId="0" borderId="0" xfId="143" applyFont="1" applyFill="1" applyAlignment="1">
      <alignment horizontal="center"/>
    </xf>
    <xf numFmtId="0" fontId="57" fillId="0" borderId="14" xfId="143" applyFont="1" applyFill="1" applyBorder="1" applyAlignment="1">
      <alignment horizontal="center"/>
    </xf>
    <xf numFmtId="0" fontId="57" fillId="0" borderId="0" xfId="143" applyFont="1" applyFill="1" applyAlignment="1">
      <alignment horizontal="center"/>
    </xf>
    <xf numFmtId="0" fontId="57" fillId="0" borderId="12" xfId="143" applyFont="1" applyFill="1" applyBorder="1" applyAlignment="1">
      <alignment horizontal="center"/>
    </xf>
    <xf numFmtId="0" fontId="57" fillId="0" borderId="0" xfId="143" quotePrefix="1" applyNumberFormat="1" applyFont="1" applyFill="1" applyAlignment="1">
      <alignment horizontal="centerContinuous"/>
    </xf>
    <xf numFmtId="0" fontId="57" fillId="0" borderId="0" xfId="143" applyFont="1" applyFill="1"/>
    <xf numFmtId="183" fontId="57" fillId="0" borderId="0" xfId="143" quotePrefix="1" applyNumberFormat="1" applyFont="1" applyFill="1" applyAlignment="1">
      <alignment horizontal="center"/>
    </xf>
    <xf numFmtId="183" fontId="57" fillId="0" borderId="0" xfId="143" applyNumberFormat="1" applyFont="1" applyFill="1" applyAlignment="1">
      <alignment horizontal="center"/>
    </xf>
    <xf numFmtId="0" fontId="57" fillId="0" borderId="0" xfId="143" applyNumberFormat="1" applyFont="1" applyFill="1" applyAlignment="1">
      <alignment horizontal="left"/>
    </xf>
    <xf numFmtId="184" fontId="54" fillId="0" borderId="0" xfId="143" applyNumberFormat="1" applyFont="1" applyFill="1"/>
    <xf numFmtId="0" fontId="54" fillId="0" borderId="0" xfId="144" applyNumberFormat="1" applyFont="1" applyFill="1" applyAlignment="1">
      <alignment horizontal="right"/>
    </xf>
    <xf numFmtId="0" fontId="58" fillId="0" borderId="0" xfId="143" quotePrefix="1" applyNumberFormat="1" applyFont="1" applyFill="1" applyAlignment="1">
      <alignment horizontal="left"/>
    </xf>
    <xf numFmtId="0" fontId="54" fillId="0" borderId="0" xfId="144" applyNumberFormat="1" applyFont="1" applyFill="1"/>
    <xf numFmtId="2" fontId="54" fillId="0" borderId="0" xfId="143" applyNumberFormat="1" applyFont="1" applyFill="1" applyAlignment="1">
      <alignment horizontal="right" indent="1"/>
    </xf>
    <xf numFmtId="37" fontId="54" fillId="0" borderId="0" xfId="143" applyNumberFormat="1" applyFont="1" applyFill="1" applyAlignment="1">
      <alignment horizontal="center"/>
    </xf>
    <xf numFmtId="0" fontId="54" fillId="0" borderId="0" xfId="144" applyNumberFormat="1" applyFont="1" applyFill="1" applyAlignment="1">
      <alignment horizontal="center"/>
    </xf>
    <xf numFmtId="164" fontId="54" fillId="0" borderId="0" xfId="144" applyNumberFormat="1" applyFont="1" applyFill="1" applyAlignment="1">
      <alignment horizontal="right" indent="1"/>
    </xf>
    <xf numFmtId="37" fontId="54" fillId="0" borderId="0" xfId="143" applyNumberFormat="1" applyFont="1" applyFill="1" applyAlignment="1">
      <alignment horizontal="right"/>
    </xf>
    <xf numFmtId="164" fontId="54" fillId="0" borderId="0" xfId="144" applyNumberFormat="1" applyFont="1" applyFill="1" applyAlignment="1">
      <alignment horizontal="center"/>
    </xf>
    <xf numFmtId="164" fontId="54" fillId="0" borderId="0" xfId="144" applyNumberFormat="1" applyFont="1" applyFill="1" applyAlignment="1">
      <alignment horizontal="right"/>
    </xf>
    <xf numFmtId="164" fontId="54" fillId="0" borderId="0" xfId="143" applyNumberFormat="1" applyFont="1" applyFill="1"/>
    <xf numFmtId="164" fontId="54" fillId="0" borderId="12" xfId="144" applyNumberFormat="1" applyFont="1" applyFill="1" applyBorder="1" applyAlignment="1">
      <alignment horizontal="right" indent="1"/>
    </xf>
    <xf numFmtId="37" fontId="54" fillId="0" borderId="12" xfId="143" applyNumberFormat="1" applyFont="1" applyFill="1" applyBorder="1" applyAlignment="1">
      <alignment horizontal="right"/>
    </xf>
    <xf numFmtId="164" fontId="54" fillId="0" borderId="12" xfId="144" applyNumberFormat="1" applyFont="1" applyFill="1" applyBorder="1" applyAlignment="1">
      <alignment horizontal="center"/>
    </xf>
    <xf numFmtId="164" fontId="54" fillId="0" borderId="12" xfId="144" applyNumberFormat="1" applyFont="1" applyFill="1" applyBorder="1" applyAlignment="1">
      <alignment horizontal="right"/>
    </xf>
    <xf numFmtId="164" fontId="54" fillId="0" borderId="12" xfId="143" applyNumberFormat="1" applyFont="1" applyFill="1" applyBorder="1"/>
    <xf numFmtId="0" fontId="58" fillId="0" borderId="0" xfId="144" applyNumberFormat="1" applyFont="1" applyFill="1" applyAlignment="1">
      <alignment horizontal="left"/>
    </xf>
    <xf numFmtId="164" fontId="58" fillId="0" borderId="0" xfId="144" applyNumberFormat="1" applyFont="1" applyFill="1"/>
    <xf numFmtId="0" fontId="58" fillId="0" borderId="0" xfId="143" applyFont="1" applyFill="1"/>
    <xf numFmtId="37" fontId="58" fillId="0" borderId="0" xfId="143" applyNumberFormat="1" applyFont="1" applyFill="1" applyAlignment="1">
      <alignment horizontal="center"/>
    </xf>
    <xf numFmtId="164" fontId="58" fillId="0" borderId="0" xfId="144" applyNumberFormat="1" applyFont="1" applyFill="1" applyAlignment="1">
      <alignment horizontal="right"/>
    </xf>
    <xf numFmtId="0" fontId="2" fillId="0" borderId="0" xfId="143" applyFill="1"/>
    <xf numFmtId="164" fontId="54" fillId="0" borderId="0" xfId="144" applyNumberFormat="1" applyFont="1" applyFill="1"/>
    <xf numFmtId="164" fontId="58" fillId="0" borderId="15" xfId="144" applyNumberFormat="1" applyFont="1" applyFill="1" applyBorder="1"/>
    <xf numFmtId="164" fontId="58" fillId="0" borderId="15" xfId="144" applyNumberFormat="1" applyFont="1" applyFill="1" applyBorder="1" applyAlignment="1">
      <alignment horizontal="right"/>
    </xf>
    <xf numFmtId="0" fontId="57" fillId="0" borderId="0" xfId="144" applyNumberFormat="1" applyFont="1" applyFill="1" applyAlignment="1">
      <alignment horizontal="left"/>
    </xf>
    <xf numFmtId="164" fontId="57" fillId="0" borderId="0" xfId="144" applyNumberFormat="1" applyFont="1" applyFill="1"/>
    <xf numFmtId="0" fontId="54" fillId="0" borderId="0" xfId="144" applyNumberFormat="1" applyFont="1" applyFill="1" applyBorder="1" applyAlignment="1">
      <alignment horizontal="right"/>
    </xf>
    <xf numFmtId="0" fontId="54" fillId="0" borderId="0" xfId="144" applyNumberFormat="1" applyFont="1" applyFill="1" applyBorder="1" applyAlignment="1">
      <alignment horizontal="center"/>
    </xf>
    <xf numFmtId="0" fontId="54" fillId="0" borderId="0" xfId="144" applyNumberFormat="1" applyFont="1" applyFill="1" applyBorder="1"/>
    <xf numFmtId="164" fontId="54" fillId="0" borderId="0" xfId="144" applyNumberFormat="1" applyFont="1" applyFill="1" applyBorder="1" applyAlignment="1">
      <alignment horizontal="right" indent="1"/>
    </xf>
    <xf numFmtId="37" fontId="54" fillId="0" borderId="0" xfId="143" applyNumberFormat="1" applyFont="1" applyFill="1" applyBorder="1" applyAlignment="1">
      <alignment horizontal="center"/>
    </xf>
    <xf numFmtId="37" fontId="54" fillId="0" borderId="0" xfId="143" applyNumberFormat="1" applyFont="1" applyFill="1" applyBorder="1" applyAlignment="1">
      <alignment horizontal="right"/>
    </xf>
    <xf numFmtId="164" fontId="54" fillId="0" borderId="0" xfId="144" applyNumberFormat="1" applyFont="1" applyFill="1" applyBorder="1" applyAlignment="1">
      <alignment horizontal="center"/>
    </xf>
    <xf numFmtId="164" fontId="54" fillId="0" borderId="0" xfId="144" applyNumberFormat="1" applyFont="1" applyFill="1" applyBorder="1" applyAlignment="1">
      <alignment horizontal="right"/>
    </xf>
    <xf numFmtId="164" fontId="54" fillId="0" borderId="0" xfId="143" applyNumberFormat="1" applyFont="1" applyFill="1" applyBorder="1"/>
    <xf numFmtId="164" fontId="57" fillId="0" borderId="12" xfId="144" applyNumberFormat="1" applyFont="1" applyFill="1" applyBorder="1"/>
    <xf numFmtId="164" fontId="57" fillId="0" borderId="13" xfId="144" applyNumberFormat="1" applyFont="1" applyFill="1" applyBorder="1"/>
    <xf numFmtId="0" fontId="23" fillId="0" borderId="0" xfId="90" applyFont="1" applyFill="1" applyAlignment="1">
      <alignment horizontal="left"/>
    </xf>
    <xf numFmtId="0" fontId="23" fillId="0" borderId="0" xfId="90" applyFont="1" applyFill="1" applyAlignment="1">
      <alignment horizontal="right"/>
    </xf>
    <xf numFmtId="0" fontId="23" fillId="0" borderId="0" xfId="90" applyFont="1" applyFill="1" applyAlignment="1">
      <alignment horizontal="centerContinuous"/>
    </xf>
    <xf numFmtId="0" fontId="23" fillId="0" borderId="0" xfId="90" applyNumberFormat="1" applyFont="1" applyFill="1" applyAlignment="1">
      <alignment horizontal="left"/>
    </xf>
    <xf numFmtId="0" fontId="48" fillId="0" borderId="0" xfId="90" applyNumberFormat="1" applyFill="1" applyAlignment="1">
      <alignment horizontal="right"/>
    </xf>
    <xf numFmtId="0" fontId="48" fillId="0" borderId="0" xfId="90" applyNumberFormat="1" applyFill="1" applyAlignment="1">
      <alignment horizontal="centerContinuous"/>
    </xf>
    <xf numFmtId="0" fontId="48" fillId="0" borderId="0" xfId="90" applyNumberFormat="1" applyFill="1" applyAlignment="1">
      <alignment horizontal="center"/>
    </xf>
    <xf numFmtId="183" fontId="48" fillId="0" borderId="0" xfId="90" applyNumberFormat="1" applyFill="1" applyAlignment="1">
      <alignment horizontal="center"/>
    </xf>
    <xf numFmtId="37" fontId="48" fillId="0" borderId="0" xfId="90" applyNumberFormat="1" applyFill="1" applyAlignment="1">
      <alignment horizontal="centerContinuous"/>
    </xf>
    <xf numFmtId="37" fontId="48" fillId="0" borderId="0" xfId="90" applyNumberFormat="1" applyFill="1" applyAlignment="1"/>
    <xf numFmtId="0" fontId="48" fillId="0" borderId="0" xfId="90" applyFill="1" applyAlignment="1">
      <alignment horizontal="left"/>
    </xf>
    <xf numFmtId="0" fontId="23" fillId="0" borderId="0" xfId="90" applyNumberFormat="1" applyFont="1" applyFill="1" applyAlignment="1">
      <alignment horizontal="center"/>
    </xf>
    <xf numFmtId="0" fontId="23" fillId="0" borderId="0" xfId="90" applyFont="1" applyFill="1" applyAlignment="1">
      <alignment horizontal="center"/>
    </xf>
    <xf numFmtId="183" fontId="23" fillId="0" borderId="0" xfId="90" applyNumberFormat="1" applyFont="1" applyFill="1" applyAlignment="1">
      <alignment horizontal="center"/>
    </xf>
    <xf numFmtId="37" fontId="23" fillId="0" borderId="0" xfId="90" applyNumberFormat="1" applyFont="1" applyFill="1" applyAlignment="1">
      <alignment horizontal="center"/>
    </xf>
    <xf numFmtId="37" fontId="23" fillId="0" borderId="0" xfId="90" applyNumberFormat="1" applyFont="1" applyFill="1" applyAlignment="1">
      <alignment horizontal="centerContinuous"/>
    </xf>
    <xf numFmtId="0" fontId="48" fillId="0" borderId="0" xfId="90" applyNumberFormat="1" applyFont="1" applyFill="1" applyAlignment="1">
      <alignment horizontal="centerContinuous"/>
    </xf>
    <xf numFmtId="0" fontId="48" fillId="0" borderId="0" xfId="90" applyFont="1" applyFill="1" applyAlignment="1">
      <alignment horizontal="center"/>
    </xf>
    <xf numFmtId="37" fontId="23" fillId="0" borderId="16" xfId="90" applyNumberFormat="1" applyFont="1" applyFill="1" applyBorder="1" applyAlignment="1">
      <alignment horizontal="center"/>
    </xf>
    <xf numFmtId="0" fontId="23" fillId="0" borderId="16" xfId="90" applyFont="1" applyFill="1" applyBorder="1" applyAlignment="1">
      <alignment horizontal="center"/>
    </xf>
    <xf numFmtId="0" fontId="23" fillId="0" borderId="16" xfId="90" applyNumberFormat="1" applyFont="1" applyFill="1" applyBorder="1" applyAlignment="1">
      <alignment horizontal="center"/>
    </xf>
    <xf numFmtId="3" fontId="23" fillId="0" borderId="0" xfId="90" applyNumberFormat="1" applyFont="1" applyFill="1" applyAlignment="1">
      <alignment horizontal="center"/>
    </xf>
    <xf numFmtId="183" fontId="23" fillId="0" borderId="16" xfId="90" applyNumberFormat="1" applyFont="1" applyFill="1" applyBorder="1" applyAlignment="1">
      <alignment horizontal="center"/>
    </xf>
    <xf numFmtId="3" fontId="23" fillId="0" borderId="16" xfId="90" applyNumberFormat="1" applyFont="1" applyFill="1" applyBorder="1" applyAlignment="1">
      <alignment horizontal="center"/>
    </xf>
    <xf numFmtId="0" fontId="48" fillId="0" borderId="0" xfId="90" applyFill="1" applyAlignment="1">
      <alignment horizontal="right"/>
    </xf>
    <xf numFmtId="0" fontId="48" fillId="0" borderId="0" xfId="90" applyFill="1" applyAlignment="1">
      <alignment horizontal="center"/>
    </xf>
    <xf numFmtId="37" fontId="48" fillId="0" borderId="0" xfId="90" applyNumberFormat="1" applyFill="1"/>
    <xf numFmtId="0" fontId="23" fillId="0" borderId="12" xfId="90" applyNumberFormat="1" applyFont="1" applyFill="1" applyBorder="1" applyAlignment="1">
      <alignment horizontal="center"/>
    </xf>
    <xf numFmtId="39" fontId="48" fillId="0" borderId="0" xfId="90" applyNumberFormat="1" applyFill="1" applyAlignment="1"/>
    <xf numFmtId="2" fontId="48" fillId="0" borderId="0" xfId="90" applyNumberFormat="1" applyFill="1" applyAlignment="1">
      <alignment horizontal="left"/>
    </xf>
    <xf numFmtId="0" fontId="48" fillId="0" borderId="0" xfId="90" applyFont="1" applyFill="1" applyAlignment="1"/>
    <xf numFmtId="0" fontId="48" fillId="0" borderId="0" xfId="90" applyNumberFormat="1" applyFont="1" applyFill="1" applyAlignment="1">
      <alignment horizontal="center"/>
    </xf>
    <xf numFmtId="183" fontId="48" fillId="0" borderId="0" xfId="90" applyNumberFormat="1" applyFont="1" applyFill="1" applyAlignment="1">
      <alignment horizontal="center"/>
    </xf>
    <xf numFmtId="39" fontId="48" fillId="0" borderId="0" xfId="145" applyNumberFormat="1" applyFont="1" applyFill="1"/>
    <xf numFmtId="3" fontId="48" fillId="0" borderId="0" xfId="90" applyNumberFormat="1" applyFill="1"/>
    <xf numFmtId="37" fontId="48" fillId="0" borderId="0" xfId="145" applyNumberFormat="1" applyFont="1" applyFill="1"/>
    <xf numFmtId="43" fontId="48" fillId="0" borderId="0" xfId="90" applyNumberFormat="1" applyFill="1"/>
    <xf numFmtId="185" fontId="48" fillId="0" borderId="0" xfId="90" applyNumberFormat="1" applyFill="1"/>
    <xf numFmtId="39" fontId="48" fillId="0" borderId="12" xfId="145" applyNumberFormat="1" applyFont="1" applyFill="1" applyBorder="1"/>
    <xf numFmtId="37" fontId="48" fillId="0" borderId="12" xfId="145" applyNumberFormat="1" applyFont="1" applyFill="1" applyBorder="1"/>
    <xf numFmtId="43" fontId="48" fillId="0" borderId="0" xfId="90" applyNumberFormat="1" applyFill="1" applyAlignment="1"/>
    <xf numFmtId="185" fontId="48" fillId="0" borderId="0" xfId="90" applyNumberFormat="1" applyFill="1" applyAlignment="1"/>
    <xf numFmtId="39" fontId="23" fillId="0" borderId="0" xfId="145" applyNumberFormat="1" applyFont="1" applyFill="1"/>
    <xf numFmtId="0" fontId="23" fillId="0" borderId="0" xfId="90" applyFont="1" applyFill="1" applyAlignment="1"/>
    <xf numFmtId="37" fontId="23" fillId="0" borderId="0" xfId="90" applyNumberFormat="1" applyFont="1" applyFill="1" applyAlignment="1"/>
    <xf numFmtId="43" fontId="23" fillId="0" borderId="0" xfId="90" applyNumberFormat="1" applyFont="1" applyFill="1" applyAlignment="1"/>
    <xf numFmtId="0" fontId="48" fillId="0" borderId="0" xfId="145" applyFont="1" applyFill="1"/>
    <xf numFmtId="0" fontId="48" fillId="0" borderId="0" xfId="90" applyNumberFormat="1" applyFont="1" applyFill="1" applyAlignment="1"/>
    <xf numFmtId="37" fontId="48" fillId="0" borderId="16" xfId="90" applyNumberFormat="1" applyFill="1" applyBorder="1"/>
    <xf numFmtId="0" fontId="59" fillId="0" borderId="0" xfId="90" applyNumberFormat="1" applyFont="1" applyFill="1" applyAlignment="1"/>
    <xf numFmtId="2" fontId="48" fillId="0" borderId="0" xfId="90" applyNumberFormat="1" applyFont="1" applyFill="1" applyAlignment="1">
      <alignment horizontal="left"/>
    </xf>
    <xf numFmtId="39" fontId="48" fillId="0" borderId="0" xfId="145" applyNumberFormat="1" applyFont="1" applyFill="1" applyBorder="1"/>
    <xf numFmtId="0" fontId="23" fillId="0" borderId="0" xfId="90" applyNumberFormat="1" applyFont="1" applyFill="1" applyBorder="1" applyAlignment="1">
      <alignment horizontal="center"/>
    </xf>
    <xf numFmtId="2" fontId="48" fillId="0" borderId="0" xfId="90" applyNumberFormat="1" applyFill="1" applyBorder="1" applyAlignment="1">
      <alignment horizontal="left"/>
    </xf>
    <xf numFmtId="0" fontId="48" fillId="0" borderId="0" xfId="90" applyFill="1" applyBorder="1" applyAlignment="1">
      <alignment horizontal="right"/>
    </xf>
    <xf numFmtId="0" fontId="48" fillId="0" borderId="0" xfId="90" applyNumberFormat="1" applyFont="1" applyFill="1" applyBorder="1" applyAlignment="1"/>
    <xf numFmtId="0" fontId="48" fillId="0" borderId="0" xfId="90" applyFill="1" applyBorder="1" applyAlignment="1"/>
    <xf numFmtId="0" fontId="48" fillId="0" borderId="0" xfId="90" applyFill="1" applyBorder="1" applyAlignment="1">
      <alignment horizontal="center"/>
    </xf>
    <xf numFmtId="0" fontId="48" fillId="0" borderId="0" xfId="90" applyNumberFormat="1" applyFont="1" applyFill="1" applyBorder="1" applyAlignment="1">
      <alignment horizontal="center"/>
    </xf>
    <xf numFmtId="183" fontId="48" fillId="0" borderId="0" xfId="90" applyNumberFormat="1" applyFont="1" applyFill="1" applyBorder="1" applyAlignment="1">
      <alignment horizontal="center"/>
    </xf>
    <xf numFmtId="0" fontId="48" fillId="0" borderId="0" xfId="145" applyFont="1" applyFill="1" applyBorder="1"/>
    <xf numFmtId="37" fontId="48" fillId="0" borderId="0" xfId="145" applyNumberFormat="1" applyFont="1" applyFill="1" applyBorder="1"/>
    <xf numFmtId="43" fontId="48" fillId="0" borderId="0" xfId="90" applyNumberFormat="1" applyFill="1" applyBorder="1"/>
    <xf numFmtId="43" fontId="48" fillId="0" borderId="0" xfId="90" applyNumberFormat="1" applyFill="1" applyBorder="1" applyAlignment="1"/>
    <xf numFmtId="185" fontId="48" fillId="0" borderId="0" xfId="90" applyNumberFormat="1" applyFill="1" applyBorder="1"/>
    <xf numFmtId="2" fontId="48" fillId="0" borderId="0" xfId="90" applyNumberFormat="1" applyFont="1" applyFill="1" applyBorder="1" applyAlignment="1">
      <alignment horizontal="left"/>
    </xf>
    <xf numFmtId="0" fontId="48" fillId="0" borderId="0" xfId="90" applyFill="1"/>
    <xf numFmtId="37" fontId="48" fillId="0" borderId="0" xfId="90" applyNumberFormat="1" applyFill="1" applyBorder="1"/>
    <xf numFmtId="37" fontId="48" fillId="0" borderId="12" xfId="90" applyNumberFormat="1" applyFill="1" applyBorder="1"/>
    <xf numFmtId="0" fontId="48" fillId="0" borderId="0" xfId="90" applyNumberFormat="1" applyFont="1" applyFill="1" applyAlignment="1">
      <alignment horizontal="left"/>
    </xf>
    <xf numFmtId="37" fontId="48" fillId="0" borderId="12" xfId="90" applyNumberFormat="1" applyFont="1" applyFill="1" applyBorder="1" applyAlignment="1"/>
    <xf numFmtId="37" fontId="48" fillId="0" borderId="0" xfId="90" applyNumberFormat="1" applyFont="1" applyFill="1" applyAlignment="1"/>
    <xf numFmtId="0" fontId="59" fillId="0" borderId="0" xfId="90" applyNumberFormat="1" applyFont="1" applyFill="1" applyAlignment="1">
      <alignment horizontal="left"/>
    </xf>
    <xf numFmtId="39" fontId="48" fillId="0" borderId="12" xfId="90" applyNumberFormat="1" applyFont="1" applyFill="1" applyBorder="1"/>
    <xf numFmtId="0" fontId="48" fillId="0" borderId="0" xfId="90" applyFont="1" applyFill="1"/>
    <xf numFmtId="37" fontId="48" fillId="0" borderId="12" xfId="90" applyNumberFormat="1" applyFont="1" applyFill="1" applyBorder="1"/>
    <xf numFmtId="37" fontId="48" fillId="0" borderId="0" xfId="90" applyNumberFormat="1" applyFont="1" applyFill="1"/>
    <xf numFmtId="0" fontId="48" fillId="0" borderId="0" xfId="90" applyFont="1" applyFill="1" applyAlignment="1">
      <alignment horizontal="right"/>
    </xf>
    <xf numFmtId="2" fontId="23" fillId="0" borderId="0" xfId="90" applyNumberFormat="1" applyFont="1" applyFill="1" applyAlignment="1">
      <alignment horizontal="left"/>
    </xf>
    <xf numFmtId="0" fontId="48" fillId="0" borderId="16" xfId="90" applyFill="1" applyBorder="1"/>
    <xf numFmtId="0" fontId="48" fillId="0" borderId="0" xfId="90" applyFill="1" applyBorder="1" applyAlignment="1">
      <alignment horizontal="left"/>
    </xf>
    <xf numFmtId="0" fontId="48" fillId="0" borderId="0" xfId="90" applyFont="1" applyFill="1" applyBorder="1" applyAlignment="1">
      <alignment horizontal="left"/>
    </xf>
    <xf numFmtId="0" fontId="59" fillId="0" borderId="0" xfId="90" applyFont="1" applyFill="1" applyBorder="1" applyAlignment="1">
      <alignment horizontal="left"/>
    </xf>
    <xf numFmtId="0" fontId="48" fillId="0" borderId="0" xfId="90" applyNumberFormat="1" applyFont="1" applyFill="1" applyBorder="1" applyAlignment="1">
      <alignment horizontal="left"/>
    </xf>
    <xf numFmtId="0" fontId="23" fillId="0" borderId="0" xfId="90" applyNumberFormat="1" applyFont="1" applyFill="1" applyAlignment="1"/>
    <xf numFmtId="49" fontId="48" fillId="0" borderId="0" xfId="145" applyNumberFormat="1" applyFont="1" applyFill="1" applyAlignment="1">
      <alignment horizontal="right" vertical="top"/>
    </xf>
    <xf numFmtId="39" fontId="23" fillId="0" borderId="12" xfId="145" applyNumberFormat="1" applyFont="1" applyFill="1" applyBorder="1"/>
    <xf numFmtId="37" fontId="23" fillId="0" borderId="12" xfId="90" applyNumberFormat="1" applyFont="1" applyFill="1" applyBorder="1" applyAlignment="1"/>
    <xf numFmtId="185" fontId="23" fillId="0" borderId="0" xfId="90" applyNumberFormat="1" applyFont="1" applyFill="1" applyAlignment="1"/>
    <xf numFmtId="39" fontId="23" fillId="0" borderId="13" xfId="145" applyNumberFormat="1" applyFont="1" applyFill="1" applyBorder="1"/>
    <xf numFmtId="37" fontId="23" fillId="0" borderId="13" xfId="145" applyNumberFormat="1" applyFont="1" applyFill="1" applyBorder="1"/>
    <xf numFmtId="39" fontId="23" fillId="0" borderId="0" xfId="145" applyNumberFormat="1" applyFont="1" applyFill="1" applyBorder="1"/>
    <xf numFmtId="37" fontId="23" fillId="0" borderId="0" xfId="145" applyNumberFormat="1" applyFont="1" applyFill="1" applyBorder="1"/>
    <xf numFmtId="3" fontId="23" fillId="0" borderId="0" xfId="90" applyNumberFormat="1" applyFont="1" applyFill="1" applyAlignment="1"/>
    <xf numFmtId="0" fontId="48" fillId="0" borderId="0" xfId="90" applyFont="1" applyFill="1" applyAlignment="1">
      <alignment horizontal="left"/>
    </xf>
    <xf numFmtId="3" fontId="48" fillId="0" borderId="0" xfId="90" applyNumberFormat="1" applyFont="1" applyFill="1" applyAlignment="1"/>
    <xf numFmtId="43" fontId="48" fillId="0" borderId="0" xfId="90" applyNumberFormat="1" applyFont="1" applyFill="1"/>
    <xf numFmtId="185" fontId="48" fillId="0" borderId="0" xfId="90" applyNumberFormat="1" applyFont="1" applyFill="1" applyAlignment="1"/>
    <xf numFmtId="37" fontId="23" fillId="0" borderId="0" xfId="145" applyNumberFormat="1" applyFont="1" applyFill="1"/>
    <xf numFmtId="39" fontId="23" fillId="0" borderId="17" xfId="90" applyNumberFormat="1" applyFont="1" applyFill="1" applyBorder="1" applyAlignment="1"/>
    <xf numFmtId="37" fontId="23" fillId="0" borderId="17" xfId="90" applyNumberFormat="1" applyFont="1" applyFill="1" applyBorder="1" applyAlignment="1"/>
    <xf numFmtId="39" fontId="23" fillId="0" borderId="0" xfId="90" applyNumberFormat="1" applyFont="1" applyFill="1" applyAlignment="1"/>
    <xf numFmtId="4" fontId="3" fillId="0" borderId="0" xfId="90" applyNumberFormat="1" applyFont="1" applyFill="1" applyBorder="1"/>
    <xf numFmtId="2" fontId="48" fillId="0" borderId="0" xfId="90" applyNumberFormat="1" applyFill="1"/>
    <xf numFmtId="0" fontId="60" fillId="0" borderId="0" xfId="90" applyFont="1" applyFill="1" applyAlignment="1"/>
    <xf numFmtId="0" fontId="48" fillId="0" borderId="0" xfId="90" quotePrefix="1" applyFont="1" applyFill="1" applyAlignment="1"/>
    <xf numFmtId="0" fontId="61" fillId="0" borderId="0" xfId="143" applyFont="1" applyFill="1"/>
    <xf numFmtId="0" fontId="29" fillId="0" borderId="0" xfId="143" applyFont="1" applyFill="1" applyAlignment="1">
      <alignment horizontal="center"/>
    </xf>
    <xf numFmtId="0" fontId="29" fillId="0" borderId="0" xfId="143" applyFont="1" applyFill="1"/>
    <xf numFmtId="0" fontId="62" fillId="0" borderId="0" xfId="143" applyFont="1" applyFill="1" applyBorder="1"/>
    <xf numFmtId="43" fontId="29" fillId="0" borderId="0" xfId="146" applyFont="1" applyFill="1"/>
    <xf numFmtId="43" fontId="29" fillId="0" borderId="0" xfId="143" applyNumberFormat="1" applyFont="1" applyFill="1" applyAlignment="1">
      <alignment horizontal="center"/>
    </xf>
    <xf numFmtId="17" fontId="63" fillId="0" borderId="0" xfId="143" applyNumberFormat="1" applyFont="1" applyFill="1" applyAlignment="1">
      <alignment horizontal="center"/>
    </xf>
    <xf numFmtId="0" fontId="61" fillId="0" borderId="0" xfId="147" quotePrefix="1" applyFont="1" applyFill="1" applyAlignment="1">
      <alignment horizontal="left" wrapText="1"/>
    </xf>
    <xf numFmtId="10" fontId="61" fillId="0" borderId="0" xfId="148" applyNumberFormat="1" applyFont="1" applyFill="1" applyAlignment="1">
      <alignment horizontal="center" wrapText="1"/>
    </xf>
    <xf numFmtId="43" fontId="29" fillId="0" borderId="0" xfId="146" quotePrefix="1" applyFont="1" applyFill="1" applyAlignment="1">
      <alignment horizontal="center" wrapText="1"/>
    </xf>
    <xf numFmtId="0" fontId="29" fillId="0" borderId="0" xfId="147" quotePrefix="1" applyFont="1" applyFill="1" applyAlignment="1">
      <alignment horizontal="center" wrapText="1"/>
    </xf>
    <xf numFmtId="0" fontId="29" fillId="0" borderId="0" xfId="143" applyFont="1" applyFill="1" applyAlignment="1">
      <alignment horizontal="center" wrapText="1"/>
    </xf>
    <xf numFmtId="0" fontId="29" fillId="0" borderId="0" xfId="143" applyFont="1" applyFill="1" applyAlignment="1">
      <alignment wrapText="1"/>
    </xf>
    <xf numFmtId="10" fontId="29" fillId="0" borderId="0" xfId="149" applyNumberFormat="1" applyFont="1" applyFill="1" applyAlignment="1">
      <alignment horizontal="center"/>
    </xf>
    <xf numFmtId="43" fontId="29" fillId="0" borderId="0" xfId="143" applyNumberFormat="1" applyFont="1" applyFill="1"/>
    <xf numFmtId="0" fontId="29" fillId="0" borderId="0" xfId="150" applyFont="1" applyFill="1"/>
    <xf numFmtId="0" fontId="61" fillId="0" borderId="12" xfId="143" applyFont="1" applyFill="1" applyBorder="1"/>
    <xf numFmtId="43" fontId="29" fillId="0" borderId="14" xfId="143" applyNumberFormat="1" applyFont="1" applyFill="1" applyBorder="1"/>
    <xf numFmtId="43" fontId="29" fillId="0" borderId="15" xfId="143" applyNumberFormat="1" applyFont="1" applyFill="1" applyBorder="1"/>
    <xf numFmtId="43" fontId="29" fillId="0" borderId="0" xfId="144" applyFont="1" applyFill="1"/>
    <xf numFmtId="0" fontId="61" fillId="0" borderId="0" xfId="449" applyFont="1" applyFill="1"/>
    <xf numFmtId="0" fontId="29" fillId="0" borderId="0" xfId="449" applyFont="1" applyFill="1" applyAlignment="1">
      <alignment horizontal="center"/>
    </xf>
    <xf numFmtId="0" fontId="29" fillId="0" borderId="0" xfId="449" applyFont="1" applyFill="1"/>
    <xf numFmtId="0" fontId="62" fillId="0" borderId="0" xfId="449" applyFont="1" applyFill="1" applyBorder="1"/>
    <xf numFmtId="43" fontId="29" fillId="0" borderId="0" xfId="449" applyNumberFormat="1" applyFont="1" applyFill="1" applyAlignment="1">
      <alignment horizontal="center"/>
    </xf>
    <xf numFmtId="17" fontId="63" fillId="0" borderId="0" xfId="449" applyNumberFormat="1" applyFont="1" applyFill="1" applyAlignment="1">
      <alignment horizontal="center"/>
    </xf>
    <xf numFmtId="0" fontId="29" fillId="0" borderId="0" xfId="449" applyFont="1" applyFill="1" applyAlignment="1">
      <alignment horizontal="center" wrapText="1"/>
    </xf>
    <xf numFmtId="0" fontId="29" fillId="0" borderId="0" xfId="449" applyFont="1" applyFill="1" applyAlignment="1">
      <alignment wrapText="1"/>
    </xf>
    <xf numFmtId="43" fontId="29" fillId="0" borderId="0" xfId="449" applyNumberFormat="1" applyFont="1" applyFill="1"/>
    <xf numFmtId="0" fontId="61" fillId="0" borderId="12" xfId="449" applyFont="1" applyFill="1" applyBorder="1"/>
    <xf numFmtId="43" fontId="29" fillId="0" borderId="14" xfId="449" applyNumberFormat="1" applyFont="1" applyFill="1" applyBorder="1"/>
    <xf numFmtId="43" fontId="29" fillId="0" borderId="15" xfId="449" applyNumberFormat="1" applyFont="1" applyFill="1" applyBorder="1"/>
    <xf numFmtId="43" fontId="29" fillId="0" borderId="12" xfId="449" applyNumberFormat="1" applyFont="1" applyFill="1" applyBorder="1"/>
    <xf numFmtId="43" fontId="29" fillId="0" borderId="13" xfId="449" applyNumberFormat="1" applyFont="1" applyFill="1" applyBorder="1"/>
    <xf numFmtId="43" fontId="29" fillId="0" borderId="0" xfId="321" applyFont="1" applyFill="1"/>
    <xf numFmtId="0" fontId="3" fillId="0" borderId="0" xfId="0" applyFont="1" applyFill="1" applyBorder="1"/>
    <xf numFmtId="0" fontId="3" fillId="0" borderId="0" xfId="0" quotePrefix="1" applyFont="1" applyFill="1" applyBorder="1"/>
    <xf numFmtId="0" fontId="0" fillId="0" borderId="0" xfId="0" quotePrefix="1" applyFill="1" applyBorder="1"/>
    <xf numFmtId="172" fontId="0" fillId="0" borderId="12" xfId="101" applyNumberFormat="1" applyFont="1" applyFill="1" applyBorder="1"/>
    <xf numFmtId="0" fontId="3" fillId="0" borderId="0" xfId="0" applyFont="1"/>
    <xf numFmtId="37" fontId="54" fillId="22" borderId="0" xfId="143" applyNumberFormat="1" applyFont="1" applyFill="1" applyAlignment="1">
      <alignment horizontal="center"/>
    </xf>
    <xf numFmtId="183" fontId="48" fillId="22" borderId="0" xfId="90" applyNumberFormat="1" applyFont="1" applyFill="1" applyAlignment="1">
      <alignment horizontal="center"/>
    </xf>
    <xf numFmtId="164" fontId="48" fillId="0" borderId="0" xfId="33" applyNumberFormat="1" applyFont="1" applyFill="1" applyAlignment="1"/>
    <xf numFmtId="164" fontId="48" fillId="0" borderId="12" xfId="33" applyNumberFormat="1" applyFont="1" applyFill="1" applyBorder="1" applyAlignment="1"/>
    <xf numFmtId="43" fontId="48" fillId="0" borderId="12" xfId="90" applyNumberFormat="1" applyFill="1" applyBorder="1"/>
    <xf numFmtId="185" fontId="48" fillId="0" borderId="12" xfId="90" applyNumberFormat="1" applyFill="1" applyBorder="1"/>
    <xf numFmtId="185" fontId="48" fillId="0" borderId="12" xfId="90" applyNumberFormat="1" applyFont="1" applyFill="1" applyBorder="1"/>
    <xf numFmtId="43" fontId="23" fillId="0" borderId="12" xfId="90" applyNumberFormat="1" applyFont="1" applyFill="1" applyBorder="1" applyAlignment="1"/>
    <xf numFmtId="43" fontId="23" fillId="0" borderId="13" xfId="90" applyNumberFormat="1" applyFont="1" applyFill="1" applyBorder="1" applyAlignment="1"/>
    <xf numFmtId="43" fontId="48" fillId="0" borderId="0" xfId="33" applyFont="1" applyFill="1" applyAlignment="1"/>
    <xf numFmtId="43" fontId="23" fillId="0" borderId="0" xfId="33" applyFont="1" applyFill="1" applyAlignment="1"/>
    <xf numFmtId="43" fontId="48" fillId="0" borderId="0" xfId="33" applyFont="1" applyFill="1"/>
    <xf numFmtId="43" fontId="48" fillId="0" borderId="12" xfId="33" applyFont="1" applyFill="1" applyBorder="1"/>
    <xf numFmtId="43" fontId="48" fillId="0" borderId="0" xfId="33" applyFont="1" applyFill="1" applyBorder="1"/>
    <xf numFmtId="43" fontId="48" fillId="0" borderId="12" xfId="33" applyFont="1" applyFill="1" applyBorder="1" applyAlignment="1"/>
    <xf numFmtId="43" fontId="61" fillId="0" borderId="0" xfId="143" applyNumberFormat="1" applyFont="1" applyFill="1" applyAlignment="1">
      <alignment horizontal="center"/>
    </xf>
    <xf numFmtId="10" fontId="29" fillId="22" borderId="0" xfId="149" applyNumberFormat="1" applyFont="1" applyFill="1" applyAlignment="1">
      <alignment horizontal="center"/>
    </xf>
    <xf numFmtId="10" fontId="29" fillId="68" borderId="0" xfId="149" applyNumberFormat="1" applyFont="1" applyFill="1" applyAlignment="1">
      <alignment horizontal="center"/>
    </xf>
    <xf numFmtId="0" fontId="23" fillId="68" borderId="0" xfId="90" applyFont="1" applyFill="1" applyAlignment="1"/>
    <xf numFmtId="0" fontId="48" fillId="68" borderId="0" xfId="90" applyFill="1" applyAlignment="1"/>
    <xf numFmtId="0" fontId="23" fillId="68" borderId="12" xfId="90" applyFont="1" applyFill="1" applyBorder="1" applyAlignment="1"/>
    <xf numFmtId="0" fontId="48" fillId="68" borderId="0" xfId="90" applyFill="1" applyBorder="1" applyAlignment="1"/>
    <xf numFmtId="0" fontId="23" fillId="68" borderId="0" xfId="90" applyFont="1" applyFill="1" applyBorder="1" applyAlignment="1"/>
    <xf numFmtId="185" fontId="48" fillId="68" borderId="0" xfId="90" applyNumberFormat="1" applyFill="1"/>
    <xf numFmtId="185" fontId="48" fillId="68" borderId="0" xfId="90" applyNumberFormat="1" applyFill="1" applyBorder="1"/>
    <xf numFmtId="185" fontId="48" fillId="69" borderId="0" xfId="90" applyNumberFormat="1" applyFill="1"/>
    <xf numFmtId="10" fontId="29" fillId="69" borderId="0" xfId="149" applyNumberFormat="1" applyFont="1" applyFill="1" applyAlignment="1">
      <alignment horizontal="center"/>
    </xf>
    <xf numFmtId="0" fontId="3" fillId="0" borderId="0" xfId="0" quotePrefix="1" applyFont="1" applyFill="1" applyBorder="1" applyAlignment="1">
      <alignment horizontal="left"/>
    </xf>
    <xf numFmtId="0" fontId="54" fillId="0" borderId="0" xfId="0" applyFont="1" applyFill="1"/>
    <xf numFmtId="176" fontId="54" fillId="0" borderId="0" xfId="33" applyNumberFormat="1" applyFont="1" applyFill="1"/>
    <xf numFmtId="176" fontId="54" fillId="0" borderId="12" xfId="33" applyNumberFormat="1" applyFont="1" applyFill="1" applyBorder="1"/>
    <xf numFmtId="176" fontId="54" fillId="0" borderId="0" xfId="33" applyNumberFormat="1" applyFont="1" applyFill="1" applyBorder="1"/>
    <xf numFmtId="178" fontId="54" fillId="0" borderId="0" xfId="101" applyNumberFormat="1" applyFont="1" applyFill="1" applyBorder="1"/>
    <xf numFmtId="176" fontId="54" fillId="0" borderId="13" xfId="33" applyNumberFormat="1" applyFont="1" applyFill="1" applyBorder="1"/>
    <xf numFmtId="172" fontId="3" fillId="0" borderId="12" xfId="101" applyNumberFormat="1" applyFont="1" applyFill="1" applyBorder="1"/>
    <xf numFmtId="0" fontId="0" fillId="0" borderId="0" xfId="0" applyFill="1" applyAlignment="1">
      <alignment horizontal="right"/>
    </xf>
    <xf numFmtId="164" fontId="3" fillId="0" borderId="13" xfId="33" applyNumberFormat="1" applyFill="1" applyBorder="1"/>
    <xf numFmtId="10" fontId="0" fillId="0" borderId="12" xfId="101" applyNumberFormat="1" applyFont="1" applyFill="1" applyBorder="1"/>
    <xf numFmtId="176" fontId="0" fillId="0" borderId="12" xfId="33" applyNumberFormat="1" applyFont="1" applyFill="1" applyBorder="1"/>
    <xf numFmtId="0" fontId="0" fillId="0" borderId="12" xfId="0" applyFill="1" applyBorder="1"/>
    <xf numFmtId="191" fontId="0" fillId="0" borderId="0" xfId="0" applyNumberFormat="1" applyFill="1"/>
    <xf numFmtId="9" fontId="0" fillId="0" borderId="12" xfId="101" applyFont="1" applyFill="1" applyBorder="1"/>
    <xf numFmtId="9" fontId="0" fillId="0" borderId="0" xfId="101" applyFont="1" applyFill="1" applyBorder="1"/>
    <xf numFmtId="10" fontId="0" fillId="0" borderId="0" xfId="101" applyNumberFormat="1" applyFont="1" applyFill="1" applyBorder="1"/>
    <xf numFmtId="173" fontId="0" fillId="0" borderId="0" xfId="33" applyNumberFormat="1" applyFont="1"/>
    <xf numFmtId="164" fontId="54" fillId="0" borderId="12" xfId="33" applyNumberFormat="1" applyFont="1" applyFill="1" applyBorder="1"/>
    <xf numFmtId="164" fontId="54" fillId="0" borderId="0" xfId="33" applyNumberFormat="1" applyFont="1" applyFill="1" applyBorder="1"/>
    <xf numFmtId="0" fontId="3" fillId="0" borderId="0" xfId="0" applyFont="1" applyFill="1" applyAlignment="1"/>
    <xf numFmtId="192" fontId="0" fillId="0" borderId="0" xfId="0" applyNumberFormat="1"/>
    <xf numFmtId="0" fontId="29" fillId="0" borderId="0" xfId="446" applyFont="1"/>
    <xf numFmtId="0" fontId="110" fillId="0" borderId="0" xfId="446" applyFont="1" applyBorder="1" applyAlignment="1">
      <alignment horizontal="left"/>
    </xf>
    <xf numFmtId="0" fontId="61" fillId="0" borderId="33" xfId="446" applyFont="1" applyBorder="1" applyAlignment="1">
      <alignment horizontal="center"/>
    </xf>
    <xf numFmtId="0" fontId="61" fillId="0" borderId="34" xfId="446" applyFont="1" applyBorder="1" applyAlignment="1">
      <alignment horizontal="center"/>
    </xf>
    <xf numFmtId="0" fontId="61" fillId="0" borderId="35" xfId="446" applyFont="1" applyBorder="1" applyAlignment="1">
      <alignment horizontal="center"/>
    </xf>
    <xf numFmtId="0" fontId="29" fillId="0" borderId="36" xfId="446" applyFont="1" applyBorder="1"/>
    <xf numFmtId="0" fontId="29" fillId="0" borderId="15" xfId="446" applyFont="1" applyBorder="1"/>
    <xf numFmtId="164" fontId="29" fillId="0" borderId="15" xfId="33" applyNumberFormat="1" applyFont="1" applyBorder="1"/>
    <xf numFmtId="164" fontId="29" fillId="0" borderId="37" xfId="33" applyNumberFormat="1" applyFont="1" applyBorder="1"/>
    <xf numFmtId="0" fontId="29" fillId="0" borderId="38" xfId="446" applyFont="1" applyBorder="1"/>
    <xf numFmtId="0" fontId="29" fillId="0" borderId="14" xfId="446" applyFont="1" applyBorder="1"/>
    <xf numFmtId="164" fontId="29" fillId="0" borderId="14" xfId="33" applyNumberFormat="1" applyFont="1" applyBorder="1"/>
    <xf numFmtId="164" fontId="29" fillId="0" borderId="39" xfId="33" applyNumberFormat="1" applyFont="1" applyBorder="1"/>
    <xf numFmtId="0" fontId="29" fillId="0" borderId="40" xfId="446" applyFont="1" applyBorder="1"/>
    <xf numFmtId="0" fontId="29" fillId="0" borderId="0" xfId="446" applyFont="1" applyBorder="1"/>
    <xf numFmtId="164" fontId="29" fillId="0" borderId="0" xfId="33" applyNumberFormat="1" applyFont="1" applyBorder="1"/>
    <xf numFmtId="164" fontId="29" fillId="0" borderId="41" xfId="33" applyNumberFormat="1" applyFont="1" applyBorder="1"/>
    <xf numFmtId="0" fontId="29" fillId="0" borderId="42" xfId="446" applyFont="1" applyBorder="1"/>
    <xf numFmtId="0" fontId="29" fillId="0" borderId="12" xfId="446" applyFont="1" applyBorder="1"/>
    <xf numFmtId="164" fontId="29" fillId="0" borderId="12" xfId="33" applyNumberFormat="1" applyFont="1" applyBorder="1"/>
    <xf numFmtId="164" fontId="29" fillId="0" borderId="43" xfId="33" applyNumberFormat="1" applyFont="1" applyBorder="1"/>
    <xf numFmtId="0" fontId="61" fillId="0" borderId="44" xfId="446" applyFont="1" applyBorder="1"/>
    <xf numFmtId="164" fontId="61" fillId="0" borderId="44" xfId="446" applyNumberFormat="1" applyFont="1" applyBorder="1"/>
    <xf numFmtId="0" fontId="3" fillId="0" borderId="0" xfId="446"/>
    <xf numFmtId="0" fontId="3" fillId="0" borderId="0" xfId="446" applyBorder="1"/>
    <xf numFmtId="0" fontId="54" fillId="0" borderId="0" xfId="446" applyFont="1"/>
    <xf numFmtId="176" fontId="54" fillId="0" borderId="0" xfId="33" applyNumberFormat="1" applyFont="1" applyBorder="1"/>
    <xf numFmtId="172" fontId="0" fillId="0" borderId="0" xfId="101" applyNumberFormat="1" applyFont="1" applyFill="1" applyBorder="1"/>
    <xf numFmtId="0" fontId="54" fillId="0" borderId="0" xfId="446" applyFont="1" applyBorder="1"/>
    <xf numFmtId="193" fontId="57" fillId="0" borderId="45" xfId="0" applyNumberFormat="1" applyFont="1" applyFill="1" applyBorder="1" applyAlignment="1">
      <alignment horizontal="right"/>
    </xf>
    <xf numFmtId="193" fontId="57" fillId="0" borderId="14" xfId="0" applyNumberFormat="1" applyFont="1" applyFill="1" applyBorder="1" applyAlignment="1">
      <alignment horizontal="right"/>
    </xf>
    <xf numFmtId="193" fontId="54" fillId="0" borderId="0" xfId="0" applyNumberFormat="1" applyFont="1" applyFill="1" applyBorder="1" applyAlignment="1">
      <alignment horizontal="right"/>
    </xf>
    <xf numFmtId="0" fontId="54" fillId="0" borderId="40" xfId="446" applyFont="1" applyBorder="1"/>
    <xf numFmtId="176" fontId="54" fillId="0" borderId="41" xfId="33" applyNumberFormat="1" applyFont="1" applyBorder="1"/>
    <xf numFmtId="193" fontId="111" fillId="0" borderId="40" xfId="0" applyNumberFormat="1" applyFont="1" applyFill="1" applyBorder="1" applyAlignment="1">
      <alignment horizontal="left"/>
    </xf>
    <xf numFmtId="193" fontId="54" fillId="0" borderId="0" xfId="0" applyNumberFormat="1" applyFont="1" applyFill="1" applyBorder="1" applyAlignment="1">
      <alignment horizontal="left"/>
    </xf>
    <xf numFmtId="193" fontId="54" fillId="0" borderId="41" xfId="0" applyNumberFormat="1" applyFont="1" applyFill="1" applyBorder="1" applyAlignment="1">
      <alignment horizontal="right"/>
    </xf>
    <xf numFmtId="193" fontId="54" fillId="0" borderId="40" xfId="0" applyNumberFormat="1" applyFont="1" applyFill="1" applyBorder="1" applyAlignment="1">
      <alignment horizontal="left"/>
    </xf>
    <xf numFmtId="193" fontId="57" fillId="0" borderId="46" xfId="0" applyNumberFormat="1" applyFont="1" applyFill="1" applyBorder="1" applyAlignment="1">
      <alignment horizontal="right"/>
    </xf>
    <xf numFmtId="164" fontId="54" fillId="0" borderId="0" xfId="33" applyNumberFormat="1" applyFont="1" applyFill="1" applyBorder="1" applyAlignment="1">
      <alignment horizontal="right"/>
    </xf>
    <xf numFmtId="164" fontId="54" fillId="0" borderId="41" xfId="33" applyNumberFormat="1" applyFont="1" applyFill="1" applyBorder="1" applyAlignment="1">
      <alignment horizontal="right"/>
    </xf>
    <xf numFmtId="194" fontId="54" fillId="0" borderId="0" xfId="0" applyNumberFormat="1" applyFont="1" applyFill="1" applyBorder="1" applyAlignment="1">
      <alignment horizontal="right"/>
    </xf>
    <xf numFmtId="194" fontId="54" fillId="0" borderId="41" xfId="0" applyNumberFormat="1" applyFont="1" applyFill="1" applyBorder="1" applyAlignment="1">
      <alignment horizontal="right"/>
    </xf>
    <xf numFmtId="43" fontId="112" fillId="0" borderId="0" xfId="33" applyFont="1" applyFill="1" applyBorder="1" applyAlignment="1">
      <alignment horizontal="center" wrapText="1"/>
    </xf>
    <xf numFmtId="43" fontId="112" fillId="0" borderId="41" xfId="33" applyFont="1" applyFill="1" applyBorder="1" applyAlignment="1">
      <alignment horizontal="center" wrapText="1"/>
    </xf>
    <xf numFmtId="193" fontId="57" fillId="0" borderId="39" xfId="0" applyNumberFormat="1" applyFont="1" applyFill="1" applyBorder="1" applyAlignment="1">
      <alignment horizontal="right"/>
    </xf>
    <xf numFmtId="193" fontId="57" fillId="0" borderId="40" xfId="0" applyNumberFormat="1" applyFont="1" applyFill="1" applyBorder="1" applyAlignment="1">
      <alignment horizontal="left"/>
    </xf>
    <xf numFmtId="0" fontId="3" fillId="0" borderId="40" xfId="446" applyBorder="1"/>
    <xf numFmtId="0" fontId="3" fillId="0" borderId="41" xfId="446" applyBorder="1"/>
    <xf numFmtId="164" fontId="3" fillId="0" borderId="41" xfId="33" applyNumberFormat="1" applyBorder="1"/>
    <xf numFmtId="164" fontId="3" fillId="0" borderId="43" xfId="33" applyNumberFormat="1" applyBorder="1"/>
    <xf numFmtId="164" fontId="3" fillId="0" borderId="47" xfId="446" applyNumberFormat="1" applyBorder="1"/>
    <xf numFmtId="0" fontId="3" fillId="0" borderId="48" xfId="446" applyBorder="1"/>
    <xf numFmtId="0" fontId="3" fillId="0" borderId="9" xfId="446" applyBorder="1"/>
    <xf numFmtId="0" fontId="3" fillId="0" borderId="49" xfId="446" applyBorder="1"/>
    <xf numFmtId="164" fontId="3" fillId="0" borderId="41" xfId="446" applyNumberFormat="1" applyBorder="1"/>
    <xf numFmtId="0" fontId="3" fillId="0" borderId="40" xfId="446" quotePrefix="1" applyFont="1" applyBorder="1"/>
    <xf numFmtId="172" fontId="3" fillId="0" borderId="43" xfId="101" applyNumberFormat="1" applyFont="1" applyFill="1" applyBorder="1"/>
    <xf numFmtId="0" fontId="3" fillId="0" borderId="40" xfId="446" quotePrefix="1" applyBorder="1"/>
    <xf numFmtId="164" fontId="3" fillId="0" borderId="47" xfId="33" applyNumberFormat="1" applyBorder="1"/>
    <xf numFmtId="164" fontId="3" fillId="0" borderId="43" xfId="446" applyNumberFormat="1" applyBorder="1"/>
    <xf numFmtId="195" fontId="0" fillId="0" borderId="0" xfId="0" applyNumberFormat="1"/>
    <xf numFmtId="0" fontId="0" fillId="0" borderId="33" xfId="0" applyBorder="1"/>
    <xf numFmtId="0" fontId="0" fillId="0" borderId="35" xfId="0" applyBorder="1"/>
    <xf numFmtId="0" fontId="0" fillId="0" borderId="40" xfId="0" applyBorder="1"/>
    <xf numFmtId="0" fontId="0" fillId="0" borderId="41" xfId="0" applyBorder="1"/>
    <xf numFmtId="0" fontId="0" fillId="0" borderId="41" xfId="0" applyFill="1" applyBorder="1"/>
    <xf numFmtId="0" fontId="5" fillId="0" borderId="0" xfId="0" applyFont="1" applyFill="1" applyBorder="1" applyAlignment="1">
      <alignment horizontal="left"/>
    </xf>
    <xf numFmtId="176" fontId="3" fillId="0" borderId="0" xfId="33" applyNumberFormat="1" applyFill="1" applyBorder="1" applyAlignment="1">
      <alignment horizontal="center"/>
    </xf>
    <xf numFmtId="0" fontId="6" fillId="0" borderId="0" xfId="0" quotePrefix="1" applyFont="1" applyFill="1" applyBorder="1" applyAlignment="1">
      <alignment horizontal="left"/>
    </xf>
    <xf numFmtId="0" fontId="0" fillId="0" borderId="48" xfId="0" applyBorder="1"/>
    <xf numFmtId="0" fontId="0" fillId="0" borderId="9" xfId="0" applyFill="1" applyBorder="1"/>
    <xf numFmtId="176" fontId="3" fillId="0" borderId="9" xfId="33" applyNumberFormat="1" applyFill="1" applyBorder="1" applyAlignment="1">
      <alignment horizontal="center"/>
    </xf>
    <xf numFmtId="0" fontId="0" fillId="0" borderId="49" xfId="0" applyFill="1" applyBorder="1"/>
    <xf numFmtId="0" fontId="3" fillId="0" borderId="0" xfId="0" applyFont="1" applyBorder="1"/>
    <xf numFmtId="0" fontId="57" fillId="0" borderId="0" xfId="631" applyFont="1" applyFill="1"/>
    <xf numFmtId="0" fontId="54" fillId="0" borderId="0" xfId="631" applyFont="1"/>
    <xf numFmtId="164" fontId="54" fillId="0" borderId="0" xfId="632" applyNumberFormat="1" applyFont="1" applyFill="1"/>
    <xf numFmtId="0" fontId="54" fillId="0" borderId="0" xfId="631" applyFont="1" applyFill="1"/>
    <xf numFmtId="9" fontId="54" fillId="0" borderId="0" xfId="633" applyFont="1" applyFill="1"/>
    <xf numFmtId="176" fontId="54" fillId="0" borderId="0" xfId="632" applyNumberFormat="1" applyFont="1" applyFill="1"/>
    <xf numFmtId="9" fontId="54" fillId="0" borderId="0" xfId="631" applyNumberFormat="1" applyFont="1" applyFill="1"/>
    <xf numFmtId="9" fontId="54" fillId="0" borderId="12" xfId="631" applyNumberFormat="1" applyFont="1" applyFill="1" applyBorder="1"/>
    <xf numFmtId="165" fontId="3" fillId="0" borderId="0" xfId="0" applyNumberFormat="1" applyFont="1" applyBorder="1" applyAlignment="1">
      <alignment horizontal="center"/>
    </xf>
    <xf numFmtId="169" fontId="0" fillId="0" borderId="0" xfId="0" applyNumberFormat="1"/>
    <xf numFmtId="176" fontId="54" fillId="0" borderId="12" xfId="632" applyNumberFormat="1" applyFont="1" applyFill="1" applyBorder="1"/>
    <xf numFmtId="10" fontId="54" fillId="0" borderId="12" xfId="631" applyNumberFormat="1" applyFont="1" applyFill="1" applyBorder="1"/>
    <xf numFmtId="43" fontId="54" fillId="0" borderId="0" xfId="33" applyFont="1" applyFill="1" applyBorder="1"/>
    <xf numFmtId="176" fontId="54" fillId="0" borderId="0" xfId="631" applyNumberFormat="1" applyFont="1" applyFill="1"/>
    <xf numFmtId="10" fontId="54" fillId="0" borderId="0" xfId="633" applyNumberFormat="1" applyFont="1" applyFill="1"/>
    <xf numFmtId="176" fontId="0" fillId="0" borderId="13" xfId="33" applyNumberFormat="1" applyFont="1" applyBorder="1"/>
    <xf numFmtId="164" fontId="0" fillId="0" borderId="0" xfId="33" applyNumberFormat="1" applyFont="1" applyFill="1" applyBorder="1"/>
    <xf numFmtId="43" fontId="0" fillId="0" borderId="0" xfId="0" applyNumberFormat="1" applyFill="1" applyBorder="1"/>
    <xf numFmtId="168" fontId="5" fillId="0" borderId="0" xfId="33" applyNumberFormat="1" applyFont="1" applyFill="1" applyBorder="1" applyProtection="1"/>
    <xf numFmtId="176" fontId="54" fillId="0" borderId="13" xfId="632" applyNumberFormat="1" applyFont="1" applyFill="1" applyBorder="1"/>
    <xf numFmtId="0" fontId="3" fillId="0" borderId="0" xfId="0" quotePrefix="1" applyFont="1" applyBorder="1" applyAlignment="1">
      <alignment horizontal="left"/>
    </xf>
    <xf numFmtId="176" fontId="0" fillId="0" borderId="12" xfId="33" applyNumberFormat="1" applyFont="1" applyBorder="1"/>
    <xf numFmtId="176" fontId="3" fillId="0" borderId="0" xfId="33" applyNumberFormat="1" applyFont="1"/>
    <xf numFmtId="0" fontId="0" fillId="0" borderId="12" xfId="0" applyBorder="1"/>
    <xf numFmtId="0" fontId="6" fillId="0" borderId="0" xfId="0" quotePrefix="1" applyFont="1" applyFill="1" applyBorder="1" applyAlignment="1">
      <alignment horizontal="center"/>
    </xf>
    <xf numFmtId="0" fontId="6" fillId="0" borderId="34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6" fillId="0" borderId="0" xfId="0" applyFont="1" applyFill="1" applyAlignment="1">
      <alignment horizontal="center"/>
    </xf>
    <xf numFmtId="0" fontId="110" fillId="0" borderId="0" xfId="446" applyFont="1" applyBorder="1" applyAlignment="1">
      <alignment horizontal="left"/>
    </xf>
    <xf numFmtId="0" fontId="57" fillId="0" borderId="33" xfId="446" applyFont="1" applyBorder="1" applyAlignment="1">
      <alignment horizontal="center"/>
    </xf>
    <xf numFmtId="0" fontId="57" fillId="0" borderId="34" xfId="446" applyFont="1" applyBorder="1" applyAlignment="1">
      <alignment horizontal="center"/>
    </xf>
    <xf numFmtId="0" fontId="57" fillId="0" borderId="35" xfId="446" applyFont="1" applyBorder="1" applyAlignment="1">
      <alignment horizontal="center"/>
    </xf>
    <xf numFmtId="0" fontId="6" fillId="0" borderId="0" xfId="446" applyFont="1" applyAlignment="1">
      <alignment horizontal="center"/>
    </xf>
    <xf numFmtId="0" fontId="6" fillId="0" borderId="0" xfId="446" applyFont="1" applyFill="1" applyAlignment="1">
      <alignment horizontal="center"/>
    </xf>
    <xf numFmtId="0" fontId="57" fillId="0" borderId="0" xfId="143" applyFont="1" applyFill="1" applyAlignment="1">
      <alignment horizontal="center"/>
    </xf>
    <xf numFmtId="0" fontId="23" fillId="0" borderId="0" xfId="90" applyFont="1" applyFill="1" applyAlignment="1">
      <alignment horizontal="center"/>
    </xf>
    <xf numFmtId="0" fontId="48" fillId="0" borderId="0" xfId="90" applyFill="1" applyAlignment="1">
      <alignment horizontal="center"/>
    </xf>
  </cellXfs>
  <cellStyles count="634">
    <cellStyle name="_Row1" xfId="151"/>
    <cellStyle name="_Row1 2" xfId="152"/>
    <cellStyle name="20% - Accent1" xfId="1" builtinId="30" customBuiltin="1"/>
    <cellStyle name="20% - Accent1 2" xfId="153"/>
    <cellStyle name="20% - Accent1 3" xfId="154"/>
    <cellStyle name="20% - Accent1 3 2" xfId="155"/>
    <cellStyle name="20% - Accent1 3 2 2" xfId="156"/>
    <cellStyle name="20% - Accent1 3 3" xfId="157"/>
    <cellStyle name="20% - Accent1 4" xfId="158"/>
    <cellStyle name="20% - Accent2" xfId="2" builtinId="34" customBuiltin="1"/>
    <cellStyle name="20% - Accent2 2" xfId="159"/>
    <cellStyle name="20% - Accent2 3" xfId="160"/>
    <cellStyle name="20% - Accent2 3 2" xfId="161"/>
    <cellStyle name="20% - Accent2 3 2 2" xfId="162"/>
    <cellStyle name="20% - Accent2 3 3" xfId="163"/>
    <cellStyle name="20% - Accent2 4" xfId="164"/>
    <cellStyle name="20% - Accent3" xfId="3" builtinId="38" customBuiltin="1"/>
    <cellStyle name="20% - Accent3 2" xfId="165"/>
    <cellStyle name="20% - Accent3 3" xfId="166"/>
    <cellStyle name="20% - Accent3 3 2" xfId="167"/>
    <cellStyle name="20% - Accent3 3 2 2" xfId="168"/>
    <cellStyle name="20% - Accent3 3 3" xfId="169"/>
    <cellStyle name="20% - Accent3 4" xfId="170"/>
    <cellStyle name="20% - Accent4" xfId="4" builtinId="42" customBuiltin="1"/>
    <cellStyle name="20% - Accent4 2" xfId="171"/>
    <cellStyle name="20% - Accent4 2 2" xfId="172"/>
    <cellStyle name="20% - Accent4 2 2 2" xfId="173"/>
    <cellStyle name="20% - Accent4 2 2 2 2" xfId="174"/>
    <cellStyle name="20% - Accent4 2 2 3" xfId="175"/>
    <cellStyle name="20% - Accent4 2 3" xfId="176"/>
    <cellStyle name="20% - Accent4 2 3 2" xfId="177"/>
    <cellStyle name="20% - Accent4 2 3 2 2" xfId="178"/>
    <cellStyle name="20% - Accent4 2 3 3" xfId="179"/>
    <cellStyle name="20% - Accent4 2 4" xfId="180"/>
    <cellStyle name="20% - Accent4 2 4 2" xfId="181"/>
    <cellStyle name="20% - Accent4 2 4 2 2" xfId="182"/>
    <cellStyle name="20% - Accent4 2 4 3" xfId="183"/>
    <cellStyle name="20% - Accent4 2 5" xfId="184"/>
    <cellStyle name="20% - Accent4 2 5 2" xfId="185"/>
    <cellStyle name="20% - Accent4 2 6" xfId="186"/>
    <cellStyle name="20% - Accent4 3" xfId="187"/>
    <cellStyle name="20% - Accent4 3 2" xfId="188"/>
    <cellStyle name="20% - Accent4 3 2 2" xfId="189"/>
    <cellStyle name="20% - Accent4 3 2 2 2" xfId="190"/>
    <cellStyle name="20% - Accent4 3 2 3" xfId="191"/>
    <cellStyle name="20% - Accent4 3 3" xfId="192"/>
    <cellStyle name="20% - Accent4 3 3 2" xfId="193"/>
    <cellStyle name="20% - Accent4 3 3 2 2" xfId="194"/>
    <cellStyle name="20% - Accent4 3 3 3" xfId="195"/>
    <cellStyle name="20% - Accent4 3 4" xfId="196"/>
    <cellStyle name="20% - Accent4 3 4 2" xfId="197"/>
    <cellStyle name="20% - Accent4 3 4 2 2" xfId="198"/>
    <cellStyle name="20% - Accent4 3 4 3" xfId="199"/>
    <cellStyle name="20% - Accent4 3 5" xfId="200"/>
    <cellStyle name="20% - Accent4 3 5 2" xfId="201"/>
    <cellStyle name="20% - Accent4 3 6" xfId="202"/>
    <cellStyle name="20% - Accent4 4" xfId="203"/>
    <cellStyle name="20% - Accent4 4 2" xfId="204"/>
    <cellStyle name="20% - Accent4 4 2 2" xfId="205"/>
    <cellStyle name="20% - Accent4 4 2 2 2" xfId="206"/>
    <cellStyle name="20% - Accent4 4 2 3" xfId="207"/>
    <cellStyle name="20% - Accent4 4 3" xfId="208"/>
    <cellStyle name="20% - Accent4 4 3 2" xfId="209"/>
    <cellStyle name="20% - Accent4 4 3 2 2" xfId="210"/>
    <cellStyle name="20% - Accent4 4 3 3" xfId="211"/>
    <cellStyle name="20% - Accent4 4 4" xfId="212"/>
    <cellStyle name="20% - Accent4 4 4 2" xfId="213"/>
    <cellStyle name="20% - Accent4 4 4 2 2" xfId="214"/>
    <cellStyle name="20% - Accent4 4 4 3" xfId="215"/>
    <cellStyle name="20% - Accent4 4 5" xfId="216"/>
    <cellStyle name="20% - Accent4 4 5 2" xfId="217"/>
    <cellStyle name="20% - Accent4 4 6" xfId="218"/>
    <cellStyle name="20% - Accent4 5" xfId="219"/>
    <cellStyle name="20% - Accent4 6" xfId="220"/>
    <cellStyle name="20% - Accent4 6 2" xfId="221"/>
    <cellStyle name="20% - Accent4 6 2 2" xfId="222"/>
    <cellStyle name="20% - Accent4 6 3" xfId="223"/>
    <cellStyle name="20% - Accent4 7" xfId="224"/>
    <cellStyle name="20% - Accent5" xfId="5" builtinId="46" customBuiltin="1"/>
    <cellStyle name="20% - Accent5 2" xfId="225"/>
    <cellStyle name="20% - Accent5 3" xfId="226"/>
    <cellStyle name="20% - Accent5 3 2" xfId="227"/>
    <cellStyle name="20% - Accent5 3 2 2" xfId="228"/>
    <cellStyle name="20% - Accent5 3 3" xfId="229"/>
    <cellStyle name="20% - Accent5 4" xfId="230"/>
    <cellStyle name="20% - Accent6" xfId="6" builtinId="50" customBuiltin="1"/>
    <cellStyle name="20% - Accent6 2" xfId="231"/>
    <cellStyle name="20% - Accent6 3" xfId="232"/>
    <cellStyle name="20% - Accent6 3 2" xfId="233"/>
    <cellStyle name="20% - Accent6 3 2 2" xfId="234"/>
    <cellStyle name="20% - Accent6 3 3" xfId="235"/>
    <cellStyle name="20% - Accent6 4" xfId="236"/>
    <cellStyle name="40% - Accent1" xfId="7" builtinId="31" customBuiltin="1"/>
    <cellStyle name="40% - Accent1 2" xfId="237"/>
    <cellStyle name="40% - Accent1 3" xfId="238"/>
    <cellStyle name="40% - Accent1 3 2" xfId="239"/>
    <cellStyle name="40% - Accent1 3 2 2" xfId="240"/>
    <cellStyle name="40% - Accent1 3 3" xfId="241"/>
    <cellStyle name="40% - Accent1 4" xfId="242"/>
    <cellStyle name="40% - Accent2" xfId="8" builtinId="35" customBuiltin="1"/>
    <cellStyle name="40% - Accent2 2" xfId="243"/>
    <cellStyle name="40% - Accent2 3" xfId="244"/>
    <cellStyle name="40% - Accent2 3 2" xfId="245"/>
    <cellStyle name="40% - Accent2 3 2 2" xfId="246"/>
    <cellStyle name="40% - Accent2 3 3" xfId="247"/>
    <cellStyle name="40% - Accent2 4" xfId="248"/>
    <cellStyle name="40% - Accent3" xfId="9" builtinId="39" customBuiltin="1"/>
    <cellStyle name="40% - Accent3 2" xfId="249"/>
    <cellStyle name="40% - Accent3 3" xfId="250"/>
    <cellStyle name="40% - Accent3 3 2" xfId="251"/>
    <cellStyle name="40% - Accent3 3 2 2" xfId="252"/>
    <cellStyle name="40% - Accent3 3 3" xfId="253"/>
    <cellStyle name="40% - Accent3 4" xfId="254"/>
    <cellStyle name="40% - Accent4" xfId="10" builtinId="43" customBuiltin="1"/>
    <cellStyle name="40% - Accent4 2" xfId="255"/>
    <cellStyle name="40% - Accent4 3" xfId="256"/>
    <cellStyle name="40% - Accent4 3 2" xfId="257"/>
    <cellStyle name="40% - Accent4 3 2 2" xfId="258"/>
    <cellStyle name="40% - Accent4 3 3" xfId="259"/>
    <cellStyle name="40% - Accent4 4" xfId="260"/>
    <cellStyle name="40% - Accent5" xfId="11" builtinId="47" customBuiltin="1"/>
    <cellStyle name="40% - Accent5 2" xfId="261"/>
    <cellStyle name="40% - Accent5 3" xfId="262"/>
    <cellStyle name="40% - Accent5 3 2" xfId="263"/>
    <cellStyle name="40% - Accent5 3 2 2" xfId="264"/>
    <cellStyle name="40% - Accent5 3 3" xfId="265"/>
    <cellStyle name="40% - Accent5 4" xfId="266"/>
    <cellStyle name="40% - Accent6" xfId="12" builtinId="51" customBuiltin="1"/>
    <cellStyle name="40% - Accent6 2" xfId="267"/>
    <cellStyle name="40% - Accent6 3" xfId="268"/>
    <cellStyle name="40% - Accent6 3 2" xfId="269"/>
    <cellStyle name="40% - Accent6 3 2 2" xfId="270"/>
    <cellStyle name="40% - Accent6 3 3" xfId="271"/>
    <cellStyle name="40% - Accent6 4" xfId="272"/>
    <cellStyle name="60% - Accent1" xfId="13" builtinId="32" customBuiltin="1"/>
    <cellStyle name="60% - Accent1 2" xfId="273"/>
    <cellStyle name="60% - Accent1 3" xfId="274"/>
    <cellStyle name="60% - Accent1 4" xfId="275"/>
    <cellStyle name="60% - Accent2" xfId="14" builtinId="36" customBuiltin="1"/>
    <cellStyle name="60% - Accent2 2" xfId="276"/>
    <cellStyle name="60% - Accent2 3" xfId="277"/>
    <cellStyle name="60% - Accent2 4" xfId="278"/>
    <cellStyle name="60% - Accent3" xfId="15" builtinId="40" customBuiltin="1"/>
    <cellStyle name="60% - Accent3 2" xfId="279"/>
    <cellStyle name="60% - Accent3 3" xfId="280"/>
    <cellStyle name="60% - Accent3 4" xfId="281"/>
    <cellStyle name="60% - Accent4" xfId="16" builtinId="44" customBuiltin="1"/>
    <cellStyle name="60% - Accent4 2" xfId="282"/>
    <cellStyle name="60% - Accent4 3" xfId="283"/>
    <cellStyle name="60% - Accent4 4" xfId="284"/>
    <cellStyle name="60% - Accent5" xfId="17" builtinId="48" customBuiltin="1"/>
    <cellStyle name="60% - Accent5 2" xfId="285"/>
    <cellStyle name="60% - Accent5 3" xfId="286"/>
    <cellStyle name="60% - Accent5 4" xfId="287"/>
    <cellStyle name="60% - Accent6" xfId="18" builtinId="52" customBuiltin="1"/>
    <cellStyle name="60% - Accent6 2" xfId="288"/>
    <cellStyle name="60% - Accent6 3" xfId="289"/>
    <cellStyle name="60% - Accent6 4" xfId="290"/>
    <cellStyle name="Accent1" xfId="19" builtinId="29" customBuiltin="1"/>
    <cellStyle name="Accent1 2" xfId="291"/>
    <cellStyle name="Accent1 3" xfId="292"/>
    <cellStyle name="Accent1 4" xfId="293"/>
    <cellStyle name="Accent2" xfId="20" builtinId="33" customBuiltin="1"/>
    <cellStyle name="Accent2 2" xfId="294"/>
    <cellStyle name="Accent2 3" xfId="295"/>
    <cellStyle name="Accent2 4" xfId="296"/>
    <cellStyle name="Accent3" xfId="21" builtinId="37" customBuiltin="1"/>
    <cellStyle name="Accent3 2" xfId="297"/>
    <cellStyle name="Accent3 3" xfId="298"/>
    <cellStyle name="Accent3 4" xfId="299"/>
    <cellStyle name="Accent4" xfId="22" builtinId="41" customBuiltin="1"/>
    <cellStyle name="Accent4 2" xfId="300"/>
    <cellStyle name="Accent4 3" xfId="301"/>
    <cellStyle name="Accent4 4" xfId="302"/>
    <cellStyle name="Accent5" xfId="23" builtinId="45" customBuiltin="1"/>
    <cellStyle name="Accent5 2" xfId="303"/>
    <cellStyle name="Accent5 3" xfId="304"/>
    <cellStyle name="Accent5 4" xfId="305"/>
    <cellStyle name="Accent6" xfId="24" builtinId="49" customBuiltin="1"/>
    <cellStyle name="Accent6 2" xfId="306"/>
    <cellStyle name="Accent6 3" xfId="307"/>
    <cellStyle name="Accent6 4" xfId="308"/>
    <cellStyle name="Bad" xfId="25" builtinId="27" customBuiltin="1"/>
    <cellStyle name="Bad 2" xfId="309"/>
    <cellStyle name="Bad 3" xfId="310"/>
    <cellStyle name="Bad 4" xfId="311"/>
    <cellStyle name="Calculation" xfId="26" builtinId="22" customBuiltin="1"/>
    <cellStyle name="Calculation 2" xfId="312"/>
    <cellStyle name="Calculation 3" xfId="313"/>
    <cellStyle name="Calculation 4" xfId="314"/>
    <cellStyle name="Check Cell" xfId="27" builtinId="23" customBuiltin="1"/>
    <cellStyle name="Check Cell 2" xfId="315"/>
    <cellStyle name="Check Cell 3" xfId="316"/>
    <cellStyle name="Check Cell 4" xfId="317"/>
    <cellStyle name="CodeEingabe" xfId="318"/>
    <cellStyle name="ColumnAttributeAbovePrompt" xfId="28"/>
    <cellStyle name="ColumnAttributePrompt" xfId="29"/>
    <cellStyle name="ColumnAttributeValue" xfId="30"/>
    <cellStyle name="ColumnHeadingPrompt" xfId="31"/>
    <cellStyle name="ColumnHeadingValue" xfId="32"/>
    <cellStyle name="Comma" xfId="33" builtinId="3"/>
    <cellStyle name="Comma [0] 2" xfId="319"/>
    <cellStyle name="Comma 10" xfId="320"/>
    <cellStyle name="Comma 10 9" xfId="34"/>
    <cellStyle name="Comma 11" xfId="321"/>
    <cellStyle name="Comma 11 2" xfId="322"/>
    <cellStyle name="Comma 11 2 2" xfId="323"/>
    <cellStyle name="Comma 11 3" xfId="324"/>
    <cellStyle name="Comma 12" xfId="325"/>
    <cellStyle name="Comma 12 2" xfId="326"/>
    <cellStyle name="Comma 13" xfId="327"/>
    <cellStyle name="Comma 14" xfId="328"/>
    <cellStyle name="Comma 15" xfId="329"/>
    <cellStyle name="Comma 16" xfId="632"/>
    <cellStyle name="Comma 2" xfId="35"/>
    <cellStyle name="Comma 2 2" xfId="146"/>
    <cellStyle name="Comma 2 2 2" xfId="330"/>
    <cellStyle name="Comma 2 3" xfId="331"/>
    <cellStyle name="Comma 2 4" xfId="332"/>
    <cellStyle name="Comma 2 5" xfId="333"/>
    <cellStyle name="Comma 27" xfId="36"/>
    <cellStyle name="Comma 3" xfId="37"/>
    <cellStyle name="Comma 3 2" xfId="334"/>
    <cellStyle name="Comma 3 2 2" xfId="335"/>
    <cellStyle name="Comma 3 2 2 2" xfId="336"/>
    <cellStyle name="Comma 3 2 3" xfId="337"/>
    <cellStyle name="Comma 3 3" xfId="338"/>
    <cellStyle name="Comma 3 3 2" xfId="339"/>
    <cellStyle name="Comma 3 3 2 2" xfId="340"/>
    <cellStyle name="Comma 3 3 3" xfId="341"/>
    <cellStyle name="Comma 3 4" xfId="342"/>
    <cellStyle name="Comma 3 4 2" xfId="343"/>
    <cellStyle name="Comma 3 4 2 2" xfId="344"/>
    <cellStyle name="Comma 3 4 3" xfId="345"/>
    <cellStyle name="Comma 3 5" xfId="346"/>
    <cellStyle name="Comma 3 5 2" xfId="347"/>
    <cellStyle name="Comma 3 6" xfId="348"/>
    <cellStyle name="Comma 4" xfId="38"/>
    <cellStyle name="Comma 4 2" xfId="349"/>
    <cellStyle name="Comma 4 2 2" xfId="350"/>
    <cellStyle name="Comma 4 2 2 2" xfId="351"/>
    <cellStyle name="Comma 4 2 3" xfId="352"/>
    <cellStyle name="Comma 4 3" xfId="353"/>
    <cellStyle name="Comma 4 4" xfId="354"/>
    <cellStyle name="Comma 4 4 2" xfId="355"/>
    <cellStyle name="Comma 4 5" xfId="356"/>
    <cellStyle name="Comma 46" xfId="39"/>
    <cellStyle name="Comma 47" xfId="40"/>
    <cellStyle name="Comma 5" xfId="41"/>
    <cellStyle name="Comma 6" xfId="144"/>
    <cellStyle name="Comma 7" xfId="357"/>
    <cellStyle name="Comma 7 2" xfId="358"/>
    <cellStyle name="Comma 7 2 2" xfId="359"/>
    <cellStyle name="Comma 7 2 2 2" xfId="360"/>
    <cellStyle name="Comma 7 2 3" xfId="361"/>
    <cellStyle name="Comma 7 3" xfId="362"/>
    <cellStyle name="Comma 7 3 2" xfId="363"/>
    <cellStyle name="Comma 7 3 2 2" xfId="364"/>
    <cellStyle name="Comma 7 3 3" xfId="365"/>
    <cellStyle name="Comma 7 4" xfId="366"/>
    <cellStyle name="Comma 7 4 2" xfId="367"/>
    <cellStyle name="Comma 7 4 2 2" xfId="368"/>
    <cellStyle name="Comma 7 4 3" xfId="369"/>
    <cellStyle name="Comma 7 5" xfId="370"/>
    <cellStyle name="Comma 7 5 2" xfId="371"/>
    <cellStyle name="Comma 7 5 2 2" xfId="372"/>
    <cellStyle name="Comma 7 5 3" xfId="373"/>
    <cellStyle name="Comma 7 6" xfId="374"/>
    <cellStyle name="Comma 7 6 2" xfId="375"/>
    <cellStyle name="Comma 7 6 2 2" xfId="376"/>
    <cellStyle name="Comma 7 6 3" xfId="377"/>
    <cellStyle name="Comma 7 7" xfId="378"/>
    <cellStyle name="Comma 7 7 2" xfId="379"/>
    <cellStyle name="Comma 7 8" xfId="380"/>
    <cellStyle name="Comma 8" xfId="381"/>
    <cellStyle name="Comma 8 2" xfId="382"/>
    <cellStyle name="Comma 8 2 2" xfId="383"/>
    <cellStyle name="Comma 8 3" xfId="384"/>
    <cellStyle name="Comma 86" xfId="142"/>
    <cellStyle name="Comma 9" xfId="385"/>
    <cellStyle name="Comma0" xfId="42"/>
    <cellStyle name="CommaBlank" xfId="43"/>
    <cellStyle name="Currency" xfId="44" builtinId="4"/>
    <cellStyle name="Currency 2" xfId="45"/>
    <cellStyle name="Currency 2 2" xfId="386"/>
    <cellStyle name="Currency 2 3" xfId="387"/>
    <cellStyle name="Currency 2 4" xfId="388"/>
    <cellStyle name="Currency 3" xfId="46"/>
    <cellStyle name="Currency 3 2" xfId="389"/>
    <cellStyle name="Currency 3 2 2" xfId="390"/>
    <cellStyle name="Currency 3 3" xfId="391"/>
    <cellStyle name="Currency 4" xfId="392"/>
    <cellStyle name="Currency 4 2" xfId="393"/>
    <cellStyle name="Currency 4 2 2" xfId="394"/>
    <cellStyle name="Currency 4 3" xfId="395"/>
    <cellStyle name="Currency 5" xfId="396"/>
    <cellStyle name="Currency 5 2" xfId="397"/>
    <cellStyle name="Currency 5 2 2" xfId="398"/>
    <cellStyle name="Currency 5 3" xfId="399"/>
    <cellStyle name="Currency 6" xfId="400"/>
    <cellStyle name="Currency 6 2" xfId="401"/>
    <cellStyle name="Currency 6 2 2" xfId="402"/>
    <cellStyle name="Currency 6 3" xfId="403"/>
    <cellStyle name="Currency 7" xfId="404"/>
    <cellStyle name="Currency 7 2" xfId="405"/>
    <cellStyle name="Currency 7 2 2" xfId="406"/>
    <cellStyle name="Currency 7 3" xfId="407"/>
    <cellStyle name="Currency 8" xfId="408"/>
    <cellStyle name="Currency 8 2" xfId="409"/>
    <cellStyle name="Currency 8 2 2" xfId="410"/>
    <cellStyle name="Currency 8 3" xfId="411"/>
    <cellStyle name="Currency 9" xfId="412"/>
    <cellStyle name="Currency 9 2" xfId="413"/>
    <cellStyle name="Currency0" xfId="47"/>
    <cellStyle name="Custom - Style1" xfId="48"/>
    <cellStyle name="Data   - Style2" xfId="49"/>
    <cellStyle name="Date" xfId="50"/>
    <cellStyle name="Eingabe" xfId="414"/>
    <cellStyle name="Eingabe 2" xfId="415"/>
    <cellStyle name="Euro" xfId="51"/>
    <cellStyle name="Euro 2" xfId="416"/>
    <cellStyle name="Explanatory Text" xfId="52" builtinId="53" customBuiltin="1"/>
    <cellStyle name="Explanatory Text 2" xfId="417"/>
    <cellStyle name="Explanatory Text 3" xfId="418"/>
    <cellStyle name="Explanatory Text 4" xfId="419"/>
    <cellStyle name="F2" xfId="53"/>
    <cellStyle name="F3" xfId="54"/>
    <cellStyle name="F4" xfId="55"/>
    <cellStyle name="F5" xfId="56"/>
    <cellStyle name="F6" xfId="57"/>
    <cellStyle name="F6 2" xfId="420"/>
    <cellStyle name="F7" xfId="58"/>
    <cellStyle name="F8" xfId="59"/>
    <cellStyle name="Fixed" xfId="60"/>
    <cellStyle name="Good" xfId="61" builtinId="26" customBuiltin="1"/>
    <cellStyle name="Good 2" xfId="421"/>
    <cellStyle name="Good 3" xfId="422"/>
    <cellStyle name="Good 4" xfId="423"/>
    <cellStyle name="Heading 1" xfId="62" builtinId="16" customBuiltin="1"/>
    <cellStyle name="Heading 1 2" xfId="424"/>
    <cellStyle name="Heading 1 3" xfId="425"/>
    <cellStyle name="Heading 1 4" xfId="426"/>
    <cellStyle name="Heading 2" xfId="63" builtinId="17" customBuiltin="1"/>
    <cellStyle name="Heading 2 2" xfId="427"/>
    <cellStyle name="Heading 2 3" xfId="428"/>
    <cellStyle name="Heading 2 4" xfId="429"/>
    <cellStyle name="Heading 3" xfId="64" builtinId="18" customBuiltin="1"/>
    <cellStyle name="Heading 3 2" xfId="430"/>
    <cellStyle name="Heading 3 3" xfId="431"/>
    <cellStyle name="Heading 3 4" xfId="432"/>
    <cellStyle name="Heading 4" xfId="65" builtinId="19" customBuiltin="1"/>
    <cellStyle name="Heading 4 2" xfId="433"/>
    <cellStyle name="Heading 4 3" xfId="434"/>
    <cellStyle name="Heading 4 4" xfId="435"/>
    <cellStyle name="Input" xfId="66" builtinId="20" customBuiltin="1"/>
    <cellStyle name="Input 2" xfId="436"/>
    <cellStyle name="Input 3" xfId="437"/>
    <cellStyle name="Input 4" xfId="438"/>
    <cellStyle name="kirkdollars" xfId="67"/>
    <cellStyle name="Labels - Style3" xfId="68"/>
    <cellStyle name="LineItemPrompt" xfId="69"/>
    <cellStyle name="LineItemValue" xfId="70"/>
    <cellStyle name="LineItemValue 2" xfId="439"/>
    <cellStyle name="Linked Cell" xfId="71" builtinId="24" customBuiltin="1"/>
    <cellStyle name="Linked Cell 2" xfId="440"/>
    <cellStyle name="Linked Cell 3" xfId="441"/>
    <cellStyle name="Linked Cell 4" xfId="442"/>
    <cellStyle name="Neutral" xfId="72" builtinId="28" customBuiltin="1"/>
    <cellStyle name="Neutral 2" xfId="443"/>
    <cellStyle name="Neutral 3" xfId="444"/>
    <cellStyle name="Neutral 4" xfId="445"/>
    <cellStyle name="Normal" xfId="0" builtinId="0"/>
    <cellStyle name="Normal - Style1" xfId="73"/>
    <cellStyle name="Normal - Style2" xfId="74"/>
    <cellStyle name="Normal - Style3" xfId="75"/>
    <cellStyle name="Normal - Style4" xfId="76"/>
    <cellStyle name="Normal - Style5" xfId="77"/>
    <cellStyle name="Normal - Style6" xfId="78"/>
    <cellStyle name="Normal - Style7" xfId="79"/>
    <cellStyle name="Normal - Style8" xfId="80"/>
    <cellStyle name="Normal 10" xfId="446"/>
    <cellStyle name="Normal 11" xfId="81"/>
    <cellStyle name="Normal 12" xfId="447"/>
    <cellStyle name="Normal 12 2" xfId="448"/>
    <cellStyle name="Normal 13" xfId="449"/>
    <cellStyle name="Normal 13 2" xfId="450"/>
    <cellStyle name="Normal 13 2 2" xfId="451"/>
    <cellStyle name="Normal 13 3" xfId="452"/>
    <cellStyle name="Normal 14" xfId="453"/>
    <cellStyle name="Normal 14 2" xfId="454"/>
    <cellStyle name="Normal 14 2 2" xfId="455"/>
    <cellStyle name="Normal 14 3" xfId="456"/>
    <cellStyle name="Normal 15" xfId="457"/>
    <cellStyle name="Normal 16" xfId="458"/>
    <cellStyle name="Normal 16 2" xfId="459"/>
    <cellStyle name="Normal 16 2 2" xfId="460"/>
    <cellStyle name="Normal 16 3" xfId="461"/>
    <cellStyle name="Normal 17" xfId="462"/>
    <cellStyle name="Normal 17 2" xfId="463"/>
    <cellStyle name="Normal 17 2 2" xfId="464"/>
    <cellStyle name="Normal 17 3" xfId="465"/>
    <cellStyle name="Normal 18" xfId="466"/>
    <cellStyle name="Normal 19" xfId="467"/>
    <cellStyle name="Normal 19 2" xfId="468"/>
    <cellStyle name="Normal 19 2 2" xfId="469"/>
    <cellStyle name="Normal 19 3" xfId="470"/>
    <cellStyle name="Normal 2" xfId="82"/>
    <cellStyle name="Normal 2 2" xfId="83"/>
    <cellStyle name="Normal 2 2 2" xfId="471"/>
    <cellStyle name="Normal 2 2 3" xfId="472"/>
    <cellStyle name="Normal 2 3" xfId="473"/>
    <cellStyle name="Normal 2 4" xfId="474"/>
    <cellStyle name="Normal 2 5" xfId="475"/>
    <cellStyle name="Normal 2 6" xfId="476"/>
    <cellStyle name="Normal 2 6 2" xfId="477"/>
    <cellStyle name="Normal 2 7" xfId="478"/>
    <cellStyle name="Normal 2 8" xfId="479"/>
    <cellStyle name="Normal 20" xfId="480"/>
    <cellStyle name="Normal 21" xfId="481"/>
    <cellStyle name="Normal 21 2" xfId="482"/>
    <cellStyle name="Normal 22" xfId="483"/>
    <cellStyle name="Normal 23" xfId="484"/>
    <cellStyle name="Normal 23 2" xfId="485"/>
    <cellStyle name="Normal 23 2 2" xfId="486"/>
    <cellStyle name="Normal 23 3" xfId="487"/>
    <cellStyle name="Normal 24" xfId="488"/>
    <cellStyle name="Normal 25" xfId="489"/>
    <cellStyle name="Normal 26" xfId="490"/>
    <cellStyle name="Normal 27" xfId="84"/>
    <cellStyle name="Normal 28" xfId="491"/>
    <cellStyle name="Normal 29" xfId="492"/>
    <cellStyle name="Normal 3" xfId="85"/>
    <cellStyle name="Normal 3 2" xfId="493"/>
    <cellStyle name="Normal 3 3" xfId="494"/>
    <cellStyle name="Normal 3 3 2" xfId="495"/>
    <cellStyle name="Normal 3 3 2 2" xfId="496"/>
    <cellStyle name="Normal 3 3 3" xfId="497"/>
    <cellStyle name="Normal 3 4" xfId="498"/>
    <cellStyle name="Normal 30" xfId="499"/>
    <cellStyle name="Normal 31" xfId="631"/>
    <cellStyle name="Normal 4" xfId="86"/>
    <cellStyle name="Normal 46" xfId="87"/>
    <cellStyle name="Normal 47" xfId="88"/>
    <cellStyle name="Normal 5" xfId="89"/>
    <cellStyle name="Normal 5 2" xfId="90"/>
    <cellStyle name="Normal 5 3" xfId="150"/>
    <cellStyle name="Normal 5 4" xfId="500"/>
    <cellStyle name="Normal 6" xfId="91"/>
    <cellStyle name="Normal 6 2" xfId="147"/>
    <cellStyle name="Normal 6 3" xfId="501"/>
    <cellStyle name="Normal 6 4" xfId="502"/>
    <cellStyle name="Normal 7" xfId="143"/>
    <cellStyle name="Normal 8" xfId="503"/>
    <cellStyle name="Normal 8 2" xfId="504"/>
    <cellStyle name="Normal 9" xfId="505"/>
    <cellStyle name="Normal 9 2" xfId="506"/>
    <cellStyle name="Normal 9 2 2" xfId="507"/>
    <cellStyle name="Normal 9 2 2 2" xfId="508"/>
    <cellStyle name="Normal 9 2 3" xfId="509"/>
    <cellStyle name="Normal 9 3" xfId="510"/>
    <cellStyle name="Normal 9 3 2" xfId="511"/>
    <cellStyle name="Normal 9 4" xfId="512"/>
    <cellStyle name="Normal_Iowa ASL GPAMORT" xfId="145"/>
    <cellStyle name="Note" xfId="92" builtinId="10" customBuiltin="1"/>
    <cellStyle name="Note 2" xfId="513"/>
    <cellStyle name="Note 2 2" xfId="514"/>
    <cellStyle name="Note 2 2 2" xfId="515"/>
    <cellStyle name="Note 2 2 2 2" xfId="516"/>
    <cellStyle name="Note 2 2 3" xfId="517"/>
    <cellStyle name="Note 3" xfId="518"/>
    <cellStyle name="Note 4" xfId="519"/>
    <cellStyle name="Note 4 2" xfId="520"/>
    <cellStyle name="Note 4 2 2" xfId="521"/>
    <cellStyle name="Note 4 3" xfId="522"/>
    <cellStyle name="Note 5" xfId="523"/>
    <cellStyle name="Note 5 2" xfId="524"/>
    <cellStyle name="Note 5 2 2" xfId="525"/>
    <cellStyle name="Note 5 3" xfId="526"/>
    <cellStyle name="Note 6" xfId="527"/>
    <cellStyle name="nPlosion" xfId="93"/>
    <cellStyle name="nvision" xfId="94"/>
    <cellStyle name="Output" xfId="95" builtinId="21" customBuiltin="1"/>
    <cellStyle name="Output 2" xfId="528"/>
    <cellStyle name="Output 3" xfId="529"/>
    <cellStyle name="Output 4" xfId="530"/>
    <cellStyle name="Output Amounts" xfId="96"/>
    <cellStyle name="Output Amounts 2" xfId="531"/>
    <cellStyle name="OUTPUT AMOUNTS 3" xfId="532"/>
    <cellStyle name="Output Amounts_d1" xfId="533"/>
    <cellStyle name="Output Column Headings" xfId="97"/>
    <cellStyle name="Output Column Headings 2" xfId="534"/>
    <cellStyle name="OUTPUT COLUMN HEADINGS 3" xfId="535"/>
    <cellStyle name="Output Column Headings_d1" xfId="536"/>
    <cellStyle name="Output Line Items" xfId="98"/>
    <cellStyle name="Output Line Items 2" xfId="537"/>
    <cellStyle name="OUTPUT LINE ITEMS 3" xfId="538"/>
    <cellStyle name="Output Line Items_d1" xfId="539"/>
    <cellStyle name="Output Report Heading" xfId="99"/>
    <cellStyle name="Output Report Heading 2" xfId="540"/>
    <cellStyle name="OUTPUT REPORT HEADING 3" xfId="541"/>
    <cellStyle name="Output Report Heading_d1" xfId="542"/>
    <cellStyle name="Output Report Title" xfId="100"/>
    <cellStyle name="Output Report Title 2" xfId="543"/>
    <cellStyle name="OUTPUT REPORT TITLE 3" xfId="544"/>
    <cellStyle name="Output Report Title_d1" xfId="545"/>
    <cellStyle name="Percent" xfId="101" builtinId="5"/>
    <cellStyle name="Percent 2" xfId="102"/>
    <cellStyle name="Percent 2 2" xfId="103"/>
    <cellStyle name="Percent 2 2 2" xfId="148"/>
    <cellStyle name="Percent 2 3" xfId="149"/>
    <cellStyle name="Percent 3" xfId="104"/>
    <cellStyle name="Percent 4" xfId="633"/>
    <cellStyle name="Percent 44" xfId="105"/>
    <cellStyle name="Percent 45" xfId="106"/>
    <cellStyle name="PSChar" xfId="107"/>
    <cellStyle name="PSChar 2" xfId="546"/>
    <cellStyle name="PSDate" xfId="108"/>
    <cellStyle name="PSDec" xfId="109"/>
    <cellStyle name="PSHeading" xfId="110"/>
    <cellStyle name="PSInt" xfId="111"/>
    <cellStyle name="PSSpacer" xfId="112"/>
    <cellStyle name="ReportTitlePrompt" xfId="113"/>
    <cellStyle name="ReportTitlePrompt 2" xfId="547"/>
    <cellStyle name="ReportTitleValue" xfId="114"/>
    <cellStyle name="Reset  - Style4" xfId="115"/>
    <cellStyle name="RowAcctAbovePrompt" xfId="116"/>
    <cellStyle name="RowAcctSOBAbovePrompt" xfId="117"/>
    <cellStyle name="RowAcctSOBValue" xfId="118"/>
    <cellStyle name="RowAcctValue" xfId="119"/>
    <cellStyle name="RowAttrAbovePrompt" xfId="120"/>
    <cellStyle name="RowAttrValue" xfId="121"/>
    <cellStyle name="RowColSetAbovePrompt" xfId="122"/>
    <cellStyle name="RowColSetLeftPrompt" xfId="123"/>
    <cellStyle name="RowColSetValue" xfId="124"/>
    <cellStyle name="RowColSetValue 2" xfId="548"/>
    <cellStyle name="RowLeftPrompt" xfId="125"/>
    <cellStyle name="SampleUsingFormatMask" xfId="126"/>
    <cellStyle name="SampleWithNoFormatMask" xfId="127"/>
    <cellStyle name="SAPBEXaggData" xfId="549"/>
    <cellStyle name="SAPBEXaggData 2" xfId="550"/>
    <cellStyle name="SAPBEXaggDataEmph" xfId="551"/>
    <cellStyle name="SAPBEXaggItem" xfId="552"/>
    <cellStyle name="SAPBEXaggItem 2" xfId="553"/>
    <cellStyle name="SAPBEXaggItemX" xfId="554"/>
    <cellStyle name="SAPBEXaggItemX 2" xfId="555"/>
    <cellStyle name="SAPBEXchaText" xfId="556"/>
    <cellStyle name="SAPBEXchaText 2" xfId="557"/>
    <cellStyle name="SAPBEXexcBad7" xfId="558"/>
    <cellStyle name="SAPBEXexcBad7 2" xfId="559"/>
    <cellStyle name="SAPBEXexcBad8" xfId="560"/>
    <cellStyle name="SAPBEXexcBad9" xfId="561"/>
    <cellStyle name="SAPBEXexcCritical4" xfId="562"/>
    <cellStyle name="SAPBEXexcCritical4 2" xfId="563"/>
    <cellStyle name="SAPBEXexcCritical5" xfId="564"/>
    <cellStyle name="SAPBEXexcCritical5 2" xfId="565"/>
    <cellStyle name="SAPBEXexcCritical6" xfId="566"/>
    <cellStyle name="SAPBEXexcCritical6 2" xfId="567"/>
    <cellStyle name="SAPBEXexcGood1" xfId="568"/>
    <cellStyle name="SAPBEXexcGood2" xfId="569"/>
    <cellStyle name="SAPBEXexcGood3" xfId="570"/>
    <cellStyle name="SAPBEXexcGood3 2" xfId="571"/>
    <cellStyle name="SAPBEXfilterDrill" xfId="572"/>
    <cellStyle name="SAPBEXfilterDrill 2" xfId="573"/>
    <cellStyle name="SAPBEXfilterItem" xfId="574"/>
    <cellStyle name="SAPBEXfilterItem 2" xfId="575"/>
    <cellStyle name="SAPBEXfilterText" xfId="576"/>
    <cellStyle name="SAPBEXfilterText 2" xfId="577"/>
    <cellStyle name="SAPBEXformats" xfId="578"/>
    <cellStyle name="SAPBEXformats 2" xfId="579"/>
    <cellStyle name="SAPBEXheaderItem" xfId="580"/>
    <cellStyle name="SAPBEXheaderItem 2" xfId="581"/>
    <cellStyle name="SAPBEXheaderText" xfId="582"/>
    <cellStyle name="SAPBEXheaderText 2" xfId="583"/>
    <cellStyle name="SAPBEXHLevel0" xfId="584"/>
    <cellStyle name="SAPBEXHLevel0 2" xfId="585"/>
    <cellStyle name="SAPBEXHLevel0X" xfId="586"/>
    <cellStyle name="SAPBEXHLevel0X 2" xfId="587"/>
    <cellStyle name="SAPBEXHLevel1" xfId="588"/>
    <cellStyle name="SAPBEXHLevel1 2" xfId="589"/>
    <cellStyle name="SAPBEXHLevel1X" xfId="590"/>
    <cellStyle name="SAPBEXHLevel1X 2" xfId="591"/>
    <cellStyle name="SAPBEXHLevel2" xfId="592"/>
    <cellStyle name="SAPBEXHLevel2 2" xfId="593"/>
    <cellStyle name="SAPBEXHLevel2X" xfId="594"/>
    <cellStyle name="SAPBEXHLevel2X 2" xfId="595"/>
    <cellStyle name="SAPBEXHLevel3" xfId="596"/>
    <cellStyle name="SAPBEXHLevel3 2" xfId="597"/>
    <cellStyle name="SAPBEXHLevel3X" xfId="598"/>
    <cellStyle name="SAPBEXHLevel3X 2" xfId="599"/>
    <cellStyle name="SAPBEXresData" xfId="600"/>
    <cellStyle name="SAPBEXresDataEmph" xfId="601"/>
    <cellStyle name="SAPBEXresItem" xfId="602"/>
    <cellStyle name="SAPBEXresItem 2" xfId="603"/>
    <cellStyle name="SAPBEXresItemX" xfId="604"/>
    <cellStyle name="SAPBEXresItemX 2" xfId="605"/>
    <cellStyle name="SAPBEXstdData" xfId="606"/>
    <cellStyle name="SAPBEXstdData 2" xfId="607"/>
    <cellStyle name="SAPBEXstdDataEmph" xfId="608"/>
    <cellStyle name="SAPBEXstdDataEmph 2" xfId="609"/>
    <cellStyle name="SAPBEXstdItem" xfId="610"/>
    <cellStyle name="SAPBEXstdItem 2" xfId="611"/>
    <cellStyle name="SAPBEXstdItemX" xfId="612"/>
    <cellStyle name="SAPBEXstdItemX 2" xfId="613"/>
    <cellStyle name="SAPBEXtitle" xfId="614"/>
    <cellStyle name="SAPBEXundefined" xfId="615"/>
    <cellStyle name="SAPBEXundefined 2" xfId="616"/>
    <cellStyle name="SAPLocked" xfId="617"/>
    <cellStyle name="SAPLocked 2" xfId="618"/>
    <cellStyle name="Shade" xfId="619"/>
    <cellStyle name="Standard_CORE_20040805_Movement types_Sets_V0.1_e" xfId="620"/>
    <cellStyle name="STYL5 - Style5" xfId="128"/>
    <cellStyle name="STYL6 - Style6" xfId="129"/>
    <cellStyle name="STYLE1 - Style1" xfId="130"/>
    <cellStyle name="STYLE2 - Style2" xfId="131"/>
    <cellStyle name="STYLE3 - Style3" xfId="132"/>
    <cellStyle name="STYLE4 - Style4" xfId="133"/>
    <cellStyle name="Table  - Style5" xfId="134"/>
    <cellStyle name="Title" xfId="135" builtinId="15" customBuiltin="1"/>
    <cellStyle name="Title  - Style6" xfId="136"/>
    <cellStyle name="Title 2" xfId="621"/>
    <cellStyle name="Title 3" xfId="622"/>
    <cellStyle name="Total" xfId="137" builtinId="25" customBuiltin="1"/>
    <cellStyle name="Total 2" xfId="623"/>
    <cellStyle name="Total 3" xfId="624"/>
    <cellStyle name="Total 4" xfId="625"/>
    <cellStyle name="TotCol - Style7" xfId="138"/>
    <cellStyle name="TotRow - Style8" xfId="139"/>
    <cellStyle name="Undefiniert" xfId="626"/>
    <cellStyle name="UploadThisRowValue" xfId="140"/>
    <cellStyle name="Währung_KURSE3Q" xfId="627"/>
    <cellStyle name="Warning Text" xfId="141" builtinId="11" customBuiltin="1"/>
    <cellStyle name="Warning Text 2" xfId="628"/>
    <cellStyle name="Warning Text 3" xfId="629"/>
    <cellStyle name="Warning Text 4" xfId="63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5"/>
  <sheetViews>
    <sheetView showGridLines="0" tabSelected="1" workbookViewId="0">
      <selection activeCell="Q31" sqref="Q31"/>
    </sheetView>
  </sheetViews>
  <sheetFormatPr defaultRowHeight="13.2" x14ac:dyDescent="0.25"/>
  <cols>
    <col min="1" max="1" width="1.33203125" customWidth="1"/>
    <col min="2" max="8" width="9.6640625" customWidth="1"/>
    <col min="9" max="9" width="6.44140625" customWidth="1"/>
    <col min="10" max="10" width="10.6640625" customWidth="1"/>
    <col min="11" max="11" width="2.33203125" customWidth="1"/>
    <col min="12" max="12" width="10.6640625" customWidth="1"/>
    <col min="13" max="13" width="1.33203125" customWidth="1"/>
    <col min="20" max="20" width="12.109375" bestFit="1" customWidth="1"/>
  </cols>
  <sheetData>
    <row r="1" spans="1:20" x14ac:dyDescent="0.25">
      <c r="A1" s="442"/>
      <c r="B1" s="480" t="s">
        <v>66</v>
      </c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43"/>
    </row>
    <row r="2" spans="1:20" x14ac:dyDescent="0.25">
      <c r="A2" s="444"/>
      <c r="B2" s="481" t="s">
        <v>30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45"/>
    </row>
    <row r="3" spans="1:20" x14ac:dyDescent="0.25">
      <c r="A3" s="444"/>
      <c r="B3" s="481" t="s">
        <v>1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45"/>
    </row>
    <row r="4" spans="1:20" x14ac:dyDescent="0.25">
      <c r="A4" s="444"/>
      <c r="B4" s="481" t="s">
        <v>92</v>
      </c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45"/>
    </row>
    <row r="5" spans="1:20" x14ac:dyDescent="0.25">
      <c r="A5" s="444"/>
      <c r="B5" s="481" t="s">
        <v>93</v>
      </c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45"/>
    </row>
    <row r="6" spans="1:20" x14ac:dyDescent="0.25">
      <c r="A6" s="444"/>
      <c r="B6" s="479" t="s">
        <v>49</v>
      </c>
      <c r="C6" s="479"/>
      <c r="D6" s="479"/>
      <c r="E6" s="479"/>
      <c r="F6" s="479"/>
      <c r="G6" s="479"/>
      <c r="H6" s="479"/>
      <c r="I6" s="479"/>
      <c r="J6" s="479"/>
      <c r="K6" s="479"/>
      <c r="L6" s="479"/>
      <c r="M6" s="445"/>
    </row>
    <row r="7" spans="1:20" x14ac:dyDescent="0.25">
      <c r="A7" s="444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445"/>
    </row>
    <row r="8" spans="1:20" x14ac:dyDescent="0.25">
      <c r="A8" s="444"/>
      <c r="B8" s="32"/>
      <c r="C8" s="32"/>
      <c r="D8" s="32"/>
      <c r="E8" s="32"/>
      <c r="F8" s="32"/>
      <c r="G8" s="32"/>
      <c r="H8" s="32"/>
      <c r="I8" s="32"/>
      <c r="J8" s="34" t="s">
        <v>52</v>
      </c>
      <c r="K8" s="32"/>
      <c r="L8" s="34" t="s">
        <v>67</v>
      </c>
      <c r="M8" s="446"/>
      <c r="N8" s="28"/>
      <c r="O8" s="30"/>
      <c r="P8" s="30"/>
      <c r="Q8" s="30"/>
    </row>
    <row r="9" spans="1:20" x14ac:dyDescent="0.25">
      <c r="A9" s="444"/>
      <c r="B9" s="32"/>
      <c r="C9" s="32"/>
      <c r="D9" s="32"/>
      <c r="E9" s="32"/>
      <c r="F9" s="32"/>
      <c r="G9" s="32"/>
      <c r="H9" s="32"/>
      <c r="I9" s="32"/>
      <c r="J9" s="38" t="s">
        <v>24</v>
      </c>
      <c r="K9" s="32"/>
      <c r="L9" s="38" t="s">
        <v>24</v>
      </c>
      <c r="M9" s="446"/>
      <c r="N9" s="28"/>
      <c r="O9" s="30"/>
      <c r="P9" s="30"/>
      <c r="Q9" s="30"/>
    </row>
    <row r="10" spans="1:20" x14ac:dyDescent="0.25">
      <c r="A10" s="444"/>
      <c r="B10" s="32"/>
      <c r="C10" s="32"/>
      <c r="D10" s="32"/>
      <c r="E10" s="32"/>
      <c r="F10" s="32"/>
      <c r="G10" s="32"/>
      <c r="H10" s="32"/>
      <c r="I10" s="32"/>
      <c r="J10" s="34"/>
      <c r="K10" s="32"/>
      <c r="L10" s="34"/>
      <c r="M10" s="446"/>
      <c r="N10" s="30"/>
      <c r="O10" s="30"/>
      <c r="P10" s="30"/>
      <c r="Q10" s="30"/>
    </row>
    <row r="11" spans="1:20" x14ac:dyDescent="0.25">
      <c r="A11" s="444"/>
      <c r="B11" s="447" t="s">
        <v>27</v>
      </c>
      <c r="C11" s="32"/>
      <c r="D11" s="32"/>
      <c r="E11" s="32"/>
      <c r="F11" s="32"/>
      <c r="G11" s="32"/>
      <c r="H11" s="32"/>
      <c r="I11" s="32"/>
      <c r="J11" s="87">
        <v>103.098006</v>
      </c>
      <c r="K11" s="32"/>
      <c r="L11" s="110">
        <v>93.620780999999994</v>
      </c>
      <c r="M11" s="446"/>
      <c r="N11" s="30"/>
      <c r="O11" s="30"/>
      <c r="P11" s="30"/>
      <c r="Q11" s="30"/>
    </row>
    <row r="12" spans="1:20" x14ac:dyDescent="0.25">
      <c r="A12" s="444"/>
      <c r="B12" s="447"/>
      <c r="C12" s="32"/>
      <c r="D12" s="32"/>
      <c r="E12" s="32"/>
      <c r="F12" s="32"/>
      <c r="G12" s="32"/>
      <c r="H12" s="32"/>
      <c r="I12" s="32"/>
      <c r="J12" s="87"/>
      <c r="K12" s="32"/>
      <c r="L12" s="87"/>
      <c r="M12" s="446"/>
      <c r="N12" s="30"/>
      <c r="O12" s="30"/>
      <c r="P12" s="30"/>
      <c r="Q12" s="30"/>
    </row>
    <row r="13" spans="1:20" x14ac:dyDescent="0.25">
      <c r="A13" s="444"/>
      <c r="B13" s="83" t="s">
        <v>31</v>
      </c>
      <c r="C13" s="32"/>
      <c r="D13" s="32"/>
      <c r="E13" s="32"/>
      <c r="F13" s="32"/>
      <c r="G13" s="32"/>
      <c r="H13" s="32"/>
      <c r="I13" s="32"/>
      <c r="J13" s="87"/>
      <c r="K13" s="32"/>
      <c r="L13" s="87"/>
      <c r="M13" s="446"/>
      <c r="N13" s="30"/>
      <c r="O13" s="30"/>
      <c r="P13" s="30"/>
      <c r="Q13" s="30"/>
      <c r="T13" s="330" t="s">
        <v>968</v>
      </c>
    </row>
    <row r="14" spans="1:20" x14ac:dyDescent="0.25">
      <c r="A14" s="444"/>
      <c r="B14" s="37"/>
      <c r="C14" s="32"/>
      <c r="D14" s="32"/>
      <c r="E14" s="32"/>
      <c r="F14" s="32"/>
      <c r="G14" s="32"/>
      <c r="H14" s="32"/>
      <c r="I14" s="32"/>
      <c r="J14" s="87"/>
      <c r="K14" s="32"/>
      <c r="L14" s="87"/>
      <c r="M14" s="446"/>
      <c r="N14" s="30"/>
      <c r="O14" s="30"/>
      <c r="P14" s="30"/>
      <c r="Q14" s="30"/>
    </row>
    <row r="15" spans="1:20" x14ac:dyDescent="0.25">
      <c r="A15" s="444"/>
      <c r="B15" s="84" t="s">
        <v>25</v>
      </c>
      <c r="C15" s="32"/>
      <c r="D15" s="32"/>
      <c r="E15" s="32"/>
      <c r="F15" s="32"/>
      <c r="G15" s="32"/>
      <c r="H15" s="32"/>
      <c r="I15" s="32"/>
      <c r="J15" s="87"/>
      <c r="K15" s="32"/>
      <c r="L15" s="87"/>
      <c r="M15" s="446"/>
      <c r="N15" s="30"/>
      <c r="O15" s="30"/>
      <c r="P15" s="30"/>
      <c r="Q15" s="30"/>
    </row>
    <row r="16" spans="1:20" x14ac:dyDescent="0.25">
      <c r="A16" s="444"/>
      <c r="B16" s="32" t="str">
        <f>'KU Summary Rev Req Adjustments'!A16</f>
        <v xml:space="preserve">   Reduce O&amp;M Expense by Rejecting Proposed AMS Rollout</v>
      </c>
      <c r="C16" s="32"/>
      <c r="D16" s="32"/>
      <c r="E16" s="32"/>
      <c r="F16" s="32"/>
      <c r="G16" s="32"/>
      <c r="H16" s="32"/>
      <c r="I16" s="32"/>
      <c r="J16" s="87">
        <v>-3.1884119174813654</v>
      </c>
      <c r="K16" s="88"/>
      <c r="L16" s="87">
        <v>-3.0397700740812152</v>
      </c>
      <c r="M16" s="446"/>
      <c r="N16" s="30"/>
      <c r="O16" s="30"/>
      <c r="P16" s="30"/>
      <c r="Q16" s="30"/>
      <c r="T16" s="441">
        <v>-3.0397700740812152</v>
      </c>
    </row>
    <row r="17" spans="1:20" x14ac:dyDescent="0.25">
      <c r="A17" s="444"/>
      <c r="B17" s="32" t="str">
        <f>'KU Summary Rev Req Adjustments'!A17</f>
        <v xml:space="preserve">   Reduce Depreciation Expense by Rejecting Proposed AMS Rollout</v>
      </c>
      <c r="C17" s="32"/>
      <c r="D17" s="32"/>
      <c r="E17" s="32"/>
      <c r="F17" s="32"/>
      <c r="G17" s="32"/>
      <c r="H17" s="32"/>
      <c r="I17" s="32"/>
      <c r="J17" s="87">
        <v>-0.60684679032194822</v>
      </c>
      <c r="K17" s="88"/>
      <c r="L17" s="87">
        <v>-0.47519629965485</v>
      </c>
      <c r="M17" s="446"/>
      <c r="N17" s="30"/>
      <c r="O17" s="30"/>
      <c r="P17" s="30"/>
      <c r="Q17" s="30"/>
      <c r="T17" s="441">
        <v>-0.47519629965485</v>
      </c>
    </row>
    <row r="18" spans="1:20" x14ac:dyDescent="0.25">
      <c r="A18" s="444"/>
      <c r="B18" s="32" t="str">
        <f>'KU Summary Rev Req Adjustments'!A18</f>
        <v xml:space="preserve">   Reduce Depreciation Expense to Reflect Reduction in Transmission Plant </v>
      </c>
      <c r="C18" s="32"/>
      <c r="D18" s="32"/>
      <c r="E18" s="32"/>
      <c r="F18" s="32"/>
      <c r="G18" s="32"/>
      <c r="H18" s="32"/>
      <c r="I18" s="32"/>
      <c r="J18" s="87">
        <v>-0.59185234824878663</v>
      </c>
      <c r="K18" s="88"/>
      <c r="L18" s="87"/>
      <c r="M18" s="446"/>
      <c r="N18" s="30"/>
      <c r="O18" s="30"/>
      <c r="P18" s="102"/>
      <c r="Q18" s="30"/>
      <c r="T18" s="441">
        <v>-4.9623918079853349</v>
      </c>
    </row>
    <row r="19" spans="1:20" x14ac:dyDescent="0.25">
      <c r="A19" s="444"/>
      <c r="B19" s="32" t="str">
        <f>'KU Summary Rev Req Adjustments'!A19</f>
        <v xml:space="preserve">   Reduce Property Tax Expense to Reflect Reduction in Net Transmission Plant </v>
      </c>
      <c r="C19" s="32"/>
      <c r="D19" s="32"/>
      <c r="E19" s="32"/>
      <c r="F19" s="32"/>
      <c r="G19" s="32"/>
      <c r="H19" s="32"/>
      <c r="I19" s="32"/>
      <c r="J19" s="87">
        <v>-0.38116938352307034</v>
      </c>
      <c r="K19" s="88"/>
      <c r="L19" s="87"/>
      <c r="M19" s="446"/>
      <c r="N19" s="30"/>
      <c r="O19" s="30"/>
      <c r="P19" s="102"/>
      <c r="Q19" s="30"/>
      <c r="T19" s="441">
        <v>-1.0664943427338247</v>
      </c>
    </row>
    <row r="20" spans="1:20" x14ac:dyDescent="0.25">
      <c r="A20" s="444"/>
      <c r="B20" s="32" t="str">
        <f>'KU Summary Rev Req Adjustments'!A20</f>
        <v xml:space="preserve">   Normalize Generation Outage Expense</v>
      </c>
      <c r="C20" s="32"/>
      <c r="D20" s="32"/>
      <c r="E20" s="32"/>
      <c r="F20" s="32"/>
      <c r="G20" s="32"/>
      <c r="H20" s="32"/>
      <c r="I20" s="32"/>
      <c r="J20" s="87">
        <v>-11.263698760531243</v>
      </c>
      <c r="K20" s="88"/>
      <c r="L20" s="87">
        <v>-4.9623918079853349</v>
      </c>
      <c r="M20" s="446"/>
      <c r="N20" s="30"/>
      <c r="O20" s="30"/>
      <c r="P20" s="101"/>
      <c r="Q20" s="30"/>
      <c r="T20" s="441">
        <v>-0.5199510089065954</v>
      </c>
    </row>
    <row r="21" spans="1:20" x14ac:dyDescent="0.25">
      <c r="A21" s="444"/>
      <c r="B21" s="32" t="str">
        <f>'KU Summary Rev Req Adjustments'!A21</f>
        <v xml:space="preserve">   Reject Projected Increase in Transmission Vegetation Mgmt. Expense</v>
      </c>
      <c r="C21" s="32"/>
      <c r="D21" s="32"/>
      <c r="E21" s="32"/>
      <c r="F21" s="32"/>
      <c r="G21" s="32"/>
      <c r="H21" s="32"/>
      <c r="I21" s="32"/>
      <c r="J21" s="87">
        <v>-5.0542562936194555</v>
      </c>
      <c r="K21" s="88"/>
      <c r="L21" s="87">
        <v>-1.0664943427338247</v>
      </c>
      <c r="M21" s="446"/>
      <c r="N21" s="30"/>
      <c r="O21" s="30"/>
      <c r="P21" s="101"/>
      <c r="Q21" s="30"/>
      <c r="T21" s="441">
        <v>-0.8100697697694681</v>
      </c>
    </row>
    <row r="22" spans="1:20" x14ac:dyDescent="0.25">
      <c r="A22" s="444"/>
      <c r="B22" s="32" t="str">
        <f>'KU Summary Rev Req Adjustments'!A22</f>
        <v xml:space="preserve">   Reduce Property Tax Expense to Reflect Removal of 2% Escalation Factor in Rate</v>
      </c>
      <c r="C22" s="32"/>
      <c r="D22" s="32"/>
      <c r="E22" s="32"/>
      <c r="F22" s="32"/>
      <c r="G22" s="32"/>
      <c r="H22" s="32"/>
      <c r="I22" s="32"/>
      <c r="J22" s="87">
        <v>-0.43971892579111582</v>
      </c>
      <c r="K22" s="88"/>
      <c r="L22" s="87">
        <v>-0.5199510089065954</v>
      </c>
      <c r="M22" s="446"/>
      <c r="N22" s="30"/>
      <c r="O22" s="30"/>
      <c r="P22" s="101"/>
      <c r="Q22" s="30"/>
      <c r="T22" s="441">
        <v>-5.8320727476127665</v>
      </c>
    </row>
    <row r="23" spans="1:20" x14ac:dyDescent="0.25">
      <c r="A23" s="444"/>
      <c r="B23" s="32" t="str">
        <f>'KU Summary Rev Req Adjustments'!A23</f>
        <v xml:space="preserve">   Reduce Amortization Expense for Expiring Regulatory Assets </v>
      </c>
      <c r="C23" s="32"/>
      <c r="D23" s="32"/>
      <c r="E23" s="32"/>
      <c r="F23" s="32"/>
      <c r="G23" s="32"/>
      <c r="H23" s="32"/>
      <c r="I23" s="32"/>
      <c r="J23" s="87">
        <v>-1.0044854952897773</v>
      </c>
      <c r="K23" s="88"/>
      <c r="L23" s="87">
        <v>-0.8100697697694681</v>
      </c>
      <c r="M23" s="446"/>
      <c r="N23" s="30"/>
      <c r="O23" s="30"/>
      <c r="P23" s="101"/>
      <c r="Q23" s="30"/>
      <c r="T23" s="441">
        <v>-5.7085541158406352</v>
      </c>
    </row>
    <row r="24" spans="1:20" x14ac:dyDescent="0.25">
      <c r="A24" s="444"/>
      <c r="B24" s="32" t="str">
        <f>'KU Summary Rev Req Adjustments'!A24</f>
        <v xml:space="preserve">   Reduce Depreciation Expense to Remove Terminal Net Salvage</v>
      </c>
      <c r="C24" s="32"/>
      <c r="D24" s="32"/>
      <c r="E24" s="32"/>
      <c r="F24" s="32"/>
      <c r="G24" s="32"/>
      <c r="H24" s="32"/>
      <c r="I24" s="32"/>
      <c r="J24" s="87">
        <v>-9.7165891940161675</v>
      </c>
      <c r="K24" s="88"/>
      <c r="L24" s="87">
        <v>-5.8320727476127665</v>
      </c>
      <c r="M24" s="446"/>
      <c r="N24" s="30"/>
      <c r="O24" s="30"/>
      <c r="P24" s="101"/>
      <c r="Q24" s="30"/>
      <c r="T24" s="441">
        <v>-2.5689756667761325</v>
      </c>
    </row>
    <row r="25" spans="1:20" x14ac:dyDescent="0.25">
      <c r="A25" s="444"/>
      <c r="B25" s="32" t="str">
        <f>'KU Summary Rev Req Adjustments'!A25</f>
        <v xml:space="preserve">   Reduce Depreciation Expense to Increase Life Spans to 45 Years</v>
      </c>
      <c r="C25" s="32"/>
      <c r="D25" s="32"/>
      <c r="E25" s="32"/>
      <c r="F25" s="32"/>
      <c r="G25" s="32"/>
      <c r="H25" s="32"/>
      <c r="I25" s="32"/>
      <c r="J25" s="87">
        <v>-12.175703885895031</v>
      </c>
      <c r="K25" s="88"/>
      <c r="L25" s="87">
        <v>-5.7085541158406352</v>
      </c>
      <c r="M25" s="446"/>
      <c r="N25" s="30"/>
      <c r="O25" s="30"/>
      <c r="P25" s="101"/>
      <c r="Q25" s="30"/>
      <c r="T25" s="441"/>
    </row>
    <row r="26" spans="1:20" x14ac:dyDescent="0.25">
      <c r="A26" s="444"/>
      <c r="B26" s="32" t="str">
        <f>'KU Summary Rev Req Adjustments'!A26</f>
        <v xml:space="preserve">   Reduce Depreciation Expense to Reflect CCS Software Remaining Life as 10 Years</v>
      </c>
      <c r="C26" s="32"/>
      <c r="D26" s="32"/>
      <c r="E26" s="32"/>
      <c r="F26" s="32"/>
      <c r="G26" s="32"/>
      <c r="H26" s="32"/>
      <c r="I26" s="32"/>
      <c r="J26" s="87">
        <v>-3.1879588338311495</v>
      </c>
      <c r="K26" s="88"/>
      <c r="L26" s="87">
        <v>-2.5689756667761325</v>
      </c>
      <c r="M26" s="446"/>
      <c r="N26" s="30"/>
      <c r="O26" s="30"/>
      <c r="P26" s="101"/>
      <c r="Q26" s="30"/>
      <c r="T26" s="441"/>
    </row>
    <row r="27" spans="1:20" x14ac:dyDescent="0.25">
      <c r="A27" s="444"/>
      <c r="B27" s="32"/>
      <c r="C27" s="32"/>
      <c r="D27" s="32"/>
      <c r="E27" s="32"/>
      <c r="F27" s="32"/>
      <c r="G27" s="32"/>
      <c r="H27" s="32"/>
      <c r="I27" s="32"/>
      <c r="J27" s="115"/>
      <c r="K27" s="32"/>
      <c r="L27" s="115"/>
      <c r="M27" s="446"/>
      <c r="T27" s="441">
        <v>-0.97862910432013772</v>
      </c>
    </row>
    <row r="28" spans="1:20" x14ac:dyDescent="0.25">
      <c r="A28" s="444"/>
      <c r="B28" s="84" t="s">
        <v>48</v>
      </c>
      <c r="C28" s="35"/>
      <c r="D28" s="35"/>
      <c r="E28" s="35"/>
      <c r="F28" s="35"/>
      <c r="G28" s="35"/>
      <c r="H28" s="35"/>
      <c r="I28" s="35"/>
      <c r="J28" s="448"/>
      <c r="K28" s="35"/>
      <c r="L28" s="448"/>
      <c r="M28" s="446"/>
      <c r="T28" s="441">
        <v>-1.8354624062067242</v>
      </c>
    </row>
    <row r="29" spans="1:20" x14ac:dyDescent="0.25">
      <c r="A29" s="444"/>
      <c r="B29" s="326" t="str">
        <f>'KU Summary Rev Req Adjustments'!A29</f>
        <v xml:space="preserve">   Reduce Capitalization for CWIP Slippage</v>
      </c>
      <c r="C29" s="35"/>
      <c r="D29" s="35"/>
      <c r="E29" s="35"/>
      <c r="F29" s="35"/>
      <c r="G29" s="35"/>
      <c r="H29" s="35"/>
      <c r="I29" s="35"/>
      <c r="J29" s="448">
        <f>'KU Summary Rev Req Adjustments'!M29</f>
        <v>-1.8480292235716023</v>
      </c>
      <c r="K29" s="35"/>
      <c r="L29" s="448">
        <f>T27</f>
        <v>-0.97862910432013772</v>
      </c>
      <c r="M29" s="446"/>
      <c r="T29" s="441">
        <v>-25.569832406641336</v>
      </c>
    </row>
    <row r="30" spans="1:20" x14ac:dyDescent="0.25">
      <c r="A30" s="444"/>
      <c r="B30" s="326" t="str">
        <f>'KU Summary Rev Req Adjustments'!A30</f>
        <v xml:space="preserve">   Reduce Capitalization by Rejecting Proposed AMS Rollout</v>
      </c>
      <c r="C30" s="35"/>
      <c r="D30" s="35"/>
      <c r="E30" s="35"/>
      <c r="F30" s="35"/>
      <c r="G30" s="35"/>
      <c r="H30" s="35"/>
      <c r="I30" s="35"/>
      <c r="J30" s="448">
        <f>'KU Summary Rev Req Adjustments'!M30</f>
        <v>-2.353506032842283</v>
      </c>
      <c r="K30" s="35"/>
      <c r="L30" s="448">
        <f>T28</f>
        <v>-1.8354624062067242</v>
      </c>
      <c r="M30" s="446"/>
    </row>
    <row r="31" spans="1:20" x14ac:dyDescent="0.25">
      <c r="A31" s="444"/>
      <c r="B31" s="326" t="str">
        <f>'KU Summary Rev Req Adjustments'!A31</f>
        <v xml:space="preserve">   Reduce Capitalization to Reflect Reduction in Net Transmission Plant Additions</v>
      </c>
      <c r="C31" s="35"/>
      <c r="D31" s="35"/>
      <c r="E31" s="35"/>
      <c r="F31" s="35"/>
      <c r="G31" s="35"/>
      <c r="H31" s="35"/>
      <c r="I31" s="35"/>
      <c r="J31" s="448">
        <f>'KU Summary Rev Req Adjustments'!M31</f>
        <v>-2.3169318558014975</v>
      </c>
      <c r="K31" s="35"/>
      <c r="L31" s="448"/>
      <c r="M31" s="446"/>
    </row>
    <row r="32" spans="1:20" x14ac:dyDescent="0.25">
      <c r="A32" s="444"/>
      <c r="B32" s="326" t="str">
        <f>'KU Summary Rev Req Adjustments'!A32</f>
        <v xml:space="preserve">   Reflect Return on Equity of 9.0%</v>
      </c>
      <c r="C32" s="35"/>
      <c r="D32" s="35"/>
      <c r="E32" s="35"/>
      <c r="F32" s="35"/>
      <c r="G32" s="35"/>
      <c r="H32" s="35"/>
      <c r="I32" s="35"/>
      <c r="J32" s="448">
        <f>'KU Summary Rev Req Adjustments'!M32</f>
        <v>-38.507778274877907</v>
      </c>
      <c r="K32" s="35"/>
      <c r="L32" s="448">
        <f>T29</f>
        <v>-25.569832406641336</v>
      </c>
      <c r="M32" s="446"/>
    </row>
    <row r="33" spans="1:13" x14ac:dyDescent="0.25">
      <c r="A33" s="444"/>
      <c r="B33" s="32"/>
      <c r="C33" s="35"/>
      <c r="D33" s="35"/>
      <c r="E33" s="35"/>
      <c r="F33" s="35"/>
      <c r="G33" s="35"/>
      <c r="H33" s="35"/>
      <c r="I33" s="35"/>
      <c r="J33" s="116"/>
      <c r="K33" s="35"/>
      <c r="L33" s="120"/>
      <c r="M33" s="446"/>
    </row>
    <row r="34" spans="1:13" x14ac:dyDescent="0.25">
      <c r="A34" s="444"/>
      <c r="B34" s="35"/>
      <c r="C34" s="35"/>
      <c r="D34" s="35"/>
      <c r="E34" s="35"/>
      <c r="F34" s="35"/>
      <c r="G34" s="35"/>
      <c r="H34" s="35"/>
      <c r="I34" s="35"/>
      <c r="J34" s="448"/>
      <c r="K34" s="35"/>
      <c r="L34" s="448"/>
      <c r="M34" s="446"/>
    </row>
    <row r="35" spans="1:13" ht="13.8" thickBot="1" x14ac:dyDescent="0.3">
      <c r="A35" s="444"/>
      <c r="B35" s="449" t="s">
        <v>28</v>
      </c>
      <c r="C35" s="35"/>
      <c r="D35" s="35"/>
      <c r="E35" s="35"/>
      <c r="F35" s="35"/>
      <c r="G35" s="35"/>
      <c r="H35" s="35"/>
      <c r="I35" s="35"/>
      <c r="J35" s="117">
        <f>SUM(J16:J33)</f>
        <v>-92.636937215642405</v>
      </c>
      <c r="K35" s="35"/>
      <c r="L35" s="117">
        <f>SUM(L16:L33)</f>
        <v>-53.367399750529017</v>
      </c>
      <c r="M35" s="446"/>
    </row>
    <row r="36" spans="1:13" ht="13.8" thickTop="1" x14ac:dyDescent="0.25">
      <c r="A36" s="444"/>
      <c r="B36" s="449"/>
      <c r="C36" s="35"/>
      <c r="D36" s="35"/>
      <c r="E36" s="35"/>
      <c r="F36" s="35"/>
      <c r="G36" s="35"/>
      <c r="H36" s="35"/>
      <c r="I36" s="35"/>
      <c r="J36" s="448"/>
      <c r="K36" s="35"/>
      <c r="L36" s="448"/>
      <c r="M36" s="446"/>
    </row>
    <row r="37" spans="1:13" ht="13.8" thickBot="1" x14ac:dyDescent="0.3">
      <c r="A37" s="444"/>
      <c r="B37" s="84" t="s">
        <v>26</v>
      </c>
      <c r="C37" s="35"/>
      <c r="D37" s="35"/>
      <c r="E37" s="35"/>
      <c r="F37" s="35"/>
      <c r="G37" s="35"/>
      <c r="H37" s="35"/>
      <c r="I37" s="35"/>
      <c r="J37" s="117">
        <f>J11+J35</f>
        <v>10.461068784357593</v>
      </c>
      <c r="K37" s="35"/>
      <c r="L37" s="117">
        <f>L11+L35</f>
        <v>40.253381249470976</v>
      </c>
      <c r="M37" s="446"/>
    </row>
    <row r="38" spans="1:13" ht="5.25" customHeight="1" thickTop="1" thickBot="1" x14ac:dyDescent="0.3">
      <c r="A38" s="450"/>
      <c r="B38" s="451"/>
      <c r="C38" s="451"/>
      <c r="D38" s="451"/>
      <c r="E38" s="451"/>
      <c r="F38" s="451"/>
      <c r="G38" s="451"/>
      <c r="H38" s="451"/>
      <c r="I38" s="451"/>
      <c r="J38" s="451"/>
      <c r="K38" s="451"/>
      <c r="L38" s="452"/>
      <c r="M38" s="453"/>
    </row>
    <row r="39" spans="1:13" x14ac:dyDescent="0.25"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85"/>
      <c r="M39" s="36"/>
    </row>
    <row r="40" spans="1:13" x14ac:dyDescent="0.25"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85"/>
      <c r="M40" s="36"/>
    </row>
    <row r="41" spans="1:13" x14ac:dyDescent="0.25"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85"/>
      <c r="M41" s="36"/>
    </row>
    <row r="42" spans="1:13" x14ac:dyDescent="0.25"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85"/>
      <c r="M42" s="36"/>
    </row>
    <row r="43" spans="1:13" x14ac:dyDescent="0.25">
      <c r="L43" s="33"/>
    </row>
    <row r="44" spans="1:13" x14ac:dyDescent="0.25">
      <c r="L44" s="33"/>
    </row>
    <row r="45" spans="1:13" x14ac:dyDescent="0.25">
      <c r="L45" s="33"/>
    </row>
  </sheetData>
  <mergeCells count="6">
    <mergeCell ref="B6:L6"/>
    <mergeCell ref="B1:L1"/>
    <mergeCell ref="B2:L2"/>
    <mergeCell ref="B3:L3"/>
    <mergeCell ref="B4:L4"/>
    <mergeCell ref="B5:L5"/>
  </mergeCells>
  <pageMargins left="0.75" right="0.25" top="1" bottom="1" header="0.5" footer="0.5"/>
  <pageSetup scale="9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7"/>
  <sheetViews>
    <sheetView workbookViewId="0">
      <selection activeCell="A3" sqref="A3:D3"/>
    </sheetView>
  </sheetViews>
  <sheetFormatPr defaultRowHeight="13.2" x14ac:dyDescent="0.25"/>
  <cols>
    <col min="1" max="1" width="71.109375" customWidth="1"/>
    <col min="2" max="2" width="4.44140625" customWidth="1"/>
    <col min="3" max="3" width="8.109375" customWidth="1"/>
  </cols>
  <sheetData>
    <row r="1" spans="1:4" x14ac:dyDescent="0.25">
      <c r="A1" s="486" t="s">
        <v>0</v>
      </c>
      <c r="B1" s="486"/>
      <c r="C1" s="486"/>
      <c r="D1" s="486"/>
    </row>
    <row r="2" spans="1:4" x14ac:dyDescent="0.25">
      <c r="A2" s="486" t="s">
        <v>90</v>
      </c>
      <c r="B2" s="486"/>
      <c r="C2" s="486"/>
      <c r="D2" s="486"/>
    </row>
    <row r="3" spans="1:4" x14ac:dyDescent="0.25">
      <c r="A3" s="486" t="s">
        <v>91</v>
      </c>
      <c r="B3" s="486"/>
      <c r="C3" s="486"/>
      <c r="D3" s="486"/>
    </row>
    <row r="4" spans="1:4" x14ac:dyDescent="0.25">
      <c r="A4" s="486" t="s">
        <v>93</v>
      </c>
      <c r="B4" s="486"/>
      <c r="C4" s="486"/>
      <c r="D4" s="486"/>
    </row>
    <row r="5" spans="1:4" x14ac:dyDescent="0.25">
      <c r="A5" s="486" t="s">
        <v>71</v>
      </c>
      <c r="B5" s="486"/>
      <c r="C5" s="486"/>
      <c r="D5" s="486"/>
    </row>
    <row r="6" spans="1:4" x14ac:dyDescent="0.25">
      <c r="A6" s="36"/>
      <c r="B6" s="36"/>
      <c r="C6" s="36"/>
      <c r="D6" s="36"/>
    </row>
    <row r="7" spans="1:4" x14ac:dyDescent="0.25">
      <c r="A7" s="35"/>
      <c r="B7" s="35"/>
      <c r="C7" s="35"/>
      <c r="D7" s="36"/>
    </row>
    <row r="8" spans="1:4" x14ac:dyDescent="0.25">
      <c r="A8" s="359"/>
      <c r="B8" s="359"/>
      <c r="C8" s="359"/>
      <c r="D8" s="359"/>
    </row>
    <row r="9" spans="1:4" x14ac:dyDescent="0.25">
      <c r="A9" s="359" t="s">
        <v>862</v>
      </c>
      <c r="B9" s="359"/>
      <c r="C9" s="359"/>
      <c r="D9" s="359"/>
    </row>
    <row r="10" spans="1:4" x14ac:dyDescent="0.25">
      <c r="A10" s="359"/>
      <c r="B10" s="359"/>
      <c r="C10" s="359"/>
      <c r="D10" s="359"/>
    </row>
    <row r="11" spans="1:4" x14ac:dyDescent="0.25">
      <c r="A11" s="359" t="s">
        <v>852</v>
      </c>
      <c r="B11" s="359"/>
      <c r="C11" s="360">
        <v>2.4630000000000001</v>
      </c>
      <c r="D11" s="362"/>
    </row>
    <row r="12" spans="1:4" x14ac:dyDescent="0.25">
      <c r="A12" s="359"/>
      <c r="B12" s="359"/>
      <c r="C12" s="360"/>
      <c r="D12" s="362"/>
    </row>
    <row r="13" spans="1:4" x14ac:dyDescent="0.25">
      <c r="A13" s="359" t="s">
        <v>849</v>
      </c>
      <c r="B13" s="359"/>
      <c r="C13" s="376">
        <v>3</v>
      </c>
      <c r="D13" s="377"/>
    </row>
    <row r="14" spans="1:4" x14ac:dyDescent="0.25">
      <c r="A14" s="359"/>
      <c r="B14" s="359"/>
      <c r="C14" s="377"/>
      <c r="D14" s="377"/>
    </row>
    <row r="15" spans="1:4" x14ac:dyDescent="0.25">
      <c r="A15" s="359" t="s">
        <v>851</v>
      </c>
      <c r="B15" s="359"/>
      <c r="C15" s="362">
        <f>C11/C13</f>
        <v>0.82100000000000006</v>
      </c>
      <c r="D15" s="362"/>
    </row>
    <row r="16" spans="1:4" x14ac:dyDescent="0.25">
      <c r="A16" s="359"/>
      <c r="B16" s="359"/>
      <c r="C16" s="377"/>
      <c r="D16" s="377"/>
    </row>
    <row r="17" spans="1:4" x14ac:dyDescent="0.25">
      <c r="A17" s="359" t="s">
        <v>855</v>
      </c>
      <c r="B17" s="359"/>
      <c r="C17" s="361">
        <v>1.272</v>
      </c>
      <c r="D17" s="362"/>
    </row>
    <row r="18" spans="1:4" x14ac:dyDescent="0.25">
      <c r="A18" s="359"/>
      <c r="B18" s="359"/>
      <c r="C18" s="377"/>
      <c r="D18" s="377"/>
    </row>
    <row r="19" spans="1:4" x14ac:dyDescent="0.25">
      <c r="A19" s="359" t="s">
        <v>850</v>
      </c>
      <c r="B19" s="359"/>
      <c r="C19" s="362"/>
      <c r="D19" s="362">
        <f>C15-C17</f>
        <v>-0.45099999999999996</v>
      </c>
    </row>
    <row r="20" spans="1:4" x14ac:dyDescent="0.25">
      <c r="A20" s="359"/>
      <c r="B20" s="359"/>
      <c r="C20" s="359"/>
      <c r="D20" s="362"/>
    </row>
    <row r="21" spans="1:4" x14ac:dyDescent="0.25">
      <c r="A21" s="35"/>
      <c r="B21" s="35"/>
      <c r="C21" s="35"/>
      <c r="D21" s="36"/>
    </row>
    <row r="22" spans="1:4" x14ac:dyDescent="0.25">
      <c r="A22" s="328"/>
      <c r="B22" s="35"/>
      <c r="C22" s="35"/>
      <c r="D22" s="36"/>
    </row>
    <row r="23" spans="1:4" x14ac:dyDescent="0.25">
      <c r="A23" s="328"/>
      <c r="B23" s="35"/>
      <c r="C23" s="35"/>
      <c r="D23" s="36"/>
    </row>
    <row r="24" spans="1:4" x14ac:dyDescent="0.25">
      <c r="A24" s="359" t="s">
        <v>853</v>
      </c>
      <c r="B24" s="359"/>
      <c r="C24" s="360">
        <v>2.5830000000000002</v>
      </c>
      <c r="D24" s="362"/>
    </row>
    <row r="25" spans="1:4" x14ac:dyDescent="0.25">
      <c r="A25" s="359"/>
      <c r="B25" s="359"/>
      <c r="C25" s="360"/>
      <c r="D25" s="362"/>
    </row>
    <row r="26" spans="1:4" x14ac:dyDescent="0.25">
      <c r="A26" s="359" t="s">
        <v>849</v>
      </c>
      <c r="B26" s="359"/>
      <c r="C26" s="376">
        <v>3</v>
      </c>
      <c r="D26" s="377"/>
    </row>
    <row r="27" spans="1:4" x14ac:dyDescent="0.25">
      <c r="A27" s="359"/>
      <c r="B27" s="359"/>
      <c r="C27" s="377"/>
      <c r="D27" s="377"/>
    </row>
    <row r="28" spans="1:4" x14ac:dyDescent="0.25">
      <c r="A28" s="359" t="s">
        <v>856</v>
      </c>
      <c r="B28" s="359"/>
      <c r="C28" s="362">
        <f>C24/C26</f>
        <v>0.8610000000000001</v>
      </c>
      <c r="D28" s="362"/>
    </row>
    <row r="29" spans="1:4" x14ac:dyDescent="0.25">
      <c r="A29" s="359"/>
      <c r="B29" s="359"/>
      <c r="C29" s="377"/>
      <c r="D29" s="377"/>
    </row>
    <row r="30" spans="1:4" x14ac:dyDescent="0.25">
      <c r="A30" s="359" t="s">
        <v>854</v>
      </c>
      <c r="B30" s="359"/>
      <c r="C30" s="361">
        <v>1.409</v>
      </c>
      <c r="D30" s="362"/>
    </row>
    <row r="31" spans="1:4" x14ac:dyDescent="0.25">
      <c r="A31" s="359"/>
      <c r="B31" s="359"/>
      <c r="C31" s="377"/>
      <c r="D31" s="377"/>
    </row>
    <row r="32" spans="1:4" x14ac:dyDescent="0.25">
      <c r="A32" s="359" t="s">
        <v>857</v>
      </c>
      <c r="B32" s="359"/>
      <c r="C32" s="362"/>
      <c r="D32" s="362">
        <f>C28-C30</f>
        <v>-0.54799999999999993</v>
      </c>
    </row>
    <row r="33" spans="1:4" x14ac:dyDescent="0.25">
      <c r="A33" s="328"/>
      <c r="B33" s="35"/>
      <c r="C33" s="35"/>
      <c r="D33" s="370"/>
    </row>
    <row r="34" spans="1:4" x14ac:dyDescent="0.25">
      <c r="A34" s="328"/>
      <c r="B34" s="35"/>
      <c r="C34" s="35"/>
      <c r="D34" s="36"/>
    </row>
    <row r="35" spans="1:4" ht="13.8" thickBot="1" x14ac:dyDescent="0.3">
      <c r="A35" s="378" t="s">
        <v>858</v>
      </c>
      <c r="B35" s="35"/>
      <c r="C35" s="35"/>
      <c r="D35" s="127">
        <f>SUM(D16:D33)</f>
        <v>-0.99899999999999989</v>
      </c>
    </row>
    <row r="36" spans="1:4" ht="13.8" thickTop="1" x14ac:dyDescent="0.25">
      <c r="A36" s="328"/>
      <c r="B36" s="35"/>
      <c r="C36" s="35"/>
      <c r="D36" s="36"/>
    </row>
    <row r="37" spans="1:4" x14ac:dyDescent="0.25">
      <c r="A37" s="328"/>
      <c r="B37" s="35"/>
      <c r="C37" s="35"/>
      <c r="D37" s="36"/>
    </row>
    <row r="38" spans="1:4" x14ac:dyDescent="0.25">
      <c r="A38" s="35"/>
      <c r="B38" s="35"/>
      <c r="C38" s="35"/>
      <c r="D38" s="36"/>
    </row>
    <row r="39" spans="1:4" x14ac:dyDescent="0.25">
      <c r="A39" s="30"/>
      <c r="B39" s="30"/>
      <c r="C39" s="30"/>
    </row>
    <row r="40" spans="1:4" x14ac:dyDescent="0.25">
      <c r="A40" s="30"/>
      <c r="B40" s="30"/>
      <c r="C40" s="30"/>
    </row>
    <row r="41" spans="1:4" x14ac:dyDescent="0.25">
      <c r="A41" s="30"/>
      <c r="B41" s="30"/>
      <c r="C41" s="30"/>
    </row>
    <row r="42" spans="1:4" x14ac:dyDescent="0.25">
      <c r="A42" s="30"/>
      <c r="B42" s="30"/>
      <c r="C42" s="30"/>
    </row>
    <row r="43" spans="1:4" x14ac:dyDescent="0.25">
      <c r="A43" s="30"/>
      <c r="B43" s="30"/>
      <c r="C43" s="30"/>
    </row>
    <row r="44" spans="1:4" x14ac:dyDescent="0.25">
      <c r="A44" s="109"/>
      <c r="B44" s="30"/>
      <c r="C44" s="30"/>
    </row>
    <row r="45" spans="1:4" x14ac:dyDescent="0.25">
      <c r="A45" s="109"/>
      <c r="B45" s="30"/>
      <c r="C45" s="30"/>
    </row>
    <row r="46" spans="1:4" x14ac:dyDescent="0.25">
      <c r="A46" s="30"/>
      <c r="B46" s="30"/>
      <c r="C46" s="30"/>
    </row>
    <row r="47" spans="1:4" x14ac:dyDescent="0.25">
      <c r="A47" s="30"/>
      <c r="B47" s="30"/>
      <c r="C47" s="30"/>
    </row>
  </sheetData>
  <mergeCells count="5">
    <mergeCell ref="A1:D1"/>
    <mergeCell ref="A2:D2"/>
    <mergeCell ref="A4:D4"/>
    <mergeCell ref="A5:D5"/>
    <mergeCell ref="A3:D3"/>
  </mergeCells>
  <pageMargins left="0.56999999999999995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"/>
  <sheetViews>
    <sheetView workbookViewId="0">
      <selection activeCell="A56" sqref="A56"/>
    </sheetView>
  </sheetViews>
  <sheetFormatPr defaultRowHeight="13.2" x14ac:dyDescent="0.25"/>
  <cols>
    <col min="1" max="1" width="60.44140625" style="403" customWidth="1"/>
    <col min="2" max="2" width="12.6640625" style="403" customWidth="1"/>
    <col min="3" max="3" width="12" style="403" customWidth="1"/>
    <col min="4" max="4" width="13.33203125" style="403" customWidth="1"/>
    <col min="5" max="256" width="9.109375" style="403"/>
    <col min="257" max="257" width="60.44140625" style="403" customWidth="1"/>
    <col min="258" max="258" width="7.109375" style="403" customWidth="1"/>
    <col min="259" max="259" width="10.33203125" style="403" bestFit="1" customWidth="1"/>
    <col min="260" max="260" width="9.33203125" style="403" bestFit="1" customWidth="1"/>
    <col min="261" max="512" width="9.109375" style="403"/>
    <col min="513" max="513" width="60.44140625" style="403" customWidth="1"/>
    <col min="514" max="514" width="7.109375" style="403" customWidth="1"/>
    <col min="515" max="515" width="10.33203125" style="403" bestFit="1" customWidth="1"/>
    <col min="516" max="516" width="9.33203125" style="403" bestFit="1" customWidth="1"/>
    <col min="517" max="768" width="9.109375" style="403"/>
    <col min="769" max="769" width="60.44140625" style="403" customWidth="1"/>
    <col min="770" max="770" width="7.109375" style="403" customWidth="1"/>
    <col min="771" max="771" width="10.33203125" style="403" bestFit="1" customWidth="1"/>
    <col min="772" max="772" width="9.33203125" style="403" bestFit="1" customWidth="1"/>
    <col min="773" max="1024" width="9.109375" style="403"/>
    <col min="1025" max="1025" width="60.44140625" style="403" customWidth="1"/>
    <col min="1026" max="1026" width="7.109375" style="403" customWidth="1"/>
    <col min="1027" max="1027" width="10.33203125" style="403" bestFit="1" customWidth="1"/>
    <col min="1028" max="1028" width="9.33203125" style="403" bestFit="1" customWidth="1"/>
    <col min="1029" max="1280" width="9.109375" style="403"/>
    <col min="1281" max="1281" width="60.44140625" style="403" customWidth="1"/>
    <col min="1282" max="1282" width="7.109375" style="403" customWidth="1"/>
    <col min="1283" max="1283" width="10.33203125" style="403" bestFit="1" customWidth="1"/>
    <col min="1284" max="1284" width="9.33203125" style="403" bestFit="1" customWidth="1"/>
    <col min="1285" max="1536" width="9.109375" style="403"/>
    <col min="1537" max="1537" width="60.44140625" style="403" customWidth="1"/>
    <col min="1538" max="1538" width="7.109375" style="403" customWidth="1"/>
    <col min="1539" max="1539" width="10.33203125" style="403" bestFit="1" customWidth="1"/>
    <col min="1540" max="1540" width="9.33203125" style="403" bestFit="1" customWidth="1"/>
    <col min="1541" max="1792" width="9.109375" style="403"/>
    <col min="1793" max="1793" width="60.44140625" style="403" customWidth="1"/>
    <col min="1794" max="1794" width="7.109375" style="403" customWidth="1"/>
    <col min="1795" max="1795" width="10.33203125" style="403" bestFit="1" customWidth="1"/>
    <col min="1796" max="1796" width="9.33203125" style="403" bestFit="1" customWidth="1"/>
    <col min="1797" max="2048" width="9.109375" style="403"/>
    <col min="2049" max="2049" width="60.44140625" style="403" customWidth="1"/>
    <col min="2050" max="2050" width="7.109375" style="403" customWidth="1"/>
    <col min="2051" max="2051" width="10.33203125" style="403" bestFit="1" customWidth="1"/>
    <col min="2052" max="2052" width="9.33203125" style="403" bestFit="1" customWidth="1"/>
    <col min="2053" max="2304" width="9.109375" style="403"/>
    <col min="2305" max="2305" width="60.44140625" style="403" customWidth="1"/>
    <col min="2306" max="2306" width="7.109375" style="403" customWidth="1"/>
    <col min="2307" max="2307" width="10.33203125" style="403" bestFit="1" customWidth="1"/>
    <col min="2308" max="2308" width="9.33203125" style="403" bestFit="1" customWidth="1"/>
    <col min="2309" max="2560" width="9.109375" style="403"/>
    <col min="2561" max="2561" width="60.44140625" style="403" customWidth="1"/>
    <col min="2562" max="2562" width="7.109375" style="403" customWidth="1"/>
    <col min="2563" max="2563" width="10.33203125" style="403" bestFit="1" customWidth="1"/>
    <col min="2564" max="2564" width="9.33203125" style="403" bestFit="1" customWidth="1"/>
    <col min="2565" max="2816" width="9.109375" style="403"/>
    <col min="2817" max="2817" width="60.44140625" style="403" customWidth="1"/>
    <col min="2818" max="2818" width="7.109375" style="403" customWidth="1"/>
    <col min="2819" max="2819" width="10.33203125" style="403" bestFit="1" customWidth="1"/>
    <col min="2820" max="2820" width="9.33203125" style="403" bestFit="1" customWidth="1"/>
    <col min="2821" max="3072" width="9.109375" style="403"/>
    <col min="3073" max="3073" width="60.44140625" style="403" customWidth="1"/>
    <col min="3074" max="3074" width="7.109375" style="403" customWidth="1"/>
    <col min="3075" max="3075" width="10.33203125" style="403" bestFit="1" customWidth="1"/>
    <col min="3076" max="3076" width="9.33203125" style="403" bestFit="1" customWidth="1"/>
    <col min="3077" max="3328" width="9.109375" style="403"/>
    <col min="3329" max="3329" width="60.44140625" style="403" customWidth="1"/>
    <col min="3330" max="3330" width="7.109375" style="403" customWidth="1"/>
    <col min="3331" max="3331" width="10.33203125" style="403" bestFit="1" customWidth="1"/>
    <col min="3332" max="3332" width="9.33203125" style="403" bestFit="1" customWidth="1"/>
    <col min="3333" max="3584" width="9.109375" style="403"/>
    <col min="3585" max="3585" width="60.44140625" style="403" customWidth="1"/>
    <col min="3586" max="3586" width="7.109375" style="403" customWidth="1"/>
    <col min="3587" max="3587" width="10.33203125" style="403" bestFit="1" customWidth="1"/>
    <col min="3588" max="3588" width="9.33203125" style="403" bestFit="1" customWidth="1"/>
    <col min="3589" max="3840" width="9.109375" style="403"/>
    <col min="3841" max="3841" width="60.44140625" style="403" customWidth="1"/>
    <col min="3842" max="3842" width="7.109375" style="403" customWidth="1"/>
    <col min="3843" max="3843" width="10.33203125" style="403" bestFit="1" customWidth="1"/>
    <col min="3844" max="3844" width="9.33203125" style="403" bestFit="1" customWidth="1"/>
    <col min="3845" max="4096" width="9.109375" style="403"/>
    <col min="4097" max="4097" width="60.44140625" style="403" customWidth="1"/>
    <col min="4098" max="4098" width="7.109375" style="403" customWidth="1"/>
    <col min="4099" max="4099" width="10.33203125" style="403" bestFit="1" customWidth="1"/>
    <col min="4100" max="4100" width="9.33203125" style="403" bestFit="1" customWidth="1"/>
    <col min="4101" max="4352" width="9.109375" style="403"/>
    <col min="4353" max="4353" width="60.44140625" style="403" customWidth="1"/>
    <col min="4354" max="4354" width="7.109375" style="403" customWidth="1"/>
    <col min="4355" max="4355" width="10.33203125" style="403" bestFit="1" customWidth="1"/>
    <col min="4356" max="4356" width="9.33203125" style="403" bestFit="1" customWidth="1"/>
    <col min="4357" max="4608" width="9.109375" style="403"/>
    <col min="4609" max="4609" width="60.44140625" style="403" customWidth="1"/>
    <col min="4610" max="4610" width="7.109375" style="403" customWidth="1"/>
    <col min="4611" max="4611" width="10.33203125" style="403" bestFit="1" customWidth="1"/>
    <col min="4612" max="4612" width="9.33203125" style="403" bestFit="1" customWidth="1"/>
    <col min="4613" max="4864" width="9.109375" style="403"/>
    <col min="4865" max="4865" width="60.44140625" style="403" customWidth="1"/>
    <col min="4866" max="4866" width="7.109375" style="403" customWidth="1"/>
    <col min="4867" max="4867" width="10.33203125" style="403" bestFit="1" customWidth="1"/>
    <col min="4868" max="4868" width="9.33203125" style="403" bestFit="1" customWidth="1"/>
    <col min="4869" max="5120" width="9.109375" style="403"/>
    <col min="5121" max="5121" width="60.44140625" style="403" customWidth="1"/>
    <col min="5122" max="5122" width="7.109375" style="403" customWidth="1"/>
    <col min="5123" max="5123" width="10.33203125" style="403" bestFit="1" customWidth="1"/>
    <col min="5124" max="5124" width="9.33203125" style="403" bestFit="1" customWidth="1"/>
    <col min="5125" max="5376" width="9.109375" style="403"/>
    <col min="5377" max="5377" width="60.44140625" style="403" customWidth="1"/>
    <col min="5378" max="5378" width="7.109375" style="403" customWidth="1"/>
    <col min="5379" max="5379" width="10.33203125" style="403" bestFit="1" customWidth="1"/>
    <col min="5380" max="5380" width="9.33203125" style="403" bestFit="1" customWidth="1"/>
    <col min="5381" max="5632" width="9.109375" style="403"/>
    <col min="5633" max="5633" width="60.44140625" style="403" customWidth="1"/>
    <col min="5634" max="5634" width="7.109375" style="403" customWidth="1"/>
    <col min="5635" max="5635" width="10.33203125" style="403" bestFit="1" customWidth="1"/>
    <col min="5636" max="5636" width="9.33203125" style="403" bestFit="1" customWidth="1"/>
    <col min="5637" max="5888" width="9.109375" style="403"/>
    <col min="5889" max="5889" width="60.44140625" style="403" customWidth="1"/>
    <col min="5890" max="5890" width="7.109375" style="403" customWidth="1"/>
    <col min="5891" max="5891" width="10.33203125" style="403" bestFit="1" customWidth="1"/>
    <col min="5892" max="5892" width="9.33203125" style="403" bestFit="1" customWidth="1"/>
    <col min="5893" max="6144" width="9.109375" style="403"/>
    <col min="6145" max="6145" width="60.44140625" style="403" customWidth="1"/>
    <col min="6146" max="6146" width="7.109375" style="403" customWidth="1"/>
    <col min="6147" max="6147" width="10.33203125" style="403" bestFit="1" customWidth="1"/>
    <col min="6148" max="6148" width="9.33203125" style="403" bestFit="1" customWidth="1"/>
    <col min="6149" max="6400" width="9.109375" style="403"/>
    <col min="6401" max="6401" width="60.44140625" style="403" customWidth="1"/>
    <col min="6402" max="6402" width="7.109375" style="403" customWidth="1"/>
    <col min="6403" max="6403" width="10.33203125" style="403" bestFit="1" customWidth="1"/>
    <col min="6404" max="6404" width="9.33203125" style="403" bestFit="1" customWidth="1"/>
    <col min="6405" max="6656" width="9.109375" style="403"/>
    <col min="6657" max="6657" width="60.44140625" style="403" customWidth="1"/>
    <col min="6658" max="6658" width="7.109375" style="403" customWidth="1"/>
    <col min="6659" max="6659" width="10.33203125" style="403" bestFit="1" customWidth="1"/>
    <col min="6660" max="6660" width="9.33203125" style="403" bestFit="1" customWidth="1"/>
    <col min="6661" max="6912" width="9.109375" style="403"/>
    <col min="6913" max="6913" width="60.44140625" style="403" customWidth="1"/>
    <col min="6914" max="6914" width="7.109375" style="403" customWidth="1"/>
    <col min="6915" max="6915" width="10.33203125" style="403" bestFit="1" customWidth="1"/>
    <col min="6916" max="6916" width="9.33203125" style="403" bestFit="1" customWidth="1"/>
    <col min="6917" max="7168" width="9.109375" style="403"/>
    <col min="7169" max="7169" width="60.44140625" style="403" customWidth="1"/>
    <col min="7170" max="7170" width="7.109375" style="403" customWidth="1"/>
    <col min="7171" max="7171" width="10.33203125" style="403" bestFit="1" customWidth="1"/>
    <col min="7172" max="7172" width="9.33203125" style="403" bestFit="1" customWidth="1"/>
    <col min="7173" max="7424" width="9.109375" style="403"/>
    <col min="7425" max="7425" width="60.44140625" style="403" customWidth="1"/>
    <col min="7426" max="7426" width="7.109375" style="403" customWidth="1"/>
    <col min="7427" max="7427" width="10.33203125" style="403" bestFit="1" customWidth="1"/>
    <col min="7428" max="7428" width="9.33203125" style="403" bestFit="1" customWidth="1"/>
    <col min="7429" max="7680" width="9.109375" style="403"/>
    <col min="7681" max="7681" width="60.44140625" style="403" customWidth="1"/>
    <col min="7682" max="7682" width="7.109375" style="403" customWidth="1"/>
    <col min="7683" max="7683" width="10.33203125" style="403" bestFit="1" customWidth="1"/>
    <col min="7684" max="7684" width="9.33203125" style="403" bestFit="1" customWidth="1"/>
    <col min="7685" max="7936" width="9.109375" style="403"/>
    <col min="7937" max="7937" width="60.44140625" style="403" customWidth="1"/>
    <col min="7938" max="7938" width="7.109375" style="403" customWidth="1"/>
    <col min="7939" max="7939" width="10.33203125" style="403" bestFit="1" customWidth="1"/>
    <col min="7940" max="7940" width="9.33203125" style="403" bestFit="1" customWidth="1"/>
    <col min="7941" max="8192" width="9.109375" style="403"/>
    <col min="8193" max="8193" width="60.44140625" style="403" customWidth="1"/>
    <col min="8194" max="8194" width="7.109375" style="403" customWidth="1"/>
    <col min="8195" max="8195" width="10.33203125" style="403" bestFit="1" customWidth="1"/>
    <col min="8196" max="8196" width="9.33203125" style="403" bestFit="1" customWidth="1"/>
    <col min="8197" max="8448" width="9.109375" style="403"/>
    <col min="8449" max="8449" width="60.44140625" style="403" customWidth="1"/>
    <col min="8450" max="8450" width="7.109375" style="403" customWidth="1"/>
    <col min="8451" max="8451" width="10.33203125" style="403" bestFit="1" customWidth="1"/>
    <col min="8452" max="8452" width="9.33203125" style="403" bestFit="1" customWidth="1"/>
    <col min="8453" max="8704" width="9.109375" style="403"/>
    <col min="8705" max="8705" width="60.44140625" style="403" customWidth="1"/>
    <col min="8706" max="8706" width="7.109375" style="403" customWidth="1"/>
    <col min="8707" max="8707" width="10.33203125" style="403" bestFit="1" customWidth="1"/>
    <col min="8708" max="8708" width="9.33203125" style="403" bestFit="1" customWidth="1"/>
    <col min="8709" max="8960" width="9.109375" style="403"/>
    <col min="8961" max="8961" width="60.44140625" style="403" customWidth="1"/>
    <col min="8962" max="8962" width="7.109375" style="403" customWidth="1"/>
    <col min="8963" max="8963" width="10.33203125" style="403" bestFit="1" customWidth="1"/>
    <col min="8964" max="8964" width="9.33203125" style="403" bestFit="1" customWidth="1"/>
    <col min="8965" max="9216" width="9.109375" style="403"/>
    <col min="9217" max="9217" width="60.44140625" style="403" customWidth="1"/>
    <col min="9218" max="9218" width="7.109375" style="403" customWidth="1"/>
    <col min="9219" max="9219" width="10.33203125" style="403" bestFit="1" customWidth="1"/>
    <col min="9220" max="9220" width="9.33203125" style="403" bestFit="1" customWidth="1"/>
    <col min="9221" max="9472" width="9.109375" style="403"/>
    <col min="9473" max="9473" width="60.44140625" style="403" customWidth="1"/>
    <col min="9474" max="9474" width="7.109375" style="403" customWidth="1"/>
    <col min="9475" max="9475" width="10.33203125" style="403" bestFit="1" customWidth="1"/>
    <col min="9476" max="9476" width="9.33203125" style="403" bestFit="1" customWidth="1"/>
    <col min="9477" max="9728" width="9.109375" style="403"/>
    <col min="9729" max="9729" width="60.44140625" style="403" customWidth="1"/>
    <col min="9730" max="9730" width="7.109375" style="403" customWidth="1"/>
    <col min="9731" max="9731" width="10.33203125" style="403" bestFit="1" customWidth="1"/>
    <col min="9732" max="9732" width="9.33203125" style="403" bestFit="1" customWidth="1"/>
    <col min="9733" max="9984" width="9.109375" style="403"/>
    <col min="9985" max="9985" width="60.44140625" style="403" customWidth="1"/>
    <col min="9986" max="9986" width="7.109375" style="403" customWidth="1"/>
    <col min="9987" max="9987" width="10.33203125" style="403" bestFit="1" customWidth="1"/>
    <col min="9988" max="9988" width="9.33203125" style="403" bestFit="1" customWidth="1"/>
    <col min="9989" max="10240" width="9.109375" style="403"/>
    <col min="10241" max="10241" width="60.44140625" style="403" customWidth="1"/>
    <col min="10242" max="10242" width="7.109375" style="403" customWidth="1"/>
    <col min="10243" max="10243" width="10.33203125" style="403" bestFit="1" customWidth="1"/>
    <col min="10244" max="10244" width="9.33203125" style="403" bestFit="1" customWidth="1"/>
    <col min="10245" max="10496" width="9.109375" style="403"/>
    <col min="10497" max="10497" width="60.44140625" style="403" customWidth="1"/>
    <col min="10498" max="10498" width="7.109375" style="403" customWidth="1"/>
    <col min="10499" max="10499" width="10.33203125" style="403" bestFit="1" customWidth="1"/>
    <col min="10500" max="10500" width="9.33203125" style="403" bestFit="1" customWidth="1"/>
    <col min="10501" max="10752" width="9.109375" style="403"/>
    <col min="10753" max="10753" width="60.44140625" style="403" customWidth="1"/>
    <col min="10754" max="10754" width="7.109375" style="403" customWidth="1"/>
    <col min="10755" max="10755" width="10.33203125" style="403" bestFit="1" customWidth="1"/>
    <col min="10756" max="10756" width="9.33203125" style="403" bestFit="1" customWidth="1"/>
    <col min="10757" max="11008" width="9.109375" style="403"/>
    <col min="11009" max="11009" width="60.44140625" style="403" customWidth="1"/>
    <col min="11010" max="11010" width="7.109375" style="403" customWidth="1"/>
    <col min="11011" max="11011" width="10.33203125" style="403" bestFit="1" customWidth="1"/>
    <col min="11012" max="11012" width="9.33203125" style="403" bestFit="1" customWidth="1"/>
    <col min="11013" max="11264" width="9.109375" style="403"/>
    <col min="11265" max="11265" width="60.44140625" style="403" customWidth="1"/>
    <col min="11266" max="11266" width="7.109375" style="403" customWidth="1"/>
    <col min="11267" max="11267" width="10.33203125" style="403" bestFit="1" customWidth="1"/>
    <col min="11268" max="11268" width="9.33203125" style="403" bestFit="1" customWidth="1"/>
    <col min="11269" max="11520" width="9.109375" style="403"/>
    <col min="11521" max="11521" width="60.44140625" style="403" customWidth="1"/>
    <col min="11522" max="11522" width="7.109375" style="403" customWidth="1"/>
    <col min="11523" max="11523" width="10.33203125" style="403" bestFit="1" customWidth="1"/>
    <col min="11524" max="11524" width="9.33203125" style="403" bestFit="1" customWidth="1"/>
    <col min="11525" max="11776" width="9.109375" style="403"/>
    <col min="11777" max="11777" width="60.44140625" style="403" customWidth="1"/>
    <col min="11778" max="11778" width="7.109375" style="403" customWidth="1"/>
    <col min="11779" max="11779" width="10.33203125" style="403" bestFit="1" customWidth="1"/>
    <col min="11780" max="11780" width="9.33203125" style="403" bestFit="1" customWidth="1"/>
    <col min="11781" max="12032" width="9.109375" style="403"/>
    <col min="12033" max="12033" width="60.44140625" style="403" customWidth="1"/>
    <col min="12034" max="12034" width="7.109375" style="403" customWidth="1"/>
    <col min="12035" max="12035" width="10.33203125" style="403" bestFit="1" customWidth="1"/>
    <col min="12036" max="12036" width="9.33203125" style="403" bestFit="1" customWidth="1"/>
    <col min="12037" max="12288" width="9.109375" style="403"/>
    <col min="12289" max="12289" width="60.44140625" style="403" customWidth="1"/>
    <col min="12290" max="12290" width="7.109375" style="403" customWidth="1"/>
    <col min="12291" max="12291" width="10.33203125" style="403" bestFit="1" customWidth="1"/>
    <col min="12292" max="12292" width="9.33203125" style="403" bestFit="1" customWidth="1"/>
    <col min="12293" max="12544" width="9.109375" style="403"/>
    <col min="12545" max="12545" width="60.44140625" style="403" customWidth="1"/>
    <col min="12546" max="12546" width="7.109375" style="403" customWidth="1"/>
    <col min="12547" max="12547" width="10.33203125" style="403" bestFit="1" customWidth="1"/>
    <col min="12548" max="12548" width="9.33203125" style="403" bestFit="1" customWidth="1"/>
    <col min="12549" max="12800" width="9.109375" style="403"/>
    <col min="12801" max="12801" width="60.44140625" style="403" customWidth="1"/>
    <col min="12802" max="12802" width="7.109375" style="403" customWidth="1"/>
    <col min="12803" max="12803" width="10.33203125" style="403" bestFit="1" customWidth="1"/>
    <col min="12804" max="12804" width="9.33203125" style="403" bestFit="1" customWidth="1"/>
    <col min="12805" max="13056" width="9.109375" style="403"/>
    <col min="13057" max="13057" width="60.44140625" style="403" customWidth="1"/>
    <col min="13058" max="13058" width="7.109375" style="403" customWidth="1"/>
    <col min="13059" max="13059" width="10.33203125" style="403" bestFit="1" customWidth="1"/>
    <col min="13060" max="13060" width="9.33203125" style="403" bestFit="1" customWidth="1"/>
    <col min="13061" max="13312" width="9.109375" style="403"/>
    <col min="13313" max="13313" width="60.44140625" style="403" customWidth="1"/>
    <col min="13314" max="13314" width="7.109375" style="403" customWidth="1"/>
    <col min="13315" max="13315" width="10.33203125" style="403" bestFit="1" customWidth="1"/>
    <col min="13316" max="13316" width="9.33203125" style="403" bestFit="1" customWidth="1"/>
    <col min="13317" max="13568" width="9.109375" style="403"/>
    <col min="13569" max="13569" width="60.44140625" style="403" customWidth="1"/>
    <col min="13570" max="13570" width="7.109375" style="403" customWidth="1"/>
    <col min="13571" max="13571" width="10.33203125" style="403" bestFit="1" customWidth="1"/>
    <col min="13572" max="13572" width="9.33203125" style="403" bestFit="1" customWidth="1"/>
    <col min="13573" max="13824" width="9.109375" style="403"/>
    <col min="13825" max="13825" width="60.44140625" style="403" customWidth="1"/>
    <col min="13826" max="13826" width="7.109375" style="403" customWidth="1"/>
    <col min="13827" max="13827" width="10.33203125" style="403" bestFit="1" customWidth="1"/>
    <col min="13828" max="13828" width="9.33203125" style="403" bestFit="1" customWidth="1"/>
    <col min="13829" max="14080" width="9.109375" style="403"/>
    <col min="14081" max="14081" width="60.44140625" style="403" customWidth="1"/>
    <col min="14082" max="14082" width="7.109375" style="403" customWidth="1"/>
    <col min="14083" max="14083" width="10.33203125" style="403" bestFit="1" customWidth="1"/>
    <col min="14084" max="14084" width="9.33203125" style="403" bestFit="1" customWidth="1"/>
    <col min="14085" max="14336" width="9.109375" style="403"/>
    <col min="14337" max="14337" width="60.44140625" style="403" customWidth="1"/>
    <col min="14338" max="14338" width="7.109375" style="403" customWidth="1"/>
    <col min="14339" max="14339" width="10.33203125" style="403" bestFit="1" customWidth="1"/>
    <col min="14340" max="14340" width="9.33203125" style="403" bestFit="1" customWidth="1"/>
    <col min="14341" max="14592" width="9.109375" style="403"/>
    <col min="14593" max="14593" width="60.44140625" style="403" customWidth="1"/>
    <col min="14594" max="14594" width="7.109375" style="403" customWidth="1"/>
    <col min="14595" max="14595" width="10.33203125" style="403" bestFit="1" customWidth="1"/>
    <col min="14596" max="14596" width="9.33203125" style="403" bestFit="1" customWidth="1"/>
    <col min="14597" max="14848" width="9.109375" style="403"/>
    <col min="14849" max="14849" width="60.44140625" style="403" customWidth="1"/>
    <col min="14850" max="14850" width="7.109375" style="403" customWidth="1"/>
    <col min="14851" max="14851" width="10.33203125" style="403" bestFit="1" customWidth="1"/>
    <col min="14852" max="14852" width="9.33203125" style="403" bestFit="1" customWidth="1"/>
    <col min="14853" max="15104" width="9.109375" style="403"/>
    <col min="15105" max="15105" width="60.44140625" style="403" customWidth="1"/>
    <col min="15106" max="15106" width="7.109375" style="403" customWidth="1"/>
    <col min="15107" max="15107" width="10.33203125" style="403" bestFit="1" customWidth="1"/>
    <col min="15108" max="15108" width="9.33203125" style="403" bestFit="1" customWidth="1"/>
    <col min="15109" max="15360" width="9.109375" style="403"/>
    <col min="15361" max="15361" width="60.44140625" style="403" customWidth="1"/>
    <col min="15362" max="15362" width="7.109375" style="403" customWidth="1"/>
    <col min="15363" max="15363" width="10.33203125" style="403" bestFit="1" customWidth="1"/>
    <col min="15364" max="15364" width="9.33203125" style="403" bestFit="1" customWidth="1"/>
    <col min="15365" max="15616" width="9.109375" style="403"/>
    <col min="15617" max="15617" width="60.44140625" style="403" customWidth="1"/>
    <col min="15618" max="15618" width="7.109375" style="403" customWidth="1"/>
    <col min="15619" max="15619" width="10.33203125" style="403" bestFit="1" customWidth="1"/>
    <col min="15620" max="15620" width="9.33203125" style="403" bestFit="1" customWidth="1"/>
    <col min="15621" max="15872" width="9.109375" style="403"/>
    <col min="15873" max="15873" width="60.44140625" style="403" customWidth="1"/>
    <col min="15874" max="15874" width="7.109375" style="403" customWidth="1"/>
    <col min="15875" max="15875" width="10.33203125" style="403" bestFit="1" customWidth="1"/>
    <col min="15876" max="15876" width="9.33203125" style="403" bestFit="1" customWidth="1"/>
    <col min="15877" max="16128" width="9.109375" style="403"/>
    <col min="16129" max="16129" width="60.44140625" style="403" customWidth="1"/>
    <col min="16130" max="16130" width="7.109375" style="403" customWidth="1"/>
    <col min="16131" max="16131" width="10.33203125" style="403" bestFit="1" customWidth="1"/>
    <col min="16132" max="16132" width="9.33203125" style="403" bestFit="1" customWidth="1"/>
    <col min="16133" max="16384" width="9.109375" style="403"/>
  </cols>
  <sheetData>
    <row r="1" spans="1:5" x14ac:dyDescent="0.25">
      <c r="A1" s="491" t="s">
        <v>0</v>
      </c>
      <c r="B1" s="491"/>
      <c r="C1" s="491"/>
      <c r="D1" s="491"/>
    </row>
    <row r="2" spans="1:5" x14ac:dyDescent="0.25">
      <c r="A2" s="492" t="s">
        <v>935</v>
      </c>
      <c r="B2" s="492"/>
      <c r="C2" s="492"/>
      <c r="D2" s="492"/>
    </row>
    <row r="3" spans="1:5" x14ac:dyDescent="0.25">
      <c r="A3" s="486" t="s">
        <v>91</v>
      </c>
      <c r="B3" s="486"/>
      <c r="C3" s="486"/>
      <c r="D3" s="486"/>
    </row>
    <row r="4" spans="1:5" x14ac:dyDescent="0.25">
      <c r="A4" s="491" t="s">
        <v>93</v>
      </c>
      <c r="B4" s="491"/>
      <c r="C4" s="491"/>
      <c r="D4" s="491"/>
    </row>
    <row r="5" spans="1:5" x14ac:dyDescent="0.25">
      <c r="A5" s="491" t="s">
        <v>71</v>
      </c>
      <c r="B5" s="491"/>
      <c r="C5" s="491"/>
      <c r="D5" s="491"/>
    </row>
    <row r="7" spans="1:5" x14ac:dyDescent="0.25">
      <c r="A7" s="404"/>
      <c r="B7" s="404"/>
    </row>
    <row r="8" spans="1:5" x14ac:dyDescent="0.25">
      <c r="A8" s="405" t="s">
        <v>936</v>
      </c>
      <c r="B8" s="405"/>
      <c r="C8" s="405"/>
      <c r="D8" s="405"/>
    </row>
    <row r="9" spans="1:5" ht="13.8" thickBot="1" x14ac:dyDescent="0.3">
      <c r="A9" s="405"/>
      <c r="B9" s="405"/>
      <c r="C9" s="405"/>
      <c r="D9" s="405"/>
    </row>
    <row r="10" spans="1:5" x14ac:dyDescent="0.25">
      <c r="A10" s="488" t="s">
        <v>966</v>
      </c>
      <c r="B10" s="489"/>
      <c r="C10" s="489"/>
      <c r="D10" s="490"/>
      <c r="E10" s="404"/>
    </row>
    <row r="11" spans="1:5" x14ac:dyDescent="0.25">
      <c r="A11" s="412"/>
      <c r="B11" s="408"/>
      <c r="C11" s="406"/>
      <c r="D11" s="413"/>
      <c r="E11" s="404"/>
    </row>
    <row r="12" spans="1:5" x14ac:dyDescent="0.25">
      <c r="A12" s="412"/>
      <c r="B12" s="408"/>
      <c r="C12" s="406"/>
      <c r="D12" s="413"/>
      <c r="E12" s="404"/>
    </row>
    <row r="13" spans="1:5" x14ac:dyDescent="0.25">
      <c r="A13" s="414" t="s">
        <v>937</v>
      </c>
      <c r="B13" s="415"/>
      <c r="C13" s="411"/>
      <c r="D13" s="416"/>
      <c r="E13" s="404"/>
    </row>
    <row r="14" spans="1:5" x14ac:dyDescent="0.25">
      <c r="A14" s="417" t="s">
        <v>938</v>
      </c>
      <c r="B14" s="411">
        <v>257256.22908099083</v>
      </c>
      <c r="C14" s="411">
        <v>259168.09129120654</v>
      </c>
      <c r="D14" s="416">
        <v>273335.14288989326</v>
      </c>
      <c r="E14" s="404"/>
    </row>
    <row r="15" spans="1:5" x14ac:dyDescent="0.25">
      <c r="A15" s="417" t="s">
        <v>939</v>
      </c>
      <c r="B15" s="411">
        <v>4530294.664208997</v>
      </c>
      <c r="C15" s="411">
        <v>4579648.0705694789</v>
      </c>
      <c r="D15" s="416">
        <v>4664325.9467108632</v>
      </c>
      <c r="E15" s="404"/>
    </row>
    <row r="16" spans="1:5" x14ac:dyDescent="0.25">
      <c r="A16" s="417" t="s">
        <v>940</v>
      </c>
      <c r="B16" s="411">
        <v>1128040.2374399996</v>
      </c>
      <c r="C16" s="411">
        <v>1220895.3149382158</v>
      </c>
      <c r="D16" s="416">
        <v>1365923.4615472006</v>
      </c>
      <c r="E16" s="404"/>
    </row>
    <row r="17" spans="1:5" x14ac:dyDescent="0.25">
      <c r="A17" s="417" t="s">
        <v>941</v>
      </c>
      <c r="B17" s="411">
        <v>98514.261110000007</v>
      </c>
      <c r="C17" s="411">
        <v>104112.94042954101</v>
      </c>
      <c r="D17" s="416">
        <v>83241.3179725191</v>
      </c>
      <c r="E17" s="404"/>
    </row>
    <row r="18" spans="1:5" ht="13.8" thickBot="1" x14ac:dyDescent="0.3">
      <c r="A18" s="417"/>
      <c r="B18" s="409">
        <f>SUM(B14:B17)</f>
        <v>6014105.3918399876</v>
      </c>
      <c r="C18" s="409">
        <f>SUM(C14:C17)</f>
        <v>6163824.4172284426</v>
      </c>
      <c r="D18" s="418">
        <f t="shared" ref="D18" si="0">SUM(D14:D17)</f>
        <v>6386825.8691204768</v>
      </c>
      <c r="E18" s="404"/>
    </row>
    <row r="19" spans="1:5" x14ac:dyDescent="0.25">
      <c r="A19" s="417"/>
      <c r="B19" s="419"/>
      <c r="C19" s="419"/>
      <c r="D19" s="420"/>
      <c r="E19" s="404"/>
    </row>
    <row r="20" spans="1:5" x14ac:dyDescent="0.25">
      <c r="A20" s="417"/>
      <c r="B20" s="415"/>
      <c r="C20" s="411"/>
      <c r="D20" s="416"/>
      <c r="E20" s="404"/>
    </row>
    <row r="21" spans="1:5" x14ac:dyDescent="0.25">
      <c r="A21" s="414" t="s">
        <v>942</v>
      </c>
      <c r="B21" s="415"/>
      <c r="C21" s="411"/>
      <c r="D21" s="416"/>
      <c r="E21" s="404"/>
    </row>
    <row r="22" spans="1:5" x14ac:dyDescent="0.25">
      <c r="A22" s="417" t="s">
        <v>938</v>
      </c>
      <c r="B22" s="421">
        <v>1.101942</v>
      </c>
      <c r="C22" s="421">
        <f>+(B22-0.122)*1.02+0.122</f>
        <v>1.12154084</v>
      </c>
      <c r="D22" s="422">
        <f t="shared" ref="D22" si="1">+(C22-0.122)*1.02+0.122</f>
        <v>1.1415316567999998</v>
      </c>
      <c r="E22" s="404"/>
    </row>
    <row r="23" spans="1:5" x14ac:dyDescent="0.25">
      <c r="A23" s="417" t="s">
        <v>939</v>
      </c>
      <c r="B23" s="421">
        <v>0.15</v>
      </c>
      <c r="C23" s="421">
        <f t="shared" ref="C23:D23" si="2">+B23</f>
        <v>0.15</v>
      </c>
      <c r="D23" s="422">
        <f t="shared" si="2"/>
        <v>0.15</v>
      </c>
      <c r="E23" s="404"/>
    </row>
    <row r="24" spans="1:5" x14ac:dyDescent="0.25">
      <c r="A24" s="417" t="s">
        <v>940</v>
      </c>
      <c r="B24" s="421">
        <v>1.4824170000000001</v>
      </c>
      <c r="C24" s="421">
        <f t="shared" ref="C24" si="3">+(B24-0.45)*1.02+0.45</f>
        <v>1.50306534</v>
      </c>
      <c r="D24" s="422">
        <f>+(C24-0.45)*1.02+0.45</f>
        <v>1.5241266468000001</v>
      </c>
      <c r="E24" s="404"/>
    </row>
    <row r="25" spans="1:5" x14ac:dyDescent="0.25">
      <c r="A25" s="417" t="s">
        <v>941</v>
      </c>
      <c r="B25" s="421">
        <v>0.05</v>
      </c>
      <c r="C25" s="421">
        <f t="shared" ref="C25:D25" si="4">+B25</f>
        <v>0.05</v>
      </c>
      <c r="D25" s="422">
        <f t="shared" si="4"/>
        <v>0.05</v>
      </c>
      <c r="E25" s="404"/>
    </row>
    <row r="26" spans="1:5" x14ac:dyDescent="0.25">
      <c r="A26" s="417"/>
      <c r="B26" s="415"/>
      <c r="C26" s="411"/>
      <c r="D26" s="416"/>
      <c r="E26" s="404"/>
    </row>
    <row r="27" spans="1:5" ht="16.8" x14ac:dyDescent="0.55000000000000004">
      <c r="A27" s="414" t="s">
        <v>943</v>
      </c>
      <c r="B27" s="423" t="s">
        <v>944</v>
      </c>
      <c r="C27" s="423" t="s">
        <v>945</v>
      </c>
      <c r="D27" s="424" t="s">
        <v>946</v>
      </c>
      <c r="E27" s="404"/>
    </row>
    <row r="28" spans="1:5" x14ac:dyDescent="0.25">
      <c r="A28" s="417" t="s">
        <v>938</v>
      </c>
      <c r="B28" s="411">
        <f t="shared" ref="B28:D31" si="5">+B14*B22/100</f>
        <v>2834.8144358596519</v>
      </c>
      <c r="C28" s="411">
        <f t="shared" si="5"/>
        <v>2906.6759880793647</v>
      </c>
      <c r="D28" s="416">
        <f t="shared" si="5"/>
        <v>3120.2071852476452</v>
      </c>
      <c r="E28" s="404"/>
    </row>
    <row r="29" spans="1:5" x14ac:dyDescent="0.25">
      <c r="A29" s="417" t="s">
        <v>939</v>
      </c>
      <c r="B29" s="411">
        <f>+B15*B23/100</f>
        <v>6795.4419963134951</v>
      </c>
      <c r="C29" s="411">
        <f t="shared" si="5"/>
        <v>6869.4721058542173</v>
      </c>
      <c r="D29" s="416">
        <f t="shared" si="5"/>
        <v>6996.4889200662947</v>
      </c>
      <c r="E29" s="404"/>
    </row>
    <row r="30" spans="1:5" x14ac:dyDescent="0.25">
      <c r="A30" s="417" t="s">
        <v>940</v>
      </c>
      <c r="B30" s="411">
        <f>+B16*B24/100</f>
        <v>16722.26024665092</v>
      </c>
      <c r="C30" s="411">
        <f t="shared" si="5"/>
        <v>18350.854316520166</v>
      </c>
      <c r="D30" s="416">
        <f t="shared" si="5"/>
        <v>20818.403452333834</v>
      </c>
      <c r="E30" s="404"/>
    </row>
    <row r="31" spans="1:5" x14ac:dyDescent="0.25">
      <c r="A31" s="417" t="s">
        <v>941</v>
      </c>
      <c r="B31" s="411">
        <f>+B17*B25/100</f>
        <v>49.257130555000003</v>
      </c>
      <c r="C31" s="411">
        <f t="shared" si="5"/>
        <v>52.056470214770506</v>
      </c>
      <c r="D31" s="416">
        <f t="shared" si="5"/>
        <v>41.620658986259549</v>
      </c>
      <c r="E31" s="404"/>
    </row>
    <row r="32" spans="1:5" x14ac:dyDescent="0.25">
      <c r="A32" s="417" t="s">
        <v>947</v>
      </c>
      <c r="B32" s="410">
        <f t="shared" ref="B32:D32" si="6">SUM(B28:B31)</f>
        <v>26401.773809379069</v>
      </c>
      <c r="C32" s="410">
        <f t="shared" si="6"/>
        <v>28179.058880668519</v>
      </c>
      <c r="D32" s="425">
        <f t="shared" si="6"/>
        <v>30976.720216634032</v>
      </c>
      <c r="E32" s="404"/>
    </row>
    <row r="33" spans="1:5" x14ac:dyDescent="0.25">
      <c r="A33" s="417" t="s">
        <v>948</v>
      </c>
      <c r="B33" s="411">
        <v>662.64</v>
      </c>
      <c r="C33" s="411">
        <f>+B33</f>
        <v>662.64</v>
      </c>
      <c r="D33" s="416">
        <f t="shared" ref="D33:D34" si="7">+C33</f>
        <v>662.64</v>
      </c>
      <c r="E33" s="404"/>
    </row>
    <row r="34" spans="1:5" x14ac:dyDescent="0.25">
      <c r="A34" s="417" t="s">
        <v>949</v>
      </c>
      <c r="B34" s="411">
        <v>242.952</v>
      </c>
      <c r="C34" s="411">
        <f>+B34</f>
        <v>242.952</v>
      </c>
      <c r="D34" s="416">
        <f t="shared" si="7"/>
        <v>242.952</v>
      </c>
      <c r="E34" s="404"/>
    </row>
    <row r="35" spans="1:5" ht="13.8" thickBot="1" x14ac:dyDescent="0.3">
      <c r="A35" s="426" t="s">
        <v>950</v>
      </c>
      <c r="B35" s="409">
        <f>SUM(B32:B34)</f>
        <v>27307.365809379069</v>
      </c>
      <c r="C35" s="409">
        <f t="shared" ref="C35:D35" si="8">SUM(C32:C34)</f>
        <v>29084.65088066852</v>
      </c>
      <c r="D35" s="418">
        <f t="shared" si="8"/>
        <v>31882.312216634033</v>
      </c>
      <c r="E35" s="404"/>
    </row>
    <row r="36" spans="1:5" x14ac:dyDescent="0.25">
      <c r="A36" s="427"/>
      <c r="B36" s="404"/>
      <c r="C36" s="404"/>
      <c r="D36" s="428"/>
    </row>
    <row r="37" spans="1:5" x14ac:dyDescent="0.25">
      <c r="A37" s="427"/>
      <c r="B37" s="404"/>
      <c r="C37" s="404"/>
      <c r="D37" s="428"/>
    </row>
    <row r="38" spans="1:5" x14ac:dyDescent="0.25">
      <c r="A38" s="427" t="s">
        <v>958</v>
      </c>
      <c r="B38" s="404"/>
      <c r="C38" s="404"/>
      <c r="D38" s="429">
        <f>(C35+D35)/2</f>
        <v>30483.481548651274</v>
      </c>
    </row>
    <row r="39" spans="1:5" x14ac:dyDescent="0.25">
      <c r="A39" s="427" t="s">
        <v>951</v>
      </c>
      <c r="B39" s="404"/>
      <c r="C39" s="404"/>
      <c r="D39" s="430">
        <f>-397.089-176.174</f>
        <v>-573.26300000000003</v>
      </c>
    </row>
    <row r="40" spans="1:5" x14ac:dyDescent="0.25">
      <c r="A40" s="427"/>
      <c r="B40" s="404"/>
      <c r="C40" s="404"/>
      <c r="D40" s="428"/>
    </row>
    <row r="41" spans="1:5" x14ac:dyDescent="0.25">
      <c r="A41" s="427" t="s">
        <v>952</v>
      </c>
      <c r="B41" s="404"/>
      <c r="C41" s="404"/>
      <c r="D41" s="435">
        <f>SUM(D38:D40)</f>
        <v>29910.218548651275</v>
      </c>
    </row>
    <row r="42" spans="1:5" x14ac:dyDescent="0.25">
      <c r="A42" s="427"/>
      <c r="B42" s="404"/>
      <c r="C42" s="404"/>
      <c r="D42" s="435"/>
    </row>
    <row r="43" spans="1:5" x14ac:dyDescent="0.25">
      <c r="A43" s="427" t="s">
        <v>964</v>
      </c>
      <c r="B43" s="404"/>
      <c r="C43" s="404"/>
      <c r="D43" s="440">
        <v>-1969.4936384411999</v>
      </c>
    </row>
    <row r="44" spans="1:5" x14ac:dyDescent="0.25">
      <c r="A44" s="427"/>
      <c r="B44" s="404"/>
      <c r="C44" s="404"/>
      <c r="D44" s="435"/>
    </row>
    <row r="45" spans="1:5" ht="13.8" thickBot="1" x14ac:dyDescent="0.3">
      <c r="A45" s="427" t="s">
        <v>963</v>
      </c>
      <c r="B45" s="404"/>
      <c r="C45" s="404"/>
      <c r="D45" s="431">
        <f>SUM(D41:D43)</f>
        <v>27940.724910210076</v>
      </c>
    </row>
    <row r="46" spans="1:5" ht="14.4" thickTop="1" thickBot="1" x14ac:dyDescent="0.3">
      <c r="A46" s="432"/>
      <c r="B46" s="433"/>
      <c r="C46" s="433"/>
      <c r="D46" s="434"/>
    </row>
    <row r="47" spans="1:5" x14ac:dyDescent="0.25">
      <c r="A47" s="404"/>
      <c r="B47" s="404"/>
    </row>
    <row r="48" spans="1:5" x14ac:dyDescent="0.25">
      <c r="A48" s="404"/>
      <c r="B48" s="404"/>
    </row>
    <row r="49" spans="1:4" x14ac:dyDescent="0.25">
      <c r="A49" s="404"/>
      <c r="B49" s="404"/>
    </row>
    <row r="50" spans="1:4" x14ac:dyDescent="0.25">
      <c r="A50" s="404"/>
      <c r="B50" s="404"/>
    </row>
    <row r="51" spans="1:4" x14ac:dyDescent="0.25">
      <c r="A51" s="404"/>
      <c r="B51" s="404"/>
    </row>
    <row r="52" spans="1:4" x14ac:dyDescent="0.25">
      <c r="A52" s="404"/>
      <c r="B52" s="404"/>
    </row>
    <row r="53" spans="1:4" x14ac:dyDescent="0.25">
      <c r="A53" s="404"/>
      <c r="B53" s="404"/>
    </row>
    <row r="54" spans="1:4" ht="13.8" thickBot="1" x14ac:dyDescent="0.3">
      <c r="A54" s="404"/>
      <c r="B54" s="404"/>
    </row>
    <row r="55" spans="1:4" x14ac:dyDescent="0.25">
      <c r="A55" s="488" t="s">
        <v>967</v>
      </c>
      <c r="B55" s="489"/>
      <c r="C55" s="489"/>
      <c r="D55" s="490"/>
    </row>
    <row r="56" spans="1:4" x14ac:dyDescent="0.25">
      <c r="A56" s="412"/>
      <c r="B56" s="408"/>
      <c r="C56" s="406"/>
      <c r="D56" s="413"/>
    </row>
    <row r="57" spans="1:4" x14ac:dyDescent="0.25">
      <c r="A57" s="412"/>
      <c r="B57" s="408"/>
      <c r="C57" s="406"/>
      <c r="D57" s="413"/>
    </row>
    <row r="58" spans="1:4" x14ac:dyDescent="0.25">
      <c r="A58" s="414" t="s">
        <v>937</v>
      </c>
      <c r="B58" s="415"/>
      <c r="C58" s="411"/>
      <c r="D58" s="416"/>
    </row>
    <row r="59" spans="1:4" x14ac:dyDescent="0.25">
      <c r="A59" s="417" t="s">
        <v>938</v>
      </c>
      <c r="B59" s="411">
        <v>257256.22908099083</v>
      </c>
      <c r="C59" s="411">
        <v>259168.09129120654</v>
      </c>
      <c r="D59" s="416">
        <v>273335.14288989326</v>
      </c>
    </row>
    <row r="60" spans="1:4" x14ac:dyDescent="0.25">
      <c r="A60" s="417" t="s">
        <v>939</v>
      </c>
      <c r="B60" s="411">
        <v>4530294.664208997</v>
      </c>
      <c r="C60" s="411">
        <v>4579648.0705694789</v>
      </c>
      <c r="D60" s="416">
        <v>4664325.9467108632</v>
      </c>
    </row>
    <row r="61" spans="1:4" x14ac:dyDescent="0.25">
      <c r="A61" s="417" t="s">
        <v>940</v>
      </c>
      <c r="B61" s="411">
        <v>1128040.2374399996</v>
      </c>
      <c r="C61" s="411">
        <v>1220895.3149382158</v>
      </c>
      <c r="D61" s="416">
        <v>1365923.4615472006</v>
      </c>
    </row>
    <row r="62" spans="1:4" x14ac:dyDescent="0.25">
      <c r="A62" s="417" t="s">
        <v>941</v>
      </c>
      <c r="B62" s="411">
        <v>98514.261110000007</v>
      </c>
      <c r="C62" s="411">
        <v>104112.94042954101</v>
      </c>
      <c r="D62" s="416">
        <v>83241.3179725191</v>
      </c>
    </row>
    <row r="63" spans="1:4" ht="13.8" thickBot="1" x14ac:dyDescent="0.3">
      <c r="A63" s="417"/>
      <c r="B63" s="409">
        <f>SUM(B59:B62)</f>
        <v>6014105.3918399876</v>
      </c>
      <c r="C63" s="409">
        <f>SUM(C59:C62)</f>
        <v>6163824.4172284426</v>
      </c>
      <c r="D63" s="418">
        <f t="shared" ref="D63" si="9">SUM(D59:D62)</f>
        <v>6386825.8691204768</v>
      </c>
    </row>
    <row r="64" spans="1:4" x14ac:dyDescent="0.25">
      <c r="A64" s="417"/>
      <c r="B64" s="419"/>
      <c r="C64" s="419"/>
      <c r="D64" s="420"/>
    </row>
    <row r="65" spans="1:4" x14ac:dyDescent="0.25">
      <c r="A65" s="417"/>
      <c r="B65" s="415"/>
      <c r="C65" s="411"/>
      <c r="D65" s="416"/>
    </row>
    <row r="66" spans="1:4" x14ac:dyDescent="0.25">
      <c r="A66" s="414" t="s">
        <v>942</v>
      </c>
      <c r="B66" s="415"/>
      <c r="C66" s="411"/>
      <c r="D66" s="416"/>
    </row>
    <row r="67" spans="1:4" x14ac:dyDescent="0.25">
      <c r="A67" s="417" t="s">
        <v>955</v>
      </c>
      <c r="B67" s="421">
        <v>1.101942</v>
      </c>
      <c r="C67" s="421">
        <f>+(B67-0.122)*1+0.122</f>
        <v>1.101942</v>
      </c>
      <c r="D67" s="422">
        <f>+(C67-0.122)*1+0.122</f>
        <v>1.101942</v>
      </c>
    </row>
    <row r="68" spans="1:4" x14ac:dyDescent="0.25">
      <c r="A68" s="417" t="s">
        <v>939</v>
      </c>
      <c r="B68" s="421">
        <v>0.15</v>
      </c>
      <c r="C68" s="421">
        <f t="shared" ref="C68" si="10">+B68</f>
        <v>0.15</v>
      </c>
      <c r="D68" s="422">
        <f t="shared" ref="D68" si="11">+C68</f>
        <v>0.15</v>
      </c>
    </row>
    <row r="69" spans="1:4" x14ac:dyDescent="0.25">
      <c r="A69" s="417" t="s">
        <v>954</v>
      </c>
      <c r="B69" s="421">
        <v>1.4824170000000001</v>
      </c>
      <c r="C69" s="421">
        <f>+(B69-0.45)*1+0.45</f>
        <v>1.4824170000000001</v>
      </c>
      <c r="D69" s="422">
        <f>+(C69-0.45)*1+0.45</f>
        <v>1.4824170000000001</v>
      </c>
    </row>
    <row r="70" spans="1:4" x14ac:dyDescent="0.25">
      <c r="A70" s="417" t="s">
        <v>941</v>
      </c>
      <c r="B70" s="421">
        <v>0.05</v>
      </c>
      <c r="C70" s="421">
        <f t="shared" ref="C70" si="12">+B70</f>
        <v>0.05</v>
      </c>
      <c r="D70" s="422">
        <f t="shared" ref="D70" si="13">+C70</f>
        <v>0.05</v>
      </c>
    </row>
    <row r="71" spans="1:4" x14ac:dyDescent="0.25">
      <c r="A71" s="417"/>
      <c r="B71" s="415"/>
      <c r="C71" s="411"/>
      <c r="D71" s="416"/>
    </row>
    <row r="72" spans="1:4" ht="16.8" x14ac:dyDescent="0.55000000000000004">
      <c r="A72" s="414" t="s">
        <v>943</v>
      </c>
      <c r="B72" s="423" t="s">
        <v>944</v>
      </c>
      <c r="C72" s="423" t="s">
        <v>945</v>
      </c>
      <c r="D72" s="424" t="s">
        <v>946</v>
      </c>
    </row>
    <row r="73" spans="1:4" x14ac:dyDescent="0.25">
      <c r="A73" s="417" t="s">
        <v>938</v>
      </c>
      <c r="B73" s="411">
        <f t="shared" ref="B73:D73" si="14">+B59*B67/100</f>
        <v>2834.8144358596519</v>
      </c>
      <c r="C73" s="411">
        <f t="shared" si="14"/>
        <v>2855.8820485361475</v>
      </c>
      <c r="D73" s="416">
        <f t="shared" si="14"/>
        <v>3011.9947402637476</v>
      </c>
    </row>
    <row r="74" spans="1:4" x14ac:dyDescent="0.25">
      <c r="A74" s="417" t="s">
        <v>939</v>
      </c>
      <c r="B74" s="411">
        <f>+B60*B68/100</f>
        <v>6795.4419963134951</v>
      </c>
      <c r="C74" s="411">
        <f t="shared" ref="C74:D74" si="15">+C60*C68/100</f>
        <v>6869.4721058542173</v>
      </c>
      <c r="D74" s="416">
        <f t="shared" si="15"/>
        <v>6996.4889200662947</v>
      </c>
    </row>
    <row r="75" spans="1:4" x14ac:dyDescent="0.25">
      <c r="A75" s="417" t="s">
        <v>940</v>
      </c>
      <c r="B75" s="411">
        <f>+B61*B69/100</f>
        <v>16722.26024665092</v>
      </c>
      <c r="C75" s="411">
        <f t="shared" ref="C75:D75" si="16">+C61*C69/100</f>
        <v>18098.759700847651</v>
      </c>
      <c r="D75" s="416">
        <f t="shared" si="16"/>
        <v>20248.681600964166</v>
      </c>
    </row>
    <row r="76" spans="1:4" x14ac:dyDescent="0.25">
      <c r="A76" s="417" t="s">
        <v>941</v>
      </c>
      <c r="B76" s="411">
        <f>+B62*B70/100</f>
        <v>49.257130555000003</v>
      </c>
      <c r="C76" s="411">
        <f t="shared" ref="C76:D76" si="17">+C62*C70/100</f>
        <v>52.056470214770506</v>
      </c>
      <c r="D76" s="416">
        <f t="shared" si="17"/>
        <v>41.620658986259549</v>
      </c>
    </row>
    <row r="77" spans="1:4" x14ac:dyDescent="0.25">
      <c r="A77" s="417" t="s">
        <v>947</v>
      </c>
      <c r="B77" s="410">
        <f t="shared" ref="B77:D77" si="18">SUM(B73:B76)</f>
        <v>26401.773809379069</v>
      </c>
      <c r="C77" s="410">
        <f t="shared" si="18"/>
        <v>27876.170325452786</v>
      </c>
      <c r="D77" s="425">
        <f t="shared" si="18"/>
        <v>30298.785920280468</v>
      </c>
    </row>
    <row r="78" spans="1:4" x14ac:dyDescent="0.25">
      <c r="A78" s="417" t="s">
        <v>948</v>
      </c>
      <c r="B78" s="411">
        <v>662.64</v>
      </c>
      <c r="C78" s="411">
        <f>+B78</f>
        <v>662.64</v>
      </c>
      <c r="D78" s="416">
        <f t="shared" ref="D78:D79" si="19">+C78</f>
        <v>662.64</v>
      </c>
    </row>
    <row r="79" spans="1:4" x14ac:dyDescent="0.25">
      <c r="A79" s="417" t="s">
        <v>949</v>
      </c>
      <c r="B79" s="411">
        <v>242.952</v>
      </c>
      <c r="C79" s="411">
        <f>+B79</f>
        <v>242.952</v>
      </c>
      <c r="D79" s="416">
        <f t="shared" si="19"/>
        <v>242.952</v>
      </c>
    </row>
    <row r="80" spans="1:4" ht="13.8" thickBot="1" x14ac:dyDescent="0.3">
      <c r="A80" s="426" t="s">
        <v>950</v>
      </c>
      <c r="B80" s="409">
        <f>SUM(B77:B79)</f>
        <v>27307.365809379069</v>
      </c>
      <c r="C80" s="409">
        <f t="shared" ref="C80:D80" si="20">SUM(C77:C79)</f>
        <v>28781.762325452786</v>
      </c>
      <c r="D80" s="418">
        <f t="shared" si="20"/>
        <v>31204.377920280469</v>
      </c>
    </row>
    <row r="81" spans="1:8" x14ac:dyDescent="0.25">
      <c r="A81" s="427"/>
      <c r="B81" s="404"/>
      <c r="C81" s="404"/>
      <c r="D81" s="428"/>
    </row>
    <row r="82" spans="1:8" x14ac:dyDescent="0.25">
      <c r="A82" s="427"/>
      <c r="B82" s="404"/>
      <c r="C82" s="404"/>
      <c r="D82" s="428"/>
    </row>
    <row r="83" spans="1:8" x14ac:dyDescent="0.25">
      <c r="A83" s="427" t="s">
        <v>957</v>
      </c>
      <c r="B83" s="404"/>
      <c r="C83" s="404"/>
      <c r="D83" s="429">
        <f>(C80+D80)/2</f>
        <v>29993.070122866629</v>
      </c>
    </row>
    <row r="84" spans="1:8" x14ac:dyDescent="0.25">
      <c r="A84" s="427" t="s">
        <v>951</v>
      </c>
      <c r="B84" s="404"/>
      <c r="C84" s="404"/>
      <c r="D84" s="430">
        <f>-397.089-176.174</f>
        <v>-573.26300000000003</v>
      </c>
    </row>
    <row r="85" spans="1:8" x14ac:dyDescent="0.25">
      <c r="A85" s="427"/>
      <c r="B85" s="404"/>
      <c r="C85" s="404"/>
      <c r="D85" s="428"/>
    </row>
    <row r="86" spans="1:8" x14ac:dyDescent="0.25">
      <c r="A86" s="427" t="s">
        <v>956</v>
      </c>
      <c r="B86" s="404"/>
      <c r="C86" s="404"/>
      <c r="D86" s="435">
        <f>SUM(D83:D85)</f>
        <v>29419.80712286663</v>
      </c>
    </row>
    <row r="87" spans="1:8" x14ac:dyDescent="0.25">
      <c r="A87" s="427"/>
      <c r="B87" s="404"/>
      <c r="C87" s="404"/>
      <c r="D87" s="428"/>
    </row>
    <row r="88" spans="1:8" x14ac:dyDescent="0.25">
      <c r="A88" s="427" t="s">
        <v>964</v>
      </c>
      <c r="B88" s="404"/>
      <c r="C88" s="404"/>
      <c r="D88" s="440">
        <v>-1969.4936384411999</v>
      </c>
    </row>
    <row r="89" spans="1:8" x14ac:dyDescent="0.25">
      <c r="A89" s="427"/>
      <c r="B89" s="404"/>
      <c r="C89" s="404"/>
      <c r="D89" s="435"/>
    </row>
    <row r="90" spans="1:8" x14ac:dyDescent="0.25">
      <c r="A90" s="427" t="s">
        <v>965</v>
      </c>
      <c r="B90" s="404"/>
      <c r="C90" s="404"/>
      <c r="D90" s="435">
        <f>SUM(D86:D88)</f>
        <v>27450.313484425431</v>
      </c>
    </row>
    <row r="91" spans="1:8" x14ac:dyDescent="0.25">
      <c r="A91" s="427"/>
      <c r="B91" s="404"/>
      <c r="C91" s="404"/>
      <c r="D91" s="428"/>
    </row>
    <row r="92" spans="1:8" ht="13.8" thickBot="1" x14ac:dyDescent="0.3">
      <c r="A92" s="427" t="s">
        <v>959</v>
      </c>
      <c r="B92" s="404"/>
      <c r="C92" s="404"/>
      <c r="D92" s="431">
        <f>D90-D45</f>
        <v>-490.41142578464496</v>
      </c>
    </row>
    <row r="93" spans="1:8" ht="13.8" thickTop="1" x14ac:dyDescent="0.25">
      <c r="A93" s="427"/>
      <c r="B93" s="404"/>
      <c r="C93" s="404"/>
      <c r="D93" s="435"/>
    </row>
    <row r="94" spans="1:8" x14ac:dyDescent="0.25">
      <c r="A94" s="436" t="s">
        <v>934</v>
      </c>
      <c r="B94" s="404"/>
      <c r="C94" s="407"/>
      <c r="D94" s="437">
        <f>26672025/29910219</f>
        <v>0.89173619892251543</v>
      </c>
      <c r="H94" s="403" t="s">
        <v>953</v>
      </c>
    </row>
    <row r="95" spans="1:8" x14ac:dyDescent="0.25">
      <c r="A95" s="438"/>
      <c r="B95" s="404"/>
      <c r="C95" s="404"/>
      <c r="D95" s="428"/>
    </row>
    <row r="96" spans="1:8" ht="13.8" thickBot="1" x14ac:dyDescent="0.3">
      <c r="A96" s="427" t="s">
        <v>960</v>
      </c>
      <c r="B96" s="404"/>
      <c r="C96" s="101"/>
      <c r="D96" s="439">
        <f>D92*D94</f>
        <v>-437.31762073737059</v>
      </c>
    </row>
    <row r="97" spans="1:4" ht="14.4" thickTop="1" thickBot="1" x14ac:dyDescent="0.3">
      <c r="A97" s="432"/>
      <c r="B97" s="433"/>
      <c r="C97" s="433"/>
      <c r="D97" s="434"/>
    </row>
    <row r="98" spans="1:4" x14ac:dyDescent="0.25">
      <c r="A98" s="404"/>
      <c r="B98" s="404"/>
    </row>
    <row r="99" spans="1:4" x14ac:dyDescent="0.25">
      <c r="A99" s="404"/>
      <c r="B99" s="404"/>
    </row>
    <row r="100" spans="1:4" x14ac:dyDescent="0.25">
      <c r="A100" s="404"/>
      <c r="B100" s="404"/>
    </row>
  </sheetData>
  <mergeCells count="7">
    <mergeCell ref="A10:D10"/>
    <mergeCell ref="A55:D55"/>
    <mergeCell ref="A1:D1"/>
    <mergeCell ref="A2:D2"/>
    <mergeCell ref="A4:D4"/>
    <mergeCell ref="A5:D5"/>
    <mergeCell ref="A3:D3"/>
  </mergeCells>
  <pageMargins left="0.56999999999999995" right="0.23" top="1" bottom="0.5" header="0.5" footer="0.5"/>
  <pageSetup orientation="portrait" r:id="rId1"/>
  <headerFooter alignWithMargins="0">
    <oddHeader xml:space="preserve">&amp;RExhibit___(LK-XX)
Page &amp;P of 2 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"/>
  <sheetViews>
    <sheetView workbookViewId="0">
      <selection activeCell="A37" sqref="A37"/>
    </sheetView>
  </sheetViews>
  <sheetFormatPr defaultRowHeight="13.2" x14ac:dyDescent="0.25"/>
  <cols>
    <col min="1" max="1" width="58.5546875" customWidth="1"/>
    <col min="2" max="2" width="8.109375" customWidth="1"/>
    <col min="3" max="3" width="13" customWidth="1"/>
    <col min="4" max="4" width="10.33203125" bestFit="1" customWidth="1"/>
  </cols>
  <sheetData>
    <row r="1" spans="1:5" x14ac:dyDescent="0.25">
      <c r="A1" s="486" t="s">
        <v>0</v>
      </c>
      <c r="B1" s="486"/>
      <c r="C1" s="486"/>
    </row>
    <row r="2" spans="1:5" x14ac:dyDescent="0.25">
      <c r="A2" s="486" t="s">
        <v>97</v>
      </c>
      <c r="B2" s="486"/>
      <c r="C2" s="486"/>
    </row>
    <row r="3" spans="1:5" x14ac:dyDescent="0.25">
      <c r="A3" s="486" t="s">
        <v>795</v>
      </c>
      <c r="B3" s="486"/>
      <c r="C3" s="486"/>
    </row>
    <row r="4" spans="1:5" x14ac:dyDescent="0.25">
      <c r="A4" s="486" t="s">
        <v>91</v>
      </c>
      <c r="B4" s="486"/>
      <c r="C4" s="486"/>
    </row>
    <row r="5" spans="1:5" x14ac:dyDescent="0.25">
      <c r="A5" s="486" t="s">
        <v>93</v>
      </c>
      <c r="B5" s="486"/>
      <c r="C5" s="486"/>
    </row>
    <row r="6" spans="1:5" x14ac:dyDescent="0.25">
      <c r="A6" s="486" t="s">
        <v>71</v>
      </c>
      <c r="B6" s="486"/>
      <c r="C6" s="486"/>
    </row>
    <row r="7" spans="1:5" x14ac:dyDescent="0.25">
      <c r="A7" s="36"/>
      <c r="B7" s="36"/>
      <c r="C7" s="36"/>
    </row>
    <row r="8" spans="1:5" x14ac:dyDescent="0.25">
      <c r="A8" s="84" t="s">
        <v>789</v>
      </c>
      <c r="B8" s="35"/>
      <c r="C8" s="35"/>
      <c r="D8" s="30"/>
      <c r="E8" s="30"/>
    </row>
    <row r="9" spans="1:5" x14ac:dyDescent="0.25">
      <c r="A9" s="326" t="s">
        <v>754</v>
      </c>
      <c r="B9" s="35"/>
      <c r="C9" s="128">
        <f>'KU Depr Exp-KIUC Adj #1'!BE360/1000000</f>
        <v>-10.896584390000053</v>
      </c>
      <c r="D9" s="30"/>
      <c r="E9" s="30"/>
    </row>
    <row r="10" spans="1:5" x14ac:dyDescent="0.25">
      <c r="A10" s="327" t="s">
        <v>755</v>
      </c>
      <c r="B10" s="35"/>
      <c r="C10" s="128"/>
      <c r="D10" s="30"/>
      <c r="E10" s="30"/>
    </row>
    <row r="11" spans="1:5" x14ac:dyDescent="0.25">
      <c r="A11" s="327"/>
      <c r="B11" s="35"/>
      <c r="C11" s="128"/>
      <c r="D11" s="30"/>
      <c r="E11" s="30"/>
    </row>
    <row r="12" spans="1:5" x14ac:dyDescent="0.25">
      <c r="A12" s="327" t="s">
        <v>87</v>
      </c>
      <c r="B12" s="35"/>
      <c r="C12" s="329">
        <v>0.88683999999999996</v>
      </c>
      <c r="D12" s="30"/>
      <c r="E12" s="30"/>
    </row>
    <row r="13" spans="1:5" x14ac:dyDescent="0.25">
      <c r="A13" s="328"/>
      <c r="B13" s="35"/>
      <c r="C13" s="35"/>
      <c r="D13" s="30"/>
      <c r="E13" s="30"/>
    </row>
    <row r="14" spans="1:5" ht="13.8" thickBot="1" x14ac:dyDescent="0.3">
      <c r="A14" s="327" t="s">
        <v>756</v>
      </c>
      <c r="B14" s="35"/>
      <c r="C14" s="127">
        <f>C9*C12</f>
        <v>-9.6635269004276463</v>
      </c>
      <c r="D14" s="30"/>
      <c r="E14" s="30"/>
    </row>
    <row r="15" spans="1:5" ht="13.8" thickTop="1" x14ac:dyDescent="0.25">
      <c r="A15" s="327" t="s">
        <v>757</v>
      </c>
      <c r="B15" s="35"/>
      <c r="C15" s="128"/>
      <c r="D15" s="30"/>
      <c r="E15" s="30"/>
    </row>
    <row r="16" spans="1:5" x14ac:dyDescent="0.25">
      <c r="A16" s="328"/>
      <c r="B16" s="35"/>
      <c r="C16" s="35"/>
      <c r="D16" s="30"/>
      <c r="E16" s="30"/>
    </row>
    <row r="17" spans="1:5" x14ac:dyDescent="0.25">
      <c r="A17" s="35"/>
      <c r="B17" s="35"/>
      <c r="C17" s="35"/>
      <c r="D17" s="30"/>
      <c r="E17" s="30"/>
    </row>
    <row r="18" spans="1:5" x14ac:dyDescent="0.25">
      <c r="A18" s="84" t="s">
        <v>790</v>
      </c>
      <c r="B18" s="35"/>
      <c r="C18" s="35"/>
      <c r="D18" s="110"/>
      <c r="E18" s="30"/>
    </row>
    <row r="19" spans="1:5" x14ac:dyDescent="0.25">
      <c r="A19" s="326" t="s">
        <v>932</v>
      </c>
      <c r="B19" s="35"/>
      <c r="C19" s="128">
        <f>'KU Depr Exp-KIUC Adj #2'!BE360/1000000</f>
        <v>-13.654337159999729</v>
      </c>
      <c r="D19" s="30"/>
      <c r="E19" s="30"/>
    </row>
    <row r="20" spans="1:5" x14ac:dyDescent="0.25">
      <c r="A20" s="327" t="s">
        <v>791</v>
      </c>
      <c r="B20" s="35"/>
      <c r="C20" s="128"/>
      <c r="D20" s="30"/>
      <c r="E20" s="30"/>
    </row>
    <row r="21" spans="1:5" x14ac:dyDescent="0.25">
      <c r="A21" s="327"/>
      <c r="B21" s="35"/>
      <c r="C21" s="128"/>
      <c r="D21" s="30"/>
      <c r="E21" s="30"/>
    </row>
    <row r="22" spans="1:5" x14ac:dyDescent="0.25">
      <c r="A22" s="327" t="s">
        <v>87</v>
      </c>
      <c r="B22" s="35"/>
      <c r="C22" s="329">
        <v>0.88683999999999996</v>
      </c>
      <c r="D22" s="30"/>
      <c r="E22" s="30"/>
    </row>
    <row r="23" spans="1:5" x14ac:dyDescent="0.25">
      <c r="A23" s="328"/>
      <c r="B23" s="35"/>
      <c r="C23" s="35"/>
      <c r="D23" s="30"/>
      <c r="E23" s="30"/>
    </row>
    <row r="24" spans="1:5" ht="13.8" thickBot="1" x14ac:dyDescent="0.3">
      <c r="A24" s="327" t="s">
        <v>756</v>
      </c>
      <c r="B24" s="35"/>
      <c r="C24" s="127">
        <f>C19*C22</f>
        <v>-12.109212366974159</v>
      </c>
      <c r="D24" s="30"/>
      <c r="E24" s="30"/>
    </row>
    <row r="25" spans="1:5" ht="13.8" thickTop="1" x14ac:dyDescent="0.25">
      <c r="A25" s="327" t="s">
        <v>969</v>
      </c>
      <c r="B25" s="35"/>
      <c r="C25" s="128"/>
      <c r="D25" s="30"/>
      <c r="E25" s="30"/>
    </row>
    <row r="26" spans="1:5" x14ac:dyDescent="0.25">
      <c r="A26" s="109"/>
      <c r="B26" s="30"/>
      <c r="C26" s="30"/>
      <c r="D26" s="30"/>
      <c r="E26" s="30"/>
    </row>
    <row r="27" spans="1:5" x14ac:dyDescent="0.25">
      <c r="A27" s="109"/>
      <c r="B27" s="30"/>
      <c r="C27" s="30"/>
      <c r="D27" s="30"/>
      <c r="E27" s="30"/>
    </row>
    <row r="28" spans="1:5" x14ac:dyDescent="0.25">
      <c r="A28" s="84" t="s">
        <v>792</v>
      </c>
      <c r="B28" s="35"/>
      <c r="C28" s="35"/>
      <c r="D28" s="30"/>
      <c r="E28" s="30"/>
    </row>
    <row r="29" spans="1:5" x14ac:dyDescent="0.25">
      <c r="A29" s="326" t="s">
        <v>793</v>
      </c>
      <c r="B29" s="35"/>
      <c r="C29" s="128">
        <f>'KU Depr Exp-KIUC Adj #3'!BE360/1000000</f>
        <v>-3.5751086899999978</v>
      </c>
      <c r="D29" s="30"/>
      <c r="E29" s="30"/>
    </row>
    <row r="30" spans="1:5" x14ac:dyDescent="0.25">
      <c r="A30" s="327" t="s">
        <v>794</v>
      </c>
      <c r="B30" s="35"/>
      <c r="C30" s="128"/>
      <c r="D30" s="30"/>
      <c r="E30" s="30"/>
    </row>
    <row r="31" spans="1:5" x14ac:dyDescent="0.25">
      <c r="A31" s="327"/>
      <c r="B31" s="35"/>
      <c r="C31" s="128"/>
      <c r="D31" s="30"/>
      <c r="E31" s="30"/>
    </row>
    <row r="32" spans="1:5" x14ac:dyDescent="0.25">
      <c r="A32" s="327" t="s">
        <v>87</v>
      </c>
      <c r="B32" s="35"/>
      <c r="C32" s="329">
        <v>0.88683999999999996</v>
      </c>
      <c r="D32" s="30"/>
      <c r="E32" s="30"/>
    </row>
    <row r="33" spans="1:5" x14ac:dyDescent="0.25">
      <c r="A33" s="328"/>
      <c r="B33" s="35"/>
      <c r="C33" s="35"/>
      <c r="D33" s="110"/>
      <c r="E33" s="30"/>
    </row>
    <row r="34" spans="1:5" ht="13.8" thickBot="1" x14ac:dyDescent="0.3">
      <c r="A34" s="327" t="s">
        <v>756</v>
      </c>
      <c r="B34" s="35"/>
      <c r="C34" s="127">
        <f>C29*C32</f>
        <v>-3.1705493906395978</v>
      </c>
      <c r="D34" s="101"/>
      <c r="E34" s="30"/>
    </row>
    <row r="35" spans="1:5" ht="13.8" thickTop="1" x14ac:dyDescent="0.25">
      <c r="A35" s="327" t="s">
        <v>970</v>
      </c>
      <c r="B35" s="35"/>
      <c r="C35" s="128"/>
      <c r="D35" s="101"/>
      <c r="E35" s="30"/>
    </row>
    <row r="36" spans="1:5" x14ac:dyDescent="0.25">
      <c r="A36" s="30"/>
      <c r="B36" s="30"/>
      <c r="C36" s="101"/>
      <c r="D36" s="101"/>
      <c r="E36" s="30"/>
    </row>
    <row r="37" spans="1:5" x14ac:dyDescent="0.25">
      <c r="A37" s="30"/>
      <c r="B37" s="30"/>
      <c r="C37" s="101"/>
      <c r="D37" s="101"/>
      <c r="E37" s="30"/>
    </row>
    <row r="38" spans="1:5" x14ac:dyDescent="0.25">
      <c r="A38" s="30"/>
      <c r="B38" s="30"/>
      <c r="C38" s="101"/>
      <c r="D38" s="111"/>
      <c r="E38" s="30"/>
    </row>
    <row r="39" spans="1:5" x14ac:dyDescent="0.25">
      <c r="A39" s="30"/>
      <c r="B39" s="30"/>
      <c r="C39" s="101"/>
      <c r="D39" s="101"/>
      <c r="E39" s="30"/>
    </row>
    <row r="40" spans="1:5" x14ac:dyDescent="0.25">
      <c r="A40" s="109"/>
      <c r="B40" s="30"/>
      <c r="C40" s="101"/>
      <c r="D40" s="101"/>
      <c r="E40" s="30"/>
    </row>
    <row r="41" spans="1:5" x14ac:dyDescent="0.25">
      <c r="A41" s="109"/>
      <c r="B41" s="30"/>
      <c r="C41" s="101"/>
      <c r="D41" s="101"/>
      <c r="E41" s="30"/>
    </row>
    <row r="42" spans="1:5" x14ac:dyDescent="0.25">
      <c r="A42" s="30"/>
      <c r="B42" s="30"/>
      <c r="C42" s="101"/>
      <c r="D42" s="101"/>
      <c r="E42" s="30"/>
    </row>
    <row r="43" spans="1:5" x14ac:dyDescent="0.25">
      <c r="A43" s="30"/>
      <c r="B43" s="30"/>
      <c r="C43" s="101"/>
      <c r="D43" s="101"/>
      <c r="E43" s="30"/>
    </row>
  </sheetData>
  <mergeCells count="6">
    <mergeCell ref="A1:C1"/>
    <mergeCell ref="A2:C2"/>
    <mergeCell ref="A3:C3"/>
    <mergeCell ref="A5:C5"/>
    <mergeCell ref="A6:C6"/>
    <mergeCell ref="A4:C4"/>
  </mergeCells>
  <pageMargins left="1.07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51"/>
  <sheetViews>
    <sheetView zoomScale="90" zoomScaleNormal="90" workbookViewId="0">
      <pane xSplit="3" ySplit="10" topLeftCell="D77" activePane="bottomRight" state="frozen"/>
      <selection activeCell="D1" sqref="D1"/>
      <selection pane="topRight" activeCell="G1" sqref="G1"/>
      <selection pane="bottomLeft" activeCell="D11" sqref="D11"/>
      <selection pane="bottomRight" activeCell="X1" sqref="X1:AH1048576"/>
    </sheetView>
  </sheetViews>
  <sheetFormatPr defaultColWidth="9.109375" defaultRowHeight="13.2" x14ac:dyDescent="0.25"/>
  <cols>
    <col min="1" max="1" width="5.44140625" style="131" customWidth="1"/>
    <col min="2" max="2" width="2.6640625" style="131" customWidth="1"/>
    <col min="3" max="3" width="46.6640625" style="131" customWidth="1"/>
    <col min="4" max="4" width="2.88671875" style="131" customWidth="1"/>
    <col min="5" max="5" width="20.109375" style="131" bestFit="1" customWidth="1"/>
    <col min="6" max="6" width="2" style="131" customWidth="1"/>
    <col min="7" max="7" width="12.88671875" style="131" customWidth="1"/>
    <col min="8" max="8" width="2" style="131" customWidth="1"/>
    <col min="9" max="9" width="24.44140625" style="131" customWidth="1"/>
    <col min="10" max="10" width="2.6640625" style="131" customWidth="1"/>
    <col min="11" max="11" width="17" style="131" bestFit="1" customWidth="1"/>
    <col min="12" max="12" width="2.109375" style="131" customWidth="1"/>
    <col min="13" max="13" width="12.109375" style="131" customWidth="1"/>
    <col min="14" max="14" width="2.6640625" style="131" customWidth="1"/>
    <col min="15" max="15" width="17.33203125" style="131" bestFit="1" customWidth="1"/>
    <col min="16" max="16" width="5" style="131" customWidth="1"/>
    <col min="17" max="17" width="18" style="131" bestFit="1" customWidth="1"/>
    <col min="18" max="18" width="5" style="131" customWidth="1"/>
    <col min="19" max="19" width="18.88671875" style="131" bestFit="1" customWidth="1"/>
    <col min="20" max="20" width="4.109375" style="131" customWidth="1"/>
    <col min="21" max="21" width="14.44140625" style="131" customWidth="1"/>
    <col min="22" max="22" width="14.5546875" style="131" bestFit="1" customWidth="1"/>
    <col min="23" max="16384" width="9.109375" style="131"/>
  </cols>
  <sheetData>
    <row r="1" spans="1:21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</row>
    <row r="2" spans="1:21" x14ac:dyDescent="0.25">
      <c r="A2" s="132" t="s">
        <v>98</v>
      </c>
      <c r="B2" s="132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</row>
    <row r="3" spans="1:21" x14ac:dyDescent="0.25">
      <c r="A3" s="132"/>
      <c r="B3" s="132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</row>
    <row r="4" spans="1:21" x14ac:dyDescent="0.25">
      <c r="A4" s="132" t="s">
        <v>99</v>
      </c>
      <c r="B4" s="132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</row>
    <row r="7" spans="1:21" x14ac:dyDescent="0.25">
      <c r="E7" s="133" t="s">
        <v>86</v>
      </c>
      <c r="F7" s="133"/>
      <c r="G7" s="134"/>
      <c r="H7" s="133"/>
      <c r="I7" s="133"/>
      <c r="J7" s="134"/>
      <c r="K7" s="133" t="s">
        <v>85</v>
      </c>
      <c r="L7" s="133"/>
      <c r="M7" s="133"/>
      <c r="N7" s="133"/>
      <c r="O7" s="133"/>
      <c r="Q7" s="135" t="s">
        <v>64</v>
      </c>
      <c r="T7" s="136"/>
      <c r="U7" s="135" t="s">
        <v>100</v>
      </c>
    </row>
    <row r="8" spans="1:21" x14ac:dyDescent="0.25">
      <c r="A8" s="137"/>
      <c r="B8" s="137"/>
      <c r="C8" s="137"/>
      <c r="D8" s="137"/>
      <c r="E8" s="138" t="s">
        <v>101</v>
      </c>
      <c r="F8" s="139"/>
      <c r="G8" s="138" t="s">
        <v>102</v>
      </c>
      <c r="H8" s="139"/>
      <c r="I8" s="138" t="s">
        <v>102</v>
      </c>
      <c r="J8" s="135"/>
      <c r="K8" s="135" t="s">
        <v>101</v>
      </c>
      <c r="L8" s="139"/>
      <c r="M8" s="135" t="s">
        <v>102</v>
      </c>
      <c r="N8" s="135"/>
      <c r="O8" s="135" t="s">
        <v>102</v>
      </c>
      <c r="P8" s="137"/>
      <c r="Q8" s="135" t="s">
        <v>102</v>
      </c>
      <c r="R8" s="137"/>
      <c r="S8" s="135" t="s">
        <v>64</v>
      </c>
      <c r="T8" s="139"/>
      <c r="U8" s="135" t="s">
        <v>102</v>
      </c>
    </row>
    <row r="9" spans="1:21" x14ac:dyDescent="0.25">
      <c r="A9" s="133" t="s">
        <v>103</v>
      </c>
      <c r="B9" s="133"/>
      <c r="C9" s="133"/>
      <c r="D9" s="137"/>
      <c r="E9" s="140" t="s">
        <v>104</v>
      </c>
      <c r="F9" s="135"/>
      <c r="G9" s="140" t="s">
        <v>105</v>
      </c>
      <c r="H9" s="135"/>
      <c r="I9" s="140" t="s">
        <v>104</v>
      </c>
      <c r="J9" s="135"/>
      <c r="K9" s="140" t="s">
        <v>104</v>
      </c>
      <c r="L9" s="135"/>
      <c r="M9" s="140" t="s">
        <v>105</v>
      </c>
      <c r="N9" s="135"/>
      <c r="O9" s="140" t="s">
        <v>104</v>
      </c>
      <c r="P9" s="137"/>
      <c r="Q9" s="140" t="s">
        <v>104</v>
      </c>
      <c r="R9" s="137"/>
      <c r="S9" s="140" t="s">
        <v>101</v>
      </c>
      <c r="T9" s="135"/>
      <c r="U9" s="140" t="s">
        <v>105</v>
      </c>
    </row>
    <row r="10" spans="1:21" x14ac:dyDescent="0.25">
      <c r="A10" s="141" t="s">
        <v>106</v>
      </c>
      <c r="B10" s="141"/>
      <c r="C10" s="132"/>
      <c r="D10" s="142"/>
      <c r="E10" s="143">
        <v>-2</v>
      </c>
      <c r="F10" s="144"/>
      <c r="G10" s="144">
        <v>-3</v>
      </c>
      <c r="H10" s="144"/>
      <c r="I10" s="143" t="s">
        <v>107</v>
      </c>
      <c r="J10" s="143"/>
      <c r="K10" s="143">
        <v>-5</v>
      </c>
      <c r="L10" s="144"/>
      <c r="M10" s="143">
        <v>-6</v>
      </c>
      <c r="N10" s="143"/>
      <c r="O10" s="144" t="s">
        <v>108</v>
      </c>
      <c r="P10" s="144"/>
      <c r="Q10" s="144" t="s">
        <v>109</v>
      </c>
      <c r="R10" s="144"/>
      <c r="S10" s="144" t="s">
        <v>110</v>
      </c>
      <c r="T10" s="144"/>
      <c r="U10" s="144" t="s">
        <v>111</v>
      </c>
    </row>
    <row r="12" spans="1:21" x14ac:dyDescent="0.25">
      <c r="A12" s="145" t="s">
        <v>112</v>
      </c>
      <c r="B12" s="141"/>
      <c r="C12" s="132"/>
      <c r="I12" s="146"/>
    </row>
    <row r="13" spans="1:21" x14ac:dyDescent="0.25">
      <c r="A13" s="145"/>
      <c r="B13" s="141"/>
      <c r="C13" s="132"/>
      <c r="I13" s="146"/>
    </row>
    <row r="14" spans="1:21" x14ac:dyDescent="0.25">
      <c r="A14" s="147"/>
      <c r="B14" s="148" t="s">
        <v>113</v>
      </c>
      <c r="C14" s="149"/>
      <c r="E14" s="150"/>
      <c r="G14" s="151"/>
      <c r="I14" s="151"/>
      <c r="J14" s="151"/>
      <c r="K14" s="150"/>
      <c r="M14" s="151"/>
      <c r="N14" s="151"/>
      <c r="O14" s="151"/>
    </row>
    <row r="15" spans="1:21" x14ac:dyDescent="0.25">
      <c r="A15" s="147">
        <v>311</v>
      </c>
      <c r="B15" s="152"/>
      <c r="C15" s="149" t="s">
        <v>114</v>
      </c>
      <c r="E15" s="153">
        <v>73168775.609999999</v>
      </c>
      <c r="G15" s="151">
        <v>-5</v>
      </c>
      <c r="I15" s="154">
        <f>+E15*G15/100</f>
        <v>-3658438.7805000003</v>
      </c>
      <c r="J15" s="151"/>
      <c r="K15" s="153">
        <v>2037731.330000001</v>
      </c>
      <c r="M15" s="151">
        <v>-30</v>
      </c>
      <c r="N15" s="151"/>
      <c r="O15" s="155">
        <f>-K15*M15/100</f>
        <v>611319.39900000033</v>
      </c>
      <c r="Q15" s="156">
        <f>-E15*G15/100+O15</f>
        <v>4269758.1795000006</v>
      </c>
      <c r="S15" s="157">
        <f>+E15+K15</f>
        <v>75206506.939999998</v>
      </c>
      <c r="U15" s="151">
        <f t="shared" ref="U15:U18" si="0">+U16</f>
        <v>-6</v>
      </c>
    </row>
    <row r="16" spans="1:21" x14ac:dyDescent="0.25">
      <c r="A16" s="147">
        <v>312</v>
      </c>
      <c r="B16" s="152"/>
      <c r="C16" s="149" t="s">
        <v>115</v>
      </c>
      <c r="E16" s="153">
        <v>721019912.32999992</v>
      </c>
      <c r="G16" s="151">
        <v>-5</v>
      </c>
      <c r="I16" s="154">
        <f>+E16*G16/100</f>
        <v>-36050995.616499998</v>
      </c>
      <c r="J16" s="151"/>
      <c r="K16" s="153">
        <v>63259291.300000019</v>
      </c>
      <c r="M16" s="151">
        <v>-25</v>
      </c>
      <c r="N16" s="151"/>
      <c r="O16" s="155">
        <f t="shared" ref="O16:O19" si="1">-K16*M16/100</f>
        <v>15814822.825000005</v>
      </c>
      <c r="Q16" s="156">
        <f>-E16*G16/100+O16</f>
        <v>51865818.441500001</v>
      </c>
      <c r="S16" s="157">
        <f>+E16+K16</f>
        <v>784279203.63</v>
      </c>
      <c r="U16" s="151">
        <f t="shared" si="0"/>
        <v>-6</v>
      </c>
    </row>
    <row r="17" spans="1:23" x14ac:dyDescent="0.25">
      <c r="A17" s="147">
        <v>314</v>
      </c>
      <c r="B17" s="152"/>
      <c r="C17" s="149" t="s">
        <v>116</v>
      </c>
      <c r="E17" s="153">
        <v>59151117.030000001</v>
      </c>
      <c r="G17" s="151">
        <v>-5</v>
      </c>
      <c r="I17" s="154">
        <f>+E17*G17/100</f>
        <v>-2957555.8514999999</v>
      </c>
      <c r="J17" s="151"/>
      <c r="K17" s="153">
        <v>8389399.7699999958</v>
      </c>
      <c r="M17" s="151">
        <v>-10</v>
      </c>
      <c r="N17" s="151"/>
      <c r="O17" s="155">
        <f t="shared" si="1"/>
        <v>838939.97699999961</v>
      </c>
      <c r="Q17" s="156">
        <f>-E17*G17/100+O17</f>
        <v>3796495.8284999994</v>
      </c>
      <c r="S17" s="157">
        <f>+E17+K17</f>
        <v>67540516.799999997</v>
      </c>
      <c r="U17" s="151">
        <f t="shared" si="0"/>
        <v>-6</v>
      </c>
    </row>
    <row r="18" spans="1:23" x14ac:dyDescent="0.25">
      <c r="A18" s="147">
        <v>315</v>
      </c>
      <c r="B18" s="152"/>
      <c r="C18" s="149" t="s">
        <v>117</v>
      </c>
      <c r="E18" s="153">
        <v>43406360.289999999</v>
      </c>
      <c r="G18" s="151">
        <v>-5</v>
      </c>
      <c r="I18" s="154">
        <f>+E18*G18/100</f>
        <v>-2170318.0145</v>
      </c>
      <c r="J18" s="151"/>
      <c r="K18" s="153">
        <v>1495823.91</v>
      </c>
      <c r="M18" s="151">
        <v>-15</v>
      </c>
      <c r="N18" s="151"/>
      <c r="O18" s="155">
        <f t="shared" si="1"/>
        <v>224373.58649999998</v>
      </c>
      <c r="Q18" s="156">
        <f>-E18*G18/100+O18</f>
        <v>2394691.6009999998</v>
      </c>
      <c r="S18" s="157">
        <f>+E18+K18</f>
        <v>44902184.199999996</v>
      </c>
      <c r="U18" s="151">
        <f t="shared" si="0"/>
        <v>-6</v>
      </c>
    </row>
    <row r="19" spans="1:23" x14ac:dyDescent="0.25">
      <c r="A19" s="147">
        <v>316</v>
      </c>
      <c r="B19" s="152"/>
      <c r="C19" s="149" t="s">
        <v>118</v>
      </c>
      <c r="E19" s="158">
        <v>6310938.6199999982</v>
      </c>
      <c r="G19" s="151">
        <v>-5</v>
      </c>
      <c r="I19" s="159">
        <f>+E19*G19/100</f>
        <v>-315546.93099999992</v>
      </c>
      <c r="J19" s="151"/>
      <c r="K19" s="158">
        <v>639169.26000000047</v>
      </c>
      <c r="M19" s="151">
        <v>-5</v>
      </c>
      <c r="N19" s="151"/>
      <c r="O19" s="160">
        <f t="shared" si="1"/>
        <v>31958.463000000025</v>
      </c>
      <c r="Q19" s="161">
        <f>-E19*G19/100+O19</f>
        <v>347505.39399999997</v>
      </c>
      <c r="S19" s="162">
        <f>+E19+K19</f>
        <v>6950107.879999999</v>
      </c>
      <c r="U19" s="151">
        <f>+U20</f>
        <v>-6</v>
      </c>
    </row>
    <row r="20" spans="1:23" x14ac:dyDescent="0.25">
      <c r="A20" s="147"/>
      <c r="B20" s="163" t="s">
        <v>119</v>
      </c>
      <c r="E20" s="164">
        <f>+SUBTOTAL(9,E15:E19)</f>
        <v>903057103.87999988</v>
      </c>
      <c r="F20" s="165"/>
      <c r="G20" s="166"/>
      <c r="H20" s="165"/>
      <c r="I20" s="164">
        <f>+SUBTOTAL(9,I15:I19)</f>
        <v>-45152855.193999998</v>
      </c>
      <c r="J20" s="164"/>
      <c r="K20" s="164">
        <f>+SUBTOTAL(9,K15:K19)</f>
        <v>75821415.570000008</v>
      </c>
      <c r="L20" s="165"/>
      <c r="M20" s="165"/>
      <c r="N20" s="165"/>
      <c r="O20" s="164">
        <f>+SUBTOTAL(9,O15:O19)</f>
        <v>17521414.250500005</v>
      </c>
      <c r="P20" s="165"/>
      <c r="Q20" s="167">
        <f>+SUBTOTAL(9,Q15:Q19)</f>
        <v>62674269.444500007</v>
      </c>
      <c r="R20" s="165"/>
      <c r="S20" s="164">
        <f>+SUBTOTAL(9,S15:S19)</f>
        <v>978878519.44999993</v>
      </c>
      <c r="T20" s="165"/>
      <c r="U20" s="166">
        <f>-ROUND(Q20/S20*100,0)</f>
        <v>-6</v>
      </c>
    </row>
    <row r="21" spans="1:23" x14ac:dyDescent="0.25">
      <c r="A21" s="147"/>
    </row>
    <row r="22" spans="1:23" x14ac:dyDescent="0.25">
      <c r="A22" s="147"/>
      <c r="B22" s="148" t="s">
        <v>120</v>
      </c>
      <c r="C22" s="149"/>
      <c r="E22" s="150"/>
      <c r="G22" s="151"/>
      <c r="I22" s="151"/>
      <c r="J22" s="151"/>
      <c r="K22" s="150"/>
      <c r="M22" s="151"/>
      <c r="N22" s="151"/>
      <c r="O22" s="151"/>
    </row>
    <row r="23" spans="1:23" ht="14.4" x14ac:dyDescent="0.3">
      <c r="A23" s="147">
        <v>311</v>
      </c>
      <c r="B23" s="152"/>
      <c r="C23" s="149" t="s">
        <v>114</v>
      </c>
      <c r="E23" s="153">
        <v>137535089.65000004</v>
      </c>
      <c r="G23" s="151">
        <v>-5</v>
      </c>
      <c r="I23" s="154">
        <f>+E23*G23/100</f>
        <v>-6876754.4825000027</v>
      </c>
      <c r="J23" s="151"/>
      <c r="K23" s="153">
        <v>7120408.8199999845</v>
      </c>
      <c r="M23" s="151">
        <v>-30</v>
      </c>
      <c r="N23" s="151"/>
      <c r="O23" s="155">
        <f>-K23*M23/100</f>
        <v>2136122.6459999955</v>
      </c>
      <c r="Q23" s="156">
        <f>-E23*G23/100+O23</f>
        <v>9012877.1284999978</v>
      </c>
      <c r="S23" s="157">
        <f>+E23+K23</f>
        <v>144655498.47000003</v>
      </c>
      <c r="U23" s="151">
        <f t="shared" ref="U23:U27" si="2">+U24</f>
        <v>-7</v>
      </c>
      <c r="V23" s="168"/>
      <c r="W23" s="168"/>
    </row>
    <row r="24" spans="1:23" ht="14.4" x14ac:dyDescent="0.3">
      <c r="A24" s="147">
        <v>312</v>
      </c>
      <c r="B24" s="152"/>
      <c r="C24" s="149" t="s">
        <v>115</v>
      </c>
      <c r="E24" s="153">
        <v>2138231986.9500005</v>
      </c>
      <c r="G24" s="151">
        <v>-5</v>
      </c>
      <c r="I24" s="154">
        <f>+E24*G24/100</f>
        <v>-106911599.34750003</v>
      </c>
      <c r="J24" s="151"/>
      <c r="K24" s="153">
        <v>253402944.20000011</v>
      </c>
      <c r="M24" s="151">
        <v>-25</v>
      </c>
      <c r="N24" s="151"/>
      <c r="O24" s="155">
        <f t="shared" ref="O24:O27" si="3">-K24*M24/100</f>
        <v>63350736.050000027</v>
      </c>
      <c r="Q24" s="156">
        <f>-E24*G24/100+O24</f>
        <v>170262335.39750004</v>
      </c>
      <c r="S24" s="157">
        <f>+E24+K24</f>
        <v>2391634931.1500006</v>
      </c>
      <c r="U24" s="151">
        <f t="shared" si="2"/>
        <v>-7</v>
      </c>
      <c r="V24" s="168"/>
      <c r="W24" s="168"/>
    </row>
    <row r="25" spans="1:23" ht="14.4" x14ac:dyDescent="0.3">
      <c r="A25" s="147">
        <v>314</v>
      </c>
      <c r="B25" s="152"/>
      <c r="C25" s="149" t="s">
        <v>116</v>
      </c>
      <c r="E25" s="153">
        <v>135959226.90999997</v>
      </c>
      <c r="G25" s="151">
        <v>-5</v>
      </c>
      <c r="I25" s="154">
        <f>+E25*G25/100</f>
        <v>-6797961.345499998</v>
      </c>
      <c r="J25" s="151"/>
      <c r="K25" s="153">
        <v>35640374.989999942</v>
      </c>
      <c r="M25" s="151">
        <v>-10</v>
      </c>
      <c r="N25" s="151"/>
      <c r="O25" s="155">
        <f t="shared" si="3"/>
        <v>3564037.4989999942</v>
      </c>
      <c r="Q25" s="156">
        <f>-E25*G25/100+O25</f>
        <v>10361998.844499992</v>
      </c>
      <c r="S25" s="157">
        <f>+E25+K25</f>
        <v>171599601.89999992</v>
      </c>
      <c r="U25" s="151">
        <f t="shared" si="2"/>
        <v>-7</v>
      </c>
      <c r="V25" s="168"/>
      <c r="W25" s="168"/>
    </row>
    <row r="26" spans="1:23" ht="14.4" x14ac:dyDescent="0.3">
      <c r="A26" s="147">
        <v>315</v>
      </c>
      <c r="B26" s="152"/>
      <c r="C26" s="149" t="s">
        <v>117</v>
      </c>
      <c r="E26" s="153">
        <v>117419595.41000001</v>
      </c>
      <c r="G26" s="151">
        <v>-5</v>
      </c>
      <c r="I26" s="154">
        <f>+E26*G26/100</f>
        <v>-5870979.7705000006</v>
      </c>
      <c r="J26" s="151"/>
      <c r="K26" s="153">
        <v>9847820.4000000022</v>
      </c>
      <c r="M26" s="151">
        <v>-15</v>
      </c>
      <c r="N26" s="151"/>
      <c r="O26" s="155">
        <f t="shared" si="3"/>
        <v>1477173.0600000003</v>
      </c>
      <c r="Q26" s="156">
        <f>-E26*G26/100+O26</f>
        <v>7348152.8305000011</v>
      </c>
      <c r="S26" s="157">
        <f>+E26+K26</f>
        <v>127267415.81000002</v>
      </c>
      <c r="U26" s="151">
        <f t="shared" si="2"/>
        <v>-7</v>
      </c>
      <c r="V26" s="168"/>
      <c r="W26" s="168"/>
    </row>
    <row r="27" spans="1:23" ht="14.4" x14ac:dyDescent="0.3">
      <c r="A27" s="147">
        <v>316</v>
      </c>
      <c r="B27" s="152"/>
      <c r="C27" s="149" t="s">
        <v>118</v>
      </c>
      <c r="E27" s="158">
        <v>15020775.570000002</v>
      </c>
      <c r="G27" s="151">
        <v>-5</v>
      </c>
      <c r="I27" s="159">
        <f>+E27*G27/100</f>
        <v>-751038.77850000013</v>
      </c>
      <c r="J27" s="151"/>
      <c r="K27" s="158">
        <v>2179097.5700000022</v>
      </c>
      <c r="M27" s="151">
        <v>-5</v>
      </c>
      <c r="N27" s="151"/>
      <c r="O27" s="160">
        <f t="shared" si="3"/>
        <v>108954.87850000011</v>
      </c>
      <c r="Q27" s="161">
        <f>-E27*G27/100+O27</f>
        <v>859993.65700000024</v>
      </c>
      <c r="S27" s="162">
        <f>+E27+K27</f>
        <v>17199873.140000004</v>
      </c>
      <c r="U27" s="151">
        <f t="shared" si="2"/>
        <v>-7</v>
      </c>
      <c r="V27" s="168"/>
      <c r="W27" s="168"/>
    </row>
    <row r="28" spans="1:23" ht="14.4" x14ac:dyDescent="0.3">
      <c r="A28" s="147"/>
      <c r="B28" s="163" t="s">
        <v>121</v>
      </c>
      <c r="E28" s="164">
        <f>+SUBTOTAL(9,E23:E27)</f>
        <v>2544166674.4900002</v>
      </c>
      <c r="F28" s="165"/>
      <c r="G28" s="166"/>
      <c r="H28" s="165"/>
      <c r="I28" s="164">
        <f>+SUBTOTAL(9,I23:I27)</f>
        <v>-127208333.72450003</v>
      </c>
      <c r="J28" s="164"/>
      <c r="K28" s="164">
        <f>+SUBTOTAL(9,K23:K27)</f>
        <v>308190645.98000002</v>
      </c>
      <c r="L28" s="165"/>
      <c r="M28" s="165"/>
      <c r="N28" s="165"/>
      <c r="O28" s="164">
        <f>+SUBTOTAL(9,O23:O27)</f>
        <v>70637024.133500025</v>
      </c>
      <c r="P28" s="165"/>
      <c r="Q28" s="167">
        <f>+SUBTOTAL(9,Q23:Q27)</f>
        <v>197845357.85800004</v>
      </c>
      <c r="R28" s="165"/>
      <c r="S28" s="164">
        <f>+SUBTOTAL(9,S23:S27)</f>
        <v>2852357320.4700007</v>
      </c>
      <c r="T28" s="165"/>
      <c r="U28" s="166">
        <f t="shared" ref="U28" si="4">-ROUND(Q28/S28*100,0)</f>
        <v>-7</v>
      </c>
      <c r="V28" s="168"/>
      <c r="W28" s="168"/>
    </row>
    <row r="29" spans="1:23" ht="14.4" x14ac:dyDescent="0.3">
      <c r="A29" s="147"/>
      <c r="B29" s="163"/>
      <c r="E29" s="169"/>
      <c r="G29" s="151"/>
      <c r="I29" s="169"/>
      <c r="J29" s="169"/>
      <c r="K29" s="169"/>
      <c r="O29" s="169"/>
      <c r="Q29" s="156"/>
      <c r="S29" s="169"/>
      <c r="V29" s="168"/>
      <c r="W29" s="168"/>
    </row>
    <row r="30" spans="1:23" s="136" customFormat="1" x14ac:dyDescent="0.25">
      <c r="A30" s="147"/>
      <c r="B30" s="148" t="s">
        <v>122</v>
      </c>
      <c r="C30" s="149"/>
      <c r="D30" s="131"/>
      <c r="E30" s="150"/>
      <c r="F30" s="131"/>
      <c r="G30" s="151"/>
      <c r="H30" s="131"/>
      <c r="I30" s="151"/>
      <c r="J30" s="151"/>
      <c r="K30" s="150"/>
      <c r="L30" s="131"/>
      <c r="M30" s="151"/>
      <c r="N30" s="151"/>
      <c r="O30" s="151"/>
      <c r="P30" s="131"/>
      <c r="Q30" s="131"/>
      <c r="R30" s="131"/>
      <c r="S30" s="131"/>
      <c r="T30" s="131"/>
      <c r="U30" s="131"/>
    </row>
    <row r="31" spans="1:23" s="136" customFormat="1" x14ac:dyDescent="0.25">
      <c r="A31" s="147">
        <v>311</v>
      </c>
      <c r="B31" s="152"/>
      <c r="C31" s="149" t="s">
        <v>114</v>
      </c>
      <c r="D31" s="131"/>
      <c r="E31" s="153">
        <v>8667845.3300000001</v>
      </c>
      <c r="F31" s="131"/>
      <c r="G31" s="151">
        <v>-10</v>
      </c>
      <c r="H31" s="131"/>
      <c r="I31" s="154">
        <f>+E31*G31/100</f>
        <v>-866784.53299999994</v>
      </c>
      <c r="J31" s="151"/>
      <c r="K31" s="153">
        <v>0</v>
      </c>
      <c r="L31" s="131"/>
      <c r="M31" s="151">
        <v>-30</v>
      </c>
      <c r="N31" s="151"/>
      <c r="O31" s="155">
        <f>-K31*M31/100</f>
        <v>0</v>
      </c>
      <c r="P31" s="131"/>
      <c r="Q31" s="156">
        <f>-E31*G31/100+O31</f>
        <v>866784.53299999994</v>
      </c>
      <c r="R31" s="131"/>
      <c r="S31" s="157">
        <f>+E31+K31</f>
        <v>8667845.3300000001</v>
      </c>
      <c r="T31" s="131"/>
      <c r="U31" s="151">
        <f t="shared" ref="U31:U35" si="5">+U32</f>
        <v>-10</v>
      </c>
    </row>
    <row r="32" spans="1:23" s="136" customFormat="1" x14ac:dyDescent="0.25">
      <c r="A32" s="147">
        <v>312</v>
      </c>
      <c r="B32" s="152"/>
      <c r="C32" s="149" t="s">
        <v>115</v>
      </c>
      <c r="D32" s="131"/>
      <c r="E32" s="153">
        <v>2624701.17</v>
      </c>
      <c r="F32" s="131"/>
      <c r="G32" s="151">
        <v>-10</v>
      </c>
      <c r="H32" s="131"/>
      <c r="I32" s="154">
        <f>+E32*G32/100</f>
        <v>-262470.11699999997</v>
      </c>
      <c r="J32" s="151"/>
      <c r="K32" s="153">
        <v>0</v>
      </c>
      <c r="L32" s="131"/>
      <c r="M32" s="151">
        <v>-25</v>
      </c>
      <c r="N32" s="151"/>
      <c r="O32" s="155">
        <f t="shared" ref="O32:O35" si="6">-K32*M32/100</f>
        <v>0</v>
      </c>
      <c r="P32" s="131"/>
      <c r="Q32" s="156">
        <f>-E32*G32/100+O32</f>
        <v>262470.11699999997</v>
      </c>
      <c r="R32" s="131"/>
      <c r="S32" s="157">
        <f>+E32+K32</f>
        <v>2624701.17</v>
      </c>
      <c r="T32" s="131"/>
      <c r="U32" s="151">
        <f t="shared" si="5"/>
        <v>-10</v>
      </c>
    </row>
    <row r="33" spans="1:21" s="136" customFormat="1" x14ac:dyDescent="0.25">
      <c r="A33" s="147">
        <v>314</v>
      </c>
      <c r="B33" s="152"/>
      <c r="C33" s="149" t="s">
        <v>116</v>
      </c>
      <c r="D33" s="131"/>
      <c r="E33" s="153">
        <v>0</v>
      </c>
      <c r="F33" s="131"/>
      <c r="G33" s="151">
        <v>-10</v>
      </c>
      <c r="H33" s="131"/>
      <c r="I33" s="154">
        <f>+E33*G33/100</f>
        <v>0</v>
      </c>
      <c r="J33" s="151"/>
      <c r="K33" s="153">
        <v>0</v>
      </c>
      <c r="L33" s="131"/>
      <c r="M33" s="151">
        <v>-10</v>
      </c>
      <c r="N33" s="151"/>
      <c r="O33" s="155">
        <f t="shared" si="6"/>
        <v>0</v>
      </c>
      <c r="P33" s="131"/>
      <c r="Q33" s="156">
        <f>-E33*G33/100+O33</f>
        <v>0</v>
      </c>
      <c r="R33" s="131"/>
      <c r="S33" s="157">
        <f>+E33+K33</f>
        <v>0</v>
      </c>
      <c r="T33" s="131"/>
      <c r="U33" s="151">
        <f t="shared" si="5"/>
        <v>-10</v>
      </c>
    </row>
    <row r="34" spans="1:21" s="136" customFormat="1" x14ac:dyDescent="0.25">
      <c r="A34" s="147">
        <v>315</v>
      </c>
      <c r="B34" s="152"/>
      <c r="C34" s="149" t="s">
        <v>117</v>
      </c>
      <c r="D34" s="131"/>
      <c r="E34" s="153">
        <v>646149.69999999995</v>
      </c>
      <c r="F34" s="131"/>
      <c r="G34" s="151">
        <v>-10</v>
      </c>
      <c r="H34" s="131"/>
      <c r="I34" s="154">
        <f>+E34*G34/100</f>
        <v>-64614.97</v>
      </c>
      <c r="J34" s="151"/>
      <c r="K34" s="153">
        <v>0</v>
      </c>
      <c r="L34" s="131"/>
      <c r="M34" s="151">
        <v>-15</v>
      </c>
      <c r="N34" s="151"/>
      <c r="O34" s="155">
        <f t="shared" si="6"/>
        <v>0</v>
      </c>
      <c r="P34" s="131"/>
      <c r="Q34" s="156">
        <f>-E34*G34/100+O34</f>
        <v>64614.97</v>
      </c>
      <c r="R34" s="131"/>
      <c r="S34" s="157">
        <f>+E34+K34</f>
        <v>646149.69999999995</v>
      </c>
      <c r="T34" s="131"/>
      <c r="U34" s="151">
        <f t="shared" si="5"/>
        <v>-10</v>
      </c>
    </row>
    <row r="35" spans="1:21" s="136" customFormat="1" x14ac:dyDescent="0.25">
      <c r="A35" s="147">
        <v>316</v>
      </c>
      <c r="B35" s="152"/>
      <c r="C35" s="149" t="s">
        <v>118</v>
      </c>
      <c r="D35" s="131"/>
      <c r="E35" s="158">
        <v>425880.77</v>
      </c>
      <c r="F35" s="131"/>
      <c r="G35" s="151">
        <v>-10</v>
      </c>
      <c r="H35" s="131"/>
      <c r="I35" s="159">
        <f>+E35*G35/100</f>
        <v>-42588.077000000005</v>
      </c>
      <c r="J35" s="151"/>
      <c r="K35" s="158">
        <v>0</v>
      </c>
      <c r="L35" s="131"/>
      <c r="M35" s="151">
        <v>-5</v>
      </c>
      <c r="N35" s="151"/>
      <c r="O35" s="160">
        <f t="shared" si="6"/>
        <v>0</v>
      </c>
      <c r="P35" s="131"/>
      <c r="Q35" s="161">
        <f>-E35*G35/100+O35</f>
        <v>42588.077000000005</v>
      </c>
      <c r="R35" s="131"/>
      <c r="S35" s="162">
        <f>+E35+K35</f>
        <v>425880.77</v>
      </c>
      <c r="T35" s="131"/>
      <c r="U35" s="151">
        <f t="shared" si="5"/>
        <v>-10</v>
      </c>
    </row>
    <row r="36" spans="1:21" s="136" customFormat="1" x14ac:dyDescent="0.25">
      <c r="A36" s="147"/>
      <c r="B36" s="163" t="s">
        <v>123</v>
      </c>
      <c r="C36" s="131"/>
      <c r="D36" s="131"/>
      <c r="E36" s="164">
        <f>+SUBTOTAL(9,E31:E35)</f>
        <v>12364576.969999999</v>
      </c>
      <c r="F36" s="165"/>
      <c r="G36" s="166"/>
      <c r="H36" s="165"/>
      <c r="I36" s="164">
        <f>+SUBTOTAL(9,I31:I35)</f>
        <v>-1236457.6969999999</v>
      </c>
      <c r="J36" s="164"/>
      <c r="K36" s="164">
        <f>+SUBTOTAL(9,K31:K35)</f>
        <v>0</v>
      </c>
      <c r="L36" s="165"/>
      <c r="M36" s="165"/>
      <c r="N36" s="165"/>
      <c r="O36" s="164">
        <f>+SUBTOTAL(9,O31:O35)</f>
        <v>0</v>
      </c>
      <c r="P36" s="165"/>
      <c r="Q36" s="167">
        <f>+SUBTOTAL(9,Q31:Q35)</f>
        <v>1236457.6969999999</v>
      </c>
      <c r="R36" s="165"/>
      <c r="S36" s="164">
        <f>+SUBTOTAL(9,S31:S35)</f>
        <v>12364576.969999999</v>
      </c>
      <c r="T36" s="165"/>
      <c r="U36" s="166">
        <f t="shared" ref="U36" si="7">-ROUND(Q36/S36*100,0)</f>
        <v>-10</v>
      </c>
    </row>
    <row r="37" spans="1:21" s="136" customFormat="1" x14ac:dyDescent="0.25">
      <c r="A37" s="147"/>
      <c r="B37" s="163"/>
      <c r="C37" s="131"/>
      <c r="D37" s="131"/>
      <c r="E37" s="164"/>
      <c r="F37" s="165"/>
      <c r="G37" s="166"/>
      <c r="H37" s="165"/>
      <c r="I37" s="164"/>
      <c r="J37" s="164"/>
      <c r="K37" s="164"/>
      <c r="L37" s="165"/>
      <c r="M37" s="165"/>
      <c r="N37" s="165"/>
      <c r="O37" s="164"/>
      <c r="P37" s="165"/>
      <c r="Q37" s="167"/>
      <c r="R37" s="165"/>
      <c r="S37" s="164"/>
      <c r="T37" s="165"/>
      <c r="U37" s="166"/>
    </row>
    <row r="38" spans="1:21" s="136" customFormat="1" x14ac:dyDescent="0.25">
      <c r="A38" s="147"/>
      <c r="B38" s="148" t="s">
        <v>124</v>
      </c>
      <c r="C38" s="149"/>
      <c r="D38" s="131"/>
      <c r="E38" s="150"/>
      <c r="F38" s="131"/>
      <c r="G38" s="151"/>
      <c r="H38" s="131"/>
      <c r="I38" s="151"/>
      <c r="J38" s="151"/>
      <c r="K38" s="150"/>
      <c r="L38" s="131"/>
      <c r="M38" s="151"/>
      <c r="N38" s="151"/>
      <c r="O38" s="151"/>
      <c r="P38" s="131"/>
      <c r="Q38" s="131"/>
      <c r="R38" s="131"/>
      <c r="S38" s="131"/>
      <c r="T38" s="131"/>
      <c r="U38" s="131"/>
    </row>
    <row r="39" spans="1:21" s="136" customFormat="1" x14ac:dyDescent="0.25">
      <c r="A39" s="147">
        <v>311</v>
      </c>
      <c r="B39" s="152"/>
      <c r="C39" s="149" t="s">
        <v>114</v>
      </c>
      <c r="D39" s="131"/>
      <c r="E39" s="153">
        <v>37239.96</v>
      </c>
      <c r="F39" s="131"/>
      <c r="G39" s="151">
        <v>-10</v>
      </c>
      <c r="H39" s="131"/>
      <c r="I39" s="154">
        <f>+E39*G39/100</f>
        <v>-3723.9959999999996</v>
      </c>
      <c r="J39" s="151"/>
      <c r="K39" s="153">
        <v>0</v>
      </c>
      <c r="L39" s="131"/>
      <c r="M39" s="151">
        <v>-30</v>
      </c>
      <c r="N39" s="151"/>
      <c r="O39" s="155">
        <f>-K39*M39/100</f>
        <v>0</v>
      </c>
      <c r="P39" s="131"/>
      <c r="Q39" s="156">
        <f>-E39*G39/100+O39</f>
        <v>3723.9959999999996</v>
      </c>
      <c r="R39" s="131"/>
      <c r="S39" s="157">
        <f>+E39+K39</f>
        <v>37239.96</v>
      </c>
      <c r="T39" s="131"/>
      <c r="U39" s="151">
        <f t="shared" ref="U39:U43" si="8">+U40</f>
        <v>-10</v>
      </c>
    </row>
    <row r="40" spans="1:21" s="136" customFormat="1" x14ac:dyDescent="0.25">
      <c r="A40" s="147">
        <v>312</v>
      </c>
      <c r="B40" s="152"/>
      <c r="C40" s="149" t="s">
        <v>115</v>
      </c>
      <c r="D40" s="131"/>
      <c r="E40" s="153">
        <v>236468.42</v>
      </c>
      <c r="F40" s="131"/>
      <c r="G40" s="151">
        <v>-10</v>
      </c>
      <c r="H40" s="131"/>
      <c r="I40" s="154">
        <f>+E40*G40/100</f>
        <v>-23646.842000000001</v>
      </c>
      <c r="J40" s="151"/>
      <c r="K40" s="153">
        <v>0</v>
      </c>
      <c r="L40" s="131"/>
      <c r="M40" s="151">
        <v>-25</v>
      </c>
      <c r="N40" s="151"/>
      <c r="O40" s="155">
        <f t="shared" ref="O40:O43" si="9">-K40*M40/100</f>
        <v>0</v>
      </c>
      <c r="P40" s="131"/>
      <c r="Q40" s="156">
        <f>-E40*G40/100+O40</f>
        <v>23646.842000000001</v>
      </c>
      <c r="R40" s="131"/>
      <c r="S40" s="157">
        <f>+E40+K40</f>
        <v>236468.42</v>
      </c>
      <c r="T40" s="131"/>
      <c r="U40" s="151">
        <f t="shared" si="8"/>
        <v>-10</v>
      </c>
    </row>
    <row r="41" spans="1:21" s="136" customFormat="1" x14ac:dyDescent="0.25">
      <c r="A41" s="147">
        <v>314</v>
      </c>
      <c r="B41" s="152"/>
      <c r="C41" s="149" t="s">
        <v>116</v>
      </c>
      <c r="D41" s="131"/>
      <c r="E41" s="153">
        <v>0</v>
      </c>
      <c r="F41" s="131"/>
      <c r="G41" s="151">
        <v>-10</v>
      </c>
      <c r="H41" s="131"/>
      <c r="I41" s="154">
        <f>+E41*G41/100</f>
        <v>0</v>
      </c>
      <c r="J41" s="151"/>
      <c r="K41" s="153">
        <v>0</v>
      </c>
      <c r="L41" s="131"/>
      <c r="M41" s="151">
        <v>-10</v>
      </c>
      <c r="N41" s="151"/>
      <c r="O41" s="155">
        <f t="shared" si="9"/>
        <v>0</v>
      </c>
      <c r="P41" s="131"/>
      <c r="Q41" s="156">
        <f>-E41*G41/100+O41</f>
        <v>0</v>
      </c>
      <c r="R41" s="131"/>
      <c r="S41" s="157">
        <f>+E41+K41</f>
        <v>0</v>
      </c>
      <c r="T41" s="131"/>
      <c r="U41" s="151">
        <f t="shared" si="8"/>
        <v>-10</v>
      </c>
    </row>
    <row r="42" spans="1:21" s="136" customFormat="1" x14ac:dyDescent="0.25">
      <c r="A42" s="147">
        <v>315</v>
      </c>
      <c r="B42" s="152"/>
      <c r="C42" s="149" t="s">
        <v>117</v>
      </c>
      <c r="D42" s="131"/>
      <c r="E42" s="153">
        <v>0</v>
      </c>
      <c r="F42" s="131"/>
      <c r="G42" s="151">
        <v>-10</v>
      </c>
      <c r="H42" s="131"/>
      <c r="I42" s="154">
        <f>+E42*G42/100</f>
        <v>0</v>
      </c>
      <c r="J42" s="151"/>
      <c r="K42" s="153">
        <v>0</v>
      </c>
      <c r="L42" s="131"/>
      <c r="M42" s="151">
        <v>-15</v>
      </c>
      <c r="N42" s="151"/>
      <c r="O42" s="155">
        <f t="shared" si="9"/>
        <v>0</v>
      </c>
      <c r="P42" s="131"/>
      <c r="Q42" s="156">
        <f>-E42*G42/100+O42</f>
        <v>0</v>
      </c>
      <c r="R42" s="131"/>
      <c r="S42" s="157">
        <f>+E42+K42</f>
        <v>0</v>
      </c>
      <c r="T42" s="131"/>
      <c r="U42" s="151">
        <f t="shared" si="8"/>
        <v>-10</v>
      </c>
    </row>
    <row r="43" spans="1:21" s="136" customFormat="1" x14ac:dyDescent="0.25">
      <c r="A43" s="147">
        <v>316</v>
      </c>
      <c r="B43" s="152"/>
      <c r="C43" s="149" t="s">
        <v>118</v>
      </c>
      <c r="D43" s="131"/>
      <c r="E43" s="158">
        <v>0</v>
      </c>
      <c r="F43" s="131"/>
      <c r="G43" s="151">
        <v>-10</v>
      </c>
      <c r="H43" s="131"/>
      <c r="I43" s="159">
        <f>+E43*G43/100</f>
        <v>0</v>
      </c>
      <c r="J43" s="151"/>
      <c r="K43" s="158">
        <v>0</v>
      </c>
      <c r="L43" s="131"/>
      <c r="M43" s="151">
        <v>-5</v>
      </c>
      <c r="N43" s="151"/>
      <c r="O43" s="160">
        <f t="shared" si="9"/>
        <v>0</v>
      </c>
      <c r="P43" s="131"/>
      <c r="Q43" s="161">
        <f>-E43*G43/100+O43</f>
        <v>0</v>
      </c>
      <c r="R43" s="131"/>
      <c r="S43" s="162">
        <f>+E43+K43</f>
        <v>0</v>
      </c>
      <c r="T43" s="131"/>
      <c r="U43" s="151">
        <f t="shared" si="8"/>
        <v>-10</v>
      </c>
    </row>
    <row r="44" spans="1:21" s="136" customFormat="1" x14ac:dyDescent="0.25">
      <c r="A44" s="147"/>
      <c r="B44" s="163" t="s">
        <v>125</v>
      </c>
      <c r="C44" s="131"/>
      <c r="D44" s="131"/>
      <c r="E44" s="164">
        <f>+SUBTOTAL(9,E39:E43)</f>
        <v>273708.38</v>
      </c>
      <c r="F44" s="165"/>
      <c r="G44" s="166"/>
      <c r="H44" s="165"/>
      <c r="I44" s="164">
        <f>+SUBTOTAL(9,I39:I43)</f>
        <v>-27370.838</v>
      </c>
      <c r="J44" s="164"/>
      <c r="K44" s="164">
        <f>+SUBTOTAL(9,K39:K43)</f>
        <v>0</v>
      </c>
      <c r="L44" s="165"/>
      <c r="M44" s="165"/>
      <c r="N44" s="165"/>
      <c r="O44" s="164">
        <f>+SUBTOTAL(9,O39:O43)</f>
        <v>0</v>
      </c>
      <c r="P44" s="165"/>
      <c r="Q44" s="167">
        <f>+SUBTOTAL(9,Q39:Q43)</f>
        <v>27370.838</v>
      </c>
      <c r="R44" s="165"/>
      <c r="S44" s="164">
        <f>+SUBTOTAL(9,S39:S43)</f>
        <v>273708.38</v>
      </c>
      <c r="T44" s="165"/>
      <c r="U44" s="166">
        <f t="shared" ref="U44" si="10">-ROUND(Q44/S44*100,0)</f>
        <v>-10</v>
      </c>
    </row>
    <row r="45" spans="1:21" s="136" customFormat="1" x14ac:dyDescent="0.25">
      <c r="A45" s="147"/>
      <c r="B45" s="163"/>
      <c r="C45" s="131"/>
      <c r="D45" s="131"/>
      <c r="E45" s="164"/>
      <c r="F45" s="165"/>
      <c r="G45" s="166"/>
      <c r="H45" s="165"/>
      <c r="I45" s="164"/>
      <c r="J45" s="164"/>
      <c r="K45" s="164"/>
      <c r="L45" s="165"/>
      <c r="M45" s="165"/>
      <c r="N45" s="165"/>
      <c r="O45" s="164"/>
      <c r="P45" s="165"/>
      <c r="Q45" s="167"/>
      <c r="R45" s="165"/>
      <c r="S45" s="164"/>
      <c r="T45" s="165"/>
      <c r="U45" s="166"/>
    </row>
    <row r="46" spans="1:21" s="136" customFormat="1" x14ac:dyDescent="0.25">
      <c r="A46" s="147"/>
      <c r="B46" s="148" t="s">
        <v>126</v>
      </c>
      <c r="C46" s="149"/>
      <c r="D46" s="131"/>
      <c r="E46" s="150"/>
      <c r="F46" s="131"/>
      <c r="G46" s="151"/>
      <c r="H46" s="131"/>
      <c r="I46" s="151"/>
      <c r="J46" s="151"/>
      <c r="K46" s="150"/>
      <c r="L46" s="131"/>
      <c r="M46" s="151"/>
      <c r="N46" s="151"/>
      <c r="O46" s="151"/>
      <c r="P46" s="131"/>
      <c r="Q46" s="131"/>
      <c r="R46" s="131"/>
      <c r="S46" s="131"/>
      <c r="T46" s="131"/>
      <c r="U46" s="131"/>
    </row>
    <row r="47" spans="1:21" s="136" customFormat="1" x14ac:dyDescent="0.25">
      <c r="A47" s="147">
        <v>311</v>
      </c>
      <c r="B47" s="152"/>
      <c r="C47" s="149" t="s">
        <v>114</v>
      </c>
      <c r="D47" s="131"/>
      <c r="E47" s="153">
        <v>1047780.9800000001</v>
      </c>
      <c r="F47" s="131"/>
      <c r="G47" s="151">
        <v>0</v>
      </c>
      <c r="H47" s="131"/>
      <c r="I47" s="154">
        <f>+E47*G47/100</f>
        <v>0</v>
      </c>
      <c r="J47" s="151"/>
      <c r="K47" s="153">
        <v>55175.409999999974</v>
      </c>
      <c r="L47" s="131"/>
      <c r="M47" s="151">
        <v>-30</v>
      </c>
      <c r="N47" s="151"/>
      <c r="O47" s="155">
        <f>-K47*M47/100</f>
        <v>16552.622999999992</v>
      </c>
      <c r="P47" s="131"/>
      <c r="Q47" s="156">
        <f>-E47*G47/100+O47</f>
        <v>16552.622999999992</v>
      </c>
      <c r="R47" s="131"/>
      <c r="S47" s="157">
        <f>+E47+K47</f>
        <v>1102956.3900000001</v>
      </c>
      <c r="T47" s="131"/>
      <c r="U47" s="151">
        <f t="shared" ref="U47:U51" si="11">+U48</f>
        <v>-1</v>
      </c>
    </row>
    <row r="48" spans="1:21" s="136" customFormat="1" x14ac:dyDescent="0.25">
      <c r="A48" s="147">
        <v>312</v>
      </c>
      <c r="B48" s="152"/>
      <c r="C48" s="149" t="s">
        <v>115</v>
      </c>
      <c r="D48" s="131"/>
      <c r="E48" s="153">
        <v>0</v>
      </c>
      <c r="F48" s="131"/>
      <c r="G48" s="151">
        <v>0</v>
      </c>
      <c r="H48" s="131"/>
      <c r="I48" s="154">
        <f>+E48*G48/100</f>
        <v>0</v>
      </c>
      <c r="J48" s="151"/>
      <c r="K48" s="153">
        <v>0</v>
      </c>
      <c r="L48" s="131"/>
      <c r="M48" s="151">
        <v>-25</v>
      </c>
      <c r="N48" s="151"/>
      <c r="O48" s="155">
        <f t="shared" ref="O48:O51" si="12">-K48*M48/100</f>
        <v>0</v>
      </c>
      <c r="P48" s="131"/>
      <c r="Q48" s="156">
        <f>-E48*G48/100+O48</f>
        <v>0</v>
      </c>
      <c r="R48" s="131"/>
      <c r="S48" s="157">
        <f>+E48+K48</f>
        <v>0</v>
      </c>
      <c r="T48" s="131"/>
      <c r="U48" s="151">
        <f t="shared" si="11"/>
        <v>-1</v>
      </c>
    </row>
    <row r="49" spans="1:23" s="136" customFormat="1" x14ac:dyDescent="0.25">
      <c r="A49" s="147">
        <v>314</v>
      </c>
      <c r="B49" s="152"/>
      <c r="C49" s="149" t="s">
        <v>116</v>
      </c>
      <c r="D49" s="131"/>
      <c r="E49" s="153">
        <v>0</v>
      </c>
      <c r="F49" s="131"/>
      <c r="G49" s="151">
        <v>0</v>
      </c>
      <c r="H49" s="131"/>
      <c r="I49" s="154">
        <f>+E49*G49/100</f>
        <v>0</v>
      </c>
      <c r="J49" s="151"/>
      <c r="K49" s="153">
        <v>0</v>
      </c>
      <c r="L49" s="131"/>
      <c r="M49" s="151">
        <v>-10</v>
      </c>
      <c r="N49" s="151"/>
      <c r="O49" s="155">
        <f t="shared" si="12"/>
        <v>0</v>
      </c>
      <c r="P49" s="131"/>
      <c r="Q49" s="156">
        <f>-E49*G49/100+O49</f>
        <v>0</v>
      </c>
      <c r="R49" s="131"/>
      <c r="S49" s="157">
        <f>+E49+K49</f>
        <v>0</v>
      </c>
      <c r="T49" s="131"/>
      <c r="U49" s="151">
        <f t="shared" si="11"/>
        <v>-1</v>
      </c>
    </row>
    <row r="50" spans="1:23" s="136" customFormat="1" x14ac:dyDescent="0.25">
      <c r="A50" s="147">
        <v>315</v>
      </c>
      <c r="B50" s="152"/>
      <c r="C50" s="149" t="s">
        <v>117</v>
      </c>
      <c r="D50" s="131"/>
      <c r="E50" s="153">
        <v>0</v>
      </c>
      <c r="F50" s="131"/>
      <c r="G50" s="151">
        <v>0</v>
      </c>
      <c r="H50" s="131"/>
      <c r="I50" s="154">
        <f>+E50*G50/100</f>
        <v>0</v>
      </c>
      <c r="J50" s="151"/>
      <c r="K50" s="153">
        <v>0</v>
      </c>
      <c r="L50" s="131"/>
      <c r="M50" s="151">
        <v>-15</v>
      </c>
      <c r="N50" s="151"/>
      <c r="O50" s="155">
        <f t="shared" si="12"/>
        <v>0</v>
      </c>
      <c r="P50" s="131"/>
      <c r="Q50" s="156">
        <f>-E50*G50/100+O50</f>
        <v>0</v>
      </c>
      <c r="R50" s="131"/>
      <c r="S50" s="157">
        <f>+E50+K50</f>
        <v>0</v>
      </c>
      <c r="T50" s="131"/>
      <c r="U50" s="151">
        <f t="shared" si="11"/>
        <v>-1</v>
      </c>
    </row>
    <row r="51" spans="1:23" s="136" customFormat="1" x14ac:dyDescent="0.25">
      <c r="A51" s="147">
        <v>316</v>
      </c>
      <c r="B51" s="152"/>
      <c r="C51" s="149" t="s">
        <v>118</v>
      </c>
      <c r="D51" s="131"/>
      <c r="E51" s="158">
        <v>2934145.0900000008</v>
      </c>
      <c r="F51" s="131"/>
      <c r="G51" s="151">
        <v>0</v>
      </c>
      <c r="H51" s="131"/>
      <c r="I51" s="159">
        <f>+E51*G51/100</f>
        <v>0</v>
      </c>
      <c r="J51" s="151"/>
      <c r="K51" s="158">
        <v>299969.19999999984</v>
      </c>
      <c r="L51" s="131"/>
      <c r="M51" s="151">
        <v>-5</v>
      </c>
      <c r="N51" s="151"/>
      <c r="O51" s="160">
        <f t="shared" si="12"/>
        <v>14998.45999999999</v>
      </c>
      <c r="P51" s="131"/>
      <c r="Q51" s="161">
        <f>-E51*G51/100+O51</f>
        <v>14998.45999999999</v>
      </c>
      <c r="R51" s="131"/>
      <c r="S51" s="162">
        <f>+E51+K51</f>
        <v>3234114.2900000005</v>
      </c>
      <c r="T51" s="131"/>
      <c r="U51" s="151">
        <f t="shared" si="11"/>
        <v>-1</v>
      </c>
    </row>
    <row r="52" spans="1:23" s="136" customFormat="1" x14ac:dyDescent="0.25">
      <c r="A52" s="147"/>
      <c r="B52" s="163" t="s">
        <v>127</v>
      </c>
      <c r="C52" s="131"/>
      <c r="D52" s="131"/>
      <c r="E52" s="164">
        <f>+SUBTOTAL(9,E47:E51)</f>
        <v>3981926.0700000008</v>
      </c>
      <c r="F52" s="165"/>
      <c r="G52" s="166"/>
      <c r="H52" s="165"/>
      <c r="I52" s="164">
        <f>+SUBTOTAL(9,I47:I51)</f>
        <v>0</v>
      </c>
      <c r="J52" s="164"/>
      <c r="K52" s="164">
        <f>+SUBTOTAL(9,K47:K51)</f>
        <v>355144.60999999981</v>
      </c>
      <c r="L52" s="165"/>
      <c r="M52" s="165"/>
      <c r="N52" s="165"/>
      <c r="O52" s="164">
        <f>+SUBTOTAL(9,O47:O51)</f>
        <v>31551.082999999984</v>
      </c>
      <c r="P52" s="165"/>
      <c r="Q52" s="167">
        <f>+SUBTOTAL(9,Q47:Q51)</f>
        <v>31551.082999999984</v>
      </c>
      <c r="R52" s="165"/>
      <c r="S52" s="164">
        <f>+SUBTOTAL(9,S47:S51)</f>
        <v>4337070.6800000006</v>
      </c>
      <c r="T52" s="165"/>
      <c r="U52" s="166">
        <f t="shared" ref="U52" si="13">-ROUND(Q52/S52*100,0)</f>
        <v>-1</v>
      </c>
    </row>
    <row r="53" spans="1:23" ht="14.4" x14ac:dyDescent="0.3">
      <c r="A53" s="168"/>
      <c r="B53" s="168"/>
      <c r="C53" s="168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</row>
    <row r="54" spans="1:23" ht="14.4" x14ac:dyDescent="0.3">
      <c r="A54" s="145" t="s">
        <v>128</v>
      </c>
      <c r="B54" s="168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</row>
    <row r="55" spans="1:23" ht="14.4" x14ac:dyDescent="0.3">
      <c r="A55" s="168"/>
      <c r="B55" s="168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</row>
    <row r="56" spans="1:23" ht="14.4" x14ac:dyDescent="0.3">
      <c r="A56" s="147"/>
      <c r="B56" s="148" t="s">
        <v>129</v>
      </c>
      <c r="C56" s="149"/>
      <c r="E56" s="150"/>
      <c r="G56" s="151"/>
      <c r="I56" s="151"/>
      <c r="J56" s="151"/>
      <c r="K56" s="150"/>
      <c r="M56" s="151"/>
      <c r="N56" s="151"/>
      <c r="O56" s="151"/>
      <c r="V56" s="168"/>
      <c r="W56" s="168"/>
    </row>
    <row r="57" spans="1:23" ht="14.4" x14ac:dyDescent="0.3">
      <c r="A57" s="147">
        <v>311</v>
      </c>
      <c r="B57" s="152"/>
      <c r="C57" s="149" t="s">
        <v>114</v>
      </c>
      <c r="E57" s="153">
        <v>2276358</v>
      </c>
      <c r="G57" s="151">
        <v>-10</v>
      </c>
      <c r="I57" s="154">
        <f>+E57*G57/100</f>
        <v>-227635.8</v>
      </c>
      <c r="J57" s="151"/>
      <c r="K57" s="153">
        <v>0</v>
      </c>
      <c r="M57" s="151">
        <v>-30</v>
      </c>
      <c r="N57" s="151"/>
      <c r="O57" s="155">
        <f>-K57*M57/100</f>
        <v>0</v>
      </c>
      <c r="Q57" s="156">
        <f>-E57*G57/100+O57</f>
        <v>227635.8</v>
      </c>
      <c r="S57" s="157">
        <f>+E57+K57</f>
        <v>2276358</v>
      </c>
      <c r="U57" s="151">
        <f t="shared" ref="U57:U61" si="14">+U58</f>
        <v>-10</v>
      </c>
      <c r="V57" s="168"/>
      <c r="W57" s="168"/>
    </row>
    <row r="58" spans="1:23" ht="14.4" x14ac:dyDescent="0.3">
      <c r="A58" s="147">
        <v>312</v>
      </c>
      <c r="B58" s="152"/>
      <c r="C58" s="149" t="s">
        <v>115</v>
      </c>
      <c r="E58" s="153">
        <v>702555.64</v>
      </c>
      <c r="G58" s="151">
        <v>-10</v>
      </c>
      <c r="I58" s="154">
        <f>+E58*G58/100</f>
        <v>-70255.563999999998</v>
      </c>
      <c r="J58" s="151"/>
      <c r="K58" s="153">
        <v>0</v>
      </c>
      <c r="M58" s="151">
        <v>-25</v>
      </c>
      <c r="N58" s="151"/>
      <c r="O58" s="155">
        <f t="shared" ref="O58:O61" si="15">-K58*M58/100</f>
        <v>0</v>
      </c>
      <c r="Q58" s="156">
        <f>-E58*G58/100+O58</f>
        <v>70255.563999999998</v>
      </c>
      <c r="S58" s="157">
        <f>+E58+K58</f>
        <v>702555.64</v>
      </c>
      <c r="U58" s="151">
        <f t="shared" si="14"/>
        <v>-10</v>
      </c>
      <c r="V58" s="168"/>
      <c r="W58" s="168"/>
    </row>
    <row r="59" spans="1:23" ht="14.4" x14ac:dyDescent="0.3">
      <c r="A59" s="147">
        <v>314</v>
      </c>
      <c r="B59" s="152"/>
      <c r="C59" s="149" t="s">
        <v>116</v>
      </c>
      <c r="E59" s="153">
        <v>0</v>
      </c>
      <c r="G59" s="151">
        <v>-10</v>
      </c>
      <c r="I59" s="154">
        <f>+E59*G59/100</f>
        <v>0</v>
      </c>
      <c r="J59" s="151"/>
      <c r="K59" s="153">
        <v>0</v>
      </c>
      <c r="M59" s="151">
        <v>-10</v>
      </c>
      <c r="N59" s="151"/>
      <c r="O59" s="155">
        <f t="shared" si="15"/>
        <v>0</v>
      </c>
      <c r="Q59" s="156">
        <f>-E59*G59/100+O59</f>
        <v>0</v>
      </c>
      <c r="S59" s="157">
        <f>+E59+K59</f>
        <v>0</v>
      </c>
      <c r="U59" s="151">
        <f t="shared" si="14"/>
        <v>-10</v>
      </c>
      <c r="V59" s="168"/>
      <c r="W59" s="168"/>
    </row>
    <row r="60" spans="1:23" ht="14.4" x14ac:dyDescent="0.3">
      <c r="A60" s="147">
        <v>315</v>
      </c>
      <c r="B60" s="152"/>
      <c r="C60" s="149" t="s">
        <v>117</v>
      </c>
      <c r="E60" s="153">
        <v>24678.67</v>
      </c>
      <c r="G60" s="151">
        <v>-10</v>
      </c>
      <c r="I60" s="154">
        <f>+E60*G60/100</f>
        <v>-2467.8669999999997</v>
      </c>
      <c r="J60" s="151"/>
      <c r="K60" s="153">
        <v>0</v>
      </c>
      <c r="M60" s="151">
        <v>-15</v>
      </c>
      <c r="N60" s="151"/>
      <c r="O60" s="155">
        <f t="shared" si="15"/>
        <v>0</v>
      </c>
      <c r="Q60" s="156">
        <f>-E60*G60/100+O60</f>
        <v>2467.8669999999997</v>
      </c>
      <c r="S60" s="157">
        <f>+E60+K60</f>
        <v>24678.67</v>
      </c>
      <c r="U60" s="151">
        <f t="shared" si="14"/>
        <v>-10</v>
      </c>
      <c r="V60" s="168"/>
      <c r="W60" s="168"/>
    </row>
    <row r="61" spans="1:23" ht="14.4" x14ac:dyDescent="0.3">
      <c r="A61" s="147">
        <v>316</v>
      </c>
      <c r="B61" s="152"/>
      <c r="C61" s="149" t="s">
        <v>118</v>
      </c>
      <c r="E61" s="158">
        <v>86032.84</v>
      </c>
      <c r="G61" s="151">
        <v>-10</v>
      </c>
      <c r="I61" s="159">
        <f>+E61*G61/100</f>
        <v>-8603.2839999999997</v>
      </c>
      <c r="J61" s="151"/>
      <c r="K61" s="158">
        <v>0</v>
      </c>
      <c r="M61" s="151">
        <v>-5</v>
      </c>
      <c r="N61" s="151"/>
      <c r="O61" s="160">
        <f t="shared" si="15"/>
        <v>0</v>
      </c>
      <c r="Q61" s="161">
        <f>-E61*G61/100+O61</f>
        <v>8603.2839999999997</v>
      </c>
      <c r="S61" s="162">
        <f>+E61+K61</f>
        <v>86032.84</v>
      </c>
      <c r="U61" s="151">
        <f t="shared" si="14"/>
        <v>-10</v>
      </c>
      <c r="V61" s="168"/>
      <c r="W61" s="168"/>
    </row>
    <row r="62" spans="1:23" ht="14.4" x14ac:dyDescent="0.3">
      <c r="A62" s="147"/>
      <c r="B62" s="163" t="s">
        <v>130</v>
      </c>
      <c r="E62" s="164">
        <f>+SUBTOTAL(9,E57:E61)</f>
        <v>3089625.15</v>
      </c>
      <c r="F62" s="165"/>
      <c r="G62" s="166"/>
      <c r="H62" s="165"/>
      <c r="I62" s="164">
        <f>+SUBTOTAL(9,I57:I61)</f>
        <v>-308962.51500000001</v>
      </c>
      <c r="J62" s="164"/>
      <c r="K62" s="164">
        <f>+SUBTOTAL(9,K57:K61)</f>
        <v>0</v>
      </c>
      <c r="L62" s="165"/>
      <c r="M62" s="165"/>
      <c r="N62" s="165"/>
      <c r="O62" s="164">
        <f>+SUBTOTAL(9,O57:O61)</f>
        <v>0</v>
      </c>
      <c r="P62" s="165"/>
      <c r="Q62" s="167">
        <f>+SUBTOTAL(9,Q57:Q61)</f>
        <v>308962.51500000001</v>
      </c>
      <c r="R62" s="165"/>
      <c r="S62" s="164">
        <f>+SUBTOTAL(9,S57:S61)</f>
        <v>3089625.15</v>
      </c>
      <c r="T62" s="165"/>
      <c r="U62" s="166">
        <f t="shared" ref="U62" si="16">-ROUND(Q62/S62*100,0)</f>
        <v>-10</v>
      </c>
      <c r="V62" s="168"/>
      <c r="W62" s="168"/>
    </row>
    <row r="63" spans="1:23" ht="14.4" x14ac:dyDescent="0.3">
      <c r="A63" s="147"/>
      <c r="B63" s="163"/>
      <c r="E63" s="164"/>
      <c r="F63" s="165"/>
      <c r="G63" s="166"/>
      <c r="H63" s="165"/>
      <c r="I63" s="164"/>
      <c r="J63" s="164"/>
      <c r="K63" s="164"/>
      <c r="L63" s="165"/>
      <c r="M63" s="165"/>
      <c r="N63" s="165"/>
      <c r="O63" s="164"/>
      <c r="P63" s="165"/>
      <c r="Q63" s="167"/>
      <c r="R63" s="165"/>
      <c r="S63" s="164"/>
      <c r="T63" s="165"/>
      <c r="U63" s="165"/>
      <c r="V63" s="168"/>
      <c r="W63" s="168"/>
    </row>
    <row r="64" spans="1:23" ht="14.4" x14ac:dyDescent="0.3">
      <c r="A64" s="147"/>
      <c r="B64" s="148" t="s">
        <v>131</v>
      </c>
      <c r="C64" s="149"/>
      <c r="E64" s="150"/>
      <c r="G64" s="151"/>
      <c r="I64" s="151"/>
      <c r="J64" s="151"/>
      <c r="K64" s="150"/>
      <c r="M64" s="151"/>
      <c r="N64" s="151"/>
      <c r="O64" s="151"/>
      <c r="V64" s="168"/>
      <c r="W64" s="168"/>
    </row>
    <row r="65" spans="1:23" ht="14.4" x14ac:dyDescent="0.3">
      <c r="A65" s="147">
        <v>311</v>
      </c>
      <c r="B65" s="152"/>
      <c r="C65" s="149" t="s">
        <v>114</v>
      </c>
      <c r="E65" s="153">
        <v>91880684.859999999</v>
      </c>
      <c r="G65" s="151">
        <v>-8</v>
      </c>
      <c r="I65" s="154">
        <f>+E65*G65/100</f>
        <v>-7350454.7888000002</v>
      </c>
      <c r="J65" s="151"/>
      <c r="K65" s="153">
        <v>13772116.029999992</v>
      </c>
      <c r="M65" s="151">
        <v>-30</v>
      </c>
      <c r="N65" s="151"/>
      <c r="O65" s="155">
        <f>-K65*M65/100</f>
        <v>4131634.8089999976</v>
      </c>
      <c r="Q65" s="156">
        <f>-E65*G65/100+O65</f>
        <v>11482089.597799998</v>
      </c>
      <c r="S65" s="157">
        <f>+E65+K65</f>
        <v>105652800.88999999</v>
      </c>
      <c r="U65" s="151">
        <f t="shared" ref="U65:U69" si="17">+U66</f>
        <v>-13</v>
      </c>
      <c r="V65" s="168"/>
      <c r="W65" s="168"/>
    </row>
    <row r="66" spans="1:23" ht="14.4" x14ac:dyDescent="0.3">
      <c r="A66" s="147">
        <v>312</v>
      </c>
      <c r="B66" s="152"/>
      <c r="C66" s="149" t="s">
        <v>115</v>
      </c>
      <c r="E66" s="153">
        <v>403063217.63999999</v>
      </c>
      <c r="G66" s="151">
        <v>-8</v>
      </c>
      <c r="I66" s="154">
        <f>+E66*G66/100</f>
        <v>-32245057.411199998</v>
      </c>
      <c r="J66" s="151"/>
      <c r="K66" s="153">
        <v>206502713.63999987</v>
      </c>
      <c r="M66" s="151">
        <v>-25</v>
      </c>
      <c r="N66" s="151"/>
      <c r="O66" s="155">
        <f t="shared" ref="O66:O69" si="18">-K66*M66/100</f>
        <v>51625678.409999959</v>
      </c>
      <c r="Q66" s="156">
        <f>-E66*G66/100+O66</f>
        <v>83870735.821199954</v>
      </c>
      <c r="S66" s="157">
        <f>+E66+K66</f>
        <v>609565931.27999985</v>
      </c>
      <c r="U66" s="151">
        <f t="shared" si="17"/>
        <v>-13</v>
      </c>
      <c r="V66" s="168"/>
      <c r="W66" s="168"/>
    </row>
    <row r="67" spans="1:23" ht="14.4" x14ac:dyDescent="0.3">
      <c r="A67" s="147">
        <v>314</v>
      </c>
      <c r="B67" s="152"/>
      <c r="C67" s="149" t="s">
        <v>116</v>
      </c>
      <c r="E67" s="153">
        <v>53089792.109999999</v>
      </c>
      <c r="G67" s="151">
        <v>-8</v>
      </c>
      <c r="I67" s="154">
        <f>+E67*G67/100</f>
        <v>-4247183.3688000003</v>
      </c>
      <c r="J67" s="151"/>
      <c r="K67" s="153">
        <v>36817217.830000006</v>
      </c>
      <c r="M67" s="151">
        <v>-10</v>
      </c>
      <c r="N67" s="151"/>
      <c r="O67" s="155">
        <f t="shared" si="18"/>
        <v>3681721.7830000008</v>
      </c>
      <c r="Q67" s="156">
        <f>-E67*G67/100+O67</f>
        <v>7928905.151800001</v>
      </c>
      <c r="S67" s="157">
        <f>+E67+K67</f>
        <v>89907009.939999998</v>
      </c>
      <c r="U67" s="151">
        <f t="shared" si="17"/>
        <v>-13</v>
      </c>
      <c r="V67" s="168"/>
      <c r="W67" s="168"/>
    </row>
    <row r="68" spans="1:23" ht="14.4" x14ac:dyDescent="0.3">
      <c r="A68" s="147">
        <v>315</v>
      </c>
      <c r="B68" s="152"/>
      <c r="C68" s="149" t="s">
        <v>117</v>
      </c>
      <c r="E68" s="153">
        <v>36593893.709999993</v>
      </c>
      <c r="G68" s="151">
        <v>-8</v>
      </c>
      <c r="I68" s="154">
        <f>+E68*G68/100</f>
        <v>-2927511.4967999994</v>
      </c>
      <c r="J68" s="151"/>
      <c r="K68" s="153">
        <v>11978182.329999994</v>
      </c>
      <c r="M68" s="151">
        <v>-15</v>
      </c>
      <c r="N68" s="151"/>
      <c r="O68" s="155">
        <f t="shared" si="18"/>
        <v>1796727.3494999993</v>
      </c>
      <c r="Q68" s="156">
        <f>-E68*G68/100+O68</f>
        <v>4724238.8462999985</v>
      </c>
      <c r="S68" s="157">
        <f>+E68+K68</f>
        <v>48572076.039999992</v>
      </c>
      <c r="U68" s="151">
        <f t="shared" si="17"/>
        <v>-13</v>
      </c>
      <c r="V68" s="168"/>
      <c r="W68" s="168"/>
    </row>
    <row r="69" spans="1:23" ht="14.4" x14ac:dyDescent="0.3">
      <c r="A69" s="147">
        <v>316</v>
      </c>
      <c r="B69" s="152"/>
      <c r="C69" s="149" t="s">
        <v>118</v>
      </c>
      <c r="E69" s="158">
        <v>6242201.8000000007</v>
      </c>
      <c r="G69" s="151">
        <v>-8</v>
      </c>
      <c r="I69" s="159">
        <f>+E69*G69/100</f>
        <v>-499376.14400000009</v>
      </c>
      <c r="J69" s="151"/>
      <c r="K69" s="158">
        <v>2127308.1800000006</v>
      </c>
      <c r="M69" s="151">
        <v>-5</v>
      </c>
      <c r="N69" s="151"/>
      <c r="O69" s="160">
        <f t="shared" si="18"/>
        <v>106365.40900000003</v>
      </c>
      <c r="Q69" s="161">
        <f>-E69*G69/100+O69</f>
        <v>605741.55300000007</v>
      </c>
      <c r="S69" s="162">
        <f>+E69+K69</f>
        <v>8369509.9800000014</v>
      </c>
      <c r="U69" s="151">
        <f t="shared" si="17"/>
        <v>-13</v>
      </c>
      <c r="V69" s="168"/>
      <c r="W69" s="168"/>
    </row>
    <row r="70" spans="1:23" ht="14.4" x14ac:dyDescent="0.3">
      <c r="A70" s="147"/>
      <c r="B70" s="163" t="s">
        <v>132</v>
      </c>
      <c r="E70" s="170">
        <f>+SUBTOTAL(9,E65:E69)</f>
        <v>590869790.12</v>
      </c>
      <c r="F70" s="165"/>
      <c r="G70" s="166"/>
      <c r="H70" s="165"/>
      <c r="I70" s="170">
        <f>+SUBTOTAL(9,I65:I69)</f>
        <v>-47269583.209599994</v>
      </c>
      <c r="J70" s="164"/>
      <c r="K70" s="170">
        <f>+SUBTOTAL(9,K65:K69)</f>
        <v>271197538.00999987</v>
      </c>
      <c r="L70" s="165"/>
      <c r="M70" s="165"/>
      <c r="N70" s="165"/>
      <c r="O70" s="170">
        <f>+SUBTOTAL(9,O65:O69)</f>
        <v>61342127.760499962</v>
      </c>
      <c r="P70" s="165"/>
      <c r="Q70" s="171">
        <f>+SUBTOTAL(9,Q65:Q69)</f>
        <v>108611710.97009996</v>
      </c>
      <c r="R70" s="165"/>
      <c r="S70" s="170">
        <f>+SUBTOTAL(9,S65:S69)</f>
        <v>862067328.12999988</v>
      </c>
      <c r="T70" s="165"/>
      <c r="U70" s="166">
        <f t="shared" ref="U70" si="19">-ROUND(Q70/S70*100,0)</f>
        <v>-13</v>
      </c>
      <c r="V70" s="168"/>
      <c r="W70" s="168"/>
    </row>
    <row r="71" spans="1:23" ht="14.4" x14ac:dyDescent="0.3">
      <c r="A71" s="147"/>
      <c r="B71" s="163"/>
      <c r="E71" s="164"/>
      <c r="F71" s="165"/>
      <c r="G71" s="166"/>
      <c r="H71" s="165"/>
      <c r="I71" s="164"/>
      <c r="J71" s="164"/>
      <c r="K71" s="164"/>
      <c r="L71" s="165"/>
      <c r="M71" s="165"/>
      <c r="N71" s="165"/>
      <c r="O71" s="164"/>
      <c r="P71" s="165"/>
      <c r="Q71" s="167"/>
      <c r="R71" s="165"/>
      <c r="S71" s="164"/>
      <c r="T71" s="165"/>
      <c r="U71" s="165"/>
      <c r="V71" s="168"/>
      <c r="W71" s="168"/>
    </row>
    <row r="72" spans="1:23" x14ac:dyDescent="0.25">
      <c r="A72" s="172" t="s">
        <v>133</v>
      </c>
      <c r="E72" s="173">
        <f>+SUBTOTAL(9,E15:E71)</f>
        <v>4057803405.0600009</v>
      </c>
      <c r="I72" s="173">
        <f>+SUBTOTAL(9,I15:I71)</f>
        <v>-221203563.17810005</v>
      </c>
      <c r="K72" s="173">
        <f>+SUBTOTAL(9,K15:K71)</f>
        <v>655564744.16999996</v>
      </c>
      <c r="O72" s="173">
        <f>+SUBTOTAL(9,O15:O71)</f>
        <v>149532117.22749999</v>
      </c>
      <c r="Q72" s="173">
        <f>+SUBTOTAL(9,Q15:Q71)</f>
        <v>370735680.40560001</v>
      </c>
      <c r="S72" s="173">
        <f>+SUBTOTAL(9,S15:S71)</f>
        <v>4713368149.2299995</v>
      </c>
      <c r="U72" s="157"/>
      <c r="V72" s="157"/>
    </row>
    <row r="73" spans="1:23" x14ac:dyDescent="0.25">
      <c r="A73" s="172"/>
      <c r="E73" s="173"/>
      <c r="I73" s="173"/>
      <c r="K73" s="173"/>
      <c r="O73" s="173"/>
      <c r="Q73" s="173"/>
      <c r="S73" s="173"/>
    </row>
    <row r="74" spans="1:23" x14ac:dyDescent="0.25">
      <c r="A74" s="172"/>
      <c r="E74" s="173"/>
      <c r="I74" s="173"/>
      <c r="K74" s="173"/>
      <c r="O74" s="173"/>
      <c r="Q74" s="173"/>
      <c r="S74" s="173"/>
    </row>
    <row r="75" spans="1:23" x14ac:dyDescent="0.25">
      <c r="A75" s="172" t="s">
        <v>134</v>
      </c>
      <c r="E75" s="173"/>
      <c r="I75" s="173"/>
      <c r="K75" s="173"/>
      <c r="O75" s="173"/>
      <c r="Q75" s="173"/>
      <c r="S75" s="173"/>
    </row>
    <row r="76" spans="1:23" x14ac:dyDescent="0.25">
      <c r="A76" s="172"/>
      <c r="E76" s="173"/>
      <c r="I76" s="173"/>
      <c r="K76" s="173"/>
      <c r="O76" s="173"/>
      <c r="Q76" s="173"/>
      <c r="S76" s="173"/>
    </row>
    <row r="77" spans="1:23" x14ac:dyDescent="0.25">
      <c r="A77" s="147"/>
      <c r="B77" s="148" t="s">
        <v>135</v>
      </c>
      <c r="C77" s="149"/>
      <c r="E77" s="150"/>
      <c r="G77" s="151"/>
      <c r="I77" s="151"/>
      <c r="J77" s="151"/>
      <c r="K77" s="150"/>
      <c r="M77" s="151"/>
      <c r="N77" s="151"/>
      <c r="O77" s="151"/>
    </row>
    <row r="78" spans="1:23" x14ac:dyDescent="0.25">
      <c r="A78" s="147">
        <v>331</v>
      </c>
      <c r="B78" s="152"/>
      <c r="C78" s="149" t="s">
        <v>114</v>
      </c>
      <c r="E78" s="153">
        <v>698416.14</v>
      </c>
      <c r="G78" s="151">
        <v>-1</v>
      </c>
      <c r="I78" s="154">
        <f t="shared" ref="I78:I83" si="20">+E78*G78/100</f>
        <v>-6984.1614</v>
      </c>
      <c r="J78" s="151"/>
      <c r="K78" s="153">
        <v>129186.49999999993</v>
      </c>
      <c r="M78" s="151">
        <v>-5</v>
      </c>
      <c r="N78" s="151"/>
      <c r="O78" s="155">
        <f>-K78*M78/100</f>
        <v>6459.3249999999962</v>
      </c>
      <c r="Q78" s="156">
        <f t="shared" ref="Q78:Q83" si="21">-E78*G78/100+O78</f>
        <v>13443.486399999996</v>
      </c>
      <c r="S78" s="157">
        <f t="shared" ref="S78:S83" si="22">+E78+K78</f>
        <v>827602.6399999999</v>
      </c>
      <c r="U78" s="151">
        <f t="shared" ref="U78:U83" si="23">+U79</f>
        <v>-3</v>
      </c>
    </row>
    <row r="79" spans="1:23" x14ac:dyDescent="0.25">
      <c r="A79" s="147">
        <v>332</v>
      </c>
      <c r="B79" s="152"/>
      <c r="C79" s="149" t="s">
        <v>136</v>
      </c>
      <c r="E79" s="153">
        <v>19848593</v>
      </c>
      <c r="G79" s="151">
        <v>-1</v>
      </c>
      <c r="I79" s="154">
        <f t="shared" si="20"/>
        <v>-198485.93</v>
      </c>
      <c r="J79" s="151"/>
      <c r="K79" s="153">
        <v>2037053.3699999996</v>
      </c>
      <c r="M79" s="151">
        <v>-25</v>
      </c>
      <c r="N79" s="151"/>
      <c r="O79" s="155">
        <f t="shared" ref="O79:O83" si="24">-K79*M79/100</f>
        <v>509263.34249999991</v>
      </c>
      <c r="Q79" s="156">
        <f t="shared" si="21"/>
        <v>707749.27249999996</v>
      </c>
      <c r="S79" s="157">
        <f t="shared" si="22"/>
        <v>21885646.370000001</v>
      </c>
      <c r="U79" s="151">
        <f t="shared" si="23"/>
        <v>-3</v>
      </c>
    </row>
    <row r="80" spans="1:23" x14ac:dyDescent="0.25">
      <c r="A80" s="147">
        <v>333</v>
      </c>
      <c r="B80" s="152"/>
      <c r="C80" s="149" t="s">
        <v>137</v>
      </c>
      <c r="E80" s="153">
        <v>13599509.290000001</v>
      </c>
      <c r="G80" s="151">
        <v>-1</v>
      </c>
      <c r="I80" s="154">
        <f t="shared" si="20"/>
        <v>-135995.09290000002</v>
      </c>
      <c r="J80" s="151"/>
      <c r="K80" s="153">
        <v>459387.03</v>
      </c>
      <c r="M80" s="151">
        <v>-25</v>
      </c>
      <c r="N80" s="151"/>
      <c r="O80" s="155">
        <f t="shared" si="24"/>
        <v>114846.75750000001</v>
      </c>
      <c r="Q80" s="156">
        <f t="shared" si="21"/>
        <v>250841.85040000002</v>
      </c>
      <c r="S80" s="157">
        <f t="shared" si="22"/>
        <v>14058896.32</v>
      </c>
      <c r="U80" s="151">
        <f t="shared" si="23"/>
        <v>-3</v>
      </c>
    </row>
    <row r="81" spans="1:21" x14ac:dyDescent="0.25">
      <c r="A81" s="147">
        <v>334</v>
      </c>
      <c r="B81" s="152"/>
      <c r="C81" s="149" t="s">
        <v>117</v>
      </c>
      <c r="E81" s="153">
        <v>938404.44</v>
      </c>
      <c r="G81" s="151">
        <v>-1</v>
      </c>
      <c r="I81" s="154">
        <f t="shared" si="20"/>
        <v>-9384.0443999999989</v>
      </c>
      <c r="J81" s="151"/>
      <c r="K81" s="153">
        <v>383284.33000000025</v>
      </c>
      <c r="M81" s="151">
        <v>0</v>
      </c>
      <c r="N81" s="151"/>
      <c r="O81" s="155">
        <f t="shared" si="24"/>
        <v>0</v>
      </c>
      <c r="Q81" s="156">
        <f t="shared" si="21"/>
        <v>9384.0443999999989</v>
      </c>
      <c r="S81" s="157">
        <f t="shared" si="22"/>
        <v>1321688.7700000003</v>
      </c>
      <c r="U81" s="151">
        <f t="shared" si="23"/>
        <v>-3</v>
      </c>
    </row>
    <row r="82" spans="1:21" x14ac:dyDescent="0.25">
      <c r="A82" s="147">
        <v>335</v>
      </c>
      <c r="B82" s="152"/>
      <c r="C82" s="149" t="s">
        <v>118</v>
      </c>
      <c r="E82" s="153">
        <v>157108.05000000002</v>
      </c>
      <c r="G82" s="151">
        <v>-1</v>
      </c>
      <c r="I82" s="154">
        <f t="shared" si="20"/>
        <v>-1571.0805000000003</v>
      </c>
      <c r="J82" s="151"/>
      <c r="K82" s="153">
        <v>159838.69000000012</v>
      </c>
      <c r="M82" s="151">
        <v>-5</v>
      </c>
      <c r="N82" s="151"/>
      <c r="O82" s="155">
        <f t="shared" si="24"/>
        <v>7991.9345000000067</v>
      </c>
      <c r="Q82" s="156">
        <f t="shared" si="21"/>
        <v>9563.0150000000067</v>
      </c>
      <c r="S82" s="157">
        <f t="shared" si="22"/>
        <v>316946.74000000011</v>
      </c>
      <c r="U82" s="151">
        <f t="shared" si="23"/>
        <v>-3</v>
      </c>
    </row>
    <row r="83" spans="1:21" x14ac:dyDescent="0.25">
      <c r="A83" s="147">
        <v>336</v>
      </c>
      <c r="B83" s="152"/>
      <c r="C83" s="149" t="s">
        <v>138</v>
      </c>
      <c r="E83" s="158">
        <v>183844.44</v>
      </c>
      <c r="G83" s="151">
        <v>-1</v>
      </c>
      <c r="I83" s="159">
        <f t="shared" si="20"/>
        <v>-1838.4444000000001</v>
      </c>
      <c r="J83" s="151"/>
      <c r="K83" s="158">
        <v>50664.689999999995</v>
      </c>
      <c r="M83" s="151">
        <v>0</v>
      </c>
      <c r="N83" s="151"/>
      <c r="O83" s="160">
        <f t="shared" si="24"/>
        <v>0</v>
      </c>
      <c r="Q83" s="161">
        <f t="shared" si="21"/>
        <v>1838.4444000000001</v>
      </c>
      <c r="S83" s="162">
        <f t="shared" si="22"/>
        <v>234509.13</v>
      </c>
      <c r="U83" s="151">
        <f t="shared" si="23"/>
        <v>-3</v>
      </c>
    </row>
    <row r="84" spans="1:21" x14ac:dyDescent="0.25">
      <c r="A84" s="147"/>
      <c r="B84" s="163" t="s">
        <v>139</v>
      </c>
      <c r="E84" s="170">
        <f>+SUBTOTAL(9,E78:E83)</f>
        <v>35425875.359999992</v>
      </c>
      <c r="F84" s="165"/>
      <c r="G84" s="166"/>
      <c r="H84" s="165"/>
      <c r="I84" s="170">
        <f>+SUBTOTAL(9,I78:I83)</f>
        <v>-354258.7536</v>
      </c>
      <c r="J84" s="164"/>
      <c r="K84" s="170">
        <f>+SUBTOTAL(9,K78:K83)</f>
        <v>3219414.6099999994</v>
      </c>
      <c r="L84" s="165"/>
      <c r="M84" s="165"/>
      <c r="N84" s="165"/>
      <c r="O84" s="170">
        <f>+SUBTOTAL(9,O78:O83)</f>
        <v>638561.3594999999</v>
      </c>
      <c r="P84" s="165"/>
      <c r="Q84" s="171">
        <f>+SUBTOTAL(9,Q78:Q83)</f>
        <v>992820.11310000008</v>
      </c>
      <c r="R84" s="165"/>
      <c r="S84" s="170">
        <f>+SUBTOTAL(9,S78:S83)</f>
        <v>38645289.970000006</v>
      </c>
      <c r="T84" s="165"/>
      <c r="U84" s="166">
        <f t="shared" ref="U84" si="25">-ROUND(Q84/S84*100,0)</f>
        <v>-3</v>
      </c>
    </row>
    <row r="85" spans="1:21" x14ac:dyDescent="0.25">
      <c r="A85" s="172"/>
      <c r="E85" s="173"/>
      <c r="I85" s="173"/>
      <c r="K85" s="173"/>
      <c r="O85" s="173"/>
      <c r="Q85" s="173"/>
      <c r="S85" s="173"/>
    </row>
    <row r="86" spans="1:21" x14ac:dyDescent="0.25">
      <c r="A86" s="172" t="s">
        <v>140</v>
      </c>
      <c r="E86" s="173">
        <f>+SUBTOTAL(9,E78:E85)</f>
        <v>35425875.359999992</v>
      </c>
      <c r="I86" s="173">
        <f>+SUBTOTAL(9,I78:I85)</f>
        <v>-354258.7536</v>
      </c>
      <c r="K86" s="173">
        <f>+SUBTOTAL(9,K78:K85)</f>
        <v>3219414.6099999994</v>
      </c>
      <c r="O86" s="173">
        <f>+SUBTOTAL(9,O78:O85)</f>
        <v>638561.3594999999</v>
      </c>
      <c r="Q86" s="173">
        <f>+SUBTOTAL(9,Q78:Q85)</f>
        <v>992820.11310000008</v>
      </c>
      <c r="S86" s="173">
        <f>+SUBTOTAL(9,S78:S85)</f>
        <v>38645289.970000006</v>
      </c>
    </row>
    <row r="87" spans="1:21" x14ac:dyDescent="0.25">
      <c r="A87" s="172"/>
      <c r="E87" s="173"/>
      <c r="I87" s="173"/>
      <c r="K87" s="173"/>
      <c r="O87" s="173"/>
      <c r="Q87" s="173"/>
      <c r="S87" s="173"/>
    </row>
    <row r="88" spans="1:21" x14ac:dyDescent="0.25">
      <c r="A88" s="172"/>
      <c r="E88" s="173"/>
      <c r="I88" s="173"/>
      <c r="K88" s="173"/>
      <c r="O88" s="173"/>
      <c r="Q88" s="173"/>
      <c r="S88" s="173"/>
    </row>
    <row r="89" spans="1:21" x14ac:dyDescent="0.25">
      <c r="A89" s="172" t="s">
        <v>141</v>
      </c>
    </row>
    <row r="90" spans="1:21" x14ac:dyDescent="0.25">
      <c r="A90" s="147"/>
    </row>
    <row r="91" spans="1:21" s="136" customFormat="1" x14ac:dyDescent="0.25">
      <c r="A91" s="147"/>
      <c r="B91" s="148" t="s">
        <v>142</v>
      </c>
      <c r="C91" s="149"/>
      <c r="D91" s="131"/>
      <c r="E91" s="150"/>
      <c r="F91" s="131"/>
      <c r="G91" s="151"/>
      <c r="H91" s="131"/>
      <c r="I91" s="151"/>
      <c r="J91" s="151"/>
      <c r="K91" s="150"/>
      <c r="L91" s="131"/>
      <c r="M91" s="151"/>
      <c r="N91" s="151"/>
      <c r="O91" s="151"/>
      <c r="P91" s="131"/>
      <c r="Q91" s="131"/>
      <c r="R91" s="131"/>
      <c r="S91" s="131"/>
      <c r="T91" s="131"/>
      <c r="U91" s="131"/>
    </row>
    <row r="92" spans="1:21" s="136" customFormat="1" x14ac:dyDescent="0.25">
      <c r="A92" s="147">
        <v>341</v>
      </c>
      <c r="B92" s="152"/>
      <c r="C92" s="149" t="s">
        <v>114</v>
      </c>
      <c r="D92" s="131"/>
      <c r="E92" s="153">
        <v>10729190.02</v>
      </c>
      <c r="F92" s="131"/>
      <c r="G92" s="151">
        <v>-5</v>
      </c>
      <c r="H92" s="131"/>
      <c r="I92" s="154">
        <f t="shared" ref="I92:I97" si="26">+E92*G92/100</f>
        <v>-536459.50099999993</v>
      </c>
      <c r="J92" s="151"/>
      <c r="K92" s="153">
        <v>1274580.6200000001</v>
      </c>
      <c r="L92" s="131"/>
      <c r="M92" s="151">
        <v>0</v>
      </c>
      <c r="N92" s="151"/>
      <c r="O92" s="155">
        <f>-K92*M92/100</f>
        <v>0</v>
      </c>
      <c r="P92" s="131"/>
      <c r="Q92" s="156">
        <f t="shared" ref="Q92:Q97" si="27">-E92*G92/100+O92</f>
        <v>536459.50099999993</v>
      </c>
      <c r="R92" s="131"/>
      <c r="S92" s="157">
        <f t="shared" ref="S92:S97" si="28">+E92+K92</f>
        <v>12003770.640000001</v>
      </c>
      <c r="T92" s="131"/>
      <c r="U92" s="151">
        <f t="shared" ref="U92:U97" si="29">+U93</f>
        <v>-7</v>
      </c>
    </row>
    <row r="93" spans="1:21" s="136" customFormat="1" x14ac:dyDescent="0.25">
      <c r="A93" s="147">
        <v>342</v>
      </c>
      <c r="B93" s="152"/>
      <c r="C93" s="149" t="s">
        <v>143</v>
      </c>
      <c r="D93" s="131"/>
      <c r="E93" s="153">
        <v>12737484.179999998</v>
      </c>
      <c r="F93" s="131"/>
      <c r="G93" s="151">
        <v>-5</v>
      </c>
      <c r="H93" s="131"/>
      <c r="I93" s="154">
        <f t="shared" si="26"/>
        <v>-636874.20899999992</v>
      </c>
      <c r="J93" s="151"/>
      <c r="K93" s="153">
        <v>2187292.3099999991</v>
      </c>
      <c r="L93" s="131"/>
      <c r="M93" s="151">
        <v>-5</v>
      </c>
      <c r="N93" s="151"/>
      <c r="O93" s="155">
        <f t="shared" ref="O93:O97" si="30">-K93*M93/100</f>
        <v>109364.61549999996</v>
      </c>
      <c r="P93" s="131"/>
      <c r="Q93" s="156">
        <f t="shared" si="27"/>
        <v>746238.82449999987</v>
      </c>
      <c r="R93" s="131"/>
      <c r="S93" s="157">
        <f t="shared" si="28"/>
        <v>14924776.489999996</v>
      </c>
      <c r="T93" s="131"/>
      <c r="U93" s="151">
        <f t="shared" si="29"/>
        <v>-7</v>
      </c>
    </row>
    <row r="94" spans="1:21" s="136" customFormat="1" x14ac:dyDescent="0.25">
      <c r="A94" s="147">
        <v>343</v>
      </c>
      <c r="B94" s="152"/>
      <c r="C94" s="149" t="s">
        <v>144</v>
      </c>
      <c r="D94" s="131"/>
      <c r="E94" s="153">
        <v>154519736.08999997</v>
      </c>
      <c r="F94" s="131"/>
      <c r="G94" s="151">
        <v>-5</v>
      </c>
      <c r="H94" s="131"/>
      <c r="I94" s="154">
        <f t="shared" si="26"/>
        <v>-7725986.8044999978</v>
      </c>
      <c r="J94" s="151"/>
      <c r="K94" s="153">
        <v>42783190.480000034</v>
      </c>
      <c r="L94" s="131"/>
      <c r="M94" s="151">
        <v>-15</v>
      </c>
      <c r="N94" s="151"/>
      <c r="O94" s="155">
        <f t="shared" si="30"/>
        <v>6417478.5720000053</v>
      </c>
      <c r="P94" s="131"/>
      <c r="Q94" s="156">
        <f t="shared" si="27"/>
        <v>14143465.376500003</v>
      </c>
      <c r="R94" s="131"/>
      <c r="S94" s="157">
        <f t="shared" si="28"/>
        <v>197302926.56999999</v>
      </c>
      <c r="T94" s="131"/>
      <c r="U94" s="151">
        <f t="shared" si="29"/>
        <v>-7</v>
      </c>
    </row>
    <row r="95" spans="1:21" s="136" customFormat="1" x14ac:dyDescent="0.25">
      <c r="A95" s="147">
        <v>344</v>
      </c>
      <c r="B95" s="152"/>
      <c r="C95" s="149" t="s">
        <v>145</v>
      </c>
      <c r="D95" s="131"/>
      <c r="E95" s="153">
        <v>29533958.050000001</v>
      </c>
      <c r="F95" s="131"/>
      <c r="G95" s="151">
        <v>-5</v>
      </c>
      <c r="H95" s="131"/>
      <c r="I95" s="154">
        <f t="shared" si="26"/>
        <v>-1476697.9025000001</v>
      </c>
      <c r="J95" s="151"/>
      <c r="K95" s="153">
        <v>1924961.6400000001</v>
      </c>
      <c r="L95" s="131"/>
      <c r="M95" s="151">
        <v>-10</v>
      </c>
      <c r="N95" s="151"/>
      <c r="O95" s="155">
        <f t="shared" si="30"/>
        <v>192496.16400000002</v>
      </c>
      <c r="P95" s="131"/>
      <c r="Q95" s="156">
        <f t="shared" si="27"/>
        <v>1669194.0665000002</v>
      </c>
      <c r="R95" s="131"/>
      <c r="S95" s="157">
        <f t="shared" si="28"/>
        <v>31458919.690000001</v>
      </c>
      <c r="T95" s="131"/>
      <c r="U95" s="151">
        <f t="shared" si="29"/>
        <v>-7</v>
      </c>
    </row>
    <row r="96" spans="1:21" s="136" customFormat="1" x14ac:dyDescent="0.25">
      <c r="A96" s="147">
        <v>345</v>
      </c>
      <c r="B96" s="152"/>
      <c r="C96" s="149" t="s">
        <v>117</v>
      </c>
      <c r="D96" s="131"/>
      <c r="E96" s="153">
        <v>18460394.640000004</v>
      </c>
      <c r="F96" s="131"/>
      <c r="G96" s="151">
        <v>-5</v>
      </c>
      <c r="H96" s="131"/>
      <c r="I96" s="154">
        <f t="shared" si="26"/>
        <v>-923019.73200000019</v>
      </c>
      <c r="J96" s="151"/>
      <c r="K96" s="153">
        <v>1597332.0400000012</v>
      </c>
      <c r="L96" s="131"/>
      <c r="M96" s="151">
        <v>-10</v>
      </c>
      <c r="N96" s="151"/>
      <c r="O96" s="155">
        <f t="shared" si="30"/>
        <v>159733.20400000011</v>
      </c>
      <c r="P96" s="131"/>
      <c r="Q96" s="156">
        <f t="shared" si="27"/>
        <v>1082752.9360000002</v>
      </c>
      <c r="R96" s="131"/>
      <c r="S96" s="157">
        <f t="shared" si="28"/>
        <v>20057726.680000007</v>
      </c>
      <c r="T96" s="131"/>
      <c r="U96" s="151">
        <f t="shared" si="29"/>
        <v>-7</v>
      </c>
    </row>
    <row r="97" spans="1:21" s="136" customFormat="1" x14ac:dyDescent="0.25">
      <c r="A97" s="147">
        <v>346</v>
      </c>
      <c r="B97" s="152"/>
      <c r="C97" s="149" t="s">
        <v>118</v>
      </c>
      <c r="D97" s="131"/>
      <c r="E97" s="158">
        <v>3557524.1799999997</v>
      </c>
      <c r="F97" s="131"/>
      <c r="G97" s="151">
        <v>-5</v>
      </c>
      <c r="H97" s="131"/>
      <c r="I97" s="159">
        <f t="shared" si="26"/>
        <v>-177876.20899999997</v>
      </c>
      <c r="J97" s="151"/>
      <c r="K97" s="158">
        <v>784781.8600000001</v>
      </c>
      <c r="L97" s="131"/>
      <c r="M97" s="151">
        <v>0</v>
      </c>
      <c r="N97" s="151"/>
      <c r="O97" s="160">
        <f t="shared" si="30"/>
        <v>0</v>
      </c>
      <c r="P97" s="131"/>
      <c r="Q97" s="161">
        <f t="shared" si="27"/>
        <v>177876.20899999997</v>
      </c>
      <c r="R97" s="131"/>
      <c r="S97" s="162">
        <f t="shared" si="28"/>
        <v>4342306.04</v>
      </c>
      <c r="T97" s="131"/>
      <c r="U97" s="151">
        <f t="shared" si="29"/>
        <v>-7</v>
      </c>
    </row>
    <row r="98" spans="1:21" s="136" customFormat="1" x14ac:dyDescent="0.25">
      <c r="A98" s="147"/>
      <c r="B98" s="163" t="s">
        <v>146</v>
      </c>
      <c r="C98" s="131"/>
      <c r="D98" s="131"/>
      <c r="E98" s="164">
        <f>+SUBTOTAL(9,E92:E97)</f>
        <v>229538287.16</v>
      </c>
      <c r="F98" s="165"/>
      <c r="G98" s="166"/>
      <c r="H98" s="165"/>
      <c r="I98" s="164">
        <f>+SUBTOTAL(9,I92:I97)</f>
        <v>-11476914.357999999</v>
      </c>
      <c r="J98" s="164"/>
      <c r="K98" s="164">
        <f>+SUBTOTAL(9,K92:K97)</f>
        <v>50552138.950000033</v>
      </c>
      <c r="L98" s="165"/>
      <c r="M98" s="165"/>
      <c r="N98" s="165"/>
      <c r="O98" s="164">
        <f>+SUBTOTAL(9,O92:O97)</f>
        <v>6879072.5555000054</v>
      </c>
      <c r="P98" s="165"/>
      <c r="Q98" s="167">
        <f>+SUBTOTAL(9,Q92:Q97)</f>
        <v>18355986.913500004</v>
      </c>
      <c r="R98" s="165"/>
      <c r="S98" s="164">
        <f>+SUBTOTAL(9,S92:S97)</f>
        <v>280090426.11000001</v>
      </c>
      <c r="T98" s="165"/>
      <c r="U98" s="166">
        <f t="shared" ref="U98" si="31">-ROUND(Q98/S98*100,0)</f>
        <v>-7</v>
      </c>
    </row>
    <row r="99" spans="1:21" s="136" customFormat="1" x14ac:dyDescent="0.25">
      <c r="A99" s="174"/>
      <c r="B99" s="175"/>
      <c r="C99" s="176"/>
      <c r="E99" s="177"/>
      <c r="G99" s="178"/>
      <c r="I99" s="179"/>
      <c r="J99" s="178"/>
      <c r="K99" s="177"/>
      <c r="M99" s="178"/>
      <c r="N99" s="178"/>
      <c r="O99" s="180"/>
      <c r="Q99" s="181"/>
      <c r="S99" s="182"/>
      <c r="U99" s="178"/>
    </row>
    <row r="100" spans="1:21" s="136" customFormat="1" x14ac:dyDescent="0.25">
      <c r="A100" s="147"/>
      <c r="B100" s="148" t="s">
        <v>147</v>
      </c>
      <c r="C100" s="149"/>
      <c r="E100" s="177"/>
      <c r="G100" s="178"/>
      <c r="I100" s="179"/>
      <c r="J100" s="178"/>
      <c r="K100" s="177"/>
      <c r="M100" s="178"/>
      <c r="N100" s="178"/>
      <c r="O100" s="180"/>
      <c r="Q100" s="181"/>
      <c r="S100" s="182"/>
      <c r="U100" s="178"/>
    </row>
    <row r="101" spans="1:21" s="136" customFormat="1" x14ac:dyDescent="0.25">
      <c r="A101" s="147">
        <v>341</v>
      </c>
      <c r="B101" s="152"/>
      <c r="C101" s="149" t="s">
        <v>114</v>
      </c>
      <c r="E101" s="153">
        <v>35590778.399999999</v>
      </c>
      <c r="G101" s="151">
        <v>-13</v>
      </c>
      <c r="H101" s="131"/>
      <c r="I101" s="154">
        <f t="shared" ref="I101:I106" si="32">+E101*G101/100</f>
        <v>-4626801.1919999998</v>
      </c>
      <c r="J101" s="151"/>
      <c r="K101" s="153">
        <v>11304695.390000001</v>
      </c>
      <c r="L101" s="131"/>
      <c r="M101" s="151">
        <v>0</v>
      </c>
      <c r="N101" s="151"/>
      <c r="O101" s="155">
        <f>-K101*M101/100</f>
        <v>0</v>
      </c>
      <c r="P101" s="131"/>
      <c r="Q101" s="156">
        <f t="shared" ref="Q101:Q106" si="33">-E101*G101/100+O101</f>
        <v>4626801.1919999998</v>
      </c>
      <c r="R101" s="131"/>
      <c r="S101" s="157">
        <f t="shared" ref="S101:S106" si="34">+E101+K101</f>
        <v>46895473.789999999</v>
      </c>
      <c r="T101" s="131"/>
      <c r="U101" s="151">
        <f t="shared" ref="U101:U106" si="35">+U102</f>
        <v>-12</v>
      </c>
    </row>
    <row r="102" spans="1:21" s="136" customFormat="1" x14ac:dyDescent="0.25">
      <c r="A102" s="147">
        <v>342</v>
      </c>
      <c r="B102" s="152"/>
      <c r="C102" s="149" t="s">
        <v>143</v>
      </c>
      <c r="E102" s="153">
        <v>99261761.25</v>
      </c>
      <c r="G102" s="151">
        <v>-13</v>
      </c>
      <c r="H102" s="131"/>
      <c r="I102" s="154">
        <f t="shared" si="32"/>
        <v>-12904028.9625</v>
      </c>
      <c r="J102" s="151"/>
      <c r="K102" s="153">
        <v>35688317.57</v>
      </c>
      <c r="L102" s="131"/>
      <c r="M102" s="151">
        <v>-5</v>
      </c>
      <c r="N102" s="151"/>
      <c r="O102" s="155">
        <f t="shared" ref="O102:O106" si="36">-K102*M102/100</f>
        <v>1784415.8784999999</v>
      </c>
      <c r="P102" s="131"/>
      <c r="Q102" s="156">
        <f t="shared" si="33"/>
        <v>14688444.841</v>
      </c>
      <c r="R102" s="131"/>
      <c r="S102" s="157">
        <f t="shared" si="34"/>
        <v>134950078.81999999</v>
      </c>
      <c r="T102" s="131"/>
      <c r="U102" s="151">
        <f t="shared" si="35"/>
        <v>-12</v>
      </c>
    </row>
    <row r="103" spans="1:21" s="136" customFormat="1" x14ac:dyDescent="0.25">
      <c r="A103" s="147">
        <v>343</v>
      </c>
      <c r="B103" s="152"/>
      <c r="C103" s="149" t="s">
        <v>144</v>
      </c>
      <c r="E103" s="153">
        <v>37556392.659999996</v>
      </c>
      <c r="G103" s="151">
        <v>-13</v>
      </c>
      <c r="H103" s="131"/>
      <c r="I103" s="154">
        <f t="shared" si="32"/>
        <v>-4882331.0457999995</v>
      </c>
      <c r="J103" s="151"/>
      <c r="K103" s="153">
        <v>52316944.220000014</v>
      </c>
      <c r="L103" s="131"/>
      <c r="M103" s="151">
        <v>-15</v>
      </c>
      <c r="N103" s="151"/>
      <c r="O103" s="155">
        <f t="shared" si="36"/>
        <v>7847541.6330000022</v>
      </c>
      <c r="P103" s="131"/>
      <c r="Q103" s="156">
        <f t="shared" si="33"/>
        <v>12729872.678800002</v>
      </c>
      <c r="R103" s="131"/>
      <c r="S103" s="157">
        <f t="shared" si="34"/>
        <v>89873336.88000001</v>
      </c>
      <c r="T103" s="131"/>
      <c r="U103" s="151">
        <f t="shared" si="35"/>
        <v>-12</v>
      </c>
    </row>
    <row r="104" spans="1:21" s="136" customFormat="1" x14ac:dyDescent="0.25">
      <c r="A104" s="147">
        <v>344</v>
      </c>
      <c r="B104" s="152"/>
      <c r="C104" s="149" t="s">
        <v>145</v>
      </c>
      <c r="E104" s="153">
        <v>94945376.349999994</v>
      </c>
      <c r="G104" s="151">
        <v>-13</v>
      </c>
      <c r="H104" s="131"/>
      <c r="I104" s="154">
        <f t="shared" si="32"/>
        <v>-12342898.9255</v>
      </c>
      <c r="J104" s="151"/>
      <c r="K104" s="153">
        <v>18444829.98</v>
      </c>
      <c r="L104" s="131"/>
      <c r="M104" s="151">
        <v>-10</v>
      </c>
      <c r="N104" s="151"/>
      <c r="O104" s="155">
        <f t="shared" si="36"/>
        <v>1844482.9980000001</v>
      </c>
      <c r="P104" s="131"/>
      <c r="Q104" s="156">
        <f t="shared" si="33"/>
        <v>14187381.9235</v>
      </c>
      <c r="R104" s="131"/>
      <c r="S104" s="157">
        <f t="shared" si="34"/>
        <v>113390206.33</v>
      </c>
      <c r="T104" s="131"/>
      <c r="U104" s="151">
        <f t="shared" si="35"/>
        <v>-12</v>
      </c>
    </row>
    <row r="105" spans="1:21" s="136" customFormat="1" x14ac:dyDescent="0.25">
      <c r="A105" s="147">
        <v>345</v>
      </c>
      <c r="B105" s="152"/>
      <c r="C105" s="149" t="s">
        <v>117</v>
      </c>
      <c r="E105" s="153">
        <v>20740206.600000001</v>
      </c>
      <c r="G105" s="151">
        <v>-13</v>
      </c>
      <c r="H105" s="131"/>
      <c r="I105" s="154">
        <f t="shared" si="32"/>
        <v>-2696226.858</v>
      </c>
      <c r="J105" s="151"/>
      <c r="K105" s="153">
        <v>5546245.96</v>
      </c>
      <c r="L105" s="131"/>
      <c r="M105" s="151">
        <v>-10</v>
      </c>
      <c r="N105" s="151"/>
      <c r="O105" s="155">
        <f t="shared" si="36"/>
        <v>554624.59600000002</v>
      </c>
      <c r="P105" s="131"/>
      <c r="Q105" s="156">
        <f t="shared" si="33"/>
        <v>3250851.4539999999</v>
      </c>
      <c r="R105" s="131"/>
      <c r="S105" s="157">
        <f t="shared" si="34"/>
        <v>26286452.560000002</v>
      </c>
      <c r="T105" s="131"/>
      <c r="U105" s="151">
        <f t="shared" si="35"/>
        <v>-12</v>
      </c>
    </row>
    <row r="106" spans="1:21" s="136" customFormat="1" x14ac:dyDescent="0.25">
      <c r="A106" s="147">
        <v>346</v>
      </c>
      <c r="B106" s="152"/>
      <c r="C106" s="149" t="s">
        <v>118</v>
      </c>
      <c r="E106" s="158">
        <v>11662.39</v>
      </c>
      <c r="G106" s="151">
        <v>-13</v>
      </c>
      <c r="H106" s="131"/>
      <c r="I106" s="159">
        <f t="shared" si="32"/>
        <v>-1516.1107000000002</v>
      </c>
      <c r="J106" s="151"/>
      <c r="K106" s="158">
        <v>9403.16</v>
      </c>
      <c r="L106" s="131"/>
      <c r="M106" s="151">
        <v>0</v>
      </c>
      <c r="N106" s="151"/>
      <c r="O106" s="160">
        <f t="shared" si="36"/>
        <v>0</v>
      </c>
      <c r="P106" s="131"/>
      <c r="Q106" s="161">
        <f t="shared" si="33"/>
        <v>1516.1107000000002</v>
      </c>
      <c r="R106" s="131"/>
      <c r="S106" s="162">
        <f t="shared" si="34"/>
        <v>21065.55</v>
      </c>
      <c r="T106" s="131"/>
      <c r="U106" s="151">
        <f t="shared" si="35"/>
        <v>-12</v>
      </c>
    </row>
    <row r="107" spans="1:21" s="136" customFormat="1" x14ac:dyDescent="0.25">
      <c r="A107" s="147"/>
      <c r="B107" s="163" t="s">
        <v>148</v>
      </c>
      <c r="C107" s="131"/>
      <c r="E107" s="164">
        <f>+SUBTOTAL(9,E101:E106)</f>
        <v>288106177.64999998</v>
      </c>
      <c r="G107" s="166"/>
      <c r="H107" s="165"/>
      <c r="I107" s="164">
        <f>+SUBTOTAL(9,I101:I106)</f>
        <v>-37453803.094499998</v>
      </c>
      <c r="J107" s="164"/>
      <c r="K107" s="164">
        <f>+SUBTOTAL(9,K101:K106)</f>
        <v>123310436.28</v>
      </c>
      <c r="L107" s="165"/>
      <c r="M107" s="165"/>
      <c r="N107" s="165"/>
      <c r="O107" s="164">
        <f>+SUBTOTAL(9,O101:O106)</f>
        <v>12031065.105500003</v>
      </c>
      <c r="P107" s="165"/>
      <c r="Q107" s="167">
        <f>+SUBTOTAL(9,Q101:Q106)</f>
        <v>49484868.200000003</v>
      </c>
      <c r="R107" s="165"/>
      <c r="S107" s="164">
        <f>+SUBTOTAL(9,S101:S106)</f>
        <v>411416613.93000001</v>
      </c>
      <c r="T107" s="165"/>
      <c r="U107" s="166">
        <f t="shared" ref="U107" si="37">-ROUND(Q107/S107*100,0)</f>
        <v>-12</v>
      </c>
    </row>
    <row r="108" spans="1:21" s="136" customFormat="1" x14ac:dyDescent="0.25">
      <c r="A108" s="174"/>
      <c r="B108" s="175"/>
      <c r="C108" s="176"/>
      <c r="E108" s="177"/>
      <c r="G108" s="178"/>
      <c r="I108" s="179"/>
      <c r="J108" s="178"/>
      <c r="K108" s="177"/>
      <c r="M108" s="178"/>
      <c r="N108" s="178"/>
      <c r="O108" s="180"/>
      <c r="Q108" s="181"/>
      <c r="S108" s="182"/>
      <c r="U108" s="178"/>
    </row>
    <row r="109" spans="1:21" s="136" customFormat="1" x14ac:dyDescent="0.25">
      <c r="A109" s="147"/>
      <c r="B109" s="148" t="s">
        <v>149</v>
      </c>
      <c r="C109" s="149"/>
      <c r="D109" s="131"/>
      <c r="E109" s="150"/>
      <c r="F109" s="131"/>
      <c r="G109" s="151"/>
      <c r="H109" s="131"/>
      <c r="I109" s="151"/>
      <c r="J109" s="151"/>
      <c r="K109" s="150"/>
      <c r="L109" s="131"/>
      <c r="M109" s="151"/>
      <c r="N109" s="151"/>
      <c r="O109" s="151"/>
      <c r="P109" s="131"/>
      <c r="Q109" s="131"/>
      <c r="R109" s="131"/>
      <c r="S109" s="131"/>
      <c r="T109" s="131"/>
      <c r="U109" s="131"/>
    </row>
    <row r="110" spans="1:21" s="136" customFormat="1" x14ac:dyDescent="0.25">
      <c r="A110" s="147">
        <v>341</v>
      </c>
      <c r="B110" s="152"/>
      <c r="C110" s="149" t="s">
        <v>114</v>
      </c>
      <c r="D110" s="131"/>
      <c r="E110" s="153">
        <v>286342.78999999998</v>
      </c>
      <c r="F110" s="131"/>
      <c r="G110" s="151">
        <v>-10</v>
      </c>
      <c r="H110" s="131"/>
      <c r="I110" s="154">
        <f t="shared" ref="I110:I114" si="38">+E110*G110/100</f>
        <v>-28634.278999999999</v>
      </c>
      <c r="J110" s="151"/>
      <c r="K110" s="153">
        <v>5108.76</v>
      </c>
      <c r="L110" s="131"/>
      <c r="M110" s="151">
        <v>0</v>
      </c>
      <c r="N110" s="151"/>
      <c r="O110" s="155">
        <f>-K110*M110/100</f>
        <v>0</v>
      </c>
      <c r="P110" s="131"/>
      <c r="Q110" s="156">
        <f t="shared" ref="Q110:Q114" si="39">-E110*G110/100+O110</f>
        <v>28634.278999999999</v>
      </c>
      <c r="R110" s="131"/>
      <c r="S110" s="157">
        <f t="shared" ref="S110:S114" si="40">+E110+K110</f>
        <v>291451.55</v>
      </c>
      <c r="T110" s="131"/>
      <c r="U110" s="151">
        <f t="shared" ref="U110:U114" si="41">+U111</f>
        <v>-10</v>
      </c>
    </row>
    <row r="111" spans="1:21" s="136" customFormat="1" x14ac:dyDescent="0.25">
      <c r="A111" s="147">
        <v>342</v>
      </c>
      <c r="B111" s="152"/>
      <c r="C111" s="149" t="s">
        <v>143</v>
      </c>
      <c r="D111" s="131"/>
      <c r="E111" s="153">
        <v>448833.48</v>
      </c>
      <c r="F111" s="131"/>
      <c r="G111" s="151">
        <v>-10</v>
      </c>
      <c r="H111" s="131"/>
      <c r="I111" s="154">
        <f t="shared" si="38"/>
        <v>-44883.347999999998</v>
      </c>
      <c r="J111" s="151"/>
      <c r="K111" s="153">
        <v>23283.35</v>
      </c>
      <c r="L111" s="131"/>
      <c r="M111" s="151">
        <v>-5</v>
      </c>
      <c r="N111" s="151"/>
      <c r="O111" s="155">
        <f t="shared" ref="O111:O114" si="42">-K111*M111/100</f>
        <v>1164.1675</v>
      </c>
      <c r="P111" s="131"/>
      <c r="Q111" s="156">
        <f t="shared" si="39"/>
        <v>46047.515500000001</v>
      </c>
      <c r="R111" s="131"/>
      <c r="S111" s="157">
        <f t="shared" si="40"/>
        <v>472116.82999999996</v>
      </c>
      <c r="T111" s="131"/>
      <c r="U111" s="151">
        <f>+U112</f>
        <v>-10</v>
      </c>
    </row>
    <row r="112" spans="1:21" s="136" customFormat="1" x14ac:dyDescent="0.25">
      <c r="A112" s="147">
        <v>344</v>
      </c>
      <c r="B112" s="152"/>
      <c r="C112" s="149" t="s">
        <v>145</v>
      </c>
      <c r="D112" s="131"/>
      <c r="E112" s="153">
        <v>2379021.5099999998</v>
      </c>
      <c r="F112" s="131"/>
      <c r="G112" s="151">
        <v>-10</v>
      </c>
      <c r="H112" s="131"/>
      <c r="I112" s="154">
        <f t="shared" si="38"/>
        <v>-237902.15099999998</v>
      </c>
      <c r="J112" s="151"/>
      <c r="K112" s="153">
        <v>303114.17</v>
      </c>
      <c r="L112" s="131"/>
      <c r="M112" s="151">
        <v>-10</v>
      </c>
      <c r="N112" s="151"/>
      <c r="O112" s="155">
        <f t="shared" si="42"/>
        <v>30311.416999999998</v>
      </c>
      <c r="P112" s="131"/>
      <c r="Q112" s="156">
        <f t="shared" si="39"/>
        <v>268213.56799999997</v>
      </c>
      <c r="R112" s="131"/>
      <c r="S112" s="157">
        <f t="shared" si="40"/>
        <v>2682135.6799999997</v>
      </c>
      <c r="T112" s="131"/>
      <c r="U112" s="151">
        <f t="shared" si="41"/>
        <v>-10</v>
      </c>
    </row>
    <row r="113" spans="1:21" s="136" customFormat="1" x14ac:dyDescent="0.25">
      <c r="A113" s="147">
        <v>345</v>
      </c>
      <c r="B113" s="152"/>
      <c r="C113" s="149" t="s">
        <v>117</v>
      </c>
      <c r="D113" s="131"/>
      <c r="E113" s="153">
        <v>776731.95</v>
      </c>
      <c r="F113" s="131"/>
      <c r="G113" s="151">
        <v>-10</v>
      </c>
      <c r="H113" s="131"/>
      <c r="I113" s="154">
        <f t="shared" si="38"/>
        <v>-77673.195000000007</v>
      </c>
      <c r="J113" s="151"/>
      <c r="K113" s="153">
        <v>39531.459999999992</v>
      </c>
      <c r="L113" s="131"/>
      <c r="M113" s="151">
        <v>-10</v>
      </c>
      <c r="N113" s="151"/>
      <c r="O113" s="155">
        <f t="shared" si="42"/>
        <v>3953.1459999999993</v>
      </c>
      <c r="P113" s="131"/>
      <c r="Q113" s="156">
        <f t="shared" si="39"/>
        <v>81626.341</v>
      </c>
      <c r="R113" s="131"/>
      <c r="S113" s="157">
        <f t="shared" si="40"/>
        <v>816263.40999999992</v>
      </c>
      <c r="T113" s="131"/>
      <c r="U113" s="151">
        <f t="shared" si="41"/>
        <v>-10</v>
      </c>
    </row>
    <row r="114" spans="1:21" s="136" customFormat="1" x14ac:dyDescent="0.25">
      <c r="A114" s="147">
        <v>346</v>
      </c>
      <c r="B114" s="152"/>
      <c r="C114" s="149" t="s">
        <v>118</v>
      </c>
      <c r="D114" s="131"/>
      <c r="E114" s="158">
        <v>94359.790000000008</v>
      </c>
      <c r="F114" s="131"/>
      <c r="G114" s="151">
        <v>-10</v>
      </c>
      <c r="H114" s="131"/>
      <c r="I114" s="159">
        <f t="shared" si="38"/>
        <v>-9435.9790000000012</v>
      </c>
      <c r="J114" s="151"/>
      <c r="K114" s="158">
        <v>10631.43</v>
      </c>
      <c r="L114" s="131"/>
      <c r="M114" s="151">
        <v>0</v>
      </c>
      <c r="N114" s="151"/>
      <c r="O114" s="160">
        <f t="shared" si="42"/>
        <v>0</v>
      </c>
      <c r="P114" s="131"/>
      <c r="Q114" s="161">
        <f t="shared" si="39"/>
        <v>9435.9790000000012</v>
      </c>
      <c r="R114" s="131"/>
      <c r="S114" s="162">
        <f t="shared" si="40"/>
        <v>104991.22</v>
      </c>
      <c r="T114" s="131"/>
      <c r="U114" s="151">
        <f t="shared" si="41"/>
        <v>-10</v>
      </c>
    </row>
    <row r="115" spans="1:21" s="136" customFormat="1" x14ac:dyDescent="0.25">
      <c r="A115" s="147"/>
      <c r="B115" s="163" t="s">
        <v>150</v>
      </c>
      <c r="C115" s="131"/>
      <c r="D115" s="131"/>
      <c r="E115" s="164">
        <f>+SUBTOTAL(9,E110:E114)</f>
        <v>3985289.5199999996</v>
      </c>
      <c r="F115" s="165"/>
      <c r="G115" s="166"/>
      <c r="H115" s="165"/>
      <c r="I115" s="164">
        <f>+SUBTOTAL(9,I110:I114)</f>
        <v>-398528.95199999999</v>
      </c>
      <c r="J115" s="164"/>
      <c r="K115" s="164">
        <f>+SUBTOTAL(9,K110:K114)</f>
        <v>381669.17</v>
      </c>
      <c r="L115" s="165"/>
      <c r="M115" s="165"/>
      <c r="N115" s="165"/>
      <c r="O115" s="164">
        <f>+SUBTOTAL(9,O110:O114)</f>
        <v>35428.730499999998</v>
      </c>
      <c r="P115" s="165"/>
      <c r="Q115" s="167">
        <f>+SUBTOTAL(9,Q110:Q114)</f>
        <v>433957.6825</v>
      </c>
      <c r="R115" s="165"/>
      <c r="S115" s="164">
        <f>+SUBTOTAL(9,S110:S114)</f>
        <v>4366958.6899999995</v>
      </c>
      <c r="T115" s="165"/>
      <c r="U115" s="166">
        <f t="shared" ref="U115" si="43">-ROUND(Q115/S115*100,0)</f>
        <v>-10</v>
      </c>
    </row>
    <row r="116" spans="1:21" s="136" customFormat="1" x14ac:dyDescent="0.25">
      <c r="A116" s="147"/>
      <c r="B116" s="163"/>
      <c r="C116" s="131"/>
      <c r="D116" s="131"/>
      <c r="E116" s="164"/>
      <c r="F116" s="165"/>
      <c r="G116" s="166"/>
      <c r="H116" s="165"/>
      <c r="I116" s="164"/>
      <c r="J116" s="164"/>
      <c r="K116" s="164"/>
      <c r="L116" s="165"/>
      <c r="M116" s="165"/>
      <c r="N116" s="165"/>
      <c r="O116" s="164"/>
      <c r="P116" s="165"/>
      <c r="Q116" s="167"/>
      <c r="R116" s="165"/>
      <c r="S116" s="164"/>
      <c r="T116" s="165"/>
      <c r="U116" s="166"/>
    </row>
    <row r="117" spans="1:21" s="136" customFormat="1" x14ac:dyDescent="0.25">
      <c r="A117" s="147"/>
      <c r="B117" s="148" t="s">
        <v>151</v>
      </c>
      <c r="C117" s="149"/>
      <c r="D117" s="131"/>
      <c r="E117" s="150"/>
      <c r="F117" s="131"/>
      <c r="G117" s="151"/>
      <c r="H117" s="131"/>
      <c r="I117" s="151"/>
      <c r="J117" s="151"/>
      <c r="K117" s="150"/>
      <c r="L117" s="131"/>
      <c r="M117" s="151"/>
      <c r="N117" s="151"/>
      <c r="O117" s="151"/>
      <c r="P117" s="131"/>
      <c r="Q117" s="131"/>
      <c r="R117" s="131"/>
      <c r="S117" s="131"/>
      <c r="T117" s="131"/>
      <c r="U117" s="131"/>
    </row>
    <row r="118" spans="1:21" s="136" customFormat="1" x14ac:dyDescent="0.25">
      <c r="A118" s="147">
        <v>341</v>
      </c>
      <c r="B118" s="152"/>
      <c r="C118" s="149" t="s">
        <v>114</v>
      </c>
      <c r="D118" s="131"/>
      <c r="E118" s="153">
        <v>1954412.5</v>
      </c>
      <c r="F118" s="131"/>
      <c r="G118" s="151">
        <v>-4</v>
      </c>
      <c r="H118" s="131"/>
      <c r="I118" s="154">
        <f t="shared" ref="I118:I123" si="44">+E118*G118/100</f>
        <v>-78176.5</v>
      </c>
      <c r="J118" s="151"/>
      <c r="K118" s="153">
        <v>181890.33000000002</v>
      </c>
      <c r="L118" s="131"/>
      <c r="M118" s="151">
        <v>0</v>
      </c>
      <c r="N118" s="151"/>
      <c r="O118" s="155">
        <f>-K118*M118/100</f>
        <v>0</v>
      </c>
      <c r="P118" s="131"/>
      <c r="Q118" s="156">
        <f t="shared" ref="Q118:Q123" si="45">-E118*G118/100+O118</f>
        <v>78176.5</v>
      </c>
      <c r="R118" s="131"/>
      <c r="S118" s="157">
        <f t="shared" ref="S118:S123" si="46">+E118+K118</f>
        <v>2136302.83</v>
      </c>
      <c r="T118" s="131"/>
      <c r="U118" s="151">
        <f t="shared" ref="U118:U123" si="47">+U119</f>
        <v>-6</v>
      </c>
    </row>
    <row r="119" spans="1:21" s="136" customFormat="1" x14ac:dyDescent="0.25">
      <c r="A119" s="147">
        <v>342</v>
      </c>
      <c r="B119" s="152"/>
      <c r="C119" s="149" t="s">
        <v>143</v>
      </c>
      <c r="D119" s="131"/>
      <c r="E119" s="153">
        <v>1757935.1700000002</v>
      </c>
      <c r="F119" s="131"/>
      <c r="G119" s="151">
        <v>-4</v>
      </c>
      <c r="H119" s="131"/>
      <c r="I119" s="154">
        <f t="shared" si="44"/>
        <v>-70317.406800000012</v>
      </c>
      <c r="J119" s="151"/>
      <c r="K119" s="153">
        <v>239155.97999999998</v>
      </c>
      <c r="L119" s="131"/>
      <c r="M119" s="151">
        <v>-5</v>
      </c>
      <c r="N119" s="151"/>
      <c r="O119" s="155">
        <f t="shared" ref="O119:O123" si="48">-K119*M119/100</f>
        <v>11957.798999999999</v>
      </c>
      <c r="P119" s="131"/>
      <c r="Q119" s="156">
        <f t="shared" si="45"/>
        <v>82275.205800000011</v>
      </c>
      <c r="R119" s="131"/>
      <c r="S119" s="157">
        <f t="shared" si="46"/>
        <v>1997091.1500000001</v>
      </c>
      <c r="T119" s="131"/>
      <c r="U119" s="151">
        <f t="shared" si="47"/>
        <v>-6</v>
      </c>
    </row>
    <row r="120" spans="1:21" s="136" customFormat="1" x14ac:dyDescent="0.25">
      <c r="A120" s="147">
        <v>343</v>
      </c>
      <c r="B120" s="152"/>
      <c r="C120" s="149" t="s">
        <v>144</v>
      </c>
      <c r="D120" s="131"/>
      <c r="E120" s="153">
        <v>15192424.859999999</v>
      </c>
      <c r="F120" s="131"/>
      <c r="G120" s="151">
        <v>-4</v>
      </c>
      <c r="H120" s="131"/>
      <c r="I120" s="154">
        <f t="shared" si="44"/>
        <v>-607696.99439999997</v>
      </c>
      <c r="J120" s="151"/>
      <c r="K120" s="153">
        <v>4366451.9900000021</v>
      </c>
      <c r="L120" s="131"/>
      <c r="M120" s="151">
        <v>-15</v>
      </c>
      <c r="N120" s="151"/>
      <c r="O120" s="155">
        <f t="shared" si="48"/>
        <v>654967.79850000027</v>
      </c>
      <c r="P120" s="131"/>
      <c r="Q120" s="156">
        <f t="shared" si="45"/>
        <v>1262664.7929000002</v>
      </c>
      <c r="R120" s="131"/>
      <c r="S120" s="157">
        <f t="shared" si="46"/>
        <v>19558876.850000001</v>
      </c>
      <c r="T120" s="131"/>
      <c r="U120" s="151">
        <f t="shared" si="47"/>
        <v>-6</v>
      </c>
    </row>
    <row r="121" spans="1:21" s="136" customFormat="1" x14ac:dyDescent="0.25">
      <c r="A121" s="147">
        <v>344</v>
      </c>
      <c r="B121" s="152"/>
      <c r="C121" s="149" t="s">
        <v>145</v>
      </c>
      <c r="D121" s="131"/>
      <c r="E121" s="153">
        <v>5216426.330000001</v>
      </c>
      <c r="F121" s="131"/>
      <c r="G121" s="151">
        <v>-4</v>
      </c>
      <c r="H121" s="131"/>
      <c r="I121" s="154">
        <f t="shared" si="44"/>
        <v>-208657.05320000005</v>
      </c>
      <c r="J121" s="151"/>
      <c r="K121" s="153">
        <v>234123.08999999997</v>
      </c>
      <c r="L121" s="131"/>
      <c r="M121" s="151">
        <v>-10</v>
      </c>
      <c r="N121" s="151"/>
      <c r="O121" s="155">
        <f t="shared" si="48"/>
        <v>23412.308999999994</v>
      </c>
      <c r="P121" s="131"/>
      <c r="Q121" s="156">
        <f t="shared" si="45"/>
        <v>232069.36220000003</v>
      </c>
      <c r="R121" s="131"/>
      <c r="S121" s="157">
        <f t="shared" si="46"/>
        <v>5450549.4200000009</v>
      </c>
      <c r="T121" s="131"/>
      <c r="U121" s="151">
        <f t="shared" si="47"/>
        <v>-6</v>
      </c>
    </row>
    <row r="122" spans="1:21" s="136" customFormat="1" x14ac:dyDescent="0.25">
      <c r="A122" s="147">
        <v>345</v>
      </c>
      <c r="B122" s="152"/>
      <c r="C122" s="149" t="s">
        <v>117</v>
      </c>
      <c r="D122" s="131"/>
      <c r="E122" s="153">
        <v>2318863.2199999997</v>
      </c>
      <c r="F122" s="131"/>
      <c r="G122" s="151">
        <v>-4</v>
      </c>
      <c r="H122" s="131"/>
      <c r="I122" s="154">
        <f t="shared" si="44"/>
        <v>-92754.528799999985</v>
      </c>
      <c r="J122" s="151"/>
      <c r="K122" s="153">
        <v>180787.39999999994</v>
      </c>
      <c r="L122" s="131"/>
      <c r="M122" s="151">
        <v>-10</v>
      </c>
      <c r="N122" s="151"/>
      <c r="O122" s="155">
        <f t="shared" si="48"/>
        <v>18078.739999999994</v>
      </c>
      <c r="P122" s="131"/>
      <c r="Q122" s="156">
        <f t="shared" si="45"/>
        <v>110833.26879999998</v>
      </c>
      <c r="R122" s="131"/>
      <c r="S122" s="157">
        <f t="shared" si="46"/>
        <v>2499650.6199999996</v>
      </c>
      <c r="T122" s="131"/>
      <c r="U122" s="151">
        <f t="shared" si="47"/>
        <v>-6</v>
      </c>
    </row>
    <row r="123" spans="1:21" s="136" customFormat="1" x14ac:dyDescent="0.25">
      <c r="A123" s="147">
        <v>346</v>
      </c>
      <c r="B123" s="152"/>
      <c r="C123" s="149" t="s">
        <v>118</v>
      </c>
      <c r="D123" s="131"/>
      <c r="E123" s="158">
        <v>890056.15</v>
      </c>
      <c r="F123" s="131"/>
      <c r="G123" s="151">
        <v>-4</v>
      </c>
      <c r="H123" s="131"/>
      <c r="I123" s="159">
        <f t="shared" si="44"/>
        <v>-35602.245999999999</v>
      </c>
      <c r="J123" s="151"/>
      <c r="K123" s="158">
        <v>199493.88000000003</v>
      </c>
      <c r="L123" s="131"/>
      <c r="M123" s="151">
        <v>0</v>
      </c>
      <c r="N123" s="151"/>
      <c r="O123" s="160">
        <f t="shared" si="48"/>
        <v>0</v>
      </c>
      <c r="P123" s="131"/>
      <c r="Q123" s="161">
        <f t="shared" si="45"/>
        <v>35602.245999999999</v>
      </c>
      <c r="R123" s="131"/>
      <c r="S123" s="162">
        <f t="shared" si="46"/>
        <v>1089550.03</v>
      </c>
      <c r="T123" s="131"/>
      <c r="U123" s="151">
        <f t="shared" si="47"/>
        <v>-6</v>
      </c>
    </row>
    <row r="124" spans="1:21" s="136" customFormat="1" x14ac:dyDescent="0.25">
      <c r="A124" s="147"/>
      <c r="B124" s="163" t="s">
        <v>152</v>
      </c>
      <c r="C124" s="131"/>
      <c r="D124" s="131"/>
      <c r="E124" s="164">
        <f>+SUBTOTAL(9,E118:E123)</f>
        <v>27330118.23</v>
      </c>
      <c r="F124" s="165"/>
      <c r="G124" s="166"/>
      <c r="H124" s="165"/>
      <c r="I124" s="164">
        <f>+SUBTOTAL(9,I118:I123)</f>
        <v>-1093204.7292000002</v>
      </c>
      <c r="J124" s="164"/>
      <c r="K124" s="164">
        <f>+SUBTOTAL(9,K118:K123)</f>
        <v>5401902.6700000018</v>
      </c>
      <c r="L124" s="165"/>
      <c r="M124" s="165"/>
      <c r="N124" s="165"/>
      <c r="O124" s="164">
        <f>+SUBTOTAL(9,O118:O123)</f>
        <v>708416.64650000026</v>
      </c>
      <c r="P124" s="165"/>
      <c r="Q124" s="167">
        <f>+SUBTOTAL(9,Q118:Q123)</f>
        <v>1801621.3757000004</v>
      </c>
      <c r="R124" s="165"/>
      <c r="S124" s="164">
        <f>+SUBTOTAL(9,S118:S123)</f>
        <v>32732020.900000006</v>
      </c>
      <c r="T124" s="165"/>
      <c r="U124" s="166">
        <f t="shared" ref="U124" si="49">-ROUND(Q124/S124*100,0)</f>
        <v>-6</v>
      </c>
    </row>
    <row r="125" spans="1:21" s="136" customFormat="1" x14ac:dyDescent="0.25">
      <c r="A125" s="174"/>
      <c r="B125" s="175"/>
      <c r="C125" s="176"/>
      <c r="E125" s="177"/>
      <c r="G125" s="178"/>
      <c r="I125" s="179"/>
      <c r="J125" s="178"/>
      <c r="K125" s="177"/>
      <c r="M125" s="178"/>
      <c r="N125" s="178"/>
      <c r="O125" s="180"/>
      <c r="Q125" s="181"/>
      <c r="S125" s="182"/>
      <c r="U125" s="178"/>
    </row>
    <row r="126" spans="1:21" s="136" customFormat="1" x14ac:dyDescent="0.25">
      <c r="A126" s="147"/>
      <c r="B126" s="148" t="s">
        <v>153</v>
      </c>
      <c r="C126" s="149"/>
      <c r="D126" s="131"/>
      <c r="E126" s="150"/>
      <c r="F126" s="131"/>
      <c r="G126" s="151"/>
      <c r="H126" s="131"/>
      <c r="I126" s="151"/>
      <c r="J126" s="151"/>
      <c r="K126" s="150"/>
      <c r="L126" s="131"/>
      <c r="M126" s="151"/>
      <c r="N126" s="151"/>
      <c r="O126" s="151"/>
      <c r="P126" s="131"/>
      <c r="Q126" s="131"/>
      <c r="R126" s="131"/>
      <c r="S126" s="131"/>
      <c r="T126" s="131"/>
      <c r="U126" s="131"/>
    </row>
    <row r="127" spans="1:21" s="136" customFormat="1" x14ac:dyDescent="0.25">
      <c r="A127" s="147">
        <v>341</v>
      </c>
      <c r="B127" s="152"/>
      <c r="C127" s="149" t="s">
        <v>114</v>
      </c>
      <c r="D127" s="131"/>
      <c r="E127" s="153">
        <v>19621567.130000003</v>
      </c>
      <c r="F127" s="131"/>
      <c r="G127" s="151">
        <v>-5</v>
      </c>
      <c r="H127" s="131"/>
      <c r="I127" s="154">
        <f t="shared" ref="I127:I132" si="50">+E127*G127/100</f>
        <v>-981078.35650000011</v>
      </c>
      <c r="J127" s="151"/>
      <c r="K127" s="153">
        <v>2124361.5100000002</v>
      </c>
      <c r="L127" s="131"/>
      <c r="M127" s="151">
        <v>0</v>
      </c>
      <c r="N127" s="151"/>
      <c r="O127" s="155">
        <f>-K127*M127/100</f>
        <v>0</v>
      </c>
      <c r="P127" s="131"/>
      <c r="Q127" s="156">
        <f t="shared" ref="Q127:Q132" si="51">-E127*G127/100+O127</f>
        <v>981078.35650000011</v>
      </c>
      <c r="R127" s="131"/>
      <c r="S127" s="157">
        <f t="shared" ref="S127:S132" si="52">+E127+K127</f>
        <v>21745928.640000004</v>
      </c>
      <c r="T127" s="131"/>
      <c r="U127" s="151">
        <f t="shared" ref="U127:U132" si="53">+U128</f>
        <v>-7</v>
      </c>
    </row>
    <row r="128" spans="1:21" s="136" customFormat="1" x14ac:dyDescent="0.25">
      <c r="A128" s="147">
        <v>342</v>
      </c>
      <c r="B128" s="152"/>
      <c r="C128" s="149" t="s">
        <v>143</v>
      </c>
      <c r="D128" s="131"/>
      <c r="E128" s="153">
        <v>6617618.5200000005</v>
      </c>
      <c r="F128" s="131"/>
      <c r="G128" s="151">
        <v>-5</v>
      </c>
      <c r="H128" s="131"/>
      <c r="I128" s="154">
        <f t="shared" si="50"/>
        <v>-330880.92600000004</v>
      </c>
      <c r="J128" s="151"/>
      <c r="K128" s="153">
        <v>1088449.83</v>
      </c>
      <c r="L128" s="131"/>
      <c r="M128" s="151">
        <v>-5</v>
      </c>
      <c r="N128" s="151"/>
      <c r="O128" s="155">
        <f t="shared" ref="O128:O132" si="54">-K128*M128/100</f>
        <v>54422.491500000004</v>
      </c>
      <c r="P128" s="131"/>
      <c r="Q128" s="156">
        <f t="shared" si="51"/>
        <v>385303.41750000004</v>
      </c>
      <c r="R128" s="131"/>
      <c r="S128" s="157">
        <f t="shared" si="52"/>
        <v>7706068.3500000006</v>
      </c>
      <c r="T128" s="131"/>
      <c r="U128" s="151">
        <f t="shared" si="53"/>
        <v>-7</v>
      </c>
    </row>
    <row r="129" spans="1:21" s="136" customFormat="1" x14ac:dyDescent="0.25">
      <c r="A129" s="147">
        <v>343</v>
      </c>
      <c r="B129" s="152"/>
      <c r="C129" s="149" t="s">
        <v>144</v>
      </c>
      <c r="D129" s="131"/>
      <c r="E129" s="153">
        <v>123899670.95</v>
      </c>
      <c r="F129" s="131"/>
      <c r="G129" s="151">
        <v>-5</v>
      </c>
      <c r="H129" s="131"/>
      <c r="I129" s="154">
        <f t="shared" si="50"/>
        <v>-6194983.5475000003</v>
      </c>
      <c r="J129" s="151"/>
      <c r="K129" s="153">
        <v>43179506.429999962</v>
      </c>
      <c r="L129" s="131"/>
      <c r="M129" s="151">
        <v>-15</v>
      </c>
      <c r="N129" s="151"/>
      <c r="O129" s="155">
        <f t="shared" si="54"/>
        <v>6476925.9644999942</v>
      </c>
      <c r="P129" s="131"/>
      <c r="Q129" s="156">
        <f t="shared" si="51"/>
        <v>12671909.511999995</v>
      </c>
      <c r="R129" s="131"/>
      <c r="S129" s="157">
        <f t="shared" si="52"/>
        <v>167079177.37999997</v>
      </c>
      <c r="T129" s="131"/>
      <c r="U129" s="151">
        <f t="shared" si="53"/>
        <v>-7</v>
      </c>
    </row>
    <row r="130" spans="1:21" s="136" customFormat="1" x14ac:dyDescent="0.25">
      <c r="A130" s="147">
        <v>344</v>
      </c>
      <c r="B130" s="152"/>
      <c r="C130" s="149" t="s">
        <v>145</v>
      </c>
      <c r="D130" s="131"/>
      <c r="E130" s="153">
        <v>18599425.329999998</v>
      </c>
      <c r="F130" s="131"/>
      <c r="G130" s="151">
        <v>-5</v>
      </c>
      <c r="H130" s="131"/>
      <c r="I130" s="154">
        <f t="shared" si="50"/>
        <v>-929971.26649999991</v>
      </c>
      <c r="J130" s="151"/>
      <c r="K130" s="153">
        <v>927703.16999999993</v>
      </c>
      <c r="L130" s="131"/>
      <c r="M130" s="151">
        <v>-10</v>
      </c>
      <c r="N130" s="151"/>
      <c r="O130" s="155">
        <f t="shared" si="54"/>
        <v>92770.316999999995</v>
      </c>
      <c r="P130" s="131"/>
      <c r="Q130" s="156">
        <f t="shared" si="51"/>
        <v>1022741.5834999999</v>
      </c>
      <c r="R130" s="131"/>
      <c r="S130" s="157">
        <f t="shared" si="52"/>
        <v>19527128.5</v>
      </c>
      <c r="T130" s="131"/>
      <c r="U130" s="151">
        <f t="shared" si="53"/>
        <v>-7</v>
      </c>
    </row>
    <row r="131" spans="1:21" s="136" customFormat="1" x14ac:dyDescent="0.25">
      <c r="A131" s="147">
        <v>345</v>
      </c>
      <c r="B131" s="152"/>
      <c r="C131" s="149" t="s">
        <v>117</v>
      </c>
      <c r="D131" s="131"/>
      <c r="E131" s="153">
        <v>22071825.740000002</v>
      </c>
      <c r="F131" s="131"/>
      <c r="G131" s="151">
        <v>-5</v>
      </c>
      <c r="H131" s="131"/>
      <c r="I131" s="154">
        <f t="shared" si="50"/>
        <v>-1103591.2870000002</v>
      </c>
      <c r="J131" s="151"/>
      <c r="K131" s="153">
        <v>1809929.1799999997</v>
      </c>
      <c r="L131" s="131"/>
      <c r="M131" s="151">
        <v>-10</v>
      </c>
      <c r="N131" s="151"/>
      <c r="O131" s="155">
        <f t="shared" si="54"/>
        <v>180992.91799999998</v>
      </c>
      <c r="P131" s="131"/>
      <c r="Q131" s="156">
        <f t="shared" si="51"/>
        <v>1284584.2050000003</v>
      </c>
      <c r="R131" s="131"/>
      <c r="S131" s="157">
        <f t="shared" si="52"/>
        <v>23881754.920000002</v>
      </c>
      <c r="T131" s="131"/>
      <c r="U131" s="151">
        <f t="shared" si="53"/>
        <v>-7</v>
      </c>
    </row>
    <row r="132" spans="1:21" s="136" customFormat="1" x14ac:dyDescent="0.25">
      <c r="A132" s="147">
        <v>346</v>
      </c>
      <c r="B132" s="152"/>
      <c r="C132" s="149" t="s">
        <v>118</v>
      </c>
      <c r="D132" s="131"/>
      <c r="E132" s="158">
        <v>82152.189999999988</v>
      </c>
      <c r="F132" s="131"/>
      <c r="G132" s="151">
        <v>-5</v>
      </c>
      <c r="H132" s="131"/>
      <c r="I132" s="159">
        <f t="shared" si="50"/>
        <v>-4107.6094999999996</v>
      </c>
      <c r="J132" s="151"/>
      <c r="K132" s="158">
        <v>15543.410000000003</v>
      </c>
      <c r="L132" s="131"/>
      <c r="M132" s="151">
        <v>0</v>
      </c>
      <c r="N132" s="151"/>
      <c r="O132" s="160">
        <f t="shared" si="54"/>
        <v>0</v>
      </c>
      <c r="P132" s="131"/>
      <c r="Q132" s="161">
        <f t="shared" si="51"/>
        <v>4107.6094999999996</v>
      </c>
      <c r="R132" s="131"/>
      <c r="S132" s="162">
        <f t="shared" si="52"/>
        <v>97695.599999999991</v>
      </c>
      <c r="T132" s="131"/>
      <c r="U132" s="151">
        <f t="shared" si="53"/>
        <v>-7</v>
      </c>
    </row>
    <row r="133" spans="1:21" s="136" customFormat="1" x14ac:dyDescent="0.25">
      <c r="A133" s="147"/>
      <c r="B133" s="163" t="s">
        <v>154</v>
      </c>
      <c r="C133" s="131"/>
      <c r="D133" s="131"/>
      <c r="E133" s="170">
        <f>+SUBTOTAL(9,E127:E132)</f>
        <v>190892259.86000001</v>
      </c>
      <c r="F133" s="165"/>
      <c r="G133" s="166"/>
      <c r="H133" s="165"/>
      <c r="I133" s="170">
        <f>+SUBTOTAL(9,I127:I132)</f>
        <v>-9544612.9930000007</v>
      </c>
      <c r="J133" s="164"/>
      <c r="K133" s="170">
        <f>+SUBTOTAL(9,K127:K132)</f>
        <v>49145493.529999964</v>
      </c>
      <c r="L133" s="165"/>
      <c r="M133" s="165"/>
      <c r="N133" s="165"/>
      <c r="O133" s="170">
        <f>+SUBTOTAL(9,O127:O132)</f>
        <v>6805111.6909999941</v>
      </c>
      <c r="P133" s="165"/>
      <c r="Q133" s="171">
        <f>+SUBTOTAL(9,Q127:Q132)</f>
        <v>16349724.683999995</v>
      </c>
      <c r="R133" s="165"/>
      <c r="S133" s="170">
        <f>+SUBTOTAL(9,S127:S132)</f>
        <v>240037753.38999996</v>
      </c>
      <c r="T133" s="165"/>
      <c r="U133" s="166">
        <f t="shared" ref="U133" si="55">-ROUND(Q133/S133*100,0)</f>
        <v>-7</v>
      </c>
    </row>
    <row r="134" spans="1:21" s="136" customFormat="1" x14ac:dyDescent="0.25">
      <c r="A134" s="174"/>
      <c r="B134" s="175"/>
      <c r="C134" s="176"/>
      <c r="E134" s="177"/>
      <c r="G134" s="178"/>
      <c r="I134" s="179"/>
      <c r="J134" s="178"/>
      <c r="K134" s="177"/>
      <c r="M134" s="178"/>
      <c r="N134" s="178"/>
      <c r="O134" s="180"/>
      <c r="Q134" s="181"/>
      <c r="S134" s="182"/>
      <c r="U134" s="178"/>
    </row>
    <row r="135" spans="1:21" x14ac:dyDescent="0.25">
      <c r="A135" s="172" t="s">
        <v>155</v>
      </c>
      <c r="E135" s="183">
        <f>+SUBTOTAL(9,E91:E134)</f>
        <v>739852132.42000031</v>
      </c>
      <c r="I135" s="183">
        <f>+SUBTOTAL(9,I91:I134)</f>
        <v>-59967064.126699992</v>
      </c>
      <c r="K135" s="183">
        <f>+SUBTOTAL(9,K91:K134)</f>
        <v>228791640.60000002</v>
      </c>
      <c r="O135" s="183">
        <f>+SUBTOTAL(9,O91:O134)</f>
        <v>26459094.72900001</v>
      </c>
      <c r="Q135" s="183">
        <f>+SUBTOTAL(9,Q91:Q134)</f>
        <v>86426158.855700016</v>
      </c>
      <c r="S135" s="183">
        <f>+SUBTOTAL(9,S91:S134)</f>
        <v>968643773.01999986</v>
      </c>
    </row>
    <row r="136" spans="1:21" x14ac:dyDescent="0.25">
      <c r="A136" s="147"/>
    </row>
    <row r="137" spans="1:21" ht="13.8" thickBot="1" x14ac:dyDescent="0.3">
      <c r="A137" s="172" t="s">
        <v>156</v>
      </c>
      <c r="B137" s="142"/>
      <c r="C137" s="142"/>
      <c r="D137" s="142"/>
      <c r="E137" s="184">
        <f>+SUBTOTAL(9,E15:E136)</f>
        <v>4833081412.8400011</v>
      </c>
      <c r="F137" s="142"/>
      <c r="G137" s="142"/>
      <c r="H137" s="142"/>
      <c r="I137" s="184">
        <f>+SUBTOTAL(9,I15:I136)</f>
        <v>-281524886.05840003</v>
      </c>
      <c r="J137" s="142"/>
      <c r="K137" s="184">
        <f>+SUBTOTAL(9,K15:K136)</f>
        <v>887575799.38</v>
      </c>
      <c r="L137" s="142"/>
      <c r="M137" s="142"/>
      <c r="N137" s="142"/>
      <c r="O137" s="184">
        <f>+SUBTOTAL(9,O15:O136)</f>
        <v>176629773.31599995</v>
      </c>
      <c r="P137" s="142"/>
      <c r="Q137" s="184">
        <f>+SUBTOTAL(9,Q15:Q136)</f>
        <v>458154659.37440002</v>
      </c>
      <c r="R137" s="142"/>
      <c r="S137" s="184">
        <f>+SUBTOTAL(9,S15:S136)</f>
        <v>5720657212.2200012</v>
      </c>
      <c r="T137" s="142"/>
      <c r="U137" s="142"/>
    </row>
    <row r="138" spans="1:21" ht="13.8" thickTop="1" x14ac:dyDescent="0.25">
      <c r="A138" s="147"/>
    </row>
    <row r="139" spans="1:21" x14ac:dyDescent="0.25">
      <c r="A139" s="147"/>
    </row>
    <row r="140" spans="1:21" x14ac:dyDescent="0.25">
      <c r="A140" s="147"/>
    </row>
    <row r="141" spans="1:21" x14ac:dyDescent="0.25">
      <c r="A141" s="147"/>
    </row>
    <row r="142" spans="1:21" x14ac:dyDescent="0.25">
      <c r="A142" s="147"/>
    </row>
    <row r="143" spans="1:21" x14ac:dyDescent="0.25">
      <c r="A143" s="147"/>
    </row>
    <row r="144" spans="1:21" x14ac:dyDescent="0.25">
      <c r="A144" s="147"/>
    </row>
    <row r="145" spans="1:1" x14ac:dyDescent="0.25">
      <c r="A145" s="147"/>
    </row>
    <row r="146" spans="1:1" x14ac:dyDescent="0.25">
      <c r="A146" s="147"/>
    </row>
    <row r="147" spans="1:1" x14ac:dyDescent="0.25">
      <c r="A147" s="147"/>
    </row>
    <row r="148" spans="1:1" x14ac:dyDescent="0.25">
      <c r="A148" s="147"/>
    </row>
    <row r="149" spans="1:1" x14ac:dyDescent="0.25">
      <c r="A149" s="147"/>
    </row>
    <row r="150" spans="1:1" x14ac:dyDescent="0.25">
      <c r="A150" s="147"/>
    </row>
    <row r="151" spans="1:1" x14ac:dyDescent="0.25">
      <c r="A151" s="147"/>
    </row>
  </sheetData>
  <pageMargins left="0.7" right="0.7" top="1" bottom="0.75" header="0.3" footer="0.3"/>
  <pageSetup scale="52" fitToHeight="0" orientation="landscape" r:id="rId1"/>
  <headerFooter>
    <oddHeader xml:space="preserve">&amp;R
</oddHeader>
    <oddFooter>&amp;R&amp;"Times New Roman,Bold"&amp;12Attachment to Response to KIUC-1 Question No. 3
Page &amp;P of &amp;N
Spanos</oddFooter>
  </headerFooter>
  <rowBreaks count="2" manualBreakCount="2">
    <brk id="72" max="20" man="1"/>
    <brk id="138" max="2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52"/>
  <sheetViews>
    <sheetView zoomScale="90" zoomScaleNormal="90" workbookViewId="0">
      <pane xSplit="3" ySplit="11" topLeftCell="D99" activePane="bottomRight" state="frozen"/>
      <selection activeCell="D1" sqref="D1"/>
      <selection pane="topRight" activeCell="G1" sqref="G1"/>
      <selection pane="bottomLeft" activeCell="D11" sqref="D11"/>
      <selection pane="bottomRight" activeCell="U71" sqref="U71"/>
    </sheetView>
  </sheetViews>
  <sheetFormatPr defaultColWidth="9.109375" defaultRowHeight="13.2" x14ac:dyDescent="0.25"/>
  <cols>
    <col min="1" max="1" width="5.44140625" style="131" customWidth="1"/>
    <col min="2" max="2" width="2.6640625" style="131" customWidth="1"/>
    <col min="3" max="3" width="46.6640625" style="131" customWidth="1"/>
    <col min="4" max="4" width="2.88671875" style="131" customWidth="1"/>
    <col min="5" max="5" width="20.109375" style="131" bestFit="1" customWidth="1"/>
    <col min="6" max="6" width="2" style="131" customWidth="1"/>
    <col min="7" max="7" width="12.88671875" style="131" customWidth="1"/>
    <col min="8" max="8" width="2" style="131" customWidth="1"/>
    <col min="9" max="9" width="24.44140625" style="131" customWidth="1"/>
    <col min="10" max="10" width="2.6640625" style="131" customWidth="1"/>
    <col min="11" max="11" width="17" style="131" bestFit="1" customWidth="1"/>
    <col min="12" max="12" width="2.109375" style="131" customWidth="1"/>
    <col min="13" max="13" width="12.109375" style="131" customWidth="1"/>
    <col min="14" max="14" width="2.6640625" style="131" customWidth="1"/>
    <col min="15" max="15" width="17.33203125" style="131" bestFit="1" customWidth="1"/>
    <col min="16" max="16" width="5" style="131" customWidth="1"/>
    <col min="17" max="17" width="18" style="131" bestFit="1" customWidth="1"/>
    <col min="18" max="18" width="5" style="131" customWidth="1"/>
    <col min="19" max="19" width="18.88671875" style="131" bestFit="1" customWidth="1"/>
    <col min="20" max="20" width="4.109375" style="131" customWidth="1"/>
    <col min="21" max="21" width="14.44140625" style="131" customWidth="1"/>
    <col min="22" max="22" width="14.5546875" style="131" bestFit="1" customWidth="1"/>
    <col min="23" max="16384" width="9.109375" style="131"/>
  </cols>
  <sheetData>
    <row r="1" spans="1:21" x14ac:dyDescent="0.25">
      <c r="A1" s="493" t="s">
        <v>769</v>
      </c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  <c r="R1" s="493"/>
      <c r="S1" s="493"/>
      <c r="T1" s="493"/>
      <c r="U1" s="493"/>
    </row>
    <row r="2" spans="1:21" x14ac:dyDescent="0.25">
      <c r="A2" s="139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</row>
    <row r="3" spans="1:21" x14ac:dyDescent="0.25">
      <c r="A3" s="132" t="s">
        <v>98</v>
      </c>
      <c r="B3" s="132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</row>
    <row r="4" spans="1:21" x14ac:dyDescent="0.25">
      <c r="A4" s="132"/>
      <c r="B4" s="132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</row>
    <row r="5" spans="1:21" x14ac:dyDescent="0.25">
      <c r="A5" s="132" t="s">
        <v>99</v>
      </c>
      <c r="B5" s="132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</row>
    <row r="8" spans="1:21" x14ac:dyDescent="0.25">
      <c r="E8" s="133" t="s">
        <v>86</v>
      </c>
      <c r="F8" s="133"/>
      <c r="G8" s="134"/>
      <c r="H8" s="133"/>
      <c r="I8" s="133"/>
      <c r="J8" s="134"/>
      <c r="K8" s="133" t="s">
        <v>85</v>
      </c>
      <c r="L8" s="133"/>
      <c r="M8" s="133"/>
      <c r="N8" s="133"/>
      <c r="O8" s="133"/>
      <c r="Q8" s="135" t="s">
        <v>64</v>
      </c>
      <c r="T8" s="136"/>
      <c r="U8" s="135" t="s">
        <v>100</v>
      </c>
    </row>
    <row r="9" spans="1:21" x14ac:dyDescent="0.25">
      <c r="A9" s="137"/>
      <c r="B9" s="137"/>
      <c r="C9" s="137"/>
      <c r="D9" s="137"/>
      <c r="E9" s="138" t="s">
        <v>101</v>
      </c>
      <c r="F9" s="139"/>
      <c r="G9" s="138" t="s">
        <v>102</v>
      </c>
      <c r="H9" s="139"/>
      <c r="I9" s="138" t="s">
        <v>102</v>
      </c>
      <c r="J9" s="135"/>
      <c r="K9" s="135" t="s">
        <v>101</v>
      </c>
      <c r="L9" s="139"/>
      <c r="M9" s="135" t="s">
        <v>102</v>
      </c>
      <c r="N9" s="135"/>
      <c r="O9" s="135" t="s">
        <v>102</v>
      </c>
      <c r="P9" s="137"/>
      <c r="Q9" s="135" t="s">
        <v>102</v>
      </c>
      <c r="R9" s="137"/>
      <c r="S9" s="135" t="s">
        <v>64</v>
      </c>
      <c r="T9" s="139"/>
      <c r="U9" s="135" t="s">
        <v>102</v>
      </c>
    </row>
    <row r="10" spans="1:21" x14ac:dyDescent="0.25">
      <c r="A10" s="133" t="s">
        <v>103</v>
      </c>
      <c r="B10" s="133"/>
      <c r="C10" s="133"/>
      <c r="D10" s="137"/>
      <c r="E10" s="140" t="s">
        <v>104</v>
      </c>
      <c r="F10" s="135"/>
      <c r="G10" s="140" t="s">
        <v>105</v>
      </c>
      <c r="H10" s="135"/>
      <c r="I10" s="140" t="s">
        <v>104</v>
      </c>
      <c r="J10" s="135"/>
      <c r="K10" s="140" t="s">
        <v>104</v>
      </c>
      <c r="L10" s="135"/>
      <c r="M10" s="140" t="s">
        <v>105</v>
      </c>
      <c r="N10" s="135"/>
      <c r="O10" s="140" t="s">
        <v>104</v>
      </c>
      <c r="P10" s="137"/>
      <c r="Q10" s="140" t="s">
        <v>104</v>
      </c>
      <c r="R10" s="137"/>
      <c r="S10" s="140" t="s">
        <v>101</v>
      </c>
      <c r="T10" s="135"/>
      <c r="U10" s="140" t="s">
        <v>105</v>
      </c>
    </row>
    <row r="11" spans="1:21" x14ac:dyDescent="0.25">
      <c r="A11" s="141" t="s">
        <v>106</v>
      </c>
      <c r="B11" s="141"/>
      <c r="C11" s="132"/>
      <c r="D11" s="142"/>
      <c r="E11" s="143">
        <v>-2</v>
      </c>
      <c r="F11" s="144"/>
      <c r="G11" s="144">
        <v>-3</v>
      </c>
      <c r="H11" s="144"/>
      <c r="I11" s="143" t="s">
        <v>107</v>
      </c>
      <c r="J11" s="143"/>
      <c r="K11" s="143">
        <v>-5</v>
      </c>
      <c r="L11" s="144"/>
      <c r="M11" s="143">
        <v>-6</v>
      </c>
      <c r="N11" s="143"/>
      <c r="O11" s="144" t="s">
        <v>108</v>
      </c>
      <c r="P11" s="144"/>
      <c r="Q11" s="144" t="s">
        <v>109</v>
      </c>
      <c r="R11" s="144"/>
      <c r="S11" s="144" t="s">
        <v>110</v>
      </c>
      <c r="T11" s="144"/>
      <c r="U11" s="144" t="s">
        <v>111</v>
      </c>
    </row>
    <row r="13" spans="1:21" x14ac:dyDescent="0.25">
      <c r="A13" s="145" t="s">
        <v>112</v>
      </c>
      <c r="B13" s="141"/>
      <c r="C13" s="132"/>
      <c r="I13" s="146"/>
    </row>
    <row r="14" spans="1:21" x14ac:dyDescent="0.25">
      <c r="A14" s="145"/>
      <c r="B14" s="141"/>
      <c r="C14" s="132"/>
      <c r="I14" s="146"/>
    </row>
    <row r="15" spans="1:21" x14ac:dyDescent="0.25">
      <c r="A15" s="147"/>
      <c r="B15" s="148" t="s">
        <v>113</v>
      </c>
      <c r="C15" s="149"/>
      <c r="E15" s="150"/>
      <c r="G15" s="151"/>
      <c r="I15" s="151"/>
      <c r="J15" s="151"/>
      <c r="K15" s="150"/>
      <c r="M15" s="151"/>
      <c r="N15" s="151"/>
      <c r="O15" s="151"/>
    </row>
    <row r="16" spans="1:21" x14ac:dyDescent="0.25">
      <c r="A16" s="147">
        <v>311</v>
      </c>
      <c r="B16" s="152"/>
      <c r="C16" s="149" t="s">
        <v>114</v>
      </c>
      <c r="E16" s="153">
        <v>73168775.609999999</v>
      </c>
      <c r="G16" s="331">
        <v>0</v>
      </c>
      <c r="I16" s="154">
        <f>+E16*G16/100</f>
        <v>0</v>
      </c>
      <c r="J16" s="151"/>
      <c r="K16" s="153">
        <v>2037731.330000001</v>
      </c>
      <c r="M16" s="151">
        <v>-30</v>
      </c>
      <c r="N16" s="151"/>
      <c r="O16" s="155">
        <f>-K16*M16/100</f>
        <v>611319.39900000033</v>
      </c>
      <c r="Q16" s="156">
        <f>-E16*G16/100+O16</f>
        <v>611319.39900000033</v>
      </c>
      <c r="S16" s="157">
        <f>+E16+K16</f>
        <v>75206506.939999998</v>
      </c>
      <c r="U16" s="151">
        <f t="shared" ref="U16:U19" si="0">+U17</f>
        <v>-2</v>
      </c>
    </row>
    <row r="17" spans="1:23" x14ac:dyDescent="0.25">
      <c r="A17" s="147">
        <v>312</v>
      </c>
      <c r="B17" s="152"/>
      <c r="C17" s="149" t="s">
        <v>115</v>
      </c>
      <c r="E17" s="153">
        <v>721019912.32999992</v>
      </c>
      <c r="G17" s="331">
        <v>0</v>
      </c>
      <c r="I17" s="154">
        <f>+E17*G17/100</f>
        <v>0</v>
      </c>
      <c r="J17" s="151"/>
      <c r="K17" s="153">
        <v>63259291.300000019</v>
      </c>
      <c r="M17" s="151">
        <v>-25</v>
      </c>
      <c r="N17" s="151"/>
      <c r="O17" s="155">
        <f t="shared" ref="O17:O20" si="1">-K17*M17/100</f>
        <v>15814822.825000005</v>
      </c>
      <c r="Q17" s="156">
        <f>-E17*G17/100+O17</f>
        <v>15814822.825000005</v>
      </c>
      <c r="S17" s="157">
        <f>+E17+K17</f>
        <v>784279203.63</v>
      </c>
      <c r="U17" s="151">
        <f t="shared" si="0"/>
        <v>-2</v>
      </c>
    </row>
    <row r="18" spans="1:23" x14ac:dyDescent="0.25">
      <c r="A18" s="147">
        <v>314</v>
      </c>
      <c r="B18" s="152"/>
      <c r="C18" s="149" t="s">
        <v>116</v>
      </c>
      <c r="E18" s="153">
        <v>59151117.030000001</v>
      </c>
      <c r="G18" s="331">
        <v>0</v>
      </c>
      <c r="I18" s="154">
        <f>+E18*G18/100</f>
        <v>0</v>
      </c>
      <c r="J18" s="151"/>
      <c r="K18" s="153">
        <v>8389399.7699999958</v>
      </c>
      <c r="M18" s="151">
        <v>-10</v>
      </c>
      <c r="N18" s="151"/>
      <c r="O18" s="155">
        <f t="shared" si="1"/>
        <v>838939.97699999961</v>
      </c>
      <c r="Q18" s="156">
        <f>-E18*G18/100+O18</f>
        <v>838939.97699999961</v>
      </c>
      <c r="S18" s="157">
        <f>+E18+K18</f>
        <v>67540516.799999997</v>
      </c>
      <c r="U18" s="151">
        <f t="shared" si="0"/>
        <v>-2</v>
      </c>
    </row>
    <row r="19" spans="1:23" x14ac:dyDescent="0.25">
      <c r="A19" s="147">
        <v>315</v>
      </c>
      <c r="B19" s="152"/>
      <c r="C19" s="149" t="s">
        <v>117</v>
      </c>
      <c r="E19" s="153">
        <v>43406360.289999999</v>
      </c>
      <c r="G19" s="331">
        <v>0</v>
      </c>
      <c r="I19" s="154">
        <f>+E19*G19/100</f>
        <v>0</v>
      </c>
      <c r="J19" s="151"/>
      <c r="K19" s="153">
        <v>1495823.91</v>
      </c>
      <c r="M19" s="151">
        <v>-15</v>
      </c>
      <c r="N19" s="151"/>
      <c r="O19" s="155">
        <f t="shared" si="1"/>
        <v>224373.58649999998</v>
      </c>
      <c r="Q19" s="156">
        <f>-E19*G19/100+O19</f>
        <v>224373.58649999998</v>
      </c>
      <c r="S19" s="157">
        <f>+E19+K19</f>
        <v>44902184.199999996</v>
      </c>
      <c r="U19" s="151">
        <f t="shared" si="0"/>
        <v>-2</v>
      </c>
    </row>
    <row r="20" spans="1:23" x14ac:dyDescent="0.25">
      <c r="A20" s="147">
        <v>316</v>
      </c>
      <c r="B20" s="152"/>
      <c r="C20" s="149" t="s">
        <v>118</v>
      </c>
      <c r="E20" s="158">
        <v>6310938.6199999982</v>
      </c>
      <c r="G20" s="331">
        <v>0</v>
      </c>
      <c r="I20" s="159">
        <f>+E20*G20/100</f>
        <v>0</v>
      </c>
      <c r="J20" s="151"/>
      <c r="K20" s="158">
        <v>639169.26000000047</v>
      </c>
      <c r="M20" s="151">
        <v>-5</v>
      </c>
      <c r="N20" s="151"/>
      <c r="O20" s="160">
        <f t="shared" si="1"/>
        <v>31958.463000000025</v>
      </c>
      <c r="Q20" s="161">
        <f>-E20*G20/100+O20</f>
        <v>31958.463000000025</v>
      </c>
      <c r="S20" s="162">
        <f>+E20+K20</f>
        <v>6950107.879999999</v>
      </c>
      <c r="U20" s="151">
        <f>+U21</f>
        <v>-2</v>
      </c>
    </row>
    <row r="21" spans="1:23" x14ac:dyDescent="0.25">
      <c r="A21" s="147"/>
      <c r="B21" s="163" t="s">
        <v>119</v>
      </c>
      <c r="E21" s="164">
        <f>+SUBTOTAL(9,E16:E20)</f>
        <v>903057103.87999988</v>
      </c>
      <c r="F21" s="165"/>
      <c r="G21" s="166"/>
      <c r="H21" s="165"/>
      <c r="I21" s="164">
        <f>+SUBTOTAL(9,I16:I20)</f>
        <v>0</v>
      </c>
      <c r="J21" s="164"/>
      <c r="K21" s="164">
        <f>+SUBTOTAL(9,K16:K20)</f>
        <v>75821415.570000008</v>
      </c>
      <c r="L21" s="165"/>
      <c r="M21" s="165"/>
      <c r="N21" s="165"/>
      <c r="O21" s="164">
        <f>+SUBTOTAL(9,O16:O20)</f>
        <v>17521414.250500005</v>
      </c>
      <c r="P21" s="165"/>
      <c r="Q21" s="167">
        <f>+SUBTOTAL(9,Q16:Q20)</f>
        <v>17521414.250500005</v>
      </c>
      <c r="R21" s="165"/>
      <c r="S21" s="164">
        <f>+SUBTOTAL(9,S16:S20)</f>
        <v>978878519.44999993</v>
      </c>
      <c r="T21" s="165"/>
      <c r="U21" s="166">
        <f>-ROUND(Q21/S21*100,0)</f>
        <v>-2</v>
      </c>
    </row>
    <row r="22" spans="1:23" x14ac:dyDescent="0.25">
      <c r="A22" s="147"/>
    </row>
    <row r="23" spans="1:23" x14ac:dyDescent="0.25">
      <c r="A23" s="147"/>
      <c r="B23" s="148" t="s">
        <v>120</v>
      </c>
      <c r="C23" s="149"/>
      <c r="E23" s="150"/>
      <c r="G23" s="151"/>
      <c r="I23" s="151"/>
      <c r="J23" s="151"/>
      <c r="K23" s="150"/>
      <c r="M23" s="151"/>
      <c r="N23" s="151"/>
      <c r="O23" s="151"/>
    </row>
    <row r="24" spans="1:23" ht="14.4" x14ac:dyDescent="0.3">
      <c r="A24" s="147">
        <v>311</v>
      </c>
      <c r="B24" s="152"/>
      <c r="C24" s="149" t="s">
        <v>114</v>
      </c>
      <c r="E24" s="153">
        <v>137535089.65000004</v>
      </c>
      <c r="G24" s="331">
        <v>0</v>
      </c>
      <c r="I24" s="154">
        <f>+E24*G24/100</f>
        <v>0</v>
      </c>
      <c r="J24" s="151"/>
      <c r="K24" s="153">
        <v>7120408.8199999845</v>
      </c>
      <c r="M24" s="151">
        <v>-30</v>
      </c>
      <c r="N24" s="151"/>
      <c r="O24" s="155">
        <f>-K24*M24/100</f>
        <v>2136122.6459999955</v>
      </c>
      <c r="Q24" s="156">
        <f>-E24*G24/100+O24</f>
        <v>2136122.6459999955</v>
      </c>
      <c r="S24" s="157">
        <f>+E24+K24</f>
        <v>144655498.47000003</v>
      </c>
      <c r="U24" s="151">
        <f t="shared" ref="U24:U28" si="2">+U25</f>
        <v>-2</v>
      </c>
      <c r="V24" s="168"/>
      <c r="W24" s="168"/>
    </row>
    <row r="25" spans="1:23" ht="14.4" x14ac:dyDescent="0.3">
      <c r="A25" s="147">
        <v>312</v>
      </c>
      <c r="B25" s="152"/>
      <c r="C25" s="149" t="s">
        <v>115</v>
      </c>
      <c r="E25" s="153">
        <v>2138231986.9500005</v>
      </c>
      <c r="G25" s="331">
        <v>0</v>
      </c>
      <c r="I25" s="154">
        <f>+E25*G25/100</f>
        <v>0</v>
      </c>
      <c r="J25" s="151"/>
      <c r="K25" s="153">
        <v>253402944.20000011</v>
      </c>
      <c r="M25" s="151">
        <v>-25</v>
      </c>
      <c r="N25" s="151"/>
      <c r="O25" s="155">
        <f t="shared" ref="O25:O28" si="3">-K25*M25/100</f>
        <v>63350736.050000027</v>
      </c>
      <c r="Q25" s="156">
        <f>-E25*G25/100+O25</f>
        <v>63350736.050000027</v>
      </c>
      <c r="S25" s="157">
        <f>+E25+K25</f>
        <v>2391634931.1500006</v>
      </c>
      <c r="U25" s="151">
        <f t="shared" si="2"/>
        <v>-2</v>
      </c>
      <c r="V25" s="168"/>
      <c r="W25" s="168"/>
    </row>
    <row r="26" spans="1:23" ht="14.4" x14ac:dyDescent="0.3">
      <c r="A26" s="147">
        <v>314</v>
      </c>
      <c r="B26" s="152"/>
      <c r="C26" s="149" t="s">
        <v>116</v>
      </c>
      <c r="E26" s="153">
        <v>135959226.90999997</v>
      </c>
      <c r="G26" s="331">
        <v>0</v>
      </c>
      <c r="I26" s="154">
        <f>+E26*G26/100</f>
        <v>0</v>
      </c>
      <c r="J26" s="151"/>
      <c r="K26" s="153">
        <v>35640374.989999942</v>
      </c>
      <c r="M26" s="151">
        <v>-10</v>
      </c>
      <c r="N26" s="151"/>
      <c r="O26" s="155">
        <f t="shared" si="3"/>
        <v>3564037.4989999942</v>
      </c>
      <c r="Q26" s="156">
        <f>-E26*G26/100+O26</f>
        <v>3564037.4989999942</v>
      </c>
      <c r="S26" s="157">
        <f>+E26+K26</f>
        <v>171599601.89999992</v>
      </c>
      <c r="U26" s="151">
        <f t="shared" si="2"/>
        <v>-2</v>
      </c>
      <c r="V26" s="168"/>
      <c r="W26" s="168"/>
    </row>
    <row r="27" spans="1:23" ht="14.4" x14ac:dyDescent="0.3">
      <c r="A27" s="147">
        <v>315</v>
      </c>
      <c r="B27" s="152"/>
      <c r="C27" s="149" t="s">
        <v>117</v>
      </c>
      <c r="E27" s="153">
        <v>117419595.41000001</v>
      </c>
      <c r="G27" s="331">
        <v>0</v>
      </c>
      <c r="I27" s="154">
        <f>+E27*G27/100</f>
        <v>0</v>
      </c>
      <c r="J27" s="151"/>
      <c r="K27" s="153">
        <v>9847820.4000000022</v>
      </c>
      <c r="M27" s="151">
        <v>-15</v>
      </c>
      <c r="N27" s="151"/>
      <c r="O27" s="155">
        <f t="shared" si="3"/>
        <v>1477173.0600000003</v>
      </c>
      <c r="Q27" s="156">
        <f>-E27*G27/100+O27</f>
        <v>1477173.0600000003</v>
      </c>
      <c r="S27" s="157">
        <f>+E27+K27</f>
        <v>127267415.81000002</v>
      </c>
      <c r="U27" s="151">
        <f t="shared" si="2"/>
        <v>-2</v>
      </c>
      <c r="V27" s="168"/>
      <c r="W27" s="168"/>
    </row>
    <row r="28" spans="1:23" ht="14.4" x14ac:dyDescent="0.3">
      <c r="A28" s="147">
        <v>316</v>
      </c>
      <c r="B28" s="152"/>
      <c r="C28" s="149" t="s">
        <v>118</v>
      </c>
      <c r="E28" s="158">
        <v>15020775.570000002</v>
      </c>
      <c r="G28" s="331">
        <v>0</v>
      </c>
      <c r="I28" s="159">
        <f>+E28*G28/100</f>
        <v>0</v>
      </c>
      <c r="J28" s="151"/>
      <c r="K28" s="158">
        <v>2179097.5700000022</v>
      </c>
      <c r="M28" s="151">
        <v>-5</v>
      </c>
      <c r="N28" s="151"/>
      <c r="O28" s="160">
        <f t="shared" si="3"/>
        <v>108954.87850000011</v>
      </c>
      <c r="Q28" s="161">
        <f>-E28*G28/100+O28</f>
        <v>108954.87850000011</v>
      </c>
      <c r="S28" s="162">
        <f>+E28+K28</f>
        <v>17199873.140000004</v>
      </c>
      <c r="U28" s="151">
        <f t="shared" si="2"/>
        <v>-2</v>
      </c>
      <c r="V28" s="168"/>
      <c r="W28" s="168"/>
    </row>
    <row r="29" spans="1:23" ht="14.4" x14ac:dyDescent="0.3">
      <c r="A29" s="147"/>
      <c r="B29" s="163" t="s">
        <v>121</v>
      </c>
      <c r="E29" s="164">
        <f>+SUBTOTAL(9,E24:E28)</f>
        <v>2544166674.4900002</v>
      </c>
      <c r="F29" s="165"/>
      <c r="G29" s="166"/>
      <c r="H29" s="165"/>
      <c r="I29" s="164">
        <f>+SUBTOTAL(9,I24:I28)</f>
        <v>0</v>
      </c>
      <c r="J29" s="164"/>
      <c r="K29" s="164">
        <f>+SUBTOTAL(9,K24:K28)</f>
        <v>308190645.98000002</v>
      </c>
      <c r="L29" s="165"/>
      <c r="M29" s="165"/>
      <c r="N29" s="165"/>
      <c r="O29" s="164">
        <f>+SUBTOTAL(9,O24:O28)</f>
        <v>70637024.133500025</v>
      </c>
      <c r="P29" s="165"/>
      <c r="Q29" s="167">
        <f>+SUBTOTAL(9,Q24:Q28)</f>
        <v>70637024.133500025</v>
      </c>
      <c r="R29" s="165"/>
      <c r="S29" s="164">
        <f>+SUBTOTAL(9,S24:S28)</f>
        <v>2852357320.4700007</v>
      </c>
      <c r="T29" s="165"/>
      <c r="U29" s="166">
        <f t="shared" ref="U29" si="4">-ROUND(Q29/S29*100,0)</f>
        <v>-2</v>
      </c>
      <c r="V29" s="168"/>
      <c r="W29" s="168"/>
    </row>
    <row r="30" spans="1:23" ht="14.4" x14ac:dyDescent="0.3">
      <c r="A30" s="147"/>
      <c r="B30" s="163"/>
      <c r="E30" s="169"/>
      <c r="G30" s="151"/>
      <c r="I30" s="169"/>
      <c r="J30" s="169"/>
      <c r="K30" s="169"/>
      <c r="O30" s="169"/>
      <c r="Q30" s="156"/>
      <c r="S30" s="169"/>
      <c r="V30" s="168"/>
      <c r="W30" s="168"/>
    </row>
    <row r="31" spans="1:23" s="136" customFormat="1" x14ac:dyDescent="0.25">
      <c r="A31" s="147"/>
      <c r="B31" s="148" t="s">
        <v>122</v>
      </c>
      <c r="C31" s="149"/>
      <c r="D31" s="131"/>
      <c r="E31" s="150"/>
      <c r="F31" s="131"/>
      <c r="G31" s="151"/>
      <c r="H31" s="131"/>
      <c r="I31" s="151"/>
      <c r="J31" s="151"/>
      <c r="K31" s="150"/>
      <c r="L31" s="131"/>
      <c r="M31" s="151"/>
      <c r="N31" s="151"/>
      <c r="O31" s="151"/>
      <c r="P31" s="131"/>
      <c r="Q31" s="131"/>
      <c r="R31" s="131"/>
      <c r="S31" s="131"/>
      <c r="T31" s="131"/>
      <c r="U31" s="131"/>
    </row>
    <row r="32" spans="1:23" s="136" customFormat="1" x14ac:dyDescent="0.25">
      <c r="A32" s="147">
        <v>311</v>
      </c>
      <c r="B32" s="152"/>
      <c r="C32" s="149" t="s">
        <v>114</v>
      </c>
      <c r="D32" s="131"/>
      <c r="E32" s="153">
        <v>8667845.3300000001</v>
      </c>
      <c r="F32" s="131"/>
      <c r="G32" s="331">
        <v>0</v>
      </c>
      <c r="H32" s="131"/>
      <c r="I32" s="154">
        <f>+E32*G32/100</f>
        <v>0</v>
      </c>
      <c r="J32" s="151"/>
      <c r="K32" s="153">
        <v>0</v>
      </c>
      <c r="L32" s="131"/>
      <c r="M32" s="151">
        <v>-30</v>
      </c>
      <c r="N32" s="151"/>
      <c r="O32" s="155">
        <f>-K32*M32/100</f>
        <v>0</v>
      </c>
      <c r="P32" s="131"/>
      <c r="Q32" s="156">
        <f>-E32*G32/100+O32</f>
        <v>0</v>
      </c>
      <c r="R32" s="131"/>
      <c r="S32" s="157">
        <f>+E32+K32</f>
        <v>8667845.3300000001</v>
      </c>
      <c r="T32" s="131"/>
      <c r="U32" s="151">
        <f t="shared" ref="U32:U36" si="5">+U33</f>
        <v>0</v>
      </c>
    </row>
    <row r="33" spans="1:21" s="136" customFormat="1" x14ac:dyDescent="0.25">
      <c r="A33" s="147">
        <v>312</v>
      </c>
      <c r="B33" s="152"/>
      <c r="C33" s="149" t="s">
        <v>115</v>
      </c>
      <c r="D33" s="131"/>
      <c r="E33" s="153">
        <v>2624701.17</v>
      </c>
      <c r="F33" s="131"/>
      <c r="G33" s="331">
        <v>0</v>
      </c>
      <c r="H33" s="131"/>
      <c r="I33" s="154">
        <f>+E33*G33/100</f>
        <v>0</v>
      </c>
      <c r="J33" s="151"/>
      <c r="K33" s="153">
        <v>0</v>
      </c>
      <c r="L33" s="131"/>
      <c r="M33" s="151">
        <v>-25</v>
      </c>
      <c r="N33" s="151"/>
      <c r="O33" s="155">
        <f t="shared" ref="O33:O36" si="6">-K33*M33/100</f>
        <v>0</v>
      </c>
      <c r="P33" s="131"/>
      <c r="Q33" s="156">
        <f>-E33*G33/100+O33</f>
        <v>0</v>
      </c>
      <c r="R33" s="131"/>
      <c r="S33" s="157">
        <f>+E33+K33</f>
        <v>2624701.17</v>
      </c>
      <c r="T33" s="131"/>
      <c r="U33" s="151">
        <f t="shared" si="5"/>
        <v>0</v>
      </c>
    </row>
    <row r="34" spans="1:21" s="136" customFormat="1" x14ac:dyDescent="0.25">
      <c r="A34" s="147">
        <v>314</v>
      </c>
      <c r="B34" s="152"/>
      <c r="C34" s="149" t="s">
        <v>116</v>
      </c>
      <c r="D34" s="131"/>
      <c r="E34" s="153">
        <v>0</v>
      </c>
      <c r="F34" s="131"/>
      <c r="G34" s="331">
        <v>0</v>
      </c>
      <c r="H34" s="131"/>
      <c r="I34" s="154">
        <f>+E34*G34/100</f>
        <v>0</v>
      </c>
      <c r="J34" s="151"/>
      <c r="K34" s="153">
        <v>0</v>
      </c>
      <c r="L34" s="131"/>
      <c r="M34" s="151">
        <v>-10</v>
      </c>
      <c r="N34" s="151"/>
      <c r="O34" s="155">
        <f t="shared" si="6"/>
        <v>0</v>
      </c>
      <c r="P34" s="131"/>
      <c r="Q34" s="156">
        <f>-E34*G34/100+O34</f>
        <v>0</v>
      </c>
      <c r="R34" s="131"/>
      <c r="S34" s="157">
        <f>+E34+K34</f>
        <v>0</v>
      </c>
      <c r="T34" s="131"/>
      <c r="U34" s="151">
        <f t="shared" si="5"/>
        <v>0</v>
      </c>
    </row>
    <row r="35" spans="1:21" s="136" customFormat="1" x14ac:dyDescent="0.25">
      <c r="A35" s="147">
        <v>315</v>
      </c>
      <c r="B35" s="152"/>
      <c r="C35" s="149" t="s">
        <v>117</v>
      </c>
      <c r="D35" s="131"/>
      <c r="E35" s="153">
        <v>646149.69999999995</v>
      </c>
      <c r="F35" s="131"/>
      <c r="G35" s="331">
        <v>0</v>
      </c>
      <c r="H35" s="131"/>
      <c r="I35" s="154">
        <f>+E35*G35/100</f>
        <v>0</v>
      </c>
      <c r="J35" s="151"/>
      <c r="K35" s="153">
        <v>0</v>
      </c>
      <c r="L35" s="131"/>
      <c r="M35" s="151">
        <v>-15</v>
      </c>
      <c r="N35" s="151"/>
      <c r="O35" s="155">
        <f t="shared" si="6"/>
        <v>0</v>
      </c>
      <c r="P35" s="131"/>
      <c r="Q35" s="156">
        <f>-E35*G35/100+O35</f>
        <v>0</v>
      </c>
      <c r="R35" s="131"/>
      <c r="S35" s="157">
        <f>+E35+K35</f>
        <v>646149.69999999995</v>
      </c>
      <c r="T35" s="131"/>
      <c r="U35" s="151">
        <f t="shared" si="5"/>
        <v>0</v>
      </c>
    </row>
    <row r="36" spans="1:21" s="136" customFormat="1" x14ac:dyDescent="0.25">
      <c r="A36" s="147">
        <v>316</v>
      </c>
      <c r="B36" s="152"/>
      <c r="C36" s="149" t="s">
        <v>118</v>
      </c>
      <c r="D36" s="131"/>
      <c r="E36" s="158">
        <v>425880.77</v>
      </c>
      <c r="F36" s="131"/>
      <c r="G36" s="331">
        <v>0</v>
      </c>
      <c r="H36" s="131"/>
      <c r="I36" s="159">
        <f>+E36*G36/100</f>
        <v>0</v>
      </c>
      <c r="J36" s="151"/>
      <c r="K36" s="158">
        <v>0</v>
      </c>
      <c r="L36" s="131"/>
      <c r="M36" s="151">
        <v>-5</v>
      </c>
      <c r="N36" s="151"/>
      <c r="O36" s="160">
        <f t="shared" si="6"/>
        <v>0</v>
      </c>
      <c r="P36" s="131"/>
      <c r="Q36" s="161">
        <f>-E36*G36/100+O36</f>
        <v>0</v>
      </c>
      <c r="R36" s="131"/>
      <c r="S36" s="162">
        <f>+E36+K36</f>
        <v>425880.77</v>
      </c>
      <c r="T36" s="131"/>
      <c r="U36" s="151">
        <f t="shared" si="5"/>
        <v>0</v>
      </c>
    </row>
    <row r="37" spans="1:21" s="136" customFormat="1" x14ac:dyDescent="0.25">
      <c r="A37" s="147"/>
      <c r="B37" s="163" t="s">
        <v>123</v>
      </c>
      <c r="C37" s="131"/>
      <c r="D37" s="131"/>
      <c r="E37" s="164">
        <f>+SUBTOTAL(9,E32:E36)</f>
        <v>12364576.969999999</v>
      </c>
      <c r="F37" s="165"/>
      <c r="G37" s="166"/>
      <c r="H37" s="165"/>
      <c r="I37" s="164">
        <f>+SUBTOTAL(9,I32:I36)</f>
        <v>0</v>
      </c>
      <c r="J37" s="164"/>
      <c r="K37" s="164">
        <f>+SUBTOTAL(9,K32:K36)</f>
        <v>0</v>
      </c>
      <c r="L37" s="165"/>
      <c r="M37" s="165"/>
      <c r="N37" s="165"/>
      <c r="O37" s="164">
        <f>+SUBTOTAL(9,O32:O36)</f>
        <v>0</v>
      </c>
      <c r="P37" s="165"/>
      <c r="Q37" s="167">
        <f>+SUBTOTAL(9,Q32:Q36)</f>
        <v>0</v>
      </c>
      <c r="R37" s="165"/>
      <c r="S37" s="164">
        <f>+SUBTOTAL(9,S32:S36)</f>
        <v>12364576.969999999</v>
      </c>
      <c r="T37" s="165"/>
      <c r="U37" s="166">
        <f t="shared" ref="U37" si="7">-ROUND(Q37/S37*100,0)</f>
        <v>0</v>
      </c>
    </row>
    <row r="38" spans="1:21" s="136" customFormat="1" x14ac:dyDescent="0.25">
      <c r="A38" s="147"/>
      <c r="B38" s="163"/>
      <c r="C38" s="131"/>
      <c r="D38" s="131"/>
      <c r="E38" s="164"/>
      <c r="F38" s="165"/>
      <c r="G38" s="166"/>
      <c r="H38" s="165"/>
      <c r="I38" s="164"/>
      <c r="J38" s="164"/>
      <c r="K38" s="164"/>
      <c r="L38" s="165"/>
      <c r="M38" s="165"/>
      <c r="N38" s="165"/>
      <c r="O38" s="164"/>
      <c r="P38" s="165"/>
      <c r="Q38" s="167"/>
      <c r="R38" s="165"/>
      <c r="S38" s="164"/>
      <c r="T38" s="165"/>
      <c r="U38" s="166"/>
    </row>
    <row r="39" spans="1:21" s="136" customFormat="1" x14ac:dyDescent="0.25">
      <c r="A39" s="147"/>
      <c r="B39" s="148" t="s">
        <v>124</v>
      </c>
      <c r="C39" s="149"/>
      <c r="D39" s="131"/>
      <c r="E39" s="150"/>
      <c r="F39" s="131"/>
      <c r="G39" s="151"/>
      <c r="H39" s="131"/>
      <c r="I39" s="151"/>
      <c r="J39" s="151"/>
      <c r="K39" s="150"/>
      <c r="L39" s="131"/>
      <c r="M39" s="151"/>
      <c r="N39" s="151"/>
      <c r="O39" s="151"/>
      <c r="P39" s="131"/>
      <c r="Q39" s="131"/>
      <c r="R39" s="131"/>
      <c r="S39" s="131"/>
      <c r="T39" s="131"/>
      <c r="U39" s="131"/>
    </row>
    <row r="40" spans="1:21" s="136" customFormat="1" x14ac:dyDescent="0.25">
      <c r="A40" s="147">
        <v>311</v>
      </c>
      <c r="B40" s="152"/>
      <c r="C40" s="149" t="s">
        <v>114</v>
      </c>
      <c r="D40" s="131"/>
      <c r="E40" s="153">
        <v>37239.96</v>
      </c>
      <c r="F40" s="131"/>
      <c r="G40" s="331">
        <v>0</v>
      </c>
      <c r="H40" s="131"/>
      <c r="I40" s="154">
        <f>+E40*G40/100</f>
        <v>0</v>
      </c>
      <c r="J40" s="151"/>
      <c r="K40" s="153">
        <v>0</v>
      </c>
      <c r="L40" s="131"/>
      <c r="M40" s="151">
        <v>-30</v>
      </c>
      <c r="N40" s="151"/>
      <c r="O40" s="155">
        <f>-K40*M40/100</f>
        <v>0</v>
      </c>
      <c r="P40" s="131"/>
      <c r="Q40" s="156">
        <f>-E40*G40/100+O40</f>
        <v>0</v>
      </c>
      <c r="R40" s="131"/>
      <c r="S40" s="157">
        <f>+E40+K40</f>
        <v>37239.96</v>
      </c>
      <c r="T40" s="131"/>
      <c r="U40" s="151">
        <f t="shared" ref="U40:U44" si="8">+U41</f>
        <v>0</v>
      </c>
    </row>
    <row r="41" spans="1:21" s="136" customFormat="1" x14ac:dyDescent="0.25">
      <c r="A41" s="147">
        <v>312</v>
      </c>
      <c r="B41" s="152"/>
      <c r="C41" s="149" t="s">
        <v>115</v>
      </c>
      <c r="D41" s="131"/>
      <c r="E41" s="153">
        <v>236468.42</v>
      </c>
      <c r="F41" s="131"/>
      <c r="G41" s="331">
        <v>0</v>
      </c>
      <c r="H41" s="131"/>
      <c r="I41" s="154">
        <f>+E41*G41/100</f>
        <v>0</v>
      </c>
      <c r="J41" s="151"/>
      <c r="K41" s="153">
        <v>0</v>
      </c>
      <c r="L41" s="131"/>
      <c r="M41" s="151">
        <v>-25</v>
      </c>
      <c r="N41" s="151"/>
      <c r="O41" s="155">
        <f t="shared" ref="O41:O44" si="9">-K41*M41/100</f>
        <v>0</v>
      </c>
      <c r="P41" s="131"/>
      <c r="Q41" s="156">
        <f>-E41*G41/100+O41</f>
        <v>0</v>
      </c>
      <c r="R41" s="131"/>
      <c r="S41" s="157">
        <f>+E41+K41</f>
        <v>236468.42</v>
      </c>
      <c r="T41" s="131"/>
      <c r="U41" s="151">
        <f t="shared" si="8"/>
        <v>0</v>
      </c>
    </row>
    <row r="42" spans="1:21" s="136" customFormat="1" x14ac:dyDescent="0.25">
      <c r="A42" s="147">
        <v>314</v>
      </c>
      <c r="B42" s="152"/>
      <c r="C42" s="149" t="s">
        <v>116</v>
      </c>
      <c r="D42" s="131"/>
      <c r="E42" s="153">
        <v>0</v>
      </c>
      <c r="F42" s="131"/>
      <c r="G42" s="331">
        <v>0</v>
      </c>
      <c r="H42" s="131"/>
      <c r="I42" s="154">
        <f>+E42*G42/100</f>
        <v>0</v>
      </c>
      <c r="J42" s="151"/>
      <c r="K42" s="153">
        <v>0</v>
      </c>
      <c r="L42" s="131"/>
      <c r="M42" s="151">
        <v>-10</v>
      </c>
      <c r="N42" s="151"/>
      <c r="O42" s="155">
        <f t="shared" si="9"/>
        <v>0</v>
      </c>
      <c r="P42" s="131"/>
      <c r="Q42" s="156">
        <f>-E42*G42/100+O42</f>
        <v>0</v>
      </c>
      <c r="R42" s="131"/>
      <c r="S42" s="157">
        <f>+E42+K42</f>
        <v>0</v>
      </c>
      <c r="T42" s="131"/>
      <c r="U42" s="151">
        <f t="shared" si="8"/>
        <v>0</v>
      </c>
    </row>
    <row r="43" spans="1:21" s="136" customFormat="1" x14ac:dyDescent="0.25">
      <c r="A43" s="147">
        <v>315</v>
      </c>
      <c r="B43" s="152"/>
      <c r="C43" s="149" t="s">
        <v>117</v>
      </c>
      <c r="D43" s="131"/>
      <c r="E43" s="153">
        <v>0</v>
      </c>
      <c r="F43" s="131"/>
      <c r="G43" s="331">
        <v>0</v>
      </c>
      <c r="H43" s="131"/>
      <c r="I43" s="154">
        <f>+E43*G43/100</f>
        <v>0</v>
      </c>
      <c r="J43" s="151"/>
      <c r="K43" s="153">
        <v>0</v>
      </c>
      <c r="L43" s="131"/>
      <c r="M43" s="151">
        <v>-15</v>
      </c>
      <c r="N43" s="151"/>
      <c r="O43" s="155">
        <f t="shared" si="9"/>
        <v>0</v>
      </c>
      <c r="P43" s="131"/>
      <c r="Q43" s="156">
        <f>-E43*G43/100+O43</f>
        <v>0</v>
      </c>
      <c r="R43" s="131"/>
      <c r="S43" s="157">
        <f>+E43+K43</f>
        <v>0</v>
      </c>
      <c r="T43" s="131"/>
      <c r="U43" s="151">
        <f t="shared" si="8"/>
        <v>0</v>
      </c>
    </row>
    <row r="44" spans="1:21" s="136" customFormat="1" x14ac:dyDescent="0.25">
      <c r="A44" s="147">
        <v>316</v>
      </c>
      <c r="B44" s="152"/>
      <c r="C44" s="149" t="s">
        <v>118</v>
      </c>
      <c r="D44" s="131"/>
      <c r="E44" s="158">
        <v>0</v>
      </c>
      <c r="F44" s="131"/>
      <c r="G44" s="331">
        <v>0</v>
      </c>
      <c r="H44" s="131"/>
      <c r="I44" s="159">
        <f>+E44*G44/100</f>
        <v>0</v>
      </c>
      <c r="J44" s="151"/>
      <c r="K44" s="158">
        <v>0</v>
      </c>
      <c r="L44" s="131"/>
      <c r="M44" s="151">
        <v>-5</v>
      </c>
      <c r="N44" s="151"/>
      <c r="O44" s="160">
        <f t="shared" si="9"/>
        <v>0</v>
      </c>
      <c r="P44" s="131"/>
      <c r="Q44" s="161">
        <f>-E44*G44/100+O44</f>
        <v>0</v>
      </c>
      <c r="R44" s="131"/>
      <c r="S44" s="162">
        <f>+E44+K44</f>
        <v>0</v>
      </c>
      <c r="T44" s="131"/>
      <c r="U44" s="151">
        <f t="shared" si="8"/>
        <v>0</v>
      </c>
    </row>
    <row r="45" spans="1:21" s="136" customFormat="1" x14ac:dyDescent="0.25">
      <c r="A45" s="147"/>
      <c r="B45" s="163" t="s">
        <v>125</v>
      </c>
      <c r="C45" s="131"/>
      <c r="D45" s="131"/>
      <c r="E45" s="164">
        <f>+SUBTOTAL(9,E40:E44)</f>
        <v>273708.38</v>
      </c>
      <c r="F45" s="165"/>
      <c r="G45" s="166"/>
      <c r="H45" s="165"/>
      <c r="I45" s="164">
        <f>+SUBTOTAL(9,I40:I44)</f>
        <v>0</v>
      </c>
      <c r="J45" s="164"/>
      <c r="K45" s="164">
        <f>+SUBTOTAL(9,K40:K44)</f>
        <v>0</v>
      </c>
      <c r="L45" s="165"/>
      <c r="M45" s="165"/>
      <c r="N45" s="165"/>
      <c r="O45" s="164">
        <f>+SUBTOTAL(9,O40:O44)</f>
        <v>0</v>
      </c>
      <c r="P45" s="165"/>
      <c r="Q45" s="167">
        <f>+SUBTOTAL(9,Q40:Q44)</f>
        <v>0</v>
      </c>
      <c r="R45" s="165"/>
      <c r="S45" s="164">
        <f>+SUBTOTAL(9,S40:S44)</f>
        <v>273708.38</v>
      </c>
      <c r="T45" s="165"/>
      <c r="U45" s="166">
        <f t="shared" ref="U45" si="10">-ROUND(Q45/S45*100,0)</f>
        <v>0</v>
      </c>
    </row>
    <row r="46" spans="1:21" s="136" customFormat="1" x14ac:dyDescent="0.25">
      <c r="A46" s="147"/>
      <c r="B46" s="163"/>
      <c r="C46" s="131"/>
      <c r="D46" s="131"/>
      <c r="E46" s="164"/>
      <c r="F46" s="165"/>
      <c r="G46" s="166"/>
      <c r="H46" s="165"/>
      <c r="I46" s="164"/>
      <c r="J46" s="164"/>
      <c r="K46" s="164"/>
      <c r="L46" s="165"/>
      <c r="M46" s="165"/>
      <c r="N46" s="165"/>
      <c r="O46" s="164"/>
      <c r="P46" s="165"/>
      <c r="Q46" s="167"/>
      <c r="R46" s="165"/>
      <c r="S46" s="164"/>
      <c r="T46" s="165"/>
      <c r="U46" s="166"/>
    </row>
    <row r="47" spans="1:21" s="136" customFormat="1" x14ac:dyDescent="0.25">
      <c r="A47" s="147"/>
      <c r="B47" s="148" t="s">
        <v>126</v>
      </c>
      <c r="C47" s="149"/>
      <c r="D47" s="131"/>
      <c r="E47" s="150"/>
      <c r="F47" s="131"/>
      <c r="G47" s="151"/>
      <c r="H47" s="131"/>
      <c r="I47" s="151"/>
      <c r="J47" s="151"/>
      <c r="K47" s="150"/>
      <c r="L47" s="131"/>
      <c r="M47" s="151"/>
      <c r="N47" s="151"/>
      <c r="O47" s="151"/>
      <c r="P47" s="131"/>
      <c r="Q47" s="131"/>
      <c r="R47" s="131"/>
      <c r="S47" s="131"/>
      <c r="T47" s="131"/>
      <c r="U47" s="131"/>
    </row>
    <row r="48" spans="1:21" s="136" customFormat="1" x14ac:dyDescent="0.25">
      <c r="A48" s="147">
        <v>311</v>
      </c>
      <c r="B48" s="152"/>
      <c r="C48" s="149" t="s">
        <v>114</v>
      </c>
      <c r="D48" s="131"/>
      <c r="E48" s="153">
        <v>1047780.9800000001</v>
      </c>
      <c r="F48" s="131"/>
      <c r="G48" s="151">
        <v>0</v>
      </c>
      <c r="H48" s="131"/>
      <c r="I48" s="154">
        <f>+E48*G48/100</f>
        <v>0</v>
      </c>
      <c r="J48" s="151"/>
      <c r="K48" s="153">
        <v>55175.409999999974</v>
      </c>
      <c r="L48" s="131"/>
      <c r="M48" s="151">
        <v>-30</v>
      </c>
      <c r="N48" s="151"/>
      <c r="O48" s="155">
        <f>-K48*M48/100</f>
        <v>16552.622999999992</v>
      </c>
      <c r="P48" s="131"/>
      <c r="Q48" s="156">
        <f>-E48*G48/100+O48</f>
        <v>16552.622999999992</v>
      </c>
      <c r="R48" s="131"/>
      <c r="S48" s="157">
        <f>+E48+K48</f>
        <v>1102956.3900000001</v>
      </c>
      <c r="T48" s="131"/>
      <c r="U48" s="151">
        <f t="shared" ref="U48:U52" si="11">+U49</f>
        <v>-1</v>
      </c>
    </row>
    <row r="49" spans="1:23" s="136" customFormat="1" x14ac:dyDescent="0.25">
      <c r="A49" s="147">
        <v>312</v>
      </c>
      <c r="B49" s="152"/>
      <c r="C49" s="149" t="s">
        <v>115</v>
      </c>
      <c r="D49" s="131"/>
      <c r="E49" s="153">
        <v>0</v>
      </c>
      <c r="F49" s="131"/>
      <c r="G49" s="151">
        <v>0</v>
      </c>
      <c r="H49" s="131"/>
      <c r="I49" s="154">
        <f>+E49*G49/100</f>
        <v>0</v>
      </c>
      <c r="J49" s="151"/>
      <c r="K49" s="153">
        <v>0</v>
      </c>
      <c r="L49" s="131"/>
      <c r="M49" s="151">
        <v>-25</v>
      </c>
      <c r="N49" s="151"/>
      <c r="O49" s="155">
        <f t="shared" ref="O49:O52" si="12">-K49*M49/100</f>
        <v>0</v>
      </c>
      <c r="P49" s="131"/>
      <c r="Q49" s="156">
        <f>-E49*G49/100+O49</f>
        <v>0</v>
      </c>
      <c r="R49" s="131"/>
      <c r="S49" s="157">
        <f>+E49+K49</f>
        <v>0</v>
      </c>
      <c r="T49" s="131"/>
      <c r="U49" s="151">
        <f t="shared" si="11"/>
        <v>-1</v>
      </c>
    </row>
    <row r="50" spans="1:23" s="136" customFormat="1" x14ac:dyDescent="0.25">
      <c r="A50" s="147">
        <v>314</v>
      </c>
      <c r="B50" s="152"/>
      <c r="C50" s="149" t="s">
        <v>116</v>
      </c>
      <c r="D50" s="131"/>
      <c r="E50" s="153">
        <v>0</v>
      </c>
      <c r="F50" s="131"/>
      <c r="G50" s="151">
        <v>0</v>
      </c>
      <c r="H50" s="131"/>
      <c r="I50" s="154">
        <f>+E50*G50/100</f>
        <v>0</v>
      </c>
      <c r="J50" s="151"/>
      <c r="K50" s="153">
        <v>0</v>
      </c>
      <c r="L50" s="131"/>
      <c r="M50" s="151">
        <v>-10</v>
      </c>
      <c r="N50" s="151"/>
      <c r="O50" s="155">
        <f t="shared" si="12"/>
        <v>0</v>
      </c>
      <c r="P50" s="131"/>
      <c r="Q50" s="156">
        <f>-E50*G50/100+O50</f>
        <v>0</v>
      </c>
      <c r="R50" s="131"/>
      <c r="S50" s="157">
        <f>+E50+K50</f>
        <v>0</v>
      </c>
      <c r="T50" s="131"/>
      <c r="U50" s="151">
        <f t="shared" si="11"/>
        <v>-1</v>
      </c>
    </row>
    <row r="51" spans="1:23" s="136" customFormat="1" x14ac:dyDescent="0.25">
      <c r="A51" s="147">
        <v>315</v>
      </c>
      <c r="B51" s="152"/>
      <c r="C51" s="149" t="s">
        <v>117</v>
      </c>
      <c r="D51" s="131"/>
      <c r="E51" s="153">
        <v>0</v>
      </c>
      <c r="F51" s="131"/>
      <c r="G51" s="151">
        <v>0</v>
      </c>
      <c r="H51" s="131"/>
      <c r="I51" s="154">
        <f>+E51*G51/100</f>
        <v>0</v>
      </c>
      <c r="J51" s="151"/>
      <c r="K51" s="153">
        <v>0</v>
      </c>
      <c r="L51" s="131"/>
      <c r="M51" s="151">
        <v>-15</v>
      </c>
      <c r="N51" s="151"/>
      <c r="O51" s="155">
        <f t="shared" si="12"/>
        <v>0</v>
      </c>
      <c r="P51" s="131"/>
      <c r="Q51" s="156">
        <f>-E51*G51/100+O51</f>
        <v>0</v>
      </c>
      <c r="R51" s="131"/>
      <c r="S51" s="157">
        <f>+E51+K51</f>
        <v>0</v>
      </c>
      <c r="T51" s="131"/>
      <c r="U51" s="151">
        <f t="shared" si="11"/>
        <v>-1</v>
      </c>
    </row>
    <row r="52" spans="1:23" s="136" customFormat="1" x14ac:dyDescent="0.25">
      <c r="A52" s="147">
        <v>316</v>
      </c>
      <c r="B52" s="152"/>
      <c r="C52" s="149" t="s">
        <v>118</v>
      </c>
      <c r="D52" s="131"/>
      <c r="E52" s="158">
        <v>2934145.0900000008</v>
      </c>
      <c r="F52" s="131"/>
      <c r="G52" s="151">
        <v>0</v>
      </c>
      <c r="H52" s="131"/>
      <c r="I52" s="159">
        <f>+E52*G52/100</f>
        <v>0</v>
      </c>
      <c r="J52" s="151"/>
      <c r="K52" s="158">
        <v>299969.19999999984</v>
      </c>
      <c r="L52" s="131"/>
      <c r="M52" s="151">
        <v>-5</v>
      </c>
      <c r="N52" s="151"/>
      <c r="O52" s="160">
        <f t="shared" si="12"/>
        <v>14998.45999999999</v>
      </c>
      <c r="P52" s="131"/>
      <c r="Q52" s="161">
        <f>-E52*G52/100+O52</f>
        <v>14998.45999999999</v>
      </c>
      <c r="R52" s="131"/>
      <c r="S52" s="162">
        <f>+E52+K52</f>
        <v>3234114.2900000005</v>
      </c>
      <c r="T52" s="131"/>
      <c r="U52" s="151">
        <f t="shared" si="11"/>
        <v>-1</v>
      </c>
    </row>
    <row r="53" spans="1:23" s="136" customFormat="1" x14ac:dyDescent="0.25">
      <c r="A53" s="147"/>
      <c r="B53" s="163" t="s">
        <v>127</v>
      </c>
      <c r="C53" s="131"/>
      <c r="D53" s="131"/>
      <c r="E53" s="164">
        <f>+SUBTOTAL(9,E48:E52)</f>
        <v>3981926.0700000008</v>
      </c>
      <c r="F53" s="165"/>
      <c r="G53" s="166"/>
      <c r="H53" s="165"/>
      <c r="I53" s="164">
        <f>+SUBTOTAL(9,I48:I52)</f>
        <v>0</v>
      </c>
      <c r="J53" s="164"/>
      <c r="K53" s="164">
        <f>+SUBTOTAL(9,K48:K52)</f>
        <v>355144.60999999981</v>
      </c>
      <c r="L53" s="165"/>
      <c r="M53" s="165"/>
      <c r="N53" s="165"/>
      <c r="O53" s="164">
        <f>+SUBTOTAL(9,O48:O52)</f>
        <v>31551.082999999984</v>
      </c>
      <c r="P53" s="165"/>
      <c r="Q53" s="167">
        <f>+SUBTOTAL(9,Q48:Q52)</f>
        <v>31551.082999999984</v>
      </c>
      <c r="R53" s="165"/>
      <c r="S53" s="164">
        <f>+SUBTOTAL(9,S48:S52)</f>
        <v>4337070.6800000006</v>
      </c>
      <c r="T53" s="165"/>
      <c r="U53" s="166">
        <f t="shared" ref="U53" si="13">-ROUND(Q53/S53*100,0)</f>
        <v>-1</v>
      </c>
    </row>
    <row r="54" spans="1:23" ht="14.4" x14ac:dyDescent="0.3">
      <c r="A54" s="168"/>
      <c r="B54" s="168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</row>
    <row r="55" spans="1:23" ht="14.4" x14ac:dyDescent="0.3">
      <c r="A55" s="145" t="s">
        <v>128</v>
      </c>
      <c r="B55" s="168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</row>
    <row r="56" spans="1:23" ht="14.4" x14ac:dyDescent="0.3">
      <c r="A56" s="168"/>
      <c r="B56" s="168"/>
      <c r="C56" s="168"/>
      <c r="D56" s="168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</row>
    <row r="57" spans="1:23" ht="14.4" x14ac:dyDescent="0.3">
      <c r="A57" s="147"/>
      <c r="B57" s="148" t="s">
        <v>129</v>
      </c>
      <c r="C57" s="149"/>
      <c r="E57" s="150"/>
      <c r="G57" s="151"/>
      <c r="I57" s="151"/>
      <c r="J57" s="151"/>
      <c r="K57" s="150"/>
      <c r="M57" s="151"/>
      <c r="N57" s="151"/>
      <c r="O57" s="151"/>
      <c r="V57" s="168"/>
      <c r="W57" s="168"/>
    </row>
    <row r="58" spans="1:23" ht="14.4" x14ac:dyDescent="0.3">
      <c r="A58" s="147">
        <v>311</v>
      </c>
      <c r="B58" s="152"/>
      <c r="C58" s="149" t="s">
        <v>114</v>
      </c>
      <c r="E58" s="153">
        <v>2276358</v>
      </c>
      <c r="G58" s="331">
        <v>0</v>
      </c>
      <c r="I58" s="154">
        <f>+E58*G58/100</f>
        <v>0</v>
      </c>
      <c r="J58" s="151"/>
      <c r="K58" s="153">
        <v>0</v>
      </c>
      <c r="M58" s="151">
        <v>-30</v>
      </c>
      <c r="N58" s="151"/>
      <c r="O58" s="155">
        <f>-K58*M58/100</f>
        <v>0</v>
      </c>
      <c r="Q58" s="156">
        <f>-E58*G58/100+O58</f>
        <v>0</v>
      </c>
      <c r="S58" s="157">
        <f>+E58+K58</f>
        <v>2276358</v>
      </c>
      <c r="U58" s="151">
        <f t="shared" ref="U58:U62" si="14">+U59</f>
        <v>0</v>
      </c>
      <c r="V58" s="168"/>
      <c r="W58" s="168"/>
    </row>
    <row r="59" spans="1:23" ht="14.4" x14ac:dyDescent="0.3">
      <c r="A59" s="147">
        <v>312</v>
      </c>
      <c r="B59" s="152"/>
      <c r="C59" s="149" t="s">
        <v>115</v>
      </c>
      <c r="E59" s="153">
        <v>702555.64</v>
      </c>
      <c r="G59" s="331">
        <v>0</v>
      </c>
      <c r="I59" s="154">
        <f>+E59*G59/100</f>
        <v>0</v>
      </c>
      <c r="J59" s="151"/>
      <c r="K59" s="153">
        <v>0</v>
      </c>
      <c r="M59" s="151">
        <v>-25</v>
      </c>
      <c r="N59" s="151"/>
      <c r="O59" s="155">
        <f t="shared" ref="O59:O62" si="15">-K59*M59/100</f>
        <v>0</v>
      </c>
      <c r="Q59" s="156">
        <f>-E59*G59/100+O59</f>
        <v>0</v>
      </c>
      <c r="S59" s="157">
        <f>+E59+K59</f>
        <v>702555.64</v>
      </c>
      <c r="U59" s="151">
        <f t="shared" si="14"/>
        <v>0</v>
      </c>
      <c r="V59" s="168"/>
      <c r="W59" s="168"/>
    </row>
    <row r="60" spans="1:23" ht="14.4" x14ac:dyDescent="0.3">
      <c r="A60" s="147">
        <v>314</v>
      </c>
      <c r="B60" s="152"/>
      <c r="C60" s="149" t="s">
        <v>116</v>
      </c>
      <c r="E60" s="153">
        <v>0</v>
      </c>
      <c r="G60" s="331">
        <v>0</v>
      </c>
      <c r="I60" s="154">
        <f>+E60*G60/100</f>
        <v>0</v>
      </c>
      <c r="J60" s="151"/>
      <c r="K60" s="153">
        <v>0</v>
      </c>
      <c r="M60" s="151">
        <v>-10</v>
      </c>
      <c r="N60" s="151"/>
      <c r="O60" s="155">
        <f t="shared" si="15"/>
        <v>0</v>
      </c>
      <c r="Q60" s="156">
        <f>-E60*G60/100+O60</f>
        <v>0</v>
      </c>
      <c r="S60" s="157">
        <f>+E60+K60</f>
        <v>0</v>
      </c>
      <c r="U60" s="151">
        <f t="shared" si="14"/>
        <v>0</v>
      </c>
      <c r="V60" s="168"/>
      <c r="W60" s="168"/>
    </row>
    <row r="61" spans="1:23" ht="14.4" x14ac:dyDescent="0.3">
      <c r="A61" s="147">
        <v>315</v>
      </c>
      <c r="B61" s="152"/>
      <c r="C61" s="149" t="s">
        <v>117</v>
      </c>
      <c r="E61" s="153">
        <v>24678.67</v>
      </c>
      <c r="G61" s="331">
        <v>0</v>
      </c>
      <c r="I61" s="154">
        <f>+E61*G61/100</f>
        <v>0</v>
      </c>
      <c r="J61" s="151"/>
      <c r="K61" s="153">
        <v>0</v>
      </c>
      <c r="M61" s="151">
        <v>-15</v>
      </c>
      <c r="N61" s="151"/>
      <c r="O61" s="155">
        <f t="shared" si="15"/>
        <v>0</v>
      </c>
      <c r="Q61" s="156">
        <f>-E61*G61/100+O61</f>
        <v>0</v>
      </c>
      <c r="S61" s="157">
        <f>+E61+K61</f>
        <v>24678.67</v>
      </c>
      <c r="U61" s="151">
        <f t="shared" si="14"/>
        <v>0</v>
      </c>
      <c r="V61" s="168"/>
      <c r="W61" s="168"/>
    </row>
    <row r="62" spans="1:23" ht="14.4" x14ac:dyDescent="0.3">
      <c r="A62" s="147">
        <v>316</v>
      </c>
      <c r="B62" s="152"/>
      <c r="C62" s="149" t="s">
        <v>118</v>
      </c>
      <c r="E62" s="158">
        <v>86032.84</v>
      </c>
      <c r="G62" s="331">
        <v>0</v>
      </c>
      <c r="I62" s="159">
        <f>+E62*G62/100</f>
        <v>0</v>
      </c>
      <c r="J62" s="151"/>
      <c r="K62" s="158">
        <v>0</v>
      </c>
      <c r="M62" s="151">
        <v>-5</v>
      </c>
      <c r="N62" s="151"/>
      <c r="O62" s="160">
        <f t="shared" si="15"/>
        <v>0</v>
      </c>
      <c r="Q62" s="161">
        <f>-E62*G62/100+O62</f>
        <v>0</v>
      </c>
      <c r="S62" s="162">
        <f>+E62+K62</f>
        <v>86032.84</v>
      </c>
      <c r="U62" s="151">
        <f t="shared" si="14"/>
        <v>0</v>
      </c>
      <c r="V62" s="168"/>
      <c r="W62" s="168"/>
    </row>
    <row r="63" spans="1:23" ht="14.4" x14ac:dyDescent="0.3">
      <c r="A63" s="147"/>
      <c r="B63" s="163" t="s">
        <v>130</v>
      </c>
      <c r="E63" s="164">
        <f>+SUBTOTAL(9,E58:E62)</f>
        <v>3089625.15</v>
      </c>
      <c r="F63" s="165"/>
      <c r="G63" s="166"/>
      <c r="H63" s="165"/>
      <c r="I63" s="164">
        <f>+SUBTOTAL(9,I58:I62)</f>
        <v>0</v>
      </c>
      <c r="J63" s="164"/>
      <c r="K63" s="164">
        <f>+SUBTOTAL(9,K58:K62)</f>
        <v>0</v>
      </c>
      <c r="L63" s="165"/>
      <c r="M63" s="165"/>
      <c r="N63" s="165"/>
      <c r="O63" s="164">
        <f>+SUBTOTAL(9,O58:O62)</f>
        <v>0</v>
      </c>
      <c r="P63" s="165"/>
      <c r="Q63" s="167">
        <f>+SUBTOTAL(9,Q58:Q62)</f>
        <v>0</v>
      </c>
      <c r="R63" s="165"/>
      <c r="S63" s="164">
        <f>+SUBTOTAL(9,S58:S62)</f>
        <v>3089625.15</v>
      </c>
      <c r="T63" s="165"/>
      <c r="U63" s="166">
        <f t="shared" ref="U63" si="16">-ROUND(Q63/S63*100,0)</f>
        <v>0</v>
      </c>
      <c r="V63" s="168"/>
      <c r="W63" s="168"/>
    </row>
    <row r="64" spans="1:23" ht="14.4" x14ac:dyDescent="0.3">
      <c r="A64" s="147"/>
      <c r="B64" s="163"/>
      <c r="E64" s="164"/>
      <c r="F64" s="165"/>
      <c r="G64" s="166"/>
      <c r="H64" s="165"/>
      <c r="I64" s="164"/>
      <c r="J64" s="164"/>
      <c r="K64" s="164"/>
      <c r="L64" s="165"/>
      <c r="M64" s="165"/>
      <c r="N64" s="165"/>
      <c r="O64" s="164"/>
      <c r="P64" s="165"/>
      <c r="Q64" s="167"/>
      <c r="R64" s="165"/>
      <c r="S64" s="164"/>
      <c r="T64" s="165"/>
      <c r="U64" s="165"/>
      <c r="V64" s="168"/>
      <c r="W64" s="168"/>
    </row>
    <row r="65" spans="1:23" ht="14.4" x14ac:dyDescent="0.3">
      <c r="A65" s="147"/>
      <c r="B65" s="148" t="s">
        <v>131</v>
      </c>
      <c r="C65" s="149"/>
      <c r="E65" s="150"/>
      <c r="G65" s="151"/>
      <c r="I65" s="151"/>
      <c r="J65" s="151"/>
      <c r="K65" s="150"/>
      <c r="M65" s="151"/>
      <c r="N65" s="151"/>
      <c r="O65" s="151"/>
      <c r="V65" s="168"/>
      <c r="W65" s="168"/>
    </row>
    <row r="66" spans="1:23" ht="14.4" x14ac:dyDescent="0.3">
      <c r="A66" s="147">
        <v>311</v>
      </c>
      <c r="B66" s="152"/>
      <c r="C66" s="149" t="s">
        <v>114</v>
      </c>
      <c r="E66" s="153">
        <v>91880684.859999999</v>
      </c>
      <c r="G66" s="331">
        <v>0</v>
      </c>
      <c r="I66" s="154">
        <f>+E66*G66/100</f>
        <v>0</v>
      </c>
      <c r="J66" s="151"/>
      <c r="K66" s="153">
        <v>13772116.029999992</v>
      </c>
      <c r="M66" s="151">
        <v>-30</v>
      </c>
      <c r="N66" s="151"/>
      <c r="O66" s="155">
        <f>-K66*M66/100</f>
        <v>4131634.8089999976</v>
      </c>
      <c r="Q66" s="156">
        <f>-E66*G66/100+O66</f>
        <v>4131634.8089999976</v>
      </c>
      <c r="S66" s="157">
        <f>+E66+K66</f>
        <v>105652800.88999999</v>
      </c>
      <c r="U66" s="151">
        <f t="shared" ref="U66:U70" si="17">+U67</f>
        <v>-7</v>
      </c>
      <c r="V66" s="168"/>
      <c r="W66" s="168"/>
    </row>
    <row r="67" spans="1:23" ht="14.4" x14ac:dyDescent="0.3">
      <c r="A67" s="147">
        <v>312</v>
      </c>
      <c r="B67" s="152"/>
      <c r="C67" s="149" t="s">
        <v>115</v>
      </c>
      <c r="E67" s="153">
        <v>403063217.63999999</v>
      </c>
      <c r="G67" s="331">
        <v>0</v>
      </c>
      <c r="I67" s="154">
        <f>+E67*G67/100</f>
        <v>0</v>
      </c>
      <c r="J67" s="151"/>
      <c r="K67" s="153">
        <v>206502713.63999987</v>
      </c>
      <c r="M67" s="151">
        <v>-25</v>
      </c>
      <c r="N67" s="151"/>
      <c r="O67" s="155">
        <f t="shared" ref="O67:O70" si="18">-K67*M67/100</f>
        <v>51625678.409999959</v>
      </c>
      <c r="Q67" s="156">
        <f>-E67*G67/100+O67</f>
        <v>51625678.409999959</v>
      </c>
      <c r="S67" s="157">
        <f>+E67+K67</f>
        <v>609565931.27999985</v>
      </c>
      <c r="U67" s="151">
        <f t="shared" si="17"/>
        <v>-7</v>
      </c>
      <c r="V67" s="168"/>
      <c r="W67" s="168"/>
    </row>
    <row r="68" spans="1:23" ht="14.4" x14ac:dyDescent="0.3">
      <c r="A68" s="147">
        <v>314</v>
      </c>
      <c r="B68" s="152"/>
      <c r="C68" s="149" t="s">
        <v>116</v>
      </c>
      <c r="E68" s="153">
        <v>53089792.109999999</v>
      </c>
      <c r="G68" s="331">
        <v>0</v>
      </c>
      <c r="I68" s="154">
        <f>+E68*G68/100</f>
        <v>0</v>
      </c>
      <c r="J68" s="151"/>
      <c r="K68" s="153">
        <v>36817217.830000006</v>
      </c>
      <c r="M68" s="151">
        <v>-10</v>
      </c>
      <c r="N68" s="151"/>
      <c r="O68" s="155">
        <f t="shared" si="18"/>
        <v>3681721.7830000008</v>
      </c>
      <c r="Q68" s="156">
        <f>-E68*G68/100+O68</f>
        <v>3681721.7830000008</v>
      </c>
      <c r="S68" s="157">
        <f>+E68+K68</f>
        <v>89907009.939999998</v>
      </c>
      <c r="U68" s="151">
        <f t="shared" si="17"/>
        <v>-7</v>
      </c>
      <c r="V68" s="168"/>
      <c r="W68" s="168"/>
    </row>
    <row r="69" spans="1:23" ht="14.4" x14ac:dyDescent="0.3">
      <c r="A69" s="147">
        <v>315</v>
      </c>
      <c r="B69" s="152"/>
      <c r="C69" s="149" t="s">
        <v>117</v>
      </c>
      <c r="E69" s="153">
        <v>36593893.709999993</v>
      </c>
      <c r="G69" s="331">
        <v>0</v>
      </c>
      <c r="I69" s="154">
        <f>+E69*G69/100</f>
        <v>0</v>
      </c>
      <c r="J69" s="151"/>
      <c r="K69" s="153">
        <v>11978182.329999994</v>
      </c>
      <c r="M69" s="151">
        <v>-15</v>
      </c>
      <c r="N69" s="151"/>
      <c r="O69" s="155">
        <f t="shared" si="18"/>
        <v>1796727.3494999993</v>
      </c>
      <c r="Q69" s="156">
        <f>-E69*G69/100+O69</f>
        <v>1796727.3494999993</v>
      </c>
      <c r="S69" s="157">
        <f>+E69+K69</f>
        <v>48572076.039999992</v>
      </c>
      <c r="U69" s="151">
        <f t="shared" si="17"/>
        <v>-7</v>
      </c>
      <c r="V69" s="168"/>
      <c r="W69" s="168"/>
    </row>
    <row r="70" spans="1:23" ht="14.4" x14ac:dyDescent="0.3">
      <c r="A70" s="147">
        <v>316</v>
      </c>
      <c r="B70" s="152"/>
      <c r="C70" s="149" t="s">
        <v>118</v>
      </c>
      <c r="E70" s="158">
        <v>6242201.8000000007</v>
      </c>
      <c r="G70" s="331">
        <v>0</v>
      </c>
      <c r="I70" s="159">
        <f>+E70*G70/100</f>
        <v>0</v>
      </c>
      <c r="J70" s="151"/>
      <c r="K70" s="158">
        <v>2127308.1800000006</v>
      </c>
      <c r="M70" s="151">
        <v>-5</v>
      </c>
      <c r="N70" s="151"/>
      <c r="O70" s="160">
        <f t="shared" si="18"/>
        <v>106365.40900000003</v>
      </c>
      <c r="Q70" s="161">
        <f>-E70*G70/100+O70</f>
        <v>106365.40900000003</v>
      </c>
      <c r="S70" s="162">
        <f>+E70+K70</f>
        <v>8369509.9800000014</v>
      </c>
      <c r="U70" s="151">
        <f t="shared" si="17"/>
        <v>-7</v>
      </c>
      <c r="V70" s="168"/>
      <c r="W70" s="168"/>
    </row>
    <row r="71" spans="1:23" ht="14.4" x14ac:dyDescent="0.3">
      <c r="A71" s="147"/>
      <c r="B71" s="163" t="s">
        <v>132</v>
      </c>
      <c r="E71" s="170">
        <f>+SUBTOTAL(9,E66:E70)</f>
        <v>590869790.12</v>
      </c>
      <c r="F71" s="165"/>
      <c r="G71" s="166"/>
      <c r="H71" s="165"/>
      <c r="I71" s="170">
        <f>+SUBTOTAL(9,I66:I70)</f>
        <v>0</v>
      </c>
      <c r="J71" s="164"/>
      <c r="K71" s="170">
        <f>+SUBTOTAL(9,K66:K70)</f>
        <v>271197538.00999987</v>
      </c>
      <c r="L71" s="165"/>
      <c r="M71" s="165"/>
      <c r="N71" s="165"/>
      <c r="O71" s="170">
        <f>+SUBTOTAL(9,O66:O70)</f>
        <v>61342127.760499962</v>
      </c>
      <c r="P71" s="165"/>
      <c r="Q71" s="171">
        <f>+SUBTOTAL(9,Q66:Q70)</f>
        <v>61342127.760499962</v>
      </c>
      <c r="R71" s="165"/>
      <c r="S71" s="170">
        <f>+SUBTOTAL(9,S66:S70)</f>
        <v>862067328.12999988</v>
      </c>
      <c r="T71" s="165"/>
      <c r="U71" s="166">
        <f t="shared" ref="U71" si="19">-ROUND(Q71/S71*100,0)</f>
        <v>-7</v>
      </c>
      <c r="V71" s="168"/>
      <c r="W71" s="168"/>
    </row>
    <row r="72" spans="1:23" ht="14.4" x14ac:dyDescent="0.3">
      <c r="A72" s="147"/>
      <c r="B72" s="163"/>
      <c r="E72" s="164"/>
      <c r="F72" s="165"/>
      <c r="G72" s="166"/>
      <c r="H72" s="165"/>
      <c r="I72" s="164"/>
      <c r="J72" s="164"/>
      <c r="K72" s="164"/>
      <c r="L72" s="165"/>
      <c r="M72" s="165"/>
      <c r="N72" s="165"/>
      <c r="O72" s="164"/>
      <c r="P72" s="165"/>
      <c r="Q72" s="167"/>
      <c r="R72" s="165"/>
      <c r="S72" s="164"/>
      <c r="T72" s="165"/>
      <c r="U72" s="165"/>
      <c r="V72" s="168"/>
      <c r="W72" s="168"/>
    </row>
    <row r="73" spans="1:23" x14ac:dyDescent="0.25">
      <c r="A73" s="172" t="s">
        <v>133</v>
      </c>
      <c r="E73" s="173">
        <f>+SUBTOTAL(9,E16:E72)</f>
        <v>4057803405.0600009</v>
      </c>
      <c r="I73" s="173">
        <f>+SUBTOTAL(9,I16:I72)</f>
        <v>0</v>
      </c>
      <c r="K73" s="173">
        <f>+SUBTOTAL(9,K16:K72)</f>
        <v>655564744.16999996</v>
      </c>
      <c r="O73" s="173">
        <f>+SUBTOTAL(9,O16:O72)</f>
        <v>149532117.22749999</v>
      </c>
      <c r="Q73" s="173">
        <f>+SUBTOTAL(9,Q16:Q72)</f>
        <v>149532117.22749999</v>
      </c>
      <c r="S73" s="173">
        <f>+SUBTOTAL(9,S16:S72)</f>
        <v>4713368149.2299995</v>
      </c>
      <c r="U73" s="157"/>
      <c r="V73" s="157"/>
    </row>
    <row r="74" spans="1:23" x14ac:dyDescent="0.25">
      <c r="A74" s="172"/>
      <c r="E74" s="173"/>
      <c r="I74" s="173"/>
      <c r="K74" s="173"/>
      <c r="O74" s="173"/>
      <c r="Q74" s="173"/>
      <c r="S74" s="173"/>
    </row>
    <row r="75" spans="1:23" x14ac:dyDescent="0.25">
      <c r="A75" s="172"/>
      <c r="E75" s="173"/>
      <c r="I75" s="173"/>
      <c r="K75" s="173"/>
      <c r="O75" s="173"/>
      <c r="Q75" s="173"/>
      <c r="S75" s="173"/>
    </row>
    <row r="76" spans="1:23" x14ac:dyDescent="0.25">
      <c r="A76" s="172" t="s">
        <v>134</v>
      </c>
      <c r="E76" s="173"/>
      <c r="I76" s="173"/>
      <c r="K76" s="173"/>
      <c r="O76" s="173"/>
      <c r="Q76" s="173"/>
      <c r="S76" s="173"/>
    </row>
    <row r="77" spans="1:23" x14ac:dyDescent="0.25">
      <c r="A77" s="172"/>
      <c r="E77" s="173"/>
      <c r="I77" s="173"/>
      <c r="K77" s="173"/>
      <c r="O77" s="173"/>
      <c r="Q77" s="173"/>
      <c r="S77" s="173"/>
    </row>
    <row r="78" spans="1:23" x14ac:dyDescent="0.25">
      <c r="A78" s="147"/>
      <c r="B78" s="148" t="s">
        <v>135</v>
      </c>
      <c r="C78" s="149"/>
      <c r="E78" s="150"/>
      <c r="G78" s="151"/>
      <c r="I78" s="151"/>
      <c r="J78" s="151"/>
      <c r="K78" s="150"/>
      <c r="M78" s="151"/>
      <c r="N78" s="151"/>
      <c r="O78" s="151"/>
    </row>
    <row r="79" spans="1:23" x14ac:dyDescent="0.25">
      <c r="A79" s="147">
        <v>331</v>
      </c>
      <c r="B79" s="152"/>
      <c r="C79" s="149" t="s">
        <v>114</v>
      </c>
      <c r="E79" s="153">
        <v>698416.14</v>
      </c>
      <c r="G79" s="331">
        <v>0</v>
      </c>
      <c r="I79" s="154">
        <f t="shared" ref="I79:I84" si="20">+E79*G79/100</f>
        <v>0</v>
      </c>
      <c r="J79" s="151"/>
      <c r="K79" s="153">
        <v>129186.49999999993</v>
      </c>
      <c r="M79" s="151">
        <v>-5</v>
      </c>
      <c r="N79" s="151"/>
      <c r="O79" s="155">
        <f>-K79*M79/100</f>
        <v>6459.3249999999962</v>
      </c>
      <c r="Q79" s="156">
        <f t="shared" ref="Q79:Q84" si="21">-E79*G79/100+O79</f>
        <v>6459.3249999999962</v>
      </c>
      <c r="S79" s="157">
        <f t="shared" ref="S79:S84" si="22">+E79+K79</f>
        <v>827602.6399999999</v>
      </c>
      <c r="U79" s="151">
        <f t="shared" ref="U79:U84" si="23">+U80</f>
        <v>-2</v>
      </c>
    </row>
    <row r="80" spans="1:23" x14ac:dyDescent="0.25">
      <c r="A80" s="147">
        <v>332</v>
      </c>
      <c r="B80" s="152"/>
      <c r="C80" s="149" t="s">
        <v>136</v>
      </c>
      <c r="E80" s="153">
        <v>19848593</v>
      </c>
      <c r="G80" s="331">
        <v>0</v>
      </c>
      <c r="I80" s="154">
        <f t="shared" si="20"/>
        <v>0</v>
      </c>
      <c r="J80" s="151"/>
      <c r="K80" s="153">
        <v>2037053.3699999996</v>
      </c>
      <c r="M80" s="151">
        <v>-25</v>
      </c>
      <c r="N80" s="151"/>
      <c r="O80" s="155">
        <f t="shared" ref="O80:O84" si="24">-K80*M80/100</f>
        <v>509263.34249999991</v>
      </c>
      <c r="Q80" s="156">
        <f t="shared" si="21"/>
        <v>509263.34249999991</v>
      </c>
      <c r="S80" s="157">
        <f t="shared" si="22"/>
        <v>21885646.370000001</v>
      </c>
      <c r="U80" s="151">
        <f t="shared" si="23"/>
        <v>-2</v>
      </c>
    </row>
    <row r="81" spans="1:21" x14ac:dyDescent="0.25">
      <c r="A81" s="147">
        <v>333</v>
      </c>
      <c r="B81" s="152"/>
      <c r="C81" s="149" t="s">
        <v>137</v>
      </c>
      <c r="E81" s="153">
        <v>13599509.290000001</v>
      </c>
      <c r="G81" s="331">
        <v>0</v>
      </c>
      <c r="I81" s="154">
        <f t="shared" si="20"/>
        <v>0</v>
      </c>
      <c r="J81" s="151"/>
      <c r="K81" s="153">
        <v>459387.03</v>
      </c>
      <c r="M81" s="151">
        <v>-25</v>
      </c>
      <c r="N81" s="151"/>
      <c r="O81" s="155">
        <f t="shared" si="24"/>
        <v>114846.75750000001</v>
      </c>
      <c r="Q81" s="156">
        <f t="shared" si="21"/>
        <v>114846.75750000001</v>
      </c>
      <c r="S81" s="157">
        <f t="shared" si="22"/>
        <v>14058896.32</v>
      </c>
      <c r="U81" s="151">
        <f t="shared" si="23"/>
        <v>-2</v>
      </c>
    </row>
    <row r="82" spans="1:21" x14ac:dyDescent="0.25">
      <c r="A82" s="147">
        <v>334</v>
      </c>
      <c r="B82" s="152"/>
      <c r="C82" s="149" t="s">
        <v>117</v>
      </c>
      <c r="E82" s="153">
        <v>938404.44</v>
      </c>
      <c r="G82" s="331">
        <v>0</v>
      </c>
      <c r="I82" s="154">
        <f t="shared" si="20"/>
        <v>0</v>
      </c>
      <c r="J82" s="151"/>
      <c r="K82" s="153">
        <v>383284.33000000025</v>
      </c>
      <c r="M82" s="151">
        <v>0</v>
      </c>
      <c r="N82" s="151"/>
      <c r="O82" s="155">
        <f t="shared" si="24"/>
        <v>0</v>
      </c>
      <c r="Q82" s="156">
        <f t="shared" si="21"/>
        <v>0</v>
      </c>
      <c r="S82" s="157">
        <f t="shared" si="22"/>
        <v>1321688.7700000003</v>
      </c>
      <c r="U82" s="151">
        <f t="shared" si="23"/>
        <v>-2</v>
      </c>
    </row>
    <row r="83" spans="1:21" x14ac:dyDescent="0.25">
      <c r="A83" s="147">
        <v>335</v>
      </c>
      <c r="B83" s="152"/>
      <c r="C83" s="149" t="s">
        <v>118</v>
      </c>
      <c r="E83" s="153">
        <v>157108.05000000002</v>
      </c>
      <c r="G83" s="331">
        <v>0</v>
      </c>
      <c r="I83" s="154">
        <f t="shared" si="20"/>
        <v>0</v>
      </c>
      <c r="J83" s="151"/>
      <c r="K83" s="153">
        <v>159838.69000000012</v>
      </c>
      <c r="M83" s="151">
        <v>-5</v>
      </c>
      <c r="N83" s="151"/>
      <c r="O83" s="155">
        <f t="shared" si="24"/>
        <v>7991.9345000000067</v>
      </c>
      <c r="Q83" s="156">
        <f t="shared" si="21"/>
        <v>7991.9345000000067</v>
      </c>
      <c r="S83" s="157">
        <f t="shared" si="22"/>
        <v>316946.74000000011</v>
      </c>
      <c r="U83" s="151">
        <f t="shared" si="23"/>
        <v>-2</v>
      </c>
    </row>
    <row r="84" spans="1:21" x14ac:dyDescent="0.25">
      <c r="A84" s="147">
        <v>336</v>
      </c>
      <c r="B84" s="152"/>
      <c r="C84" s="149" t="s">
        <v>138</v>
      </c>
      <c r="E84" s="158">
        <v>183844.44</v>
      </c>
      <c r="G84" s="331">
        <v>0</v>
      </c>
      <c r="I84" s="159">
        <f t="shared" si="20"/>
        <v>0</v>
      </c>
      <c r="J84" s="151"/>
      <c r="K84" s="158">
        <v>50664.689999999995</v>
      </c>
      <c r="M84" s="151">
        <v>0</v>
      </c>
      <c r="N84" s="151"/>
      <c r="O84" s="160">
        <f t="shared" si="24"/>
        <v>0</v>
      </c>
      <c r="Q84" s="161">
        <f t="shared" si="21"/>
        <v>0</v>
      </c>
      <c r="S84" s="162">
        <f t="shared" si="22"/>
        <v>234509.13</v>
      </c>
      <c r="U84" s="151">
        <f t="shared" si="23"/>
        <v>-2</v>
      </c>
    </row>
    <row r="85" spans="1:21" x14ac:dyDescent="0.25">
      <c r="A85" s="147"/>
      <c r="B85" s="163" t="s">
        <v>139</v>
      </c>
      <c r="E85" s="170">
        <f>+SUBTOTAL(9,E79:E84)</f>
        <v>35425875.359999992</v>
      </c>
      <c r="F85" s="165"/>
      <c r="G85" s="166"/>
      <c r="H85" s="165"/>
      <c r="I85" s="170">
        <f>+SUBTOTAL(9,I79:I84)</f>
        <v>0</v>
      </c>
      <c r="J85" s="164"/>
      <c r="K85" s="170">
        <f>+SUBTOTAL(9,K79:K84)</f>
        <v>3219414.6099999994</v>
      </c>
      <c r="L85" s="165"/>
      <c r="M85" s="165"/>
      <c r="N85" s="165"/>
      <c r="O85" s="170">
        <f>+SUBTOTAL(9,O79:O84)</f>
        <v>638561.3594999999</v>
      </c>
      <c r="P85" s="165"/>
      <c r="Q85" s="171">
        <f>+SUBTOTAL(9,Q79:Q84)</f>
        <v>638561.3594999999</v>
      </c>
      <c r="R85" s="165"/>
      <c r="S85" s="170">
        <f>+SUBTOTAL(9,S79:S84)</f>
        <v>38645289.970000006</v>
      </c>
      <c r="T85" s="165"/>
      <c r="U85" s="166">
        <f t="shared" ref="U85" si="25">-ROUND(Q85/S85*100,0)</f>
        <v>-2</v>
      </c>
    </row>
    <row r="86" spans="1:21" x14ac:dyDescent="0.25">
      <c r="A86" s="172"/>
      <c r="E86" s="173"/>
      <c r="I86" s="173"/>
      <c r="K86" s="173"/>
      <c r="O86" s="173"/>
      <c r="Q86" s="173"/>
      <c r="S86" s="173"/>
    </row>
    <row r="87" spans="1:21" x14ac:dyDescent="0.25">
      <c r="A87" s="172" t="s">
        <v>140</v>
      </c>
      <c r="E87" s="173">
        <f>+SUBTOTAL(9,E79:E86)</f>
        <v>35425875.359999992</v>
      </c>
      <c r="I87" s="173">
        <f>+SUBTOTAL(9,I79:I86)</f>
        <v>0</v>
      </c>
      <c r="K87" s="173">
        <f>+SUBTOTAL(9,K79:K86)</f>
        <v>3219414.6099999994</v>
      </c>
      <c r="O87" s="173">
        <f>+SUBTOTAL(9,O79:O86)</f>
        <v>638561.3594999999</v>
      </c>
      <c r="Q87" s="173">
        <f>+SUBTOTAL(9,Q79:Q86)</f>
        <v>638561.3594999999</v>
      </c>
      <c r="S87" s="173">
        <f>+SUBTOTAL(9,S79:S86)</f>
        <v>38645289.970000006</v>
      </c>
    </row>
    <row r="88" spans="1:21" x14ac:dyDescent="0.25">
      <c r="A88" s="172"/>
      <c r="E88" s="173"/>
      <c r="I88" s="173"/>
      <c r="K88" s="173"/>
      <c r="O88" s="173"/>
      <c r="Q88" s="173"/>
      <c r="S88" s="173"/>
    </row>
    <row r="89" spans="1:21" x14ac:dyDescent="0.25">
      <c r="A89" s="172"/>
      <c r="E89" s="173"/>
      <c r="I89" s="173"/>
      <c r="K89" s="173"/>
      <c r="O89" s="173"/>
      <c r="Q89" s="173"/>
      <c r="S89" s="173"/>
    </row>
    <row r="90" spans="1:21" x14ac:dyDescent="0.25">
      <c r="A90" s="172" t="s">
        <v>141</v>
      </c>
    </row>
    <row r="91" spans="1:21" x14ac:dyDescent="0.25">
      <c r="A91" s="147"/>
    </row>
    <row r="92" spans="1:21" s="136" customFormat="1" x14ac:dyDescent="0.25">
      <c r="A92" s="147"/>
      <c r="B92" s="148" t="s">
        <v>142</v>
      </c>
      <c r="C92" s="149"/>
      <c r="D92" s="131"/>
      <c r="E92" s="150"/>
      <c r="F92" s="131"/>
      <c r="G92" s="151"/>
      <c r="H92" s="131"/>
      <c r="I92" s="151"/>
      <c r="J92" s="151"/>
      <c r="K92" s="150"/>
      <c r="L92" s="131"/>
      <c r="M92" s="151"/>
      <c r="N92" s="151"/>
      <c r="O92" s="151"/>
      <c r="P92" s="131"/>
      <c r="Q92" s="131"/>
      <c r="R92" s="131"/>
      <c r="S92" s="131"/>
      <c r="T92" s="131"/>
      <c r="U92" s="131"/>
    </row>
    <row r="93" spans="1:21" s="136" customFormat="1" x14ac:dyDescent="0.25">
      <c r="A93" s="147">
        <v>341</v>
      </c>
      <c r="B93" s="152"/>
      <c r="C93" s="149" t="s">
        <v>114</v>
      </c>
      <c r="D93" s="131"/>
      <c r="E93" s="153">
        <v>10729190.02</v>
      </c>
      <c r="F93" s="131"/>
      <c r="G93" s="331">
        <v>0</v>
      </c>
      <c r="H93" s="131"/>
      <c r="I93" s="154">
        <f t="shared" ref="I93:I98" si="26">+E93*G93/100</f>
        <v>0</v>
      </c>
      <c r="J93" s="151"/>
      <c r="K93" s="153">
        <v>1274580.6200000001</v>
      </c>
      <c r="L93" s="131"/>
      <c r="M93" s="151">
        <v>0</v>
      </c>
      <c r="N93" s="151"/>
      <c r="O93" s="155">
        <f>-K93*M93/100</f>
        <v>0</v>
      </c>
      <c r="P93" s="131"/>
      <c r="Q93" s="156">
        <f t="shared" ref="Q93:Q98" si="27">-E93*G93/100+O93</f>
        <v>0</v>
      </c>
      <c r="R93" s="131"/>
      <c r="S93" s="157">
        <f t="shared" ref="S93:S98" si="28">+E93+K93</f>
        <v>12003770.640000001</v>
      </c>
      <c r="T93" s="131"/>
      <c r="U93" s="151">
        <f t="shared" ref="U93:U98" si="29">+U94</f>
        <v>-2</v>
      </c>
    </row>
    <row r="94" spans="1:21" s="136" customFormat="1" x14ac:dyDescent="0.25">
      <c r="A94" s="147">
        <v>342</v>
      </c>
      <c r="B94" s="152"/>
      <c r="C94" s="149" t="s">
        <v>143</v>
      </c>
      <c r="D94" s="131"/>
      <c r="E94" s="153">
        <v>12737484.179999998</v>
      </c>
      <c r="F94" s="131"/>
      <c r="G94" s="331">
        <v>0</v>
      </c>
      <c r="H94" s="131"/>
      <c r="I94" s="154">
        <f t="shared" si="26"/>
        <v>0</v>
      </c>
      <c r="J94" s="151"/>
      <c r="K94" s="153">
        <v>2187292.3099999991</v>
      </c>
      <c r="L94" s="131"/>
      <c r="M94" s="151">
        <v>-5</v>
      </c>
      <c r="N94" s="151"/>
      <c r="O94" s="155">
        <f t="shared" ref="O94:O98" si="30">-K94*M94/100</f>
        <v>109364.61549999996</v>
      </c>
      <c r="P94" s="131"/>
      <c r="Q94" s="156">
        <f t="shared" si="27"/>
        <v>109364.61549999996</v>
      </c>
      <c r="R94" s="131"/>
      <c r="S94" s="157">
        <f t="shared" si="28"/>
        <v>14924776.489999996</v>
      </c>
      <c r="T94" s="131"/>
      <c r="U94" s="151">
        <f t="shared" si="29"/>
        <v>-2</v>
      </c>
    </row>
    <row r="95" spans="1:21" s="136" customFormat="1" x14ac:dyDescent="0.25">
      <c r="A95" s="147">
        <v>343</v>
      </c>
      <c r="B95" s="152"/>
      <c r="C95" s="149" t="s">
        <v>144</v>
      </c>
      <c r="D95" s="131"/>
      <c r="E95" s="153">
        <v>154519736.08999997</v>
      </c>
      <c r="F95" s="131"/>
      <c r="G95" s="331">
        <v>0</v>
      </c>
      <c r="H95" s="131"/>
      <c r="I95" s="154">
        <f t="shared" si="26"/>
        <v>0</v>
      </c>
      <c r="J95" s="151"/>
      <c r="K95" s="153">
        <v>42783190.480000034</v>
      </c>
      <c r="L95" s="131"/>
      <c r="M95" s="151">
        <v>-15</v>
      </c>
      <c r="N95" s="151"/>
      <c r="O95" s="155">
        <f t="shared" si="30"/>
        <v>6417478.5720000053</v>
      </c>
      <c r="P95" s="131"/>
      <c r="Q95" s="156">
        <f t="shared" si="27"/>
        <v>6417478.5720000053</v>
      </c>
      <c r="R95" s="131"/>
      <c r="S95" s="157">
        <f t="shared" si="28"/>
        <v>197302926.56999999</v>
      </c>
      <c r="T95" s="131"/>
      <c r="U95" s="151">
        <f t="shared" si="29"/>
        <v>-2</v>
      </c>
    </row>
    <row r="96" spans="1:21" s="136" customFormat="1" x14ac:dyDescent="0.25">
      <c r="A96" s="147">
        <v>344</v>
      </c>
      <c r="B96" s="152"/>
      <c r="C96" s="149" t="s">
        <v>145</v>
      </c>
      <c r="D96" s="131"/>
      <c r="E96" s="153">
        <v>29533958.050000001</v>
      </c>
      <c r="F96" s="131"/>
      <c r="G96" s="331">
        <v>0</v>
      </c>
      <c r="H96" s="131"/>
      <c r="I96" s="154">
        <f t="shared" si="26"/>
        <v>0</v>
      </c>
      <c r="J96" s="151"/>
      <c r="K96" s="153">
        <v>1924961.6400000001</v>
      </c>
      <c r="L96" s="131"/>
      <c r="M96" s="151">
        <v>-10</v>
      </c>
      <c r="N96" s="151"/>
      <c r="O96" s="155">
        <f t="shared" si="30"/>
        <v>192496.16400000002</v>
      </c>
      <c r="P96" s="131"/>
      <c r="Q96" s="156">
        <f t="shared" si="27"/>
        <v>192496.16400000002</v>
      </c>
      <c r="R96" s="131"/>
      <c r="S96" s="157">
        <f t="shared" si="28"/>
        <v>31458919.690000001</v>
      </c>
      <c r="T96" s="131"/>
      <c r="U96" s="151">
        <f t="shared" si="29"/>
        <v>-2</v>
      </c>
    </row>
    <row r="97" spans="1:21" s="136" customFormat="1" x14ac:dyDescent="0.25">
      <c r="A97" s="147">
        <v>345</v>
      </c>
      <c r="B97" s="152"/>
      <c r="C97" s="149" t="s">
        <v>117</v>
      </c>
      <c r="D97" s="131"/>
      <c r="E97" s="153">
        <v>18460394.640000004</v>
      </c>
      <c r="F97" s="131"/>
      <c r="G97" s="331">
        <v>0</v>
      </c>
      <c r="H97" s="131"/>
      <c r="I97" s="154">
        <f t="shared" si="26"/>
        <v>0</v>
      </c>
      <c r="J97" s="151"/>
      <c r="K97" s="153">
        <v>1597332.0400000012</v>
      </c>
      <c r="L97" s="131"/>
      <c r="M97" s="151">
        <v>-10</v>
      </c>
      <c r="N97" s="151"/>
      <c r="O97" s="155">
        <f t="shared" si="30"/>
        <v>159733.20400000011</v>
      </c>
      <c r="P97" s="131"/>
      <c r="Q97" s="156">
        <f t="shared" si="27"/>
        <v>159733.20400000011</v>
      </c>
      <c r="R97" s="131"/>
      <c r="S97" s="157">
        <f t="shared" si="28"/>
        <v>20057726.680000007</v>
      </c>
      <c r="T97" s="131"/>
      <c r="U97" s="151">
        <f t="shared" si="29"/>
        <v>-2</v>
      </c>
    </row>
    <row r="98" spans="1:21" s="136" customFormat="1" x14ac:dyDescent="0.25">
      <c r="A98" s="147">
        <v>346</v>
      </c>
      <c r="B98" s="152"/>
      <c r="C98" s="149" t="s">
        <v>118</v>
      </c>
      <c r="D98" s="131"/>
      <c r="E98" s="158">
        <v>3557524.1799999997</v>
      </c>
      <c r="F98" s="131"/>
      <c r="G98" s="331">
        <v>0</v>
      </c>
      <c r="H98" s="131"/>
      <c r="I98" s="159">
        <f t="shared" si="26"/>
        <v>0</v>
      </c>
      <c r="J98" s="151"/>
      <c r="K98" s="158">
        <v>784781.8600000001</v>
      </c>
      <c r="L98" s="131"/>
      <c r="M98" s="151">
        <v>0</v>
      </c>
      <c r="N98" s="151"/>
      <c r="O98" s="160">
        <f t="shared" si="30"/>
        <v>0</v>
      </c>
      <c r="P98" s="131"/>
      <c r="Q98" s="161">
        <f t="shared" si="27"/>
        <v>0</v>
      </c>
      <c r="R98" s="131"/>
      <c r="S98" s="162">
        <f t="shared" si="28"/>
        <v>4342306.04</v>
      </c>
      <c r="T98" s="131"/>
      <c r="U98" s="151">
        <f t="shared" si="29"/>
        <v>-2</v>
      </c>
    </row>
    <row r="99" spans="1:21" s="136" customFormat="1" x14ac:dyDescent="0.25">
      <c r="A99" s="147"/>
      <c r="B99" s="163" t="s">
        <v>146</v>
      </c>
      <c r="C99" s="131"/>
      <c r="D99" s="131"/>
      <c r="E99" s="164">
        <f>+SUBTOTAL(9,E93:E98)</f>
        <v>229538287.16</v>
      </c>
      <c r="F99" s="165"/>
      <c r="G99" s="166"/>
      <c r="H99" s="165"/>
      <c r="I99" s="164">
        <f>+SUBTOTAL(9,I93:I98)</f>
        <v>0</v>
      </c>
      <c r="J99" s="164"/>
      <c r="K99" s="164">
        <f>+SUBTOTAL(9,K93:K98)</f>
        <v>50552138.950000033</v>
      </c>
      <c r="L99" s="165"/>
      <c r="M99" s="165"/>
      <c r="N99" s="165"/>
      <c r="O99" s="164">
        <f>+SUBTOTAL(9,O93:O98)</f>
        <v>6879072.5555000054</v>
      </c>
      <c r="P99" s="165"/>
      <c r="Q99" s="167">
        <f>+SUBTOTAL(9,Q93:Q98)</f>
        <v>6879072.5555000054</v>
      </c>
      <c r="R99" s="165"/>
      <c r="S99" s="164">
        <f>+SUBTOTAL(9,S93:S98)</f>
        <v>280090426.11000001</v>
      </c>
      <c r="T99" s="165"/>
      <c r="U99" s="166">
        <f t="shared" ref="U99" si="31">-ROUND(Q99/S99*100,0)</f>
        <v>-2</v>
      </c>
    </row>
    <row r="100" spans="1:21" s="136" customFormat="1" x14ac:dyDescent="0.25">
      <c r="A100" s="174"/>
      <c r="B100" s="175"/>
      <c r="C100" s="176"/>
      <c r="E100" s="177"/>
      <c r="G100" s="178"/>
      <c r="I100" s="179"/>
      <c r="J100" s="178"/>
      <c r="K100" s="177"/>
      <c r="M100" s="178"/>
      <c r="N100" s="178"/>
      <c r="O100" s="180"/>
      <c r="Q100" s="181"/>
      <c r="S100" s="182"/>
      <c r="U100" s="178"/>
    </row>
    <row r="101" spans="1:21" s="136" customFormat="1" x14ac:dyDescent="0.25">
      <c r="A101" s="147"/>
      <c r="B101" s="148" t="s">
        <v>147</v>
      </c>
      <c r="C101" s="149"/>
      <c r="E101" s="177"/>
      <c r="G101" s="178"/>
      <c r="I101" s="179"/>
      <c r="J101" s="178"/>
      <c r="K101" s="177"/>
      <c r="M101" s="178"/>
      <c r="N101" s="178"/>
      <c r="O101" s="180"/>
      <c r="Q101" s="181"/>
      <c r="S101" s="182"/>
      <c r="U101" s="178"/>
    </row>
    <row r="102" spans="1:21" s="136" customFormat="1" x14ac:dyDescent="0.25">
      <c r="A102" s="147">
        <v>341</v>
      </c>
      <c r="B102" s="152"/>
      <c r="C102" s="149" t="s">
        <v>114</v>
      </c>
      <c r="E102" s="153">
        <v>35590778.399999999</v>
      </c>
      <c r="G102" s="331">
        <v>0</v>
      </c>
      <c r="H102" s="131"/>
      <c r="I102" s="154">
        <f t="shared" ref="I102:I107" si="32">+E102*G102/100</f>
        <v>0</v>
      </c>
      <c r="J102" s="151"/>
      <c r="K102" s="153">
        <v>11304695.390000001</v>
      </c>
      <c r="L102" s="131"/>
      <c r="M102" s="151">
        <v>0</v>
      </c>
      <c r="N102" s="151"/>
      <c r="O102" s="155">
        <f>-K102*M102/100</f>
        <v>0</v>
      </c>
      <c r="P102" s="131"/>
      <c r="Q102" s="156">
        <f t="shared" ref="Q102:Q107" si="33">-E102*G102/100+O102</f>
        <v>0</v>
      </c>
      <c r="R102" s="131"/>
      <c r="S102" s="157">
        <f t="shared" ref="S102:S107" si="34">+E102+K102</f>
        <v>46895473.789999999</v>
      </c>
      <c r="T102" s="131"/>
      <c r="U102" s="151">
        <f t="shared" ref="U102:U107" si="35">+U103</f>
        <v>-3</v>
      </c>
    </row>
    <row r="103" spans="1:21" s="136" customFormat="1" x14ac:dyDescent="0.25">
      <c r="A103" s="147">
        <v>342</v>
      </c>
      <c r="B103" s="152"/>
      <c r="C103" s="149" t="s">
        <v>143</v>
      </c>
      <c r="E103" s="153">
        <v>99261761.25</v>
      </c>
      <c r="G103" s="331">
        <v>0</v>
      </c>
      <c r="H103" s="131"/>
      <c r="I103" s="154">
        <f t="shared" si="32"/>
        <v>0</v>
      </c>
      <c r="J103" s="151"/>
      <c r="K103" s="153">
        <v>35688317.57</v>
      </c>
      <c r="L103" s="131"/>
      <c r="M103" s="151">
        <v>-5</v>
      </c>
      <c r="N103" s="151"/>
      <c r="O103" s="155">
        <f t="shared" ref="O103:O107" si="36">-K103*M103/100</f>
        <v>1784415.8784999999</v>
      </c>
      <c r="P103" s="131"/>
      <c r="Q103" s="156">
        <f t="shared" si="33"/>
        <v>1784415.8784999999</v>
      </c>
      <c r="R103" s="131"/>
      <c r="S103" s="157">
        <f t="shared" si="34"/>
        <v>134950078.81999999</v>
      </c>
      <c r="T103" s="131"/>
      <c r="U103" s="151">
        <f t="shared" si="35"/>
        <v>-3</v>
      </c>
    </row>
    <row r="104" spans="1:21" s="136" customFormat="1" x14ac:dyDescent="0.25">
      <c r="A104" s="147">
        <v>343</v>
      </c>
      <c r="B104" s="152"/>
      <c r="C104" s="149" t="s">
        <v>144</v>
      </c>
      <c r="E104" s="153">
        <v>37556392.659999996</v>
      </c>
      <c r="G104" s="331">
        <v>0</v>
      </c>
      <c r="H104" s="131"/>
      <c r="I104" s="154">
        <f t="shared" si="32"/>
        <v>0</v>
      </c>
      <c r="J104" s="151"/>
      <c r="K104" s="153">
        <v>52316944.220000014</v>
      </c>
      <c r="L104" s="131"/>
      <c r="M104" s="151">
        <v>-15</v>
      </c>
      <c r="N104" s="151"/>
      <c r="O104" s="155">
        <f t="shared" si="36"/>
        <v>7847541.6330000022</v>
      </c>
      <c r="P104" s="131"/>
      <c r="Q104" s="156">
        <f t="shared" si="33"/>
        <v>7847541.6330000022</v>
      </c>
      <c r="R104" s="131"/>
      <c r="S104" s="157">
        <f t="shared" si="34"/>
        <v>89873336.88000001</v>
      </c>
      <c r="T104" s="131"/>
      <c r="U104" s="151">
        <f t="shared" si="35"/>
        <v>-3</v>
      </c>
    </row>
    <row r="105" spans="1:21" s="136" customFormat="1" x14ac:dyDescent="0.25">
      <c r="A105" s="147">
        <v>344</v>
      </c>
      <c r="B105" s="152"/>
      <c r="C105" s="149" t="s">
        <v>145</v>
      </c>
      <c r="E105" s="153">
        <v>94945376.349999994</v>
      </c>
      <c r="G105" s="331">
        <v>0</v>
      </c>
      <c r="H105" s="131"/>
      <c r="I105" s="154">
        <f t="shared" si="32"/>
        <v>0</v>
      </c>
      <c r="J105" s="151"/>
      <c r="K105" s="153">
        <v>18444829.98</v>
      </c>
      <c r="L105" s="131"/>
      <c r="M105" s="151">
        <v>-10</v>
      </c>
      <c r="N105" s="151"/>
      <c r="O105" s="155">
        <f t="shared" si="36"/>
        <v>1844482.9980000001</v>
      </c>
      <c r="P105" s="131"/>
      <c r="Q105" s="156">
        <f t="shared" si="33"/>
        <v>1844482.9980000001</v>
      </c>
      <c r="R105" s="131"/>
      <c r="S105" s="157">
        <f t="shared" si="34"/>
        <v>113390206.33</v>
      </c>
      <c r="T105" s="131"/>
      <c r="U105" s="151">
        <f t="shared" si="35"/>
        <v>-3</v>
      </c>
    </row>
    <row r="106" spans="1:21" s="136" customFormat="1" x14ac:dyDescent="0.25">
      <c r="A106" s="147">
        <v>345</v>
      </c>
      <c r="B106" s="152"/>
      <c r="C106" s="149" t="s">
        <v>117</v>
      </c>
      <c r="E106" s="153">
        <v>20740206.600000001</v>
      </c>
      <c r="G106" s="331">
        <v>0</v>
      </c>
      <c r="H106" s="131"/>
      <c r="I106" s="154">
        <f t="shared" si="32"/>
        <v>0</v>
      </c>
      <c r="J106" s="151"/>
      <c r="K106" s="153">
        <v>5546245.96</v>
      </c>
      <c r="L106" s="131"/>
      <c r="M106" s="151">
        <v>-10</v>
      </c>
      <c r="N106" s="151"/>
      <c r="O106" s="155">
        <f t="shared" si="36"/>
        <v>554624.59600000002</v>
      </c>
      <c r="P106" s="131"/>
      <c r="Q106" s="156">
        <f t="shared" si="33"/>
        <v>554624.59600000002</v>
      </c>
      <c r="R106" s="131"/>
      <c r="S106" s="157">
        <f t="shared" si="34"/>
        <v>26286452.560000002</v>
      </c>
      <c r="T106" s="131"/>
      <c r="U106" s="151">
        <f t="shared" si="35"/>
        <v>-3</v>
      </c>
    </row>
    <row r="107" spans="1:21" s="136" customFormat="1" x14ac:dyDescent="0.25">
      <c r="A107" s="147">
        <v>346</v>
      </c>
      <c r="B107" s="152"/>
      <c r="C107" s="149" t="s">
        <v>118</v>
      </c>
      <c r="E107" s="158">
        <v>11662.39</v>
      </c>
      <c r="G107" s="331">
        <v>0</v>
      </c>
      <c r="H107" s="131"/>
      <c r="I107" s="159">
        <f t="shared" si="32"/>
        <v>0</v>
      </c>
      <c r="J107" s="151"/>
      <c r="K107" s="158">
        <v>9403.16</v>
      </c>
      <c r="L107" s="131"/>
      <c r="M107" s="151">
        <v>0</v>
      </c>
      <c r="N107" s="151"/>
      <c r="O107" s="160">
        <f t="shared" si="36"/>
        <v>0</v>
      </c>
      <c r="P107" s="131"/>
      <c r="Q107" s="161">
        <f t="shared" si="33"/>
        <v>0</v>
      </c>
      <c r="R107" s="131"/>
      <c r="S107" s="162">
        <f t="shared" si="34"/>
        <v>21065.55</v>
      </c>
      <c r="T107" s="131"/>
      <c r="U107" s="151">
        <f t="shared" si="35"/>
        <v>-3</v>
      </c>
    </row>
    <row r="108" spans="1:21" s="136" customFormat="1" x14ac:dyDescent="0.25">
      <c r="A108" s="147"/>
      <c r="B108" s="163" t="s">
        <v>148</v>
      </c>
      <c r="C108" s="131"/>
      <c r="E108" s="164">
        <f>+SUBTOTAL(9,E102:E107)</f>
        <v>288106177.64999998</v>
      </c>
      <c r="G108" s="166"/>
      <c r="H108" s="165"/>
      <c r="I108" s="164">
        <f>+SUBTOTAL(9,I102:I107)</f>
        <v>0</v>
      </c>
      <c r="J108" s="164"/>
      <c r="K108" s="164">
        <f>+SUBTOTAL(9,K102:K107)</f>
        <v>123310436.28</v>
      </c>
      <c r="L108" s="165"/>
      <c r="M108" s="165"/>
      <c r="N108" s="165"/>
      <c r="O108" s="164">
        <f>+SUBTOTAL(9,O102:O107)</f>
        <v>12031065.105500003</v>
      </c>
      <c r="P108" s="165"/>
      <c r="Q108" s="167">
        <f>+SUBTOTAL(9,Q102:Q107)</f>
        <v>12031065.105500003</v>
      </c>
      <c r="R108" s="165"/>
      <c r="S108" s="164">
        <f>+SUBTOTAL(9,S102:S107)</f>
        <v>411416613.93000001</v>
      </c>
      <c r="T108" s="165"/>
      <c r="U108" s="166">
        <f t="shared" ref="U108" si="37">-ROUND(Q108/S108*100,0)</f>
        <v>-3</v>
      </c>
    </row>
    <row r="109" spans="1:21" s="136" customFormat="1" x14ac:dyDescent="0.25">
      <c r="A109" s="174"/>
      <c r="B109" s="175"/>
      <c r="C109" s="176"/>
      <c r="E109" s="177"/>
      <c r="G109" s="178"/>
      <c r="I109" s="179"/>
      <c r="J109" s="178"/>
      <c r="K109" s="177"/>
      <c r="M109" s="178"/>
      <c r="N109" s="178"/>
      <c r="O109" s="180"/>
      <c r="Q109" s="181"/>
      <c r="S109" s="182"/>
      <c r="U109" s="178"/>
    </row>
    <row r="110" spans="1:21" s="136" customFormat="1" x14ac:dyDescent="0.25">
      <c r="A110" s="147"/>
      <c r="B110" s="148" t="s">
        <v>149</v>
      </c>
      <c r="C110" s="149"/>
      <c r="D110" s="131"/>
      <c r="E110" s="150"/>
      <c r="F110" s="131"/>
      <c r="G110" s="151"/>
      <c r="H110" s="131"/>
      <c r="I110" s="151"/>
      <c r="J110" s="151"/>
      <c r="K110" s="150"/>
      <c r="L110" s="131"/>
      <c r="M110" s="151"/>
      <c r="N110" s="151"/>
      <c r="O110" s="151"/>
      <c r="P110" s="131"/>
      <c r="Q110" s="131"/>
      <c r="R110" s="131"/>
      <c r="S110" s="131"/>
      <c r="T110" s="131"/>
      <c r="U110" s="131"/>
    </row>
    <row r="111" spans="1:21" s="136" customFormat="1" x14ac:dyDescent="0.25">
      <c r="A111" s="147">
        <v>341</v>
      </c>
      <c r="B111" s="152"/>
      <c r="C111" s="149" t="s">
        <v>114</v>
      </c>
      <c r="D111" s="131"/>
      <c r="E111" s="153">
        <v>286342.78999999998</v>
      </c>
      <c r="F111" s="131"/>
      <c r="G111" s="331">
        <v>0</v>
      </c>
      <c r="H111" s="131"/>
      <c r="I111" s="154">
        <f t="shared" ref="I111:I115" si="38">+E111*G111/100</f>
        <v>0</v>
      </c>
      <c r="J111" s="151"/>
      <c r="K111" s="153">
        <v>5108.76</v>
      </c>
      <c r="L111" s="131"/>
      <c r="M111" s="151">
        <v>0</v>
      </c>
      <c r="N111" s="151"/>
      <c r="O111" s="155">
        <f>-K111*M111/100</f>
        <v>0</v>
      </c>
      <c r="P111" s="131"/>
      <c r="Q111" s="156">
        <f t="shared" ref="Q111:Q115" si="39">-E111*G111/100+O111</f>
        <v>0</v>
      </c>
      <c r="R111" s="131"/>
      <c r="S111" s="157">
        <f t="shared" ref="S111:S115" si="40">+E111+K111</f>
        <v>291451.55</v>
      </c>
      <c r="T111" s="131"/>
      <c r="U111" s="151">
        <f t="shared" ref="U111:U115" si="41">+U112</f>
        <v>-1</v>
      </c>
    </row>
    <row r="112" spans="1:21" s="136" customFormat="1" x14ac:dyDescent="0.25">
      <c r="A112" s="147">
        <v>342</v>
      </c>
      <c r="B112" s="152"/>
      <c r="C112" s="149" t="s">
        <v>143</v>
      </c>
      <c r="D112" s="131"/>
      <c r="E112" s="153">
        <v>448833.48</v>
      </c>
      <c r="F112" s="131"/>
      <c r="G112" s="331">
        <v>0</v>
      </c>
      <c r="H112" s="131"/>
      <c r="I112" s="154">
        <f t="shared" si="38"/>
        <v>0</v>
      </c>
      <c r="J112" s="151"/>
      <c r="K112" s="153">
        <v>23283.35</v>
      </c>
      <c r="L112" s="131"/>
      <c r="M112" s="151">
        <v>-5</v>
      </c>
      <c r="N112" s="151"/>
      <c r="O112" s="155">
        <f t="shared" ref="O112:O115" si="42">-K112*M112/100</f>
        <v>1164.1675</v>
      </c>
      <c r="P112" s="131"/>
      <c r="Q112" s="156">
        <f t="shared" si="39"/>
        <v>1164.1675</v>
      </c>
      <c r="R112" s="131"/>
      <c r="S112" s="157">
        <f t="shared" si="40"/>
        <v>472116.82999999996</v>
      </c>
      <c r="T112" s="131"/>
      <c r="U112" s="151">
        <f>+U113</f>
        <v>-1</v>
      </c>
    </row>
    <row r="113" spans="1:21" s="136" customFormat="1" x14ac:dyDescent="0.25">
      <c r="A113" s="147">
        <v>344</v>
      </c>
      <c r="B113" s="152"/>
      <c r="C113" s="149" t="s">
        <v>145</v>
      </c>
      <c r="D113" s="131"/>
      <c r="E113" s="153">
        <v>2379021.5099999998</v>
      </c>
      <c r="F113" s="131"/>
      <c r="G113" s="331">
        <v>0</v>
      </c>
      <c r="H113" s="131"/>
      <c r="I113" s="154">
        <f t="shared" si="38"/>
        <v>0</v>
      </c>
      <c r="J113" s="151"/>
      <c r="K113" s="153">
        <v>303114.17</v>
      </c>
      <c r="L113" s="131"/>
      <c r="M113" s="151">
        <v>-10</v>
      </c>
      <c r="N113" s="151"/>
      <c r="O113" s="155">
        <f t="shared" si="42"/>
        <v>30311.416999999998</v>
      </c>
      <c r="P113" s="131"/>
      <c r="Q113" s="156">
        <f t="shared" si="39"/>
        <v>30311.416999999998</v>
      </c>
      <c r="R113" s="131"/>
      <c r="S113" s="157">
        <f t="shared" si="40"/>
        <v>2682135.6799999997</v>
      </c>
      <c r="T113" s="131"/>
      <c r="U113" s="151">
        <f t="shared" si="41"/>
        <v>-1</v>
      </c>
    </row>
    <row r="114" spans="1:21" s="136" customFormat="1" x14ac:dyDescent="0.25">
      <c r="A114" s="147">
        <v>345</v>
      </c>
      <c r="B114" s="152"/>
      <c r="C114" s="149" t="s">
        <v>117</v>
      </c>
      <c r="D114" s="131"/>
      <c r="E114" s="153">
        <v>776731.95</v>
      </c>
      <c r="F114" s="131"/>
      <c r="G114" s="331">
        <v>0</v>
      </c>
      <c r="H114" s="131"/>
      <c r="I114" s="154">
        <f t="shared" si="38"/>
        <v>0</v>
      </c>
      <c r="J114" s="151"/>
      <c r="K114" s="153">
        <v>39531.459999999992</v>
      </c>
      <c r="L114" s="131"/>
      <c r="M114" s="151">
        <v>-10</v>
      </c>
      <c r="N114" s="151"/>
      <c r="O114" s="155">
        <f t="shared" si="42"/>
        <v>3953.1459999999993</v>
      </c>
      <c r="P114" s="131"/>
      <c r="Q114" s="156">
        <f t="shared" si="39"/>
        <v>3953.1459999999993</v>
      </c>
      <c r="R114" s="131"/>
      <c r="S114" s="157">
        <f t="shared" si="40"/>
        <v>816263.40999999992</v>
      </c>
      <c r="T114" s="131"/>
      <c r="U114" s="151">
        <f t="shared" si="41"/>
        <v>-1</v>
      </c>
    </row>
    <row r="115" spans="1:21" s="136" customFormat="1" x14ac:dyDescent="0.25">
      <c r="A115" s="147">
        <v>346</v>
      </c>
      <c r="B115" s="152"/>
      <c r="C115" s="149" t="s">
        <v>118</v>
      </c>
      <c r="D115" s="131"/>
      <c r="E115" s="158">
        <v>94359.790000000008</v>
      </c>
      <c r="F115" s="131"/>
      <c r="G115" s="331">
        <v>0</v>
      </c>
      <c r="H115" s="131"/>
      <c r="I115" s="159">
        <f t="shared" si="38"/>
        <v>0</v>
      </c>
      <c r="J115" s="151"/>
      <c r="K115" s="158">
        <v>10631.43</v>
      </c>
      <c r="L115" s="131"/>
      <c r="M115" s="151">
        <v>0</v>
      </c>
      <c r="N115" s="151"/>
      <c r="O115" s="160">
        <f t="shared" si="42"/>
        <v>0</v>
      </c>
      <c r="P115" s="131"/>
      <c r="Q115" s="161">
        <f t="shared" si="39"/>
        <v>0</v>
      </c>
      <c r="R115" s="131"/>
      <c r="S115" s="162">
        <f t="shared" si="40"/>
        <v>104991.22</v>
      </c>
      <c r="T115" s="131"/>
      <c r="U115" s="151">
        <f t="shared" si="41"/>
        <v>-1</v>
      </c>
    </row>
    <row r="116" spans="1:21" s="136" customFormat="1" x14ac:dyDescent="0.25">
      <c r="A116" s="147"/>
      <c r="B116" s="163" t="s">
        <v>150</v>
      </c>
      <c r="C116" s="131"/>
      <c r="D116" s="131"/>
      <c r="E116" s="164">
        <f>+SUBTOTAL(9,E111:E115)</f>
        <v>3985289.5199999996</v>
      </c>
      <c r="F116" s="165"/>
      <c r="G116" s="166"/>
      <c r="H116" s="165"/>
      <c r="I116" s="164">
        <f>+SUBTOTAL(9,I111:I115)</f>
        <v>0</v>
      </c>
      <c r="J116" s="164"/>
      <c r="K116" s="164">
        <f>+SUBTOTAL(9,K111:K115)</f>
        <v>381669.17</v>
      </c>
      <c r="L116" s="165"/>
      <c r="M116" s="165"/>
      <c r="N116" s="165"/>
      <c r="O116" s="164">
        <f>+SUBTOTAL(9,O111:O115)</f>
        <v>35428.730499999998</v>
      </c>
      <c r="P116" s="165"/>
      <c r="Q116" s="167">
        <f>+SUBTOTAL(9,Q111:Q115)</f>
        <v>35428.730499999998</v>
      </c>
      <c r="R116" s="165"/>
      <c r="S116" s="164">
        <f>+SUBTOTAL(9,S111:S115)</f>
        <v>4366958.6899999995</v>
      </c>
      <c r="T116" s="165"/>
      <c r="U116" s="166">
        <f t="shared" ref="U116" si="43">-ROUND(Q116/S116*100,0)</f>
        <v>-1</v>
      </c>
    </row>
    <row r="117" spans="1:21" s="136" customFormat="1" x14ac:dyDescent="0.25">
      <c r="A117" s="147"/>
      <c r="B117" s="163"/>
      <c r="C117" s="131"/>
      <c r="D117" s="131"/>
      <c r="E117" s="164"/>
      <c r="F117" s="165"/>
      <c r="G117" s="166"/>
      <c r="H117" s="165"/>
      <c r="I117" s="164"/>
      <c r="J117" s="164"/>
      <c r="K117" s="164"/>
      <c r="L117" s="165"/>
      <c r="M117" s="165"/>
      <c r="N117" s="165"/>
      <c r="O117" s="164"/>
      <c r="P117" s="165"/>
      <c r="Q117" s="167"/>
      <c r="R117" s="165"/>
      <c r="S117" s="164"/>
      <c r="T117" s="165"/>
      <c r="U117" s="166"/>
    </row>
    <row r="118" spans="1:21" s="136" customFormat="1" x14ac:dyDescent="0.25">
      <c r="A118" s="147"/>
      <c r="B118" s="148" t="s">
        <v>151</v>
      </c>
      <c r="C118" s="149"/>
      <c r="D118" s="131"/>
      <c r="E118" s="150"/>
      <c r="F118" s="131"/>
      <c r="G118" s="151"/>
      <c r="H118" s="131"/>
      <c r="I118" s="151"/>
      <c r="J118" s="151"/>
      <c r="K118" s="150"/>
      <c r="L118" s="131"/>
      <c r="M118" s="151"/>
      <c r="N118" s="151"/>
      <c r="O118" s="151"/>
      <c r="P118" s="131"/>
      <c r="Q118" s="131"/>
      <c r="R118" s="131"/>
      <c r="S118" s="131"/>
      <c r="T118" s="131"/>
      <c r="U118" s="131"/>
    </row>
    <row r="119" spans="1:21" s="136" customFormat="1" x14ac:dyDescent="0.25">
      <c r="A119" s="147">
        <v>341</v>
      </c>
      <c r="B119" s="152"/>
      <c r="C119" s="149" t="s">
        <v>114</v>
      </c>
      <c r="D119" s="131"/>
      <c r="E119" s="153">
        <v>1954412.5</v>
      </c>
      <c r="F119" s="131"/>
      <c r="G119" s="331">
        <v>0</v>
      </c>
      <c r="H119" s="131"/>
      <c r="I119" s="154">
        <f t="shared" ref="I119:I124" si="44">+E119*G119/100</f>
        <v>0</v>
      </c>
      <c r="J119" s="151"/>
      <c r="K119" s="153">
        <v>181890.33000000002</v>
      </c>
      <c r="L119" s="131"/>
      <c r="M119" s="151">
        <v>0</v>
      </c>
      <c r="N119" s="151"/>
      <c r="O119" s="155">
        <f>-K119*M119/100</f>
        <v>0</v>
      </c>
      <c r="P119" s="131"/>
      <c r="Q119" s="156">
        <f t="shared" ref="Q119:Q124" si="45">-E119*G119/100+O119</f>
        <v>0</v>
      </c>
      <c r="R119" s="131"/>
      <c r="S119" s="157">
        <f t="shared" ref="S119:S124" si="46">+E119+K119</f>
        <v>2136302.83</v>
      </c>
      <c r="T119" s="131"/>
      <c r="U119" s="151">
        <f t="shared" ref="U119:U124" si="47">+U120</f>
        <v>-2</v>
      </c>
    </row>
    <row r="120" spans="1:21" s="136" customFormat="1" x14ac:dyDescent="0.25">
      <c r="A120" s="147">
        <v>342</v>
      </c>
      <c r="B120" s="152"/>
      <c r="C120" s="149" t="s">
        <v>143</v>
      </c>
      <c r="D120" s="131"/>
      <c r="E120" s="153">
        <v>1757935.1700000002</v>
      </c>
      <c r="F120" s="131"/>
      <c r="G120" s="331">
        <v>0</v>
      </c>
      <c r="H120" s="131"/>
      <c r="I120" s="154">
        <f t="shared" si="44"/>
        <v>0</v>
      </c>
      <c r="J120" s="151"/>
      <c r="K120" s="153">
        <v>239155.97999999998</v>
      </c>
      <c r="L120" s="131"/>
      <c r="M120" s="151">
        <v>-5</v>
      </c>
      <c r="N120" s="151"/>
      <c r="O120" s="155">
        <f t="shared" ref="O120:O124" si="48">-K120*M120/100</f>
        <v>11957.798999999999</v>
      </c>
      <c r="P120" s="131"/>
      <c r="Q120" s="156">
        <f t="shared" si="45"/>
        <v>11957.798999999999</v>
      </c>
      <c r="R120" s="131"/>
      <c r="S120" s="157">
        <f t="shared" si="46"/>
        <v>1997091.1500000001</v>
      </c>
      <c r="T120" s="131"/>
      <c r="U120" s="151">
        <f t="shared" si="47"/>
        <v>-2</v>
      </c>
    </row>
    <row r="121" spans="1:21" s="136" customFormat="1" x14ac:dyDescent="0.25">
      <c r="A121" s="147">
        <v>343</v>
      </c>
      <c r="B121" s="152"/>
      <c r="C121" s="149" t="s">
        <v>144</v>
      </c>
      <c r="D121" s="131"/>
      <c r="E121" s="153">
        <v>15192424.859999999</v>
      </c>
      <c r="F121" s="131"/>
      <c r="G121" s="331">
        <v>0</v>
      </c>
      <c r="H121" s="131"/>
      <c r="I121" s="154">
        <f t="shared" si="44"/>
        <v>0</v>
      </c>
      <c r="J121" s="151"/>
      <c r="K121" s="153">
        <v>4366451.9900000021</v>
      </c>
      <c r="L121" s="131"/>
      <c r="M121" s="151">
        <v>-15</v>
      </c>
      <c r="N121" s="151"/>
      <c r="O121" s="155">
        <f t="shared" si="48"/>
        <v>654967.79850000027</v>
      </c>
      <c r="P121" s="131"/>
      <c r="Q121" s="156">
        <f t="shared" si="45"/>
        <v>654967.79850000027</v>
      </c>
      <c r="R121" s="131"/>
      <c r="S121" s="157">
        <f t="shared" si="46"/>
        <v>19558876.850000001</v>
      </c>
      <c r="T121" s="131"/>
      <c r="U121" s="151">
        <f t="shared" si="47"/>
        <v>-2</v>
      </c>
    </row>
    <row r="122" spans="1:21" s="136" customFormat="1" x14ac:dyDescent="0.25">
      <c r="A122" s="147">
        <v>344</v>
      </c>
      <c r="B122" s="152"/>
      <c r="C122" s="149" t="s">
        <v>145</v>
      </c>
      <c r="D122" s="131"/>
      <c r="E122" s="153">
        <v>5216426.330000001</v>
      </c>
      <c r="F122" s="131"/>
      <c r="G122" s="331">
        <v>0</v>
      </c>
      <c r="H122" s="131"/>
      <c r="I122" s="154">
        <f t="shared" si="44"/>
        <v>0</v>
      </c>
      <c r="J122" s="151"/>
      <c r="K122" s="153">
        <v>234123.08999999997</v>
      </c>
      <c r="L122" s="131"/>
      <c r="M122" s="151">
        <v>-10</v>
      </c>
      <c r="N122" s="151"/>
      <c r="O122" s="155">
        <f t="shared" si="48"/>
        <v>23412.308999999994</v>
      </c>
      <c r="P122" s="131"/>
      <c r="Q122" s="156">
        <f t="shared" si="45"/>
        <v>23412.308999999994</v>
      </c>
      <c r="R122" s="131"/>
      <c r="S122" s="157">
        <f t="shared" si="46"/>
        <v>5450549.4200000009</v>
      </c>
      <c r="T122" s="131"/>
      <c r="U122" s="151">
        <f t="shared" si="47"/>
        <v>-2</v>
      </c>
    </row>
    <row r="123" spans="1:21" s="136" customFormat="1" x14ac:dyDescent="0.25">
      <c r="A123" s="147">
        <v>345</v>
      </c>
      <c r="B123" s="152"/>
      <c r="C123" s="149" t="s">
        <v>117</v>
      </c>
      <c r="D123" s="131"/>
      <c r="E123" s="153">
        <v>2318863.2199999997</v>
      </c>
      <c r="F123" s="131"/>
      <c r="G123" s="331">
        <v>0</v>
      </c>
      <c r="H123" s="131"/>
      <c r="I123" s="154">
        <f t="shared" si="44"/>
        <v>0</v>
      </c>
      <c r="J123" s="151"/>
      <c r="K123" s="153">
        <v>180787.39999999994</v>
      </c>
      <c r="L123" s="131"/>
      <c r="M123" s="151">
        <v>-10</v>
      </c>
      <c r="N123" s="151"/>
      <c r="O123" s="155">
        <f t="shared" si="48"/>
        <v>18078.739999999994</v>
      </c>
      <c r="P123" s="131"/>
      <c r="Q123" s="156">
        <f t="shared" si="45"/>
        <v>18078.739999999994</v>
      </c>
      <c r="R123" s="131"/>
      <c r="S123" s="157">
        <f t="shared" si="46"/>
        <v>2499650.6199999996</v>
      </c>
      <c r="T123" s="131"/>
      <c r="U123" s="151">
        <f t="shared" si="47"/>
        <v>-2</v>
      </c>
    </row>
    <row r="124" spans="1:21" s="136" customFormat="1" x14ac:dyDescent="0.25">
      <c r="A124" s="147">
        <v>346</v>
      </c>
      <c r="B124" s="152"/>
      <c r="C124" s="149" t="s">
        <v>118</v>
      </c>
      <c r="D124" s="131"/>
      <c r="E124" s="158">
        <v>890056.15</v>
      </c>
      <c r="F124" s="131"/>
      <c r="G124" s="331">
        <v>0</v>
      </c>
      <c r="H124" s="131"/>
      <c r="I124" s="159">
        <f t="shared" si="44"/>
        <v>0</v>
      </c>
      <c r="J124" s="151"/>
      <c r="K124" s="158">
        <v>199493.88000000003</v>
      </c>
      <c r="L124" s="131"/>
      <c r="M124" s="151">
        <v>0</v>
      </c>
      <c r="N124" s="151"/>
      <c r="O124" s="160">
        <f t="shared" si="48"/>
        <v>0</v>
      </c>
      <c r="P124" s="131"/>
      <c r="Q124" s="161">
        <f t="shared" si="45"/>
        <v>0</v>
      </c>
      <c r="R124" s="131"/>
      <c r="S124" s="162">
        <f t="shared" si="46"/>
        <v>1089550.03</v>
      </c>
      <c r="T124" s="131"/>
      <c r="U124" s="151">
        <f t="shared" si="47"/>
        <v>-2</v>
      </c>
    </row>
    <row r="125" spans="1:21" s="136" customFormat="1" x14ac:dyDescent="0.25">
      <c r="A125" s="147"/>
      <c r="B125" s="163" t="s">
        <v>152</v>
      </c>
      <c r="C125" s="131"/>
      <c r="D125" s="131"/>
      <c r="E125" s="164">
        <f>+SUBTOTAL(9,E119:E124)</f>
        <v>27330118.23</v>
      </c>
      <c r="F125" s="165"/>
      <c r="G125" s="166"/>
      <c r="H125" s="165"/>
      <c r="I125" s="164">
        <f>+SUBTOTAL(9,I119:I124)</f>
        <v>0</v>
      </c>
      <c r="J125" s="164"/>
      <c r="K125" s="164">
        <f>+SUBTOTAL(9,K119:K124)</f>
        <v>5401902.6700000018</v>
      </c>
      <c r="L125" s="165"/>
      <c r="M125" s="165"/>
      <c r="N125" s="165"/>
      <c r="O125" s="164">
        <f>+SUBTOTAL(9,O119:O124)</f>
        <v>708416.64650000026</v>
      </c>
      <c r="P125" s="165"/>
      <c r="Q125" s="167">
        <f>+SUBTOTAL(9,Q119:Q124)</f>
        <v>708416.64650000026</v>
      </c>
      <c r="R125" s="165"/>
      <c r="S125" s="164">
        <f>+SUBTOTAL(9,S119:S124)</f>
        <v>32732020.900000006</v>
      </c>
      <c r="T125" s="165"/>
      <c r="U125" s="166">
        <f t="shared" ref="U125" si="49">-ROUND(Q125/S125*100,0)</f>
        <v>-2</v>
      </c>
    </row>
    <row r="126" spans="1:21" s="136" customFormat="1" x14ac:dyDescent="0.25">
      <c r="A126" s="174"/>
      <c r="B126" s="175"/>
      <c r="C126" s="176"/>
      <c r="E126" s="177"/>
      <c r="G126" s="178"/>
      <c r="I126" s="179"/>
      <c r="J126" s="178"/>
      <c r="K126" s="177"/>
      <c r="M126" s="178"/>
      <c r="N126" s="178"/>
      <c r="O126" s="180"/>
      <c r="Q126" s="181"/>
      <c r="S126" s="182"/>
      <c r="U126" s="178"/>
    </row>
    <row r="127" spans="1:21" s="136" customFormat="1" x14ac:dyDescent="0.25">
      <c r="A127" s="147"/>
      <c r="B127" s="148" t="s">
        <v>153</v>
      </c>
      <c r="C127" s="149"/>
      <c r="D127" s="131"/>
      <c r="E127" s="150"/>
      <c r="F127" s="131"/>
      <c r="G127" s="151"/>
      <c r="H127" s="131"/>
      <c r="I127" s="151"/>
      <c r="J127" s="151"/>
      <c r="K127" s="150"/>
      <c r="L127" s="131"/>
      <c r="M127" s="151"/>
      <c r="N127" s="151"/>
      <c r="O127" s="151"/>
      <c r="P127" s="131"/>
      <c r="Q127" s="131"/>
      <c r="R127" s="131"/>
      <c r="S127" s="131"/>
      <c r="T127" s="131"/>
      <c r="U127" s="131"/>
    </row>
    <row r="128" spans="1:21" s="136" customFormat="1" x14ac:dyDescent="0.25">
      <c r="A128" s="147">
        <v>341</v>
      </c>
      <c r="B128" s="152"/>
      <c r="C128" s="149" t="s">
        <v>114</v>
      </c>
      <c r="D128" s="131"/>
      <c r="E128" s="153">
        <v>19621567.130000003</v>
      </c>
      <c r="F128" s="131"/>
      <c r="G128" s="331">
        <v>0</v>
      </c>
      <c r="H128" s="131"/>
      <c r="I128" s="154">
        <f t="shared" ref="I128:I133" si="50">+E128*G128/100</f>
        <v>0</v>
      </c>
      <c r="J128" s="151"/>
      <c r="K128" s="153">
        <v>2124361.5100000002</v>
      </c>
      <c r="L128" s="131"/>
      <c r="M128" s="151">
        <v>0</v>
      </c>
      <c r="N128" s="151"/>
      <c r="O128" s="155">
        <f>-K128*M128/100</f>
        <v>0</v>
      </c>
      <c r="P128" s="131"/>
      <c r="Q128" s="156">
        <f t="shared" ref="Q128:Q133" si="51">-E128*G128/100+O128</f>
        <v>0</v>
      </c>
      <c r="R128" s="131"/>
      <c r="S128" s="157">
        <f t="shared" ref="S128:S133" si="52">+E128+K128</f>
        <v>21745928.640000004</v>
      </c>
      <c r="T128" s="131"/>
      <c r="U128" s="151">
        <f t="shared" ref="U128:U133" si="53">+U129</f>
        <v>-3</v>
      </c>
    </row>
    <row r="129" spans="1:21" s="136" customFormat="1" x14ac:dyDescent="0.25">
      <c r="A129" s="147">
        <v>342</v>
      </c>
      <c r="B129" s="152"/>
      <c r="C129" s="149" t="s">
        <v>143</v>
      </c>
      <c r="D129" s="131"/>
      <c r="E129" s="153">
        <v>6617618.5200000005</v>
      </c>
      <c r="F129" s="131"/>
      <c r="G129" s="331">
        <v>0</v>
      </c>
      <c r="H129" s="131"/>
      <c r="I129" s="154">
        <f t="shared" si="50"/>
        <v>0</v>
      </c>
      <c r="J129" s="151"/>
      <c r="K129" s="153">
        <v>1088449.83</v>
      </c>
      <c r="L129" s="131"/>
      <c r="M129" s="151">
        <v>-5</v>
      </c>
      <c r="N129" s="151"/>
      <c r="O129" s="155">
        <f t="shared" ref="O129:O133" si="54">-K129*M129/100</f>
        <v>54422.491500000004</v>
      </c>
      <c r="P129" s="131"/>
      <c r="Q129" s="156">
        <f t="shared" si="51"/>
        <v>54422.491500000004</v>
      </c>
      <c r="R129" s="131"/>
      <c r="S129" s="157">
        <f t="shared" si="52"/>
        <v>7706068.3500000006</v>
      </c>
      <c r="T129" s="131"/>
      <c r="U129" s="151">
        <f t="shared" si="53"/>
        <v>-3</v>
      </c>
    </row>
    <row r="130" spans="1:21" s="136" customFormat="1" x14ac:dyDescent="0.25">
      <c r="A130" s="147">
        <v>343</v>
      </c>
      <c r="B130" s="152"/>
      <c r="C130" s="149" t="s">
        <v>144</v>
      </c>
      <c r="D130" s="131"/>
      <c r="E130" s="153">
        <v>123899670.95</v>
      </c>
      <c r="F130" s="131"/>
      <c r="G130" s="331">
        <v>0</v>
      </c>
      <c r="H130" s="131"/>
      <c r="I130" s="154">
        <f t="shared" si="50"/>
        <v>0</v>
      </c>
      <c r="J130" s="151"/>
      <c r="K130" s="153">
        <v>43179506.429999962</v>
      </c>
      <c r="L130" s="131"/>
      <c r="M130" s="151">
        <v>-15</v>
      </c>
      <c r="N130" s="151"/>
      <c r="O130" s="155">
        <f t="shared" si="54"/>
        <v>6476925.9644999942</v>
      </c>
      <c r="P130" s="131"/>
      <c r="Q130" s="156">
        <f t="shared" si="51"/>
        <v>6476925.9644999942</v>
      </c>
      <c r="R130" s="131"/>
      <c r="S130" s="157">
        <f t="shared" si="52"/>
        <v>167079177.37999997</v>
      </c>
      <c r="T130" s="131"/>
      <c r="U130" s="151">
        <f t="shared" si="53"/>
        <v>-3</v>
      </c>
    </row>
    <row r="131" spans="1:21" s="136" customFormat="1" x14ac:dyDescent="0.25">
      <c r="A131" s="147">
        <v>344</v>
      </c>
      <c r="B131" s="152"/>
      <c r="C131" s="149" t="s">
        <v>145</v>
      </c>
      <c r="D131" s="131"/>
      <c r="E131" s="153">
        <v>18599425.329999998</v>
      </c>
      <c r="F131" s="131"/>
      <c r="G131" s="331">
        <v>0</v>
      </c>
      <c r="H131" s="131"/>
      <c r="I131" s="154">
        <f t="shared" si="50"/>
        <v>0</v>
      </c>
      <c r="J131" s="151"/>
      <c r="K131" s="153">
        <v>927703.16999999993</v>
      </c>
      <c r="L131" s="131"/>
      <c r="M131" s="151">
        <v>-10</v>
      </c>
      <c r="N131" s="151"/>
      <c r="O131" s="155">
        <f t="shared" si="54"/>
        <v>92770.316999999995</v>
      </c>
      <c r="P131" s="131"/>
      <c r="Q131" s="156">
        <f t="shared" si="51"/>
        <v>92770.316999999995</v>
      </c>
      <c r="R131" s="131"/>
      <c r="S131" s="157">
        <f t="shared" si="52"/>
        <v>19527128.5</v>
      </c>
      <c r="T131" s="131"/>
      <c r="U131" s="151">
        <f t="shared" si="53"/>
        <v>-3</v>
      </c>
    </row>
    <row r="132" spans="1:21" s="136" customFormat="1" x14ac:dyDescent="0.25">
      <c r="A132" s="147">
        <v>345</v>
      </c>
      <c r="B132" s="152"/>
      <c r="C132" s="149" t="s">
        <v>117</v>
      </c>
      <c r="D132" s="131"/>
      <c r="E132" s="153">
        <v>22071825.740000002</v>
      </c>
      <c r="F132" s="131"/>
      <c r="G132" s="331">
        <v>0</v>
      </c>
      <c r="H132" s="131"/>
      <c r="I132" s="154">
        <f t="shared" si="50"/>
        <v>0</v>
      </c>
      <c r="J132" s="151"/>
      <c r="K132" s="153">
        <v>1809929.1799999997</v>
      </c>
      <c r="L132" s="131"/>
      <c r="M132" s="151">
        <v>-10</v>
      </c>
      <c r="N132" s="151"/>
      <c r="O132" s="155">
        <f t="shared" si="54"/>
        <v>180992.91799999998</v>
      </c>
      <c r="P132" s="131"/>
      <c r="Q132" s="156">
        <f t="shared" si="51"/>
        <v>180992.91799999998</v>
      </c>
      <c r="R132" s="131"/>
      <c r="S132" s="157">
        <f t="shared" si="52"/>
        <v>23881754.920000002</v>
      </c>
      <c r="T132" s="131"/>
      <c r="U132" s="151">
        <f t="shared" si="53"/>
        <v>-3</v>
      </c>
    </row>
    <row r="133" spans="1:21" s="136" customFormat="1" x14ac:dyDescent="0.25">
      <c r="A133" s="147">
        <v>346</v>
      </c>
      <c r="B133" s="152"/>
      <c r="C133" s="149" t="s">
        <v>118</v>
      </c>
      <c r="D133" s="131"/>
      <c r="E133" s="158">
        <v>82152.189999999988</v>
      </c>
      <c r="F133" s="131"/>
      <c r="G133" s="331">
        <v>0</v>
      </c>
      <c r="H133" s="131"/>
      <c r="I133" s="159">
        <f t="shared" si="50"/>
        <v>0</v>
      </c>
      <c r="J133" s="151"/>
      <c r="K133" s="158">
        <v>15543.410000000003</v>
      </c>
      <c r="L133" s="131"/>
      <c r="M133" s="151">
        <v>0</v>
      </c>
      <c r="N133" s="151"/>
      <c r="O133" s="160">
        <f t="shared" si="54"/>
        <v>0</v>
      </c>
      <c r="P133" s="131"/>
      <c r="Q133" s="161">
        <f t="shared" si="51"/>
        <v>0</v>
      </c>
      <c r="R133" s="131"/>
      <c r="S133" s="162">
        <f t="shared" si="52"/>
        <v>97695.599999999991</v>
      </c>
      <c r="T133" s="131"/>
      <c r="U133" s="151">
        <f t="shared" si="53"/>
        <v>-3</v>
      </c>
    </row>
    <row r="134" spans="1:21" s="136" customFormat="1" x14ac:dyDescent="0.25">
      <c r="A134" s="147"/>
      <c r="B134" s="163" t="s">
        <v>154</v>
      </c>
      <c r="C134" s="131"/>
      <c r="D134" s="131"/>
      <c r="E134" s="170">
        <f>+SUBTOTAL(9,E128:E133)</f>
        <v>190892259.86000001</v>
      </c>
      <c r="F134" s="165"/>
      <c r="G134" s="166"/>
      <c r="H134" s="165"/>
      <c r="I134" s="170">
        <f>+SUBTOTAL(9,I128:I133)</f>
        <v>0</v>
      </c>
      <c r="J134" s="164"/>
      <c r="K134" s="170">
        <f>+SUBTOTAL(9,K128:K133)</f>
        <v>49145493.529999964</v>
      </c>
      <c r="L134" s="165"/>
      <c r="M134" s="165"/>
      <c r="N134" s="165"/>
      <c r="O134" s="170">
        <f>+SUBTOTAL(9,O128:O133)</f>
        <v>6805111.6909999941</v>
      </c>
      <c r="P134" s="165"/>
      <c r="Q134" s="171">
        <f>+SUBTOTAL(9,Q128:Q133)</f>
        <v>6805111.6909999941</v>
      </c>
      <c r="R134" s="165"/>
      <c r="S134" s="170">
        <f>+SUBTOTAL(9,S128:S133)</f>
        <v>240037753.38999996</v>
      </c>
      <c r="T134" s="165"/>
      <c r="U134" s="166">
        <f t="shared" ref="U134" si="55">-ROUND(Q134/S134*100,0)</f>
        <v>-3</v>
      </c>
    </row>
    <row r="135" spans="1:21" s="136" customFormat="1" x14ac:dyDescent="0.25">
      <c r="A135" s="174"/>
      <c r="B135" s="175"/>
      <c r="C135" s="176"/>
      <c r="E135" s="177"/>
      <c r="G135" s="178"/>
      <c r="I135" s="179"/>
      <c r="J135" s="178"/>
      <c r="K135" s="177"/>
      <c r="M135" s="178"/>
      <c r="N135" s="178"/>
      <c r="O135" s="180"/>
      <c r="Q135" s="181"/>
      <c r="S135" s="182"/>
      <c r="U135" s="178"/>
    </row>
    <row r="136" spans="1:21" x14ac:dyDescent="0.25">
      <c r="A136" s="172" t="s">
        <v>155</v>
      </c>
      <c r="E136" s="183">
        <f>+SUBTOTAL(9,E92:E135)</f>
        <v>739852132.42000031</v>
      </c>
      <c r="I136" s="183">
        <f>+SUBTOTAL(9,I92:I135)</f>
        <v>0</v>
      </c>
      <c r="K136" s="183">
        <f>+SUBTOTAL(9,K92:K135)</f>
        <v>228791640.60000002</v>
      </c>
      <c r="O136" s="183">
        <f>+SUBTOTAL(9,O92:O135)</f>
        <v>26459094.72900001</v>
      </c>
      <c r="Q136" s="183">
        <f>+SUBTOTAL(9,Q92:Q135)</f>
        <v>26459094.72900001</v>
      </c>
      <c r="S136" s="183">
        <f>+SUBTOTAL(9,S92:S135)</f>
        <v>968643773.01999986</v>
      </c>
    </row>
    <row r="137" spans="1:21" x14ac:dyDescent="0.25">
      <c r="A137" s="147"/>
    </row>
    <row r="138" spans="1:21" ht="13.8" thickBot="1" x14ac:dyDescent="0.3">
      <c r="A138" s="172" t="s">
        <v>156</v>
      </c>
      <c r="B138" s="142"/>
      <c r="C138" s="142"/>
      <c r="D138" s="142"/>
      <c r="E138" s="184">
        <f>+SUBTOTAL(9,E16:E137)</f>
        <v>4833081412.8400011</v>
      </c>
      <c r="F138" s="142"/>
      <c r="G138" s="142"/>
      <c r="H138" s="142"/>
      <c r="I138" s="184">
        <f>+SUBTOTAL(9,I16:I137)</f>
        <v>0</v>
      </c>
      <c r="J138" s="142"/>
      <c r="K138" s="184">
        <f>+SUBTOTAL(9,K16:K137)</f>
        <v>887575799.38</v>
      </c>
      <c r="L138" s="142"/>
      <c r="M138" s="142"/>
      <c r="N138" s="142"/>
      <c r="O138" s="184">
        <f>+SUBTOTAL(9,O16:O137)</f>
        <v>176629773.31599995</v>
      </c>
      <c r="P138" s="142"/>
      <c r="Q138" s="184">
        <f>+SUBTOTAL(9,Q16:Q137)</f>
        <v>176629773.31599995</v>
      </c>
      <c r="R138" s="142"/>
      <c r="S138" s="184">
        <f>+SUBTOTAL(9,S16:S137)</f>
        <v>5720657212.2200012</v>
      </c>
      <c r="T138" s="142"/>
      <c r="U138" s="142"/>
    </row>
    <row r="139" spans="1:21" ht="13.8" thickTop="1" x14ac:dyDescent="0.25">
      <c r="A139" s="147"/>
    </row>
    <row r="140" spans="1:21" x14ac:dyDescent="0.25">
      <c r="A140" s="147"/>
    </row>
    <row r="141" spans="1:21" x14ac:dyDescent="0.25">
      <c r="A141" s="147"/>
    </row>
    <row r="142" spans="1:21" x14ac:dyDescent="0.25">
      <c r="A142" s="147"/>
    </row>
    <row r="143" spans="1:21" x14ac:dyDescent="0.25">
      <c r="A143" s="147"/>
    </row>
    <row r="144" spans="1:21" x14ac:dyDescent="0.25">
      <c r="A144" s="147"/>
    </row>
    <row r="145" spans="1:1" x14ac:dyDescent="0.25">
      <c r="A145" s="147"/>
    </row>
    <row r="146" spans="1:1" x14ac:dyDescent="0.25">
      <c r="A146" s="147"/>
    </row>
    <row r="147" spans="1:1" x14ac:dyDescent="0.25">
      <c r="A147" s="147"/>
    </row>
    <row r="148" spans="1:1" x14ac:dyDescent="0.25">
      <c r="A148" s="147"/>
    </row>
    <row r="149" spans="1:1" x14ac:dyDescent="0.25">
      <c r="A149" s="147"/>
    </row>
    <row r="150" spans="1:1" x14ac:dyDescent="0.25">
      <c r="A150" s="147"/>
    </row>
    <row r="151" spans="1:1" x14ac:dyDescent="0.25">
      <c r="A151" s="147"/>
    </row>
    <row r="152" spans="1:1" x14ac:dyDescent="0.25">
      <c r="A152" s="147"/>
    </row>
  </sheetData>
  <mergeCells count="1">
    <mergeCell ref="A1:U1"/>
  </mergeCells>
  <pageMargins left="0.7" right="0.7" top="1" bottom="0.75" header="0.3" footer="0.3"/>
  <pageSetup scale="52" fitToHeight="0" orientation="landscape" r:id="rId1"/>
  <headerFooter>
    <oddHeader xml:space="preserve">&amp;R
</oddHeader>
    <oddFooter>&amp;R&amp;"Times New Roman,Bold"&amp;12Attachment to Response to KIUC-1 Question No. 3
Page &amp;P of &amp;N
Spanos</oddFooter>
  </headerFooter>
  <rowBreaks count="2" manualBreakCount="2">
    <brk id="73" max="20" man="1"/>
    <brk id="139" max="2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/>
  </sheetPr>
  <dimension ref="A1:W425"/>
  <sheetViews>
    <sheetView zoomScale="75" zoomScaleNormal="75" workbookViewId="0">
      <selection sqref="A1:S1"/>
    </sheetView>
  </sheetViews>
  <sheetFormatPr defaultColWidth="12.5546875" defaultRowHeight="15" x14ac:dyDescent="0.25"/>
  <cols>
    <col min="1" max="1" width="12.5546875" style="195" customWidth="1"/>
    <col min="2" max="2" width="4.109375" style="209" customWidth="1"/>
    <col min="3" max="3" width="81.88671875" style="112" customWidth="1"/>
    <col min="4" max="4" width="7.33203125" style="112" bestFit="1" customWidth="1"/>
    <col min="5" max="5" width="20.88671875" style="210" customWidth="1"/>
    <col min="6" max="6" width="4.88671875" style="210" customWidth="1"/>
    <col min="7" max="7" width="12.5546875" style="192" customWidth="1"/>
    <col min="8" max="8" width="4.88671875" style="112" customWidth="1"/>
    <col min="9" max="9" width="27" style="112" bestFit="1" customWidth="1"/>
    <col min="10" max="10" width="4.88671875" style="112" customWidth="1"/>
    <col min="11" max="11" width="22.44140625" style="194" bestFit="1" customWidth="1"/>
    <col min="12" max="12" width="4.88671875" style="194" customWidth="1"/>
    <col min="13" max="13" width="22.88671875" style="194" bestFit="1" customWidth="1"/>
    <col min="14" max="14" width="4.88671875" style="194" customWidth="1"/>
    <col min="15" max="15" width="20.33203125" style="194" bestFit="1" customWidth="1"/>
    <col min="16" max="16" width="4.88671875" style="112" customWidth="1"/>
    <col min="17" max="17" width="15.109375" style="112" customWidth="1"/>
    <col min="18" max="18" width="4.88671875" style="112" customWidth="1"/>
    <col min="19" max="19" width="16.44140625" style="112" customWidth="1"/>
    <col min="20" max="20" width="22.88671875" style="112" bestFit="1" customWidth="1"/>
    <col min="21" max="21" width="13.33203125" style="112" bestFit="1" customWidth="1"/>
    <col min="22" max="22" width="12.6640625" style="112" bestFit="1" customWidth="1"/>
    <col min="23" max="23" width="17" style="112" customWidth="1"/>
    <col min="24" max="16384" width="12.5546875" style="112"/>
  </cols>
  <sheetData>
    <row r="1" spans="1:23" ht="15.6" x14ac:dyDescent="0.3">
      <c r="A1" s="494" t="s">
        <v>98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</row>
    <row r="2" spans="1:23" ht="15.6" x14ac:dyDescent="0.3">
      <c r="A2" s="185"/>
      <c r="B2" s="186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</row>
    <row r="3" spans="1:23" ht="15.6" x14ac:dyDescent="0.3">
      <c r="A3" s="185"/>
      <c r="B3" s="186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</row>
    <row r="4" spans="1:23" ht="15.6" x14ac:dyDescent="0.3">
      <c r="A4" s="494" t="s">
        <v>157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</row>
    <row r="5" spans="1:23" ht="15.6" x14ac:dyDescent="0.3">
      <c r="A5" s="494" t="s">
        <v>158</v>
      </c>
      <c r="B5" s="494"/>
      <c r="C5" s="494"/>
      <c r="D5" s="494"/>
      <c r="E5" s="494"/>
      <c r="F5" s="494"/>
      <c r="G5" s="494"/>
      <c r="H5" s="494"/>
      <c r="I5" s="494"/>
      <c r="J5" s="494"/>
      <c r="K5" s="494"/>
      <c r="L5" s="494"/>
      <c r="M5" s="494"/>
      <c r="N5" s="494"/>
      <c r="O5" s="494"/>
      <c r="P5" s="494"/>
      <c r="Q5" s="494"/>
      <c r="R5" s="494"/>
      <c r="S5" s="494"/>
    </row>
    <row r="6" spans="1:23" ht="15.6" x14ac:dyDescent="0.3">
      <c r="A6" s="188"/>
      <c r="B6" s="189"/>
      <c r="C6" s="190"/>
      <c r="D6" s="190"/>
      <c r="E6" s="191"/>
      <c r="F6" s="191"/>
      <c r="H6" s="190"/>
      <c r="I6" s="190"/>
      <c r="J6" s="190"/>
      <c r="K6" s="193"/>
      <c r="L6" s="193"/>
      <c r="M6" s="193"/>
      <c r="N6" s="193"/>
    </row>
    <row r="7" spans="1:23" ht="15.6" x14ac:dyDescent="0.3">
      <c r="B7" s="186"/>
      <c r="C7" s="196"/>
      <c r="D7" s="197"/>
      <c r="E7" s="197"/>
      <c r="F7" s="197"/>
      <c r="G7" s="198" t="s">
        <v>73</v>
      </c>
      <c r="H7" s="197"/>
      <c r="I7" s="197"/>
      <c r="J7" s="197"/>
      <c r="K7" s="199" t="s">
        <v>77</v>
      </c>
      <c r="L7" s="199"/>
      <c r="M7" s="199"/>
      <c r="N7" s="199"/>
      <c r="O7" s="200" t="s">
        <v>159</v>
      </c>
      <c r="P7" s="201"/>
      <c r="Q7" s="201"/>
      <c r="R7" s="202"/>
      <c r="S7" s="197" t="s">
        <v>72</v>
      </c>
    </row>
    <row r="8" spans="1:23" ht="15.6" x14ac:dyDescent="0.3">
      <c r="B8" s="186"/>
      <c r="C8" s="197"/>
      <c r="D8" s="197"/>
      <c r="E8" s="197" t="s">
        <v>160</v>
      </c>
      <c r="F8" s="197"/>
      <c r="G8" s="198" t="s">
        <v>75</v>
      </c>
      <c r="H8" s="197"/>
      <c r="I8" s="197" t="s">
        <v>74</v>
      </c>
      <c r="J8" s="197"/>
      <c r="K8" s="199" t="s">
        <v>161</v>
      </c>
      <c r="L8" s="199"/>
      <c r="M8" s="199" t="s">
        <v>78</v>
      </c>
      <c r="N8" s="199"/>
      <c r="O8" s="203" t="s">
        <v>162</v>
      </c>
      <c r="P8" s="204"/>
      <c r="Q8" s="205" t="s">
        <v>163</v>
      </c>
      <c r="R8" s="202"/>
      <c r="S8" s="197" t="s">
        <v>164</v>
      </c>
      <c r="U8" s="495" t="s">
        <v>770</v>
      </c>
      <c r="V8" s="495"/>
      <c r="W8" s="495"/>
    </row>
    <row r="9" spans="1:23" ht="15.6" x14ac:dyDescent="0.3">
      <c r="B9" s="186"/>
      <c r="C9" s="197" t="s">
        <v>165</v>
      </c>
      <c r="D9" s="197"/>
      <c r="E9" s="197" t="s">
        <v>166</v>
      </c>
      <c r="F9" s="197"/>
      <c r="G9" s="198" t="s">
        <v>80</v>
      </c>
      <c r="H9" s="197"/>
      <c r="I9" s="197" t="s">
        <v>76</v>
      </c>
      <c r="J9" s="197"/>
      <c r="K9" s="199" t="s">
        <v>82</v>
      </c>
      <c r="L9" s="199"/>
      <c r="M9" s="199" t="s">
        <v>83</v>
      </c>
      <c r="N9" s="199"/>
      <c r="O9" s="199" t="s">
        <v>79</v>
      </c>
      <c r="P9" s="197"/>
      <c r="Q9" s="196" t="s">
        <v>167</v>
      </c>
      <c r="R9" s="202"/>
      <c r="S9" s="197" t="s">
        <v>81</v>
      </c>
      <c r="U9" s="112" t="s">
        <v>771</v>
      </c>
      <c r="W9" s="112" t="s">
        <v>772</v>
      </c>
    </row>
    <row r="10" spans="1:23" ht="15.6" x14ac:dyDescent="0.3">
      <c r="B10" s="186"/>
      <c r="C10" s="203">
        <v>-1</v>
      </c>
      <c r="D10" s="206"/>
      <c r="E10" s="203">
        <v>-2</v>
      </c>
      <c r="F10" s="206"/>
      <c r="G10" s="207">
        <v>-3</v>
      </c>
      <c r="H10" s="206"/>
      <c r="I10" s="203">
        <v>-4</v>
      </c>
      <c r="J10" s="206"/>
      <c r="K10" s="203">
        <v>-5</v>
      </c>
      <c r="L10" s="199"/>
      <c r="M10" s="203">
        <v>-6</v>
      </c>
      <c r="N10" s="199"/>
      <c r="O10" s="203">
        <v>-7</v>
      </c>
      <c r="P10" s="206"/>
      <c r="Q10" s="208" t="s">
        <v>168</v>
      </c>
      <c r="S10" s="208" t="s">
        <v>169</v>
      </c>
      <c r="U10" s="112" t="s">
        <v>773</v>
      </c>
      <c r="V10" s="197" t="s">
        <v>774</v>
      </c>
      <c r="W10" s="112" t="s">
        <v>24</v>
      </c>
    </row>
    <row r="11" spans="1:23" ht="15.6" x14ac:dyDescent="0.3">
      <c r="B11" s="186"/>
      <c r="C11" s="206"/>
      <c r="D11" s="206"/>
      <c r="E11" s="206"/>
      <c r="F11" s="206"/>
      <c r="G11" s="198"/>
      <c r="H11" s="206"/>
      <c r="I11" s="206"/>
      <c r="J11" s="206"/>
      <c r="K11" s="199"/>
      <c r="L11" s="199"/>
      <c r="M11" s="199"/>
      <c r="N11" s="199"/>
      <c r="O11" s="199"/>
      <c r="P11" s="206"/>
      <c r="Q11" s="206"/>
      <c r="S11" s="206"/>
    </row>
    <row r="12" spans="1:23" ht="15.6" x14ac:dyDescent="0.3">
      <c r="C12" s="188" t="s">
        <v>170</v>
      </c>
      <c r="K12" s="211"/>
      <c r="L12" s="211"/>
      <c r="M12" s="211"/>
      <c r="N12" s="211"/>
      <c r="O12" s="211"/>
    </row>
    <row r="13" spans="1:23" x14ac:dyDescent="0.25">
      <c r="K13" s="211"/>
      <c r="L13" s="211"/>
      <c r="M13" s="211"/>
      <c r="N13" s="211"/>
      <c r="O13" s="211"/>
    </row>
    <row r="14" spans="1:23" ht="15.6" x14ac:dyDescent="0.3">
      <c r="C14" s="212" t="s">
        <v>171</v>
      </c>
      <c r="K14" s="211"/>
      <c r="L14" s="211"/>
      <c r="M14" s="211"/>
      <c r="N14" s="211"/>
      <c r="O14" s="211"/>
    </row>
    <row r="15" spans="1:23" x14ac:dyDescent="0.25">
      <c r="I15" s="213"/>
      <c r="K15" s="211"/>
      <c r="L15" s="211"/>
      <c r="M15" s="211"/>
      <c r="N15" s="211"/>
      <c r="O15" s="211"/>
    </row>
    <row r="16" spans="1:23" x14ac:dyDescent="0.25">
      <c r="A16" s="214">
        <v>302</v>
      </c>
      <c r="C16" s="215" t="s">
        <v>172</v>
      </c>
      <c r="E16" s="216" t="s">
        <v>173</v>
      </c>
      <c r="F16" s="216"/>
      <c r="G16" s="217">
        <v>0</v>
      </c>
      <c r="I16" s="218">
        <v>55918.83</v>
      </c>
      <c r="J16" s="219"/>
      <c r="K16" s="220">
        <v>52578</v>
      </c>
      <c r="L16" s="211"/>
      <c r="M16" s="220">
        <v>3341</v>
      </c>
      <c r="N16" s="220"/>
      <c r="O16" s="220">
        <v>2029</v>
      </c>
      <c r="Q16" s="221">
        <v>3.63</v>
      </c>
      <c r="S16" s="222">
        <v>1.6</v>
      </c>
      <c r="U16" s="112">
        <f>I16*(1-(G16/100))-K16</f>
        <v>3340.8300000000017</v>
      </c>
      <c r="V16" s="112">
        <f>M16/O16</f>
        <v>1.6466239526860522</v>
      </c>
      <c r="W16" s="333">
        <f>M16/V16</f>
        <v>2029</v>
      </c>
    </row>
    <row r="17" spans="1:23" x14ac:dyDescent="0.25">
      <c r="A17" s="214">
        <v>303</v>
      </c>
      <c r="C17" s="112" t="s">
        <v>174</v>
      </c>
      <c r="E17" s="216" t="s">
        <v>175</v>
      </c>
      <c r="F17" s="216"/>
      <c r="G17" s="217">
        <v>0</v>
      </c>
      <c r="I17" s="218">
        <v>51209431.960000001</v>
      </c>
      <c r="J17" s="219"/>
      <c r="K17" s="220">
        <v>17788070</v>
      </c>
      <c r="L17" s="211"/>
      <c r="M17" s="220">
        <v>33421362</v>
      </c>
      <c r="N17" s="220"/>
      <c r="O17" s="220">
        <v>10731787</v>
      </c>
      <c r="Q17" s="221">
        <v>20.96</v>
      </c>
      <c r="S17" s="222">
        <v>3.1</v>
      </c>
      <c r="U17" s="112">
        <f>I17*(1-(G17/100))-K17</f>
        <v>33421361.960000001</v>
      </c>
      <c r="V17" s="112">
        <f>M17/O17</f>
        <v>3.1142401540395834</v>
      </c>
      <c r="W17" s="333">
        <f>M17/V17</f>
        <v>10731787</v>
      </c>
    </row>
    <row r="18" spans="1:23" x14ac:dyDescent="0.25">
      <c r="A18" s="214">
        <v>303.10000000000002</v>
      </c>
      <c r="C18" s="112" t="s">
        <v>176</v>
      </c>
      <c r="E18" s="216" t="s">
        <v>177</v>
      </c>
      <c r="F18" s="216" t="s">
        <v>178</v>
      </c>
      <c r="G18" s="217">
        <v>0</v>
      </c>
      <c r="I18" s="223">
        <v>41045494.530000001</v>
      </c>
      <c r="J18" s="219"/>
      <c r="K18" s="224">
        <v>26586875</v>
      </c>
      <c r="L18" s="211"/>
      <c r="M18" s="224">
        <v>14458620</v>
      </c>
      <c r="N18" s="220"/>
      <c r="O18" s="224">
        <v>4131034</v>
      </c>
      <c r="Q18" s="335">
        <v>10.06</v>
      </c>
      <c r="S18" s="222">
        <v>3.5</v>
      </c>
      <c r="U18" s="112">
        <f t="shared" ref="U18:U28" si="0">I18*(1-(G18/100))-K18</f>
        <v>14458619.530000001</v>
      </c>
      <c r="V18" s="112">
        <f>M18/O18</f>
        <v>3.5000002420701453</v>
      </c>
      <c r="W18" s="333">
        <f t="shared" ref="W18:W28" si="1">M18/V18</f>
        <v>4131034</v>
      </c>
    </row>
    <row r="19" spans="1:23" x14ac:dyDescent="0.25">
      <c r="I19" s="213"/>
      <c r="K19" s="211"/>
      <c r="L19" s="211"/>
      <c r="M19" s="211"/>
      <c r="N19" s="211"/>
      <c r="O19" s="211"/>
      <c r="Q19" s="225"/>
      <c r="S19" s="226"/>
      <c r="W19" s="333"/>
    </row>
    <row r="20" spans="1:23" ht="15.6" x14ac:dyDescent="0.3">
      <c r="C20" s="188" t="s">
        <v>179</v>
      </c>
      <c r="I20" s="227">
        <f>+SUBTOTAL(9,I16:I19)</f>
        <v>92310845.319999993</v>
      </c>
      <c r="J20" s="228"/>
      <c r="K20" s="229">
        <f>+SUBTOTAL(9,K16:K19)</f>
        <v>44427523</v>
      </c>
      <c r="L20" s="229"/>
      <c r="M20" s="229">
        <f>+SUBTOTAL(9,M16:M19)</f>
        <v>47883323</v>
      </c>
      <c r="N20" s="229"/>
      <c r="O20" s="229">
        <f>+SUBTOTAL(9,O16:O19)</f>
        <v>14864850</v>
      </c>
      <c r="Q20" s="230">
        <f>ROUND(((O20/I20)*100),2)</f>
        <v>16.100000000000001</v>
      </c>
      <c r="S20" s="226"/>
      <c r="U20" s="112">
        <f t="shared" si="0"/>
        <v>47883322.319999993</v>
      </c>
      <c r="V20" s="112">
        <f>M20/O20</f>
        <v>3.2212449503358593</v>
      </c>
      <c r="W20" s="333">
        <f t="shared" si="1"/>
        <v>14864850</v>
      </c>
    </row>
    <row r="21" spans="1:23" ht="15.6" x14ac:dyDescent="0.3">
      <c r="C21" s="188"/>
      <c r="I21" s="213"/>
      <c r="K21" s="211"/>
      <c r="L21" s="211"/>
      <c r="M21" s="211"/>
      <c r="N21" s="211"/>
      <c r="O21" s="211"/>
      <c r="Q21" s="225"/>
      <c r="S21" s="226"/>
      <c r="W21" s="333"/>
    </row>
    <row r="22" spans="1:23" x14ac:dyDescent="0.25">
      <c r="I22" s="213"/>
      <c r="K22" s="211"/>
      <c r="L22" s="211"/>
      <c r="M22" s="211"/>
      <c r="N22" s="211"/>
      <c r="O22" s="211"/>
      <c r="Q22" s="225"/>
      <c r="S22" s="226"/>
      <c r="W22" s="333"/>
    </row>
    <row r="23" spans="1:23" ht="15.6" x14ac:dyDescent="0.3">
      <c r="C23" s="196" t="s">
        <v>180</v>
      </c>
      <c r="I23" s="213"/>
      <c r="K23" s="211"/>
      <c r="L23" s="211"/>
      <c r="M23" s="211"/>
      <c r="N23" s="211"/>
      <c r="O23" s="211"/>
      <c r="Q23" s="221"/>
      <c r="S23" s="222"/>
      <c r="W23" s="333"/>
    </row>
    <row r="24" spans="1:23" ht="15.6" x14ac:dyDescent="0.3">
      <c r="C24" s="205"/>
      <c r="I24" s="213"/>
      <c r="K24" s="211"/>
      <c r="L24" s="211"/>
      <c r="M24" s="211"/>
      <c r="N24" s="211"/>
      <c r="O24" s="211"/>
      <c r="Q24" s="221"/>
      <c r="S24" s="222"/>
      <c r="W24" s="333"/>
    </row>
    <row r="25" spans="1:23" x14ac:dyDescent="0.25">
      <c r="A25" s="214">
        <v>311</v>
      </c>
      <c r="C25" s="112" t="s">
        <v>181</v>
      </c>
      <c r="E25" s="216"/>
      <c r="F25" s="216"/>
      <c r="G25" s="217"/>
      <c r="I25" s="218"/>
      <c r="J25" s="231"/>
      <c r="K25" s="220"/>
      <c r="L25" s="220"/>
      <c r="M25" s="220"/>
      <c r="N25" s="220"/>
      <c r="O25" s="220"/>
      <c r="Q25" s="221"/>
      <c r="S25" s="222"/>
      <c r="W25" s="333"/>
    </row>
    <row r="26" spans="1:23" x14ac:dyDescent="0.25">
      <c r="A26" s="214"/>
      <c r="C26" s="215" t="s">
        <v>182</v>
      </c>
      <c r="E26" s="216" t="s">
        <v>183</v>
      </c>
      <c r="F26" s="216" t="s">
        <v>178</v>
      </c>
      <c r="G26" s="217">
        <v>-13</v>
      </c>
      <c r="I26" s="218">
        <v>95533749.129999995</v>
      </c>
      <c r="J26" s="231"/>
      <c r="K26" s="220">
        <v>23445099</v>
      </c>
      <c r="L26" s="220"/>
      <c r="M26" s="220">
        <v>84508038</v>
      </c>
      <c r="N26" s="220"/>
      <c r="O26" s="220">
        <v>1754695</v>
      </c>
      <c r="Q26" s="221">
        <v>1.84</v>
      </c>
      <c r="S26" s="222">
        <v>48.2</v>
      </c>
      <c r="U26" s="112">
        <f t="shared" si="0"/>
        <v>84508037.516899988</v>
      </c>
      <c r="V26" s="112">
        <f>M26/O26</f>
        <v>48.161098082572757</v>
      </c>
      <c r="W26" s="333">
        <f t="shared" si="1"/>
        <v>1754695</v>
      </c>
    </row>
    <row r="27" spans="1:23" x14ac:dyDescent="0.25">
      <c r="A27" s="214"/>
      <c r="C27" s="215" t="s">
        <v>184</v>
      </c>
      <c r="E27" s="216" t="s">
        <v>183</v>
      </c>
      <c r="F27" s="216" t="s">
        <v>178</v>
      </c>
      <c r="G27" s="217">
        <v>-13</v>
      </c>
      <c r="I27" s="218">
        <v>5556451.46</v>
      </c>
      <c r="J27" s="231"/>
      <c r="K27" s="220">
        <v>3082793</v>
      </c>
      <c r="L27" s="220"/>
      <c r="M27" s="220">
        <v>3195997</v>
      </c>
      <c r="N27" s="220"/>
      <c r="O27" s="220">
        <v>68321</v>
      </c>
      <c r="Q27" s="221">
        <v>1.23</v>
      </c>
      <c r="S27" s="222">
        <v>46.8</v>
      </c>
      <c r="U27" s="112">
        <f t="shared" si="0"/>
        <v>3195997.1497999998</v>
      </c>
      <c r="V27" s="112">
        <f>M27/O27</f>
        <v>46.779130867522433</v>
      </c>
      <c r="W27" s="333">
        <f t="shared" si="1"/>
        <v>68321</v>
      </c>
    </row>
    <row r="28" spans="1:23" x14ac:dyDescent="0.25">
      <c r="A28" s="214"/>
      <c r="C28" s="215" t="s">
        <v>185</v>
      </c>
      <c r="E28" s="216" t="s">
        <v>183</v>
      </c>
      <c r="F28" s="216" t="s">
        <v>178</v>
      </c>
      <c r="G28" s="217">
        <v>-1</v>
      </c>
      <c r="I28" s="218">
        <v>1102956.3899999999</v>
      </c>
      <c r="J28" s="231"/>
      <c r="K28" s="220">
        <v>713561</v>
      </c>
      <c r="L28" s="220"/>
      <c r="M28" s="220">
        <v>400425</v>
      </c>
      <c r="N28" s="220"/>
      <c r="O28" s="220">
        <v>16627</v>
      </c>
      <c r="Q28" s="221">
        <v>1.51</v>
      </c>
      <c r="S28" s="222">
        <v>24.1</v>
      </c>
      <c r="U28" s="112">
        <f t="shared" si="0"/>
        <v>400424.95389999985</v>
      </c>
      <c r="V28" s="112">
        <f>M28/O28</f>
        <v>24.082817104709207</v>
      </c>
      <c r="W28" s="333">
        <f t="shared" si="1"/>
        <v>16627</v>
      </c>
    </row>
    <row r="29" spans="1:23" x14ac:dyDescent="0.25">
      <c r="A29" s="214"/>
      <c r="C29" s="232" t="s">
        <v>186</v>
      </c>
      <c r="E29" s="216" t="s">
        <v>183</v>
      </c>
      <c r="F29" s="216" t="s">
        <v>178</v>
      </c>
      <c r="G29" s="217">
        <v>-6</v>
      </c>
      <c r="I29" s="218">
        <v>4690069.46</v>
      </c>
      <c r="J29" s="231"/>
      <c r="K29" s="220">
        <v>4858759</v>
      </c>
      <c r="L29" s="220"/>
      <c r="M29" s="220">
        <v>112715</v>
      </c>
      <c r="N29" s="220"/>
      <c r="O29" s="220">
        <v>15069</v>
      </c>
      <c r="Q29" s="221">
        <v>0.32</v>
      </c>
      <c r="S29" s="222">
        <v>7.5</v>
      </c>
      <c r="U29" s="112">
        <f t="shared" ref="U29:U38" si="2">I29*(1-(G29/100))-K29</f>
        <v>112714.62760000024</v>
      </c>
      <c r="V29" s="112">
        <f t="shared" ref="V29:V38" si="3">M29/O29</f>
        <v>7.479925675227288</v>
      </c>
      <c r="W29" s="333">
        <f t="shared" ref="W29:W38" si="4">M29/V29</f>
        <v>15069</v>
      </c>
    </row>
    <row r="30" spans="1:23" x14ac:dyDescent="0.25">
      <c r="A30" s="214"/>
      <c r="C30" s="232" t="s">
        <v>187</v>
      </c>
      <c r="E30" s="216" t="s">
        <v>183</v>
      </c>
      <c r="F30" s="216" t="s">
        <v>178</v>
      </c>
      <c r="G30" s="217">
        <v>-6</v>
      </c>
      <c r="I30" s="218">
        <v>2297196.4300000002</v>
      </c>
      <c r="J30" s="231"/>
      <c r="K30" s="220">
        <v>2008651</v>
      </c>
      <c r="L30" s="220"/>
      <c r="M30" s="220">
        <v>426377</v>
      </c>
      <c r="N30" s="220"/>
      <c r="O30" s="220">
        <v>31758</v>
      </c>
      <c r="Q30" s="221">
        <v>1.38</v>
      </c>
      <c r="S30" s="222">
        <v>13.4</v>
      </c>
      <c r="U30" s="112">
        <f t="shared" si="2"/>
        <v>426377.21580000035</v>
      </c>
      <c r="V30" s="112">
        <f t="shared" si="3"/>
        <v>13.425813968134014</v>
      </c>
      <c r="W30" s="333">
        <f t="shared" si="4"/>
        <v>31758</v>
      </c>
    </row>
    <row r="31" spans="1:23" x14ac:dyDescent="0.25">
      <c r="A31" s="214"/>
      <c r="C31" s="232" t="s">
        <v>188</v>
      </c>
      <c r="E31" s="216" t="s">
        <v>183</v>
      </c>
      <c r="F31" s="216" t="s">
        <v>178</v>
      </c>
      <c r="G31" s="217">
        <v>-6</v>
      </c>
      <c r="I31" s="218">
        <v>22711518.609999999</v>
      </c>
      <c r="J31" s="231"/>
      <c r="K31" s="220">
        <v>14083124</v>
      </c>
      <c r="L31" s="220"/>
      <c r="M31" s="220">
        <v>9991086</v>
      </c>
      <c r="N31" s="220"/>
      <c r="O31" s="220">
        <v>519280</v>
      </c>
      <c r="Q31" s="221">
        <v>2.29</v>
      </c>
      <c r="S31" s="222">
        <v>19.2</v>
      </c>
      <c r="U31" s="112">
        <f t="shared" si="2"/>
        <v>9991085.7265999988</v>
      </c>
      <c r="V31" s="112">
        <f t="shared" si="3"/>
        <v>19.240267293175165</v>
      </c>
      <c r="W31" s="333">
        <f t="shared" si="4"/>
        <v>519280</v>
      </c>
    </row>
    <row r="32" spans="1:23" x14ac:dyDescent="0.25">
      <c r="A32" s="214"/>
      <c r="C32" s="232" t="s">
        <v>189</v>
      </c>
      <c r="E32" s="216" t="s">
        <v>183</v>
      </c>
      <c r="F32" s="216" t="s">
        <v>178</v>
      </c>
      <c r="G32" s="217">
        <v>-6</v>
      </c>
      <c r="I32" s="218">
        <v>45507722.439999998</v>
      </c>
      <c r="J32" s="231"/>
      <c r="K32" s="220">
        <v>8775718</v>
      </c>
      <c r="L32" s="220"/>
      <c r="M32" s="220">
        <v>39462468</v>
      </c>
      <c r="N32" s="220"/>
      <c r="O32" s="220">
        <v>2039402</v>
      </c>
      <c r="Q32" s="221">
        <v>4.4800000000000004</v>
      </c>
      <c r="S32" s="222">
        <v>19.399999999999999</v>
      </c>
      <c r="U32" s="112">
        <f t="shared" si="2"/>
        <v>39462467.786399998</v>
      </c>
      <c r="V32" s="112">
        <f t="shared" si="3"/>
        <v>19.350019270354743</v>
      </c>
      <c r="W32" s="333">
        <f t="shared" si="4"/>
        <v>2039401.9999999998</v>
      </c>
    </row>
    <row r="33" spans="1:23" x14ac:dyDescent="0.25">
      <c r="A33" s="214"/>
      <c r="C33" s="232" t="s">
        <v>190</v>
      </c>
      <c r="E33" s="216" t="s">
        <v>183</v>
      </c>
      <c r="F33" s="216" t="s">
        <v>178</v>
      </c>
      <c r="G33" s="217">
        <v>-7</v>
      </c>
      <c r="I33" s="218">
        <v>8397192.1199999992</v>
      </c>
      <c r="J33" s="231"/>
      <c r="K33" s="220">
        <v>7331103</v>
      </c>
      <c r="L33" s="220"/>
      <c r="M33" s="220">
        <v>1653893</v>
      </c>
      <c r="N33" s="220"/>
      <c r="O33" s="220">
        <v>90620</v>
      </c>
      <c r="Q33" s="221">
        <v>1.08</v>
      </c>
      <c r="S33" s="222">
        <v>18.3</v>
      </c>
      <c r="U33" s="112">
        <f t="shared" si="2"/>
        <v>1653892.5683999993</v>
      </c>
      <c r="V33" s="112">
        <f t="shared" si="3"/>
        <v>18.250860737144119</v>
      </c>
      <c r="W33" s="333">
        <f t="shared" si="4"/>
        <v>90620</v>
      </c>
    </row>
    <row r="34" spans="1:23" x14ac:dyDescent="0.25">
      <c r="A34" s="214"/>
      <c r="C34" s="232" t="s">
        <v>191</v>
      </c>
      <c r="E34" s="216" t="s">
        <v>183</v>
      </c>
      <c r="F34" s="216" t="s">
        <v>178</v>
      </c>
      <c r="G34" s="217">
        <v>-7</v>
      </c>
      <c r="I34" s="218">
        <v>19505041.370000001</v>
      </c>
      <c r="J34" s="231"/>
      <c r="K34" s="220">
        <v>18115555</v>
      </c>
      <c r="L34" s="220"/>
      <c r="M34" s="220">
        <v>2754839</v>
      </c>
      <c r="N34" s="220"/>
      <c r="O34" s="220">
        <v>150144</v>
      </c>
      <c r="Q34" s="221">
        <v>0.77</v>
      </c>
      <c r="S34" s="222">
        <v>18.3</v>
      </c>
      <c r="U34" s="112">
        <f t="shared" si="2"/>
        <v>2754839.2659000009</v>
      </c>
      <c r="V34" s="112">
        <f t="shared" si="3"/>
        <v>18.347979273231033</v>
      </c>
      <c r="W34" s="333">
        <f t="shared" si="4"/>
        <v>150144</v>
      </c>
    </row>
    <row r="35" spans="1:23" x14ac:dyDescent="0.25">
      <c r="A35" s="214"/>
      <c r="C35" s="232" t="s">
        <v>192</v>
      </c>
      <c r="E35" s="216" t="s">
        <v>183</v>
      </c>
      <c r="F35" s="216" t="s">
        <v>178</v>
      </c>
      <c r="G35" s="217">
        <v>-7</v>
      </c>
      <c r="I35" s="218">
        <v>16258655.689999999</v>
      </c>
      <c r="J35" s="231"/>
      <c r="K35" s="220">
        <v>14507970</v>
      </c>
      <c r="L35" s="220"/>
      <c r="M35" s="220">
        <v>2888792</v>
      </c>
      <c r="N35" s="220"/>
      <c r="O35" s="220">
        <v>160168</v>
      </c>
      <c r="Q35" s="221">
        <v>0.99</v>
      </c>
      <c r="S35" s="222">
        <v>18</v>
      </c>
      <c r="U35" s="112">
        <f t="shared" si="2"/>
        <v>2888791.5883000009</v>
      </c>
      <c r="V35" s="112">
        <f t="shared" si="3"/>
        <v>18.036012187203436</v>
      </c>
      <c r="W35" s="333">
        <f t="shared" si="4"/>
        <v>160168</v>
      </c>
    </row>
    <row r="36" spans="1:23" x14ac:dyDescent="0.25">
      <c r="A36" s="214"/>
      <c r="C36" s="232" t="s">
        <v>193</v>
      </c>
      <c r="E36" s="216" t="s">
        <v>183</v>
      </c>
      <c r="F36" s="216" t="s">
        <v>178</v>
      </c>
      <c r="G36" s="217">
        <v>-7</v>
      </c>
      <c r="I36" s="218">
        <v>51066601.710000001</v>
      </c>
      <c r="J36" s="231"/>
      <c r="K36" s="220">
        <v>32981268</v>
      </c>
      <c r="L36" s="220"/>
      <c r="M36" s="220">
        <v>21659996</v>
      </c>
      <c r="N36" s="220"/>
      <c r="O36" s="220">
        <v>1026693</v>
      </c>
      <c r="Q36" s="221">
        <v>2.0099999999999998</v>
      </c>
      <c r="S36" s="222">
        <v>21.1</v>
      </c>
      <c r="U36" s="112">
        <f t="shared" si="2"/>
        <v>21659995.829700001</v>
      </c>
      <c r="V36" s="112">
        <f t="shared" si="3"/>
        <v>21.096857580601018</v>
      </c>
      <c r="W36" s="333">
        <f t="shared" si="4"/>
        <v>1026693</v>
      </c>
    </row>
    <row r="37" spans="1:23" x14ac:dyDescent="0.25">
      <c r="A37" s="214"/>
      <c r="C37" s="232" t="s">
        <v>194</v>
      </c>
      <c r="E37" s="216" t="s">
        <v>183</v>
      </c>
      <c r="F37" s="216" t="s">
        <v>178</v>
      </c>
      <c r="G37" s="217">
        <v>-7</v>
      </c>
      <c r="I37" s="218">
        <v>33248360.760000002</v>
      </c>
      <c r="J37" s="231"/>
      <c r="K37" s="220">
        <v>15639157</v>
      </c>
      <c r="L37" s="220"/>
      <c r="M37" s="220">
        <v>19936589</v>
      </c>
      <c r="N37" s="220"/>
      <c r="O37" s="220">
        <v>902154</v>
      </c>
      <c r="Q37" s="221">
        <v>2.71</v>
      </c>
      <c r="S37" s="222">
        <v>22.1</v>
      </c>
      <c r="U37" s="112">
        <f t="shared" si="2"/>
        <v>19936589.013200007</v>
      </c>
      <c r="V37" s="112">
        <f t="shared" si="3"/>
        <v>22.098875580000755</v>
      </c>
      <c r="W37" s="333">
        <f t="shared" si="4"/>
        <v>902154</v>
      </c>
    </row>
    <row r="38" spans="1:23" x14ac:dyDescent="0.25">
      <c r="A38" s="214"/>
      <c r="C38" s="232" t="s">
        <v>195</v>
      </c>
      <c r="E38" s="216" t="s">
        <v>183</v>
      </c>
      <c r="F38" s="216" t="s">
        <v>178</v>
      </c>
      <c r="G38" s="217">
        <v>-7</v>
      </c>
      <c r="I38" s="223">
        <v>15817337.720000001</v>
      </c>
      <c r="J38" s="231"/>
      <c r="K38" s="220">
        <v>13742096</v>
      </c>
      <c r="L38" s="220"/>
      <c r="M38" s="220">
        <v>3182455</v>
      </c>
      <c r="N38" s="220"/>
      <c r="O38" s="220">
        <v>174668</v>
      </c>
      <c r="Q38" s="335">
        <v>1.1000000000000001</v>
      </c>
      <c r="S38" s="336">
        <v>18.2</v>
      </c>
      <c r="U38" s="112">
        <f t="shared" si="2"/>
        <v>3182455.3604000024</v>
      </c>
      <c r="V38" s="112">
        <f t="shared" si="3"/>
        <v>18.220023129594431</v>
      </c>
      <c r="W38" s="333">
        <f t="shared" si="4"/>
        <v>174668</v>
      </c>
    </row>
    <row r="39" spans="1:23" x14ac:dyDescent="0.25">
      <c r="A39" s="214"/>
      <c r="E39" s="216"/>
      <c r="F39" s="216"/>
      <c r="G39" s="217"/>
      <c r="I39" s="218"/>
      <c r="K39" s="233"/>
      <c r="L39" s="211"/>
      <c r="M39" s="233"/>
      <c r="N39" s="211"/>
      <c r="O39" s="233"/>
      <c r="Q39" s="221"/>
      <c r="S39" s="222"/>
    </row>
    <row r="40" spans="1:23" ht="15.6" x14ac:dyDescent="0.3">
      <c r="A40" s="214"/>
      <c r="C40" s="234" t="s">
        <v>196</v>
      </c>
      <c r="E40" s="216"/>
      <c r="F40" s="216"/>
      <c r="G40" s="217"/>
      <c r="I40" s="218">
        <f>+SUBTOTAL(9,I26:I39)</f>
        <v>321692853.29000002</v>
      </c>
      <c r="K40" s="211">
        <f>+SUBTOTAL(9,K26:K39)</f>
        <v>159284854</v>
      </c>
      <c r="L40" s="211"/>
      <c r="M40" s="211">
        <f>+SUBTOTAL(9,M26:M39)</f>
        <v>190173670</v>
      </c>
      <c r="N40" s="211"/>
      <c r="O40" s="211">
        <f>+SUBTOTAL(9,O26:O39)</f>
        <v>6949599</v>
      </c>
      <c r="Q40" s="221">
        <f>O40/I40*100</f>
        <v>2.1603212284405546</v>
      </c>
      <c r="S40" s="222">
        <f>ROUND(M40/O40,1)</f>
        <v>27.4</v>
      </c>
      <c r="U40" s="112">
        <f t="shared" ref="U40" si="5">I40*(1-(G40/100))-K40</f>
        <v>162407999.29000002</v>
      </c>
      <c r="V40" s="112">
        <f>M40/O40</f>
        <v>27.364696869560387</v>
      </c>
      <c r="W40" s="333">
        <f t="shared" ref="W40" si="6">M40/V40</f>
        <v>6949599</v>
      </c>
    </row>
    <row r="41" spans="1:23" ht="15.6" x14ac:dyDescent="0.3">
      <c r="A41" s="214"/>
      <c r="C41" s="234"/>
      <c r="E41" s="216"/>
      <c r="F41" s="216"/>
      <c r="G41" s="217"/>
      <c r="I41" s="218"/>
      <c r="K41" s="211"/>
      <c r="L41" s="211"/>
      <c r="M41" s="211"/>
      <c r="N41" s="211"/>
      <c r="O41" s="211"/>
      <c r="Q41" s="221"/>
      <c r="S41" s="222"/>
    </row>
    <row r="43" spans="1:23" x14ac:dyDescent="0.25">
      <c r="A43" s="214">
        <v>311.10000000000002</v>
      </c>
      <c r="C43" s="215" t="s">
        <v>197</v>
      </c>
      <c r="E43" s="216"/>
      <c r="F43" s="216"/>
      <c r="G43" s="217"/>
      <c r="I43" s="218"/>
      <c r="K43" s="211"/>
      <c r="L43" s="211"/>
      <c r="M43" s="211"/>
      <c r="N43" s="211"/>
      <c r="O43" s="211"/>
      <c r="Q43" s="221"/>
      <c r="S43" s="222"/>
    </row>
    <row r="44" spans="1:23" x14ac:dyDescent="0.25">
      <c r="A44" s="214"/>
      <c r="C44" s="215" t="s">
        <v>198</v>
      </c>
      <c r="E44" s="216" t="s">
        <v>199</v>
      </c>
      <c r="F44" s="216" t="s">
        <v>178</v>
      </c>
      <c r="G44" s="217">
        <v>0</v>
      </c>
      <c r="I44" s="218">
        <v>4562600.3</v>
      </c>
      <c r="J44" s="231"/>
      <c r="K44" s="220">
        <v>2148119</v>
      </c>
      <c r="L44" s="220"/>
      <c r="M44" s="220">
        <v>2414481</v>
      </c>
      <c r="N44" s="220"/>
      <c r="O44" s="220">
        <v>48425</v>
      </c>
      <c r="Q44" s="221">
        <v>1.06</v>
      </c>
      <c r="S44" s="222">
        <v>49.9</v>
      </c>
      <c r="U44" s="112">
        <f t="shared" ref="U44:U46" si="7">I44*(1-(G44/100))-K44</f>
        <v>2414481.2999999998</v>
      </c>
      <c r="V44" s="112">
        <f t="shared" ref="V44:V46" si="8">M44/O44</f>
        <v>49.860216830149717</v>
      </c>
      <c r="W44" s="333">
        <f t="shared" ref="W44:W46" si="9">M44/V44</f>
        <v>48425</v>
      </c>
    </row>
    <row r="45" spans="1:23" x14ac:dyDescent="0.25">
      <c r="A45" s="214"/>
      <c r="C45" s="232" t="s">
        <v>200</v>
      </c>
      <c r="E45" s="216" t="s">
        <v>199</v>
      </c>
      <c r="F45" s="216" t="s">
        <v>178</v>
      </c>
      <c r="G45" s="217">
        <v>0</v>
      </c>
      <c r="I45" s="218">
        <v>39480.550000000003</v>
      </c>
      <c r="J45" s="231"/>
      <c r="K45" s="220">
        <v>34420</v>
      </c>
      <c r="L45" s="220"/>
      <c r="M45" s="220">
        <v>5061</v>
      </c>
      <c r="N45" s="220"/>
      <c r="O45" s="220">
        <v>274</v>
      </c>
      <c r="Q45" s="221">
        <v>0.69</v>
      </c>
      <c r="S45" s="222">
        <v>18.5</v>
      </c>
      <c r="U45" s="112">
        <f t="shared" si="7"/>
        <v>5060.5500000000029</v>
      </c>
      <c r="V45" s="112">
        <f t="shared" si="8"/>
        <v>18.470802919708028</v>
      </c>
      <c r="W45" s="333">
        <f t="shared" si="9"/>
        <v>274</v>
      </c>
    </row>
    <row r="46" spans="1:23" x14ac:dyDescent="0.25">
      <c r="A46" s="214"/>
      <c r="C46" s="232" t="s">
        <v>201</v>
      </c>
      <c r="E46" s="216" t="s">
        <v>199</v>
      </c>
      <c r="F46" s="216" t="s">
        <v>178</v>
      </c>
      <c r="G46" s="217">
        <v>0</v>
      </c>
      <c r="I46" s="223">
        <v>322828.55</v>
      </c>
      <c r="J46" s="231"/>
      <c r="K46" s="224">
        <v>304586</v>
      </c>
      <c r="L46" s="220"/>
      <c r="M46" s="224">
        <v>18243</v>
      </c>
      <c r="N46" s="220"/>
      <c r="O46" s="224">
        <v>986</v>
      </c>
      <c r="Q46" s="335">
        <v>0.31</v>
      </c>
      <c r="S46" s="336">
        <v>18.5</v>
      </c>
      <c r="U46" s="112">
        <f t="shared" si="7"/>
        <v>18242.549999999988</v>
      </c>
      <c r="V46" s="112">
        <f t="shared" si="8"/>
        <v>18.502028397565923</v>
      </c>
      <c r="W46" s="333">
        <f t="shared" si="9"/>
        <v>986</v>
      </c>
    </row>
    <row r="47" spans="1:23" ht="15.6" x14ac:dyDescent="0.3">
      <c r="A47" s="214"/>
      <c r="C47" s="234"/>
      <c r="E47" s="216"/>
      <c r="F47" s="216"/>
      <c r="G47" s="217"/>
      <c r="I47" s="218"/>
      <c r="K47" s="211"/>
      <c r="L47" s="211"/>
      <c r="M47" s="211"/>
      <c r="N47" s="211"/>
      <c r="O47" s="211"/>
      <c r="Q47" s="221"/>
      <c r="S47" s="222"/>
    </row>
    <row r="48" spans="1:23" ht="15.6" x14ac:dyDescent="0.3">
      <c r="A48" s="214"/>
      <c r="C48" s="234" t="s">
        <v>202</v>
      </c>
      <c r="E48" s="216"/>
      <c r="F48" s="216"/>
      <c r="G48" s="217"/>
      <c r="I48" s="218">
        <f>+SUBTOTAL(9,I44:I47)</f>
        <v>4924909.3999999994</v>
      </c>
      <c r="K48" s="211">
        <f>+SUBTOTAL(9,K44:K47)</f>
        <v>2487125</v>
      </c>
      <c r="L48" s="211"/>
      <c r="M48" s="211">
        <f>+SUBTOTAL(9,M44:M47)</f>
        <v>2437785</v>
      </c>
      <c r="N48" s="211"/>
      <c r="O48" s="211">
        <f>+SUBTOTAL(9,O44:O47)</f>
        <v>49685</v>
      </c>
      <c r="Q48" s="221">
        <f>O48/I48*100</f>
        <v>1.0088510460720355</v>
      </c>
      <c r="S48" s="222">
        <f>ROUND(M48/O48,1)</f>
        <v>49.1</v>
      </c>
      <c r="U48" s="112">
        <f t="shared" ref="U48" si="10">I48*(1-(G48/100))-K48</f>
        <v>2437784.3999999994</v>
      </c>
      <c r="V48" s="112">
        <f>M48/O48</f>
        <v>49.064808292241118</v>
      </c>
      <c r="W48" s="333">
        <f t="shared" ref="W48" si="11">M48/V48</f>
        <v>49685</v>
      </c>
    </row>
    <row r="49" spans="1:23" ht="15.6" x14ac:dyDescent="0.3">
      <c r="A49" s="214"/>
      <c r="C49" s="234"/>
      <c r="E49" s="216"/>
      <c r="F49" s="216"/>
      <c r="G49" s="217"/>
      <c r="I49" s="218"/>
      <c r="K49" s="211"/>
      <c r="L49" s="211"/>
      <c r="M49" s="211"/>
      <c r="N49" s="211"/>
      <c r="O49" s="211"/>
      <c r="Q49" s="221"/>
      <c r="S49" s="222"/>
    </row>
    <row r="50" spans="1:23" x14ac:dyDescent="0.25">
      <c r="A50" s="214">
        <v>311.2</v>
      </c>
      <c r="C50" s="215" t="s">
        <v>203</v>
      </c>
      <c r="E50" s="216"/>
      <c r="F50" s="216"/>
      <c r="G50" s="217"/>
      <c r="I50" s="218"/>
      <c r="K50" s="211"/>
      <c r="L50" s="211"/>
      <c r="M50" s="211"/>
      <c r="N50" s="211"/>
      <c r="O50" s="211"/>
      <c r="Q50" s="221"/>
      <c r="S50" s="222"/>
    </row>
    <row r="51" spans="1:23" x14ac:dyDescent="0.25">
      <c r="A51" s="214"/>
      <c r="C51" s="215" t="s">
        <v>204</v>
      </c>
      <c r="E51" s="216" t="s">
        <v>183</v>
      </c>
      <c r="F51" s="216" t="s">
        <v>178</v>
      </c>
      <c r="G51" s="217">
        <v>-10</v>
      </c>
      <c r="I51" s="218">
        <v>1692976.56</v>
      </c>
      <c r="J51" s="231"/>
      <c r="K51" s="220">
        <v>1862274</v>
      </c>
      <c r="L51" s="220"/>
      <c r="M51" s="220">
        <v>0</v>
      </c>
      <c r="N51" s="220"/>
      <c r="O51" s="220">
        <v>0</v>
      </c>
      <c r="Q51" s="221">
        <v>0</v>
      </c>
      <c r="S51" s="222">
        <v>0</v>
      </c>
    </row>
    <row r="52" spans="1:23" x14ac:dyDescent="0.25">
      <c r="A52" s="214"/>
      <c r="C52" s="215" t="s">
        <v>205</v>
      </c>
      <c r="E52" s="216" t="s">
        <v>183</v>
      </c>
      <c r="F52" s="216" t="s">
        <v>178</v>
      </c>
      <c r="G52" s="217">
        <v>-10</v>
      </c>
      <c r="I52" s="218">
        <v>583381.43999999994</v>
      </c>
      <c r="J52" s="231"/>
      <c r="K52" s="220">
        <v>641720</v>
      </c>
      <c r="L52" s="220"/>
      <c r="M52" s="220">
        <v>0</v>
      </c>
      <c r="N52" s="220"/>
      <c r="O52" s="220">
        <v>0</v>
      </c>
      <c r="Q52" s="221">
        <v>0</v>
      </c>
      <c r="R52" s="225"/>
      <c r="S52" s="222">
        <v>0</v>
      </c>
    </row>
    <row r="53" spans="1:23" x14ac:dyDescent="0.25">
      <c r="A53" s="214"/>
      <c r="C53" s="232" t="s">
        <v>206</v>
      </c>
      <c r="E53" s="216" t="s">
        <v>183</v>
      </c>
      <c r="F53" s="216" t="s">
        <v>178</v>
      </c>
      <c r="G53" s="217">
        <v>-10</v>
      </c>
      <c r="I53" s="218">
        <v>2549285.0099999998</v>
      </c>
      <c r="J53" s="231"/>
      <c r="K53" s="220">
        <v>2804214</v>
      </c>
      <c r="L53" s="220"/>
      <c r="M53" s="220">
        <v>0</v>
      </c>
      <c r="N53" s="220"/>
      <c r="O53" s="220">
        <v>0</v>
      </c>
      <c r="Q53" s="221">
        <v>0</v>
      </c>
      <c r="S53" s="222">
        <v>0</v>
      </c>
    </row>
    <row r="54" spans="1:23" x14ac:dyDescent="0.25">
      <c r="A54" s="214"/>
      <c r="C54" s="232" t="s">
        <v>207</v>
      </c>
      <c r="E54" s="216" t="s">
        <v>183</v>
      </c>
      <c r="F54" s="216" t="s">
        <v>178</v>
      </c>
      <c r="G54" s="217">
        <v>-10</v>
      </c>
      <c r="I54" s="218">
        <v>4560022.0599999996</v>
      </c>
      <c r="J54" s="231"/>
      <c r="K54" s="220">
        <v>5016024</v>
      </c>
      <c r="L54" s="220"/>
      <c r="M54" s="220">
        <v>0</v>
      </c>
      <c r="N54" s="220"/>
      <c r="O54" s="220">
        <v>0</v>
      </c>
      <c r="Q54" s="221">
        <v>0</v>
      </c>
      <c r="S54" s="222">
        <v>0</v>
      </c>
    </row>
    <row r="55" spans="1:23" x14ac:dyDescent="0.25">
      <c r="A55" s="214"/>
      <c r="C55" s="232" t="s">
        <v>208</v>
      </c>
      <c r="E55" s="216" t="s">
        <v>183</v>
      </c>
      <c r="F55" s="216" t="s">
        <v>178</v>
      </c>
      <c r="G55" s="217">
        <v>-10</v>
      </c>
      <c r="I55" s="218">
        <v>1558538.26</v>
      </c>
      <c r="J55" s="231"/>
      <c r="K55" s="220">
        <v>1714392</v>
      </c>
      <c r="L55" s="220"/>
      <c r="M55" s="220">
        <v>0</v>
      </c>
      <c r="N55" s="220"/>
      <c r="O55" s="220">
        <v>0</v>
      </c>
      <c r="Q55" s="221">
        <v>0</v>
      </c>
      <c r="R55" s="225"/>
      <c r="S55" s="222">
        <v>0</v>
      </c>
    </row>
    <row r="56" spans="1:23" x14ac:dyDescent="0.25">
      <c r="A56" s="214"/>
      <c r="C56" s="232" t="s">
        <v>209</v>
      </c>
      <c r="E56" s="216" t="s">
        <v>183</v>
      </c>
      <c r="F56" s="216" t="s">
        <v>178</v>
      </c>
      <c r="G56" s="217">
        <v>-10</v>
      </c>
      <c r="I56" s="223">
        <v>37239.96</v>
      </c>
      <c r="J56" s="231"/>
      <c r="K56" s="224">
        <v>40964</v>
      </c>
      <c r="L56" s="220"/>
      <c r="M56" s="224">
        <v>0</v>
      </c>
      <c r="N56" s="220"/>
      <c r="O56" s="224">
        <v>0</v>
      </c>
      <c r="Q56" s="335">
        <v>0</v>
      </c>
      <c r="R56" s="225"/>
      <c r="S56" s="336">
        <v>0</v>
      </c>
    </row>
    <row r="57" spans="1:23" ht="15.6" x14ac:dyDescent="0.3">
      <c r="A57" s="214"/>
      <c r="C57" s="234"/>
      <c r="E57" s="216"/>
      <c r="F57" s="216"/>
      <c r="G57" s="217"/>
      <c r="I57" s="218"/>
      <c r="K57" s="211"/>
      <c r="L57" s="211"/>
      <c r="M57" s="211"/>
      <c r="N57" s="211"/>
      <c r="O57" s="211"/>
      <c r="Q57" s="221"/>
      <c r="S57" s="222"/>
    </row>
    <row r="58" spans="1:23" ht="15.6" x14ac:dyDescent="0.3">
      <c r="A58" s="214"/>
      <c r="C58" s="234" t="s">
        <v>210</v>
      </c>
      <c r="E58" s="216"/>
      <c r="F58" s="216"/>
      <c r="G58" s="217"/>
      <c r="I58" s="218">
        <f>+SUBTOTAL(9,I51:I57)</f>
        <v>10981443.290000001</v>
      </c>
      <c r="K58" s="211">
        <f>+SUBTOTAL(9,K51:K57)</f>
        <v>12079588</v>
      </c>
      <c r="L58" s="211"/>
      <c r="M58" s="211">
        <f>+SUBTOTAL(9,M51:M57)</f>
        <v>0</v>
      </c>
      <c r="N58" s="211"/>
      <c r="O58" s="211">
        <f>+SUBTOTAL(9,O51:O57)</f>
        <v>0</v>
      </c>
      <c r="Q58" s="221">
        <f>O58/I58*100</f>
        <v>0</v>
      </c>
      <c r="S58" s="222">
        <v>0</v>
      </c>
    </row>
    <row r="59" spans="1:23" ht="15.6" x14ac:dyDescent="0.3">
      <c r="A59" s="214"/>
      <c r="C59" s="234"/>
      <c r="E59" s="216"/>
      <c r="F59" s="216"/>
      <c r="G59" s="217"/>
      <c r="I59" s="218"/>
      <c r="K59" s="211"/>
      <c r="L59" s="211"/>
      <c r="M59" s="211"/>
      <c r="N59" s="211"/>
      <c r="O59" s="211"/>
      <c r="Q59" s="221"/>
      <c r="S59" s="222"/>
    </row>
    <row r="60" spans="1:23" x14ac:dyDescent="0.25">
      <c r="A60" s="214">
        <v>312</v>
      </c>
      <c r="C60" s="112" t="s">
        <v>211</v>
      </c>
      <c r="I60" s="218"/>
      <c r="K60" s="211"/>
      <c r="L60" s="211"/>
      <c r="M60" s="211"/>
      <c r="N60" s="211"/>
      <c r="O60" s="211"/>
      <c r="Q60" s="221"/>
      <c r="S60" s="222"/>
    </row>
    <row r="61" spans="1:23" x14ac:dyDescent="0.25">
      <c r="A61" s="214"/>
      <c r="C61" s="215" t="s">
        <v>182</v>
      </c>
      <c r="E61" s="210" t="s">
        <v>212</v>
      </c>
      <c r="F61" s="210" t="s">
        <v>178</v>
      </c>
      <c r="G61" s="192">
        <v>-13</v>
      </c>
      <c r="I61" s="218">
        <v>531933576.48000002</v>
      </c>
      <c r="K61" s="211">
        <v>92306117</v>
      </c>
      <c r="L61" s="211"/>
      <c r="M61" s="211">
        <v>508778824</v>
      </c>
      <c r="N61" s="211"/>
      <c r="O61" s="211">
        <v>11363536</v>
      </c>
      <c r="Q61" s="221">
        <v>2.14</v>
      </c>
      <c r="S61" s="222">
        <v>44.8</v>
      </c>
      <c r="U61" s="112">
        <f t="shared" ref="U61:U124" si="12">I61*(1-(G61/100))-K61</f>
        <v>508778824.4224</v>
      </c>
      <c r="V61" s="112">
        <f t="shared" ref="V61:V124" si="13">M61/O61</f>
        <v>44.772931946534953</v>
      </c>
      <c r="W61" s="333">
        <f t="shared" ref="W61:W124" si="14">M61/V61</f>
        <v>11363536</v>
      </c>
    </row>
    <row r="62" spans="1:23" x14ac:dyDescent="0.25">
      <c r="A62" s="214"/>
      <c r="C62" s="215" t="s">
        <v>184</v>
      </c>
      <c r="E62" s="210" t="s">
        <v>212</v>
      </c>
      <c r="F62" s="210" t="s">
        <v>178</v>
      </c>
      <c r="G62" s="192">
        <v>-13</v>
      </c>
      <c r="I62" s="218">
        <v>73021689.569999993</v>
      </c>
      <c r="K62" s="211">
        <v>18602423</v>
      </c>
      <c r="L62" s="211"/>
      <c r="M62" s="211">
        <v>63912086</v>
      </c>
      <c r="N62" s="211"/>
      <c r="O62" s="211">
        <v>1437844</v>
      </c>
      <c r="Q62" s="221">
        <v>1.97</v>
      </c>
      <c r="S62" s="222">
        <v>44.4</v>
      </c>
      <c r="U62" s="112">
        <f t="shared" si="12"/>
        <v>63912086.214099988</v>
      </c>
      <c r="V62" s="112">
        <f t="shared" si="13"/>
        <v>44.449944500237855</v>
      </c>
      <c r="W62" s="333">
        <f t="shared" si="14"/>
        <v>1437844</v>
      </c>
    </row>
    <row r="63" spans="1:23" x14ac:dyDescent="0.25">
      <c r="A63" s="214"/>
      <c r="C63" s="232" t="s">
        <v>186</v>
      </c>
      <c r="E63" s="216" t="s">
        <v>212</v>
      </c>
      <c r="F63" s="216" t="s">
        <v>178</v>
      </c>
      <c r="G63" s="217">
        <v>-6</v>
      </c>
      <c r="I63" s="218">
        <v>40216199.409999996</v>
      </c>
      <c r="J63" s="231"/>
      <c r="K63" s="220">
        <v>22985071</v>
      </c>
      <c r="L63" s="220"/>
      <c r="M63" s="220">
        <v>19644100</v>
      </c>
      <c r="N63" s="220"/>
      <c r="O63" s="220">
        <v>2657761</v>
      </c>
      <c r="Q63" s="221">
        <v>6.61</v>
      </c>
      <c r="S63" s="222">
        <v>7.4</v>
      </c>
      <c r="U63" s="112">
        <f t="shared" si="12"/>
        <v>19644100.374600001</v>
      </c>
      <c r="V63" s="112">
        <f t="shared" si="13"/>
        <v>7.3912214077940037</v>
      </c>
      <c r="W63" s="333">
        <f t="shared" si="14"/>
        <v>2657761</v>
      </c>
    </row>
    <row r="64" spans="1:23" x14ac:dyDescent="0.25">
      <c r="A64" s="214"/>
      <c r="C64" s="232" t="s">
        <v>187</v>
      </c>
      <c r="E64" s="216" t="s">
        <v>212</v>
      </c>
      <c r="F64" s="216" t="s">
        <v>178</v>
      </c>
      <c r="G64" s="217">
        <v>-6</v>
      </c>
      <c r="I64" s="218">
        <v>41452992.229999997</v>
      </c>
      <c r="J64" s="231"/>
      <c r="K64" s="220">
        <v>15937592</v>
      </c>
      <c r="L64" s="220"/>
      <c r="M64" s="220">
        <v>28002580</v>
      </c>
      <c r="N64" s="220"/>
      <c r="O64" s="220">
        <v>2137595</v>
      </c>
      <c r="Q64" s="221">
        <v>5.16</v>
      </c>
      <c r="S64" s="222">
        <v>13.1</v>
      </c>
      <c r="U64" s="112">
        <f t="shared" si="12"/>
        <v>28002579.763799995</v>
      </c>
      <c r="V64" s="112">
        <f t="shared" si="13"/>
        <v>13.100039998222302</v>
      </c>
      <c r="W64" s="333">
        <f t="shared" si="14"/>
        <v>2137595</v>
      </c>
    </row>
    <row r="65" spans="1:23" x14ac:dyDescent="0.25">
      <c r="A65" s="214"/>
      <c r="C65" s="232" t="s">
        <v>188</v>
      </c>
      <c r="E65" s="216" t="s">
        <v>212</v>
      </c>
      <c r="F65" s="216" t="s">
        <v>178</v>
      </c>
      <c r="G65" s="217">
        <v>-6</v>
      </c>
      <c r="I65" s="218">
        <v>335039815.44</v>
      </c>
      <c r="J65" s="231"/>
      <c r="K65" s="220">
        <v>74041334</v>
      </c>
      <c r="L65" s="220"/>
      <c r="M65" s="220">
        <v>281100870</v>
      </c>
      <c r="N65" s="220"/>
      <c r="O65" s="220">
        <v>14850849</v>
      </c>
      <c r="Q65" s="221">
        <v>4.43</v>
      </c>
      <c r="S65" s="222">
        <v>18.899999999999999</v>
      </c>
      <c r="U65" s="112">
        <f t="shared" si="12"/>
        <v>281100870.3664</v>
      </c>
      <c r="V65" s="112">
        <f t="shared" si="13"/>
        <v>18.928269353489487</v>
      </c>
      <c r="W65" s="333">
        <f t="shared" si="14"/>
        <v>14850849</v>
      </c>
    </row>
    <row r="66" spans="1:23" x14ac:dyDescent="0.25">
      <c r="A66" s="214"/>
      <c r="C66" s="232" t="s">
        <v>189</v>
      </c>
      <c r="E66" s="216" t="s">
        <v>212</v>
      </c>
      <c r="F66" s="216" t="s">
        <v>178</v>
      </c>
      <c r="G66" s="217">
        <v>-6</v>
      </c>
      <c r="I66" s="218">
        <v>334559939.62</v>
      </c>
      <c r="J66" s="231"/>
      <c r="K66" s="220">
        <v>77676980</v>
      </c>
      <c r="L66" s="220"/>
      <c r="M66" s="220">
        <v>276956556</v>
      </c>
      <c r="N66" s="220"/>
      <c r="O66" s="220">
        <v>14535936</v>
      </c>
      <c r="Q66" s="221">
        <v>4.34</v>
      </c>
      <c r="S66" s="222">
        <v>19.100000000000001</v>
      </c>
      <c r="U66" s="112">
        <f t="shared" si="12"/>
        <v>276956555.99720001</v>
      </c>
      <c r="V66" s="112">
        <f t="shared" si="13"/>
        <v>19.053231659798172</v>
      </c>
      <c r="W66" s="333">
        <f t="shared" si="14"/>
        <v>14535936</v>
      </c>
    </row>
    <row r="67" spans="1:23" x14ac:dyDescent="0.25">
      <c r="A67" s="214"/>
      <c r="C67" s="232" t="s">
        <v>190</v>
      </c>
      <c r="E67" s="216" t="s">
        <v>212</v>
      </c>
      <c r="F67" s="216" t="s">
        <v>178</v>
      </c>
      <c r="G67" s="217">
        <v>-7</v>
      </c>
      <c r="I67" s="218">
        <v>138832539.38999999</v>
      </c>
      <c r="J67" s="231"/>
      <c r="K67" s="220">
        <v>47058422</v>
      </c>
      <c r="L67" s="220"/>
      <c r="M67" s="220">
        <v>101492395</v>
      </c>
      <c r="N67" s="220"/>
      <c r="O67" s="220">
        <v>5617564</v>
      </c>
      <c r="Q67" s="221">
        <v>4.05</v>
      </c>
      <c r="S67" s="222">
        <v>18.100000000000001</v>
      </c>
      <c r="U67" s="112">
        <f t="shared" si="12"/>
        <v>101492395.1473</v>
      </c>
      <c r="V67" s="112">
        <f t="shared" si="13"/>
        <v>18.066976183982952</v>
      </c>
      <c r="W67" s="333">
        <f t="shared" si="14"/>
        <v>5617564</v>
      </c>
    </row>
    <row r="68" spans="1:23" x14ac:dyDescent="0.25">
      <c r="A68" s="214"/>
      <c r="C68" s="232" t="s">
        <v>191</v>
      </c>
      <c r="E68" s="216" t="s">
        <v>212</v>
      </c>
      <c r="F68" s="216" t="s">
        <v>178</v>
      </c>
      <c r="G68" s="217">
        <v>-7</v>
      </c>
      <c r="I68" s="218">
        <v>347267291.08999997</v>
      </c>
      <c r="J68" s="231"/>
      <c r="K68" s="220">
        <v>96144803</v>
      </c>
      <c r="L68" s="220"/>
      <c r="M68" s="220">
        <v>275431198</v>
      </c>
      <c r="N68" s="220"/>
      <c r="O68" s="220">
        <v>15302639</v>
      </c>
      <c r="Q68" s="221">
        <v>4.41</v>
      </c>
      <c r="S68" s="222">
        <v>18</v>
      </c>
      <c r="U68" s="112">
        <f t="shared" si="12"/>
        <v>275431198.46630001</v>
      </c>
      <c r="V68" s="112">
        <f t="shared" si="13"/>
        <v>17.998934562855467</v>
      </c>
      <c r="W68" s="333">
        <f t="shared" si="14"/>
        <v>15302638.999999998</v>
      </c>
    </row>
    <row r="69" spans="1:23" x14ac:dyDescent="0.25">
      <c r="A69" s="214"/>
      <c r="C69" s="232" t="s">
        <v>192</v>
      </c>
      <c r="E69" s="216" t="s">
        <v>212</v>
      </c>
      <c r="F69" s="216" t="s">
        <v>178</v>
      </c>
      <c r="G69" s="217">
        <v>-7</v>
      </c>
      <c r="I69" s="218">
        <v>269565973.05000001</v>
      </c>
      <c r="J69" s="231"/>
      <c r="K69" s="220">
        <v>67704359</v>
      </c>
      <c r="L69" s="220"/>
      <c r="M69" s="220">
        <v>220731232</v>
      </c>
      <c r="N69" s="220"/>
      <c r="O69" s="220">
        <v>12275159</v>
      </c>
      <c r="Q69" s="221">
        <v>4.55</v>
      </c>
      <c r="S69" s="222">
        <v>18</v>
      </c>
      <c r="U69" s="112">
        <f t="shared" si="12"/>
        <v>220731232.16350001</v>
      </c>
      <c r="V69" s="112">
        <f t="shared" si="13"/>
        <v>17.981944836722686</v>
      </c>
      <c r="W69" s="333">
        <f t="shared" si="14"/>
        <v>12275159</v>
      </c>
    </row>
    <row r="70" spans="1:23" x14ac:dyDescent="0.25">
      <c r="A70" s="214"/>
      <c r="C70" s="232" t="s">
        <v>193</v>
      </c>
      <c r="E70" s="216" t="s">
        <v>212</v>
      </c>
      <c r="F70" s="216" t="s">
        <v>178</v>
      </c>
      <c r="G70" s="217">
        <v>-7</v>
      </c>
      <c r="I70" s="218">
        <v>425512609.68000001</v>
      </c>
      <c r="J70" s="231"/>
      <c r="K70" s="220">
        <v>168531725</v>
      </c>
      <c r="L70" s="220"/>
      <c r="M70" s="220">
        <v>286766767</v>
      </c>
      <c r="N70" s="220"/>
      <c r="O70" s="220">
        <v>13903449</v>
      </c>
      <c r="Q70" s="221">
        <v>3.27</v>
      </c>
      <c r="S70" s="222">
        <v>20.6</v>
      </c>
      <c r="U70" s="112">
        <f t="shared" si="12"/>
        <v>286766767.35760003</v>
      </c>
      <c r="V70" s="112">
        <f t="shared" si="13"/>
        <v>20.625584845889676</v>
      </c>
      <c r="W70" s="333">
        <f t="shared" si="14"/>
        <v>13903449.000000002</v>
      </c>
    </row>
    <row r="71" spans="1:23" x14ac:dyDescent="0.25">
      <c r="A71" s="214"/>
      <c r="C71" s="232" t="s">
        <v>194</v>
      </c>
      <c r="E71" s="216" t="s">
        <v>212</v>
      </c>
      <c r="F71" s="216" t="s">
        <v>178</v>
      </c>
      <c r="G71" s="217">
        <v>-7</v>
      </c>
      <c r="I71" s="218">
        <v>735664440.23000002</v>
      </c>
      <c r="J71" s="231"/>
      <c r="K71" s="220">
        <v>135118842</v>
      </c>
      <c r="L71" s="220"/>
      <c r="M71" s="220">
        <v>652042109</v>
      </c>
      <c r="N71" s="220"/>
      <c r="O71" s="220">
        <v>30032084</v>
      </c>
      <c r="Q71" s="221">
        <v>4.08</v>
      </c>
      <c r="S71" s="222">
        <v>21.7</v>
      </c>
      <c r="U71" s="112">
        <f t="shared" si="12"/>
        <v>652042109.04610002</v>
      </c>
      <c r="V71" s="112">
        <f t="shared" si="13"/>
        <v>21.711517222714214</v>
      </c>
      <c r="W71" s="333">
        <f t="shared" si="14"/>
        <v>30032084</v>
      </c>
    </row>
    <row r="72" spans="1:23" x14ac:dyDescent="0.25">
      <c r="A72" s="235"/>
      <c r="C72" s="232" t="s">
        <v>195</v>
      </c>
      <c r="E72" s="216" t="s">
        <v>212</v>
      </c>
      <c r="F72" s="216" t="s">
        <v>178</v>
      </c>
      <c r="G72" s="217">
        <v>-7</v>
      </c>
      <c r="I72" s="218">
        <v>66258293.729999997</v>
      </c>
      <c r="J72" s="231"/>
      <c r="K72" s="220">
        <v>59902017</v>
      </c>
      <c r="L72" s="220"/>
      <c r="M72" s="220">
        <v>10994357</v>
      </c>
      <c r="N72" s="220"/>
      <c r="O72" s="220">
        <v>613758</v>
      </c>
      <c r="Q72" s="221">
        <v>0.93</v>
      </c>
      <c r="S72" s="222">
        <v>17.899999999999999</v>
      </c>
      <c r="U72" s="112">
        <f t="shared" si="12"/>
        <v>10994357.291099995</v>
      </c>
      <c r="V72" s="112">
        <f t="shared" si="13"/>
        <v>17.913179135750571</v>
      </c>
      <c r="W72" s="333">
        <f t="shared" si="14"/>
        <v>613758</v>
      </c>
    </row>
    <row r="73" spans="1:23" x14ac:dyDescent="0.25">
      <c r="A73" s="214"/>
      <c r="C73" s="232" t="s">
        <v>213</v>
      </c>
      <c r="E73" s="216" t="s">
        <v>212</v>
      </c>
      <c r="F73" s="216" t="s">
        <v>178</v>
      </c>
      <c r="G73" s="217">
        <v>-7</v>
      </c>
      <c r="I73" s="236">
        <v>118460532.34</v>
      </c>
      <c r="J73" s="231"/>
      <c r="K73" s="220">
        <v>31824024</v>
      </c>
      <c r="L73" s="220"/>
      <c r="M73" s="220">
        <v>94928746</v>
      </c>
      <c r="N73" s="220"/>
      <c r="O73" s="220">
        <v>4568202</v>
      </c>
      <c r="Q73" s="221">
        <v>3.86</v>
      </c>
      <c r="S73" s="222">
        <v>20.8</v>
      </c>
      <c r="U73" s="112">
        <f t="shared" si="12"/>
        <v>94928745.603800014</v>
      </c>
      <c r="V73" s="112">
        <f t="shared" si="13"/>
        <v>20.780330204312332</v>
      </c>
      <c r="W73" s="333">
        <f t="shared" si="14"/>
        <v>4568202</v>
      </c>
    </row>
    <row r="74" spans="1:23" x14ac:dyDescent="0.25">
      <c r="A74" s="214"/>
      <c r="C74" s="232" t="s">
        <v>214</v>
      </c>
      <c r="E74" s="216" t="s">
        <v>212</v>
      </c>
      <c r="F74" s="216" t="s">
        <v>178</v>
      </c>
      <c r="G74" s="217">
        <v>-7</v>
      </c>
      <c r="I74" s="223">
        <v>253701662.19999999</v>
      </c>
      <c r="J74" s="231"/>
      <c r="K74" s="220">
        <v>77381453</v>
      </c>
      <c r="L74" s="220"/>
      <c r="M74" s="220">
        <v>194079326</v>
      </c>
      <c r="N74" s="220"/>
      <c r="O74" s="220">
        <v>8878216</v>
      </c>
      <c r="Q74" s="335">
        <v>3.5</v>
      </c>
      <c r="S74" s="336">
        <v>21.9</v>
      </c>
      <c r="U74" s="112">
        <f t="shared" si="12"/>
        <v>194079325.55400002</v>
      </c>
      <c r="V74" s="112">
        <f t="shared" si="13"/>
        <v>21.860171683139946</v>
      </c>
      <c r="W74" s="333">
        <f t="shared" si="14"/>
        <v>8878216</v>
      </c>
    </row>
    <row r="75" spans="1:23" x14ac:dyDescent="0.25">
      <c r="A75" s="214"/>
      <c r="E75" s="216"/>
      <c r="F75" s="216"/>
      <c r="G75" s="217"/>
      <c r="I75" s="218"/>
      <c r="K75" s="233"/>
      <c r="L75" s="211"/>
      <c r="M75" s="233"/>
      <c r="N75" s="211"/>
      <c r="O75" s="233"/>
      <c r="Q75" s="221"/>
      <c r="S75" s="222"/>
      <c r="W75" s="333"/>
    </row>
    <row r="76" spans="1:23" ht="15.6" x14ac:dyDescent="0.3">
      <c r="A76" s="214"/>
      <c r="C76" s="234" t="s">
        <v>215</v>
      </c>
      <c r="E76" s="216"/>
      <c r="F76" s="216"/>
      <c r="G76" s="217"/>
      <c r="I76" s="218">
        <f>+SUBTOTAL(9,I61:I75)</f>
        <v>3711487554.4599996</v>
      </c>
      <c r="K76" s="211">
        <f>+SUBTOTAL(9,K61:K75)</f>
        <v>985215162</v>
      </c>
      <c r="L76" s="211"/>
      <c r="M76" s="211">
        <f>+SUBTOTAL(9,M61:M75)</f>
        <v>3014861146</v>
      </c>
      <c r="N76" s="211"/>
      <c r="O76" s="211">
        <f>+SUBTOTAL(9,O61:O75)</f>
        <v>138174592</v>
      </c>
      <c r="Q76" s="221">
        <f>O76/I76*100</f>
        <v>3.7228898109589279</v>
      </c>
      <c r="S76" s="222">
        <f>ROUND(M76/O76,1)</f>
        <v>21.8</v>
      </c>
      <c r="U76" s="112">
        <f t="shared" si="12"/>
        <v>2726272392.4599996</v>
      </c>
      <c r="V76" s="112">
        <f t="shared" si="13"/>
        <v>21.819215113007171</v>
      </c>
      <c r="W76" s="333">
        <f t="shared" si="14"/>
        <v>138174592</v>
      </c>
    </row>
    <row r="77" spans="1:23" ht="15.6" x14ac:dyDescent="0.3">
      <c r="C77" s="237"/>
      <c r="W77" s="333"/>
    </row>
    <row r="78" spans="1:23" x14ac:dyDescent="0.25">
      <c r="A78" s="214">
        <v>312.10000000000002</v>
      </c>
      <c r="C78" s="215" t="s">
        <v>216</v>
      </c>
      <c r="E78" s="216"/>
      <c r="F78" s="216"/>
      <c r="G78" s="217"/>
      <c r="I78" s="218"/>
      <c r="K78" s="211"/>
      <c r="L78" s="211"/>
      <c r="M78" s="211"/>
      <c r="N78" s="211"/>
      <c r="O78" s="211"/>
      <c r="Q78" s="221"/>
      <c r="S78" s="222"/>
      <c r="W78" s="333"/>
    </row>
    <row r="79" spans="1:23" x14ac:dyDescent="0.25">
      <c r="A79" s="214"/>
      <c r="C79" s="215" t="s">
        <v>198</v>
      </c>
      <c r="E79" s="216" t="s">
        <v>199</v>
      </c>
      <c r="F79" s="216" t="s">
        <v>178</v>
      </c>
      <c r="G79" s="217">
        <v>0</v>
      </c>
      <c r="I79" s="236">
        <v>4610665.2300000004</v>
      </c>
      <c r="J79" s="231"/>
      <c r="K79" s="220">
        <v>676102</v>
      </c>
      <c r="L79" s="220"/>
      <c r="M79" s="220">
        <v>3934563</v>
      </c>
      <c r="N79" s="220"/>
      <c r="O79" s="220">
        <v>77928</v>
      </c>
      <c r="Q79" s="221">
        <v>1.69</v>
      </c>
      <c r="S79" s="222">
        <v>50.5</v>
      </c>
      <c r="U79" s="112">
        <f t="shared" si="12"/>
        <v>3934563.2300000004</v>
      </c>
      <c r="V79" s="112">
        <f t="shared" si="13"/>
        <v>50.489721281182632</v>
      </c>
      <c r="W79" s="333">
        <f t="shared" si="14"/>
        <v>77928</v>
      </c>
    </row>
    <row r="80" spans="1:23" x14ac:dyDescent="0.25">
      <c r="A80" s="214"/>
      <c r="C80" s="215" t="s">
        <v>217</v>
      </c>
      <c r="E80" s="210" t="s">
        <v>199</v>
      </c>
      <c r="F80" s="210" t="s">
        <v>178</v>
      </c>
      <c r="G80" s="217">
        <v>0</v>
      </c>
      <c r="I80" s="218">
        <v>575455.72</v>
      </c>
      <c r="K80" s="211">
        <v>575456</v>
      </c>
      <c r="L80" s="211"/>
      <c r="M80" s="211">
        <v>0</v>
      </c>
      <c r="N80" s="211"/>
      <c r="O80" s="211">
        <v>0</v>
      </c>
      <c r="Q80" s="221">
        <v>0</v>
      </c>
      <c r="S80" s="222">
        <v>0</v>
      </c>
      <c r="W80" s="333"/>
    </row>
    <row r="81" spans="1:23" x14ac:dyDescent="0.25">
      <c r="C81" s="232" t="s">
        <v>218</v>
      </c>
      <c r="E81" s="210" t="s">
        <v>199</v>
      </c>
      <c r="F81" s="210" t="s">
        <v>178</v>
      </c>
      <c r="G81" s="217">
        <v>0</v>
      </c>
      <c r="I81" s="218">
        <v>1831840.98</v>
      </c>
      <c r="K81" s="211">
        <v>1831841</v>
      </c>
      <c r="L81" s="211"/>
      <c r="M81" s="211">
        <v>0</v>
      </c>
      <c r="N81" s="211"/>
      <c r="O81" s="211">
        <v>0</v>
      </c>
      <c r="Q81" s="221">
        <v>0</v>
      </c>
      <c r="S81" s="222">
        <v>0</v>
      </c>
      <c r="W81" s="333"/>
    </row>
    <row r="82" spans="1:23" s="241" customFormat="1" x14ac:dyDescent="0.25">
      <c r="A82" s="238"/>
      <c r="B82" s="239"/>
      <c r="C82" s="240" t="s">
        <v>219</v>
      </c>
      <c r="E82" s="242" t="s">
        <v>199</v>
      </c>
      <c r="F82" s="243" t="s">
        <v>178</v>
      </c>
      <c r="G82" s="244">
        <v>0</v>
      </c>
      <c r="I82" s="236">
        <v>91265.89</v>
      </c>
      <c r="J82" s="245"/>
      <c r="K82" s="246">
        <v>91266</v>
      </c>
      <c r="L82" s="246"/>
      <c r="M82" s="246">
        <v>0</v>
      </c>
      <c r="N82" s="246"/>
      <c r="O82" s="246">
        <v>0</v>
      </c>
      <c r="Q82" s="247">
        <v>0</v>
      </c>
      <c r="R82" s="248"/>
      <c r="S82" s="249">
        <v>0</v>
      </c>
      <c r="U82" s="112"/>
      <c r="V82" s="112"/>
      <c r="W82" s="333"/>
    </row>
    <row r="83" spans="1:23" x14ac:dyDescent="0.25">
      <c r="A83" s="214"/>
      <c r="C83" s="232" t="s">
        <v>220</v>
      </c>
      <c r="E83" s="216" t="s">
        <v>199</v>
      </c>
      <c r="F83" s="216" t="s">
        <v>178</v>
      </c>
      <c r="G83" s="217">
        <v>0</v>
      </c>
      <c r="I83" s="218">
        <v>9299115</v>
      </c>
      <c r="J83" s="231"/>
      <c r="K83" s="220">
        <v>7598416</v>
      </c>
      <c r="L83" s="220"/>
      <c r="M83" s="220">
        <v>1700699</v>
      </c>
      <c r="N83" s="220"/>
      <c r="O83" s="220">
        <v>226760</v>
      </c>
      <c r="Q83" s="221">
        <v>2.44</v>
      </c>
      <c r="S83" s="222">
        <v>7.5</v>
      </c>
      <c r="U83" s="112">
        <f t="shared" si="12"/>
        <v>1700699</v>
      </c>
      <c r="V83" s="112">
        <f t="shared" si="13"/>
        <v>7.4999955900511557</v>
      </c>
      <c r="W83" s="333">
        <f t="shared" si="14"/>
        <v>226760</v>
      </c>
    </row>
    <row r="84" spans="1:23" x14ac:dyDescent="0.25">
      <c r="A84" s="214"/>
      <c r="C84" s="232" t="s">
        <v>221</v>
      </c>
      <c r="E84" s="216" t="s">
        <v>199</v>
      </c>
      <c r="F84" s="216" t="s">
        <v>178</v>
      </c>
      <c r="G84" s="217">
        <v>0</v>
      </c>
      <c r="I84" s="218">
        <v>3909061.67</v>
      </c>
      <c r="J84" s="231"/>
      <c r="K84" s="220">
        <v>3256464</v>
      </c>
      <c r="L84" s="220"/>
      <c r="M84" s="220">
        <v>652598</v>
      </c>
      <c r="N84" s="220"/>
      <c r="O84" s="220">
        <v>48341</v>
      </c>
      <c r="Q84" s="221">
        <v>1.24</v>
      </c>
      <c r="S84" s="222">
        <v>13.5</v>
      </c>
      <c r="U84" s="112">
        <f t="shared" si="12"/>
        <v>652597.66999999993</v>
      </c>
      <c r="V84" s="112">
        <f t="shared" si="13"/>
        <v>13.49988622494363</v>
      </c>
      <c r="W84" s="333">
        <f t="shared" si="14"/>
        <v>48341</v>
      </c>
    </row>
    <row r="85" spans="1:23" x14ac:dyDescent="0.25">
      <c r="A85" s="214"/>
      <c r="C85" s="232" t="s">
        <v>222</v>
      </c>
      <c r="E85" s="216" t="s">
        <v>199</v>
      </c>
      <c r="F85" s="216" t="s">
        <v>178</v>
      </c>
      <c r="G85" s="217">
        <v>0</v>
      </c>
      <c r="I85" s="218">
        <v>19802080.260000002</v>
      </c>
      <c r="J85" s="231"/>
      <c r="K85" s="220">
        <v>6026115</v>
      </c>
      <c r="L85" s="220"/>
      <c r="M85" s="220">
        <v>13775965</v>
      </c>
      <c r="N85" s="220"/>
      <c r="O85" s="220">
        <v>706460</v>
      </c>
      <c r="Q85" s="221">
        <v>3.57</v>
      </c>
      <c r="S85" s="222">
        <v>19.5</v>
      </c>
      <c r="U85" s="112">
        <f t="shared" si="12"/>
        <v>13775965.260000002</v>
      </c>
      <c r="V85" s="112">
        <f t="shared" si="13"/>
        <v>19.499992922458453</v>
      </c>
      <c r="W85" s="333">
        <f t="shared" si="14"/>
        <v>706460</v>
      </c>
    </row>
    <row r="86" spans="1:23" x14ac:dyDescent="0.25">
      <c r="A86" s="214"/>
      <c r="C86" s="232" t="s">
        <v>201</v>
      </c>
      <c r="E86" s="216" t="s">
        <v>199</v>
      </c>
      <c r="F86" s="216" t="s">
        <v>178</v>
      </c>
      <c r="G86" s="217">
        <v>0</v>
      </c>
      <c r="I86" s="218">
        <v>1777792.39</v>
      </c>
      <c r="J86" s="231"/>
      <c r="K86" s="220">
        <v>1464285</v>
      </c>
      <c r="L86" s="220"/>
      <c r="M86" s="220">
        <v>313507</v>
      </c>
      <c r="N86" s="220"/>
      <c r="O86" s="220">
        <v>16983</v>
      </c>
      <c r="Q86" s="221">
        <v>0.96</v>
      </c>
      <c r="S86" s="222">
        <v>18.5</v>
      </c>
      <c r="U86" s="112">
        <f t="shared" si="12"/>
        <v>313507.3899999999</v>
      </c>
      <c r="V86" s="112">
        <f t="shared" si="13"/>
        <v>18.460048283577695</v>
      </c>
      <c r="W86" s="333">
        <f t="shared" si="14"/>
        <v>16983</v>
      </c>
    </row>
    <row r="87" spans="1:23" x14ac:dyDescent="0.25">
      <c r="A87" s="214"/>
      <c r="C87" s="232" t="s">
        <v>223</v>
      </c>
      <c r="E87" s="216" t="s">
        <v>199</v>
      </c>
      <c r="F87" s="216" t="s">
        <v>178</v>
      </c>
      <c r="G87" s="217">
        <v>0</v>
      </c>
      <c r="I87" s="218">
        <v>32692663.870000001</v>
      </c>
      <c r="J87" s="231"/>
      <c r="K87" s="220">
        <v>13338503</v>
      </c>
      <c r="L87" s="220"/>
      <c r="M87" s="220">
        <v>19354161</v>
      </c>
      <c r="N87" s="220"/>
      <c r="O87" s="220">
        <v>860185</v>
      </c>
      <c r="Q87" s="221">
        <v>2.63</v>
      </c>
      <c r="S87" s="222">
        <v>22.5</v>
      </c>
      <c r="U87" s="112">
        <f t="shared" si="12"/>
        <v>19354160.870000001</v>
      </c>
      <c r="V87" s="112">
        <f t="shared" si="13"/>
        <v>22.499998256189077</v>
      </c>
      <c r="W87" s="333">
        <f t="shared" si="14"/>
        <v>860185</v>
      </c>
    </row>
    <row r="88" spans="1:23" s="241" customFormat="1" x14ac:dyDescent="0.25">
      <c r="A88" s="250"/>
      <c r="B88" s="239"/>
      <c r="C88" s="240" t="s">
        <v>224</v>
      </c>
      <c r="E88" s="243" t="s">
        <v>199</v>
      </c>
      <c r="F88" s="243" t="s">
        <v>178</v>
      </c>
      <c r="G88" s="244">
        <v>0</v>
      </c>
      <c r="I88" s="223">
        <v>1901133.18</v>
      </c>
      <c r="J88" s="245"/>
      <c r="K88" s="224">
        <v>1901133</v>
      </c>
      <c r="L88" s="246"/>
      <c r="M88" s="224">
        <v>0</v>
      </c>
      <c r="N88" s="246"/>
      <c r="O88" s="224">
        <v>0</v>
      </c>
      <c r="Q88" s="335">
        <v>0</v>
      </c>
      <c r="S88" s="336">
        <v>0</v>
      </c>
      <c r="U88" s="112"/>
      <c r="V88" s="112"/>
      <c r="W88" s="333"/>
    </row>
    <row r="89" spans="1:23" ht="15.6" x14ac:dyDescent="0.3">
      <c r="A89" s="214"/>
      <c r="C89" s="234"/>
      <c r="E89" s="216"/>
      <c r="F89" s="216"/>
      <c r="G89" s="217"/>
      <c r="I89" s="218"/>
      <c r="K89" s="211"/>
      <c r="L89" s="211"/>
      <c r="M89" s="211"/>
      <c r="N89" s="211"/>
      <c r="O89" s="211"/>
      <c r="Q89" s="221"/>
      <c r="S89" s="222"/>
      <c r="W89" s="333"/>
    </row>
    <row r="90" spans="1:23" ht="15.6" x14ac:dyDescent="0.3">
      <c r="A90" s="214"/>
      <c r="C90" s="234" t="s">
        <v>225</v>
      </c>
      <c r="E90" s="216"/>
      <c r="F90" s="216"/>
      <c r="G90" s="217"/>
      <c r="I90" s="218">
        <f>+SUBTOTAL(9,I79:I89)</f>
        <v>76491074.190000013</v>
      </c>
      <c r="K90" s="211">
        <f>+SUBTOTAL(9,K79:K89)</f>
        <v>36759581</v>
      </c>
      <c r="L90" s="211"/>
      <c r="M90" s="211">
        <f>+SUBTOTAL(9,M79:M89)</f>
        <v>39731493</v>
      </c>
      <c r="N90" s="211"/>
      <c r="O90" s="211">
        <f>+SUBTOTAL(9,O79:O89)</f>
        <v>1936657</v>
      </c>
      <c r="Q90" s="221">
        <f>O90/I90*100</f>
        <v>2.5318731897913218</v>
      </c>
      <c r="S90" s="222">
        <f>ROUND(M90/O90,1)</f>
        <v>20.5</v>
      </c>
      <c r="U90" s="112">
        <f t="shared" si="12"/>
        <v>39731493.190000013</v>
      </c>
      <c r="V90" s="112">
        <f t="shared" si="13"/>
        <v>20.515503261548123</v>
      </c>
      <c r="W90" s="333">
        <f t="shared" si="14"/>
        <v>1936657</v>
      </c>
    </row>
    <row r="91" spans="1:23" ht="15.6" x14ac:dyDescent="0.3">
      <c r="A91" s="214"/>
      <c r="C91" s="234"/>
      <c r="E91" s="216"/>
      <c r="F91" s="216"/>
      <c r="G91" s="217"/>
      <c r="I91" s="218"/>
      <c r="K91" s="211"/>
      <c r="L91" s="211"/>
      <c r="M91" s="211"/>
      <c r="N91" s="211"/>
      <c r="O91" s="211"/>
      <c r="Q91" s="221"/>
      <c r="S91" s="222"/>
      <c r="W91" s="333"/>
    </row>
    <row r="92" spans="1:23" x14ac:dyDescent="0.25">
      <c r="A92" s="214">
        <v>312.2</v>
      </c>
      <c r="C92" s="215" t="s">
        <v>226</v>
      </c>
      <c r="E92" s="216"/>
      <c r="F92" s="216"/>
      <c r="G92" s="217"/>
      <c r="I92" s="218"/>
      <c r="K92" s="211"/>
      <c r="L92" s="211"/>
      <c r="M92" s="211"/>
      <c r="N92" s="211"/>
      <c r="O92" s="211"/>
      <c r="Q92" s="221"/>
      <c r="S92" s="222"/>
      <c r="W92" s="333"/>
    </row>
    <row r="93" spans="1:23" x14ac:dyDescent="0.25">
      <c r="A93" s="214"/>
      <c r="C93" s="215" t="s">
        <v>204</v>
      </c>
      <c r="E93" s="210" t="s">
        <v>212</v>
      </c>
      <c r="F93" s="210" t="s">
        <v>178</v>
      </c>
      <c r="G93" s="217">
        <v>-10</v>
      </c>
      <c r="I93" s="218">
        <v>91162.48</v>
      </c>
      <c r="K93" s="211">
        <v>100279</v>
      </c>
      <c r="L93" s="211"/>
      <c r="M93" s="211">
        <v>0</v>
      </c>
      <c r="N93" s="211"/>
      <c r="O93" s="211">
        <v>0</v>
      </c>
      <c r="Q93" s="221">
        <v>0</v>
      </c>
      <c r="S93" s="222">
        <v>0</v>
      </c>
      <c r="W93" s="333"/>
    </row>
    <row r="94" spans="1:23" x14ac:dyDescent="0.25">
      <c r="A94" s="214"/>
      <c r="C94" s="215" t="s">
        <v>205</v>
      </c>
      <c r="E94" s="210" t="s">
        <v>212</v>
      </c>
      <c r="F94" s="210" t="s">
        <v>178</v>
      </c>
      <c r="G94" s="217">
        <v>-10</v>
      </c>
      <c r="I94" s="218">
        <v>35937.440000000002</v>
      </c>
      <c r="K94" s="211">
        <v>39531</v>
      </c>
      <c r="L94" s="211"/>
      <c r="M94" s="211">
        <v>0</v>
      </c>
      <c r="N94" s="211"/>
      <c r="O94" s="211">
        <v>0</v>
      </c>
      <c r="Q94" s="221">
        <v>0</v>
      </c>
      <c r="R94" s="225"/>
      <c r="S94" s="222">
        <v>0</v>
      </c>
      <c r="W94" s="333"/>
    </row>
    <row r="95" spans="1:23" x14ac:dyDescent="0.25">
      <c r="C95" s="232" t="s">
        <v>206</v>
      </c>
      <c r="E95" s="210" t="s">
        <v>212</v>
      </c>
      <c r="F95" s="210" t="s">
        <v>178</v>
      </c>
      <c r="G95" s="217">
        <v>-10</v>
      </c>
      <c r="I95" s="218">
        <v>41300.9</v>
      </c>
      <c r="K95" s="211">
        <v>45431</v>
      </c>
      <c r="L95" s="211"/>
      <c r="M95" s="211">
        <v>0</v>
      </c>
      <c r="N95" s="211"/>
      <c r="O95" s="211">
        <v>0</v>
      </c>
      <c r="Q95" s="221">
        <v>0</v>
      </c>
      <c r="S95" s="222">
        <v>0</v>
      </c>
      <c r="W95" s="333"/>
    </row>
    <row r="96" spans="1:23" x14ac:dyDescent="0.25">
      <c r="A96" s="214"/>
      <c r="C96" s="232" t="s">
        <v>207</v>
      </c>
      <c r="E96" s="216" t="s">
        <v>212</v>
      </c>
      <c r="F96" s="216" t="s">
        <v>178</v>
      </c>
      <c r="G96" s="217">
        <v>-10</v>
      </c>
      <c r="I96" s="218">
        <v>599315.53</v>
      </c>
      <c r="J96" s="231"/>
      <c r="K96" s="220">
        <v>659247</v>
      </c>
      <c r="L96" s="220"/>
      <c r="M96" s="220">
        <v>0</v>
      </c>
      <c r="N96" s="220"/>
      <c r="O96" s="220">
        <v>0</v>
      </c>
      <c r="Q96" s="221">
        <v>0</v>
      </c>
      <c r="S96" s="222">
        <v>0</v>
      </c>
      <c r="W96" s="333"/>
    </row>
    <row r="97" spans="1:23" x14ac:dyDescent="0.25">
      <c r="A97" s="214"/>
      <c r="C97" s="232" t="s">
        <v>208</v>
      </c>
      <c r="E97" s="210" t="s">
        <v>212</v>
      </c>
      <c r="F97" s="216" t="s">
        <v>178</v>
      </c>
      <c r="G97" s="217">
        <v>-10</v>
      </c>
      <c r="I97" s="218">
        <v>152243.76</v>
      </c>
      <c r="J97" s="231"/>
      <c r="K97" s="220">
        <v>167468</v>
      </c>
      <c r="L97" s="220"/>
      <c r="M97" s="220">
        <v>0</v>
      </c>
      <c r="N97" s="220"/>
      <c r="O97" s="220">
        <v>0</v>
      </c>
      <c r="Q97" s="221">
        <v>0</v>
      </c>
      <c r="R97" s="225"/>
      <c r="S97" s="222">
        <v>0</v>
      </c>
      <c r="W97" s="333"/>
    </row>
    <row r="98" spans="1:23" s="241" customFormat="1" x14ac:dyDescent="0.25">
      <c r="A98" s="238"/>
      <c r="B98" s="239"/>
      <c r="C98" s="240" t="s">
        <v>209</v>
      </c>
      <c r="E98" s="242" t="s">
        <v>212</v>
      </c>
      <c r="F98" s="243" t="s">
        <v>178</v>
      </c>
      <c r="G98" s="244">
        <v>-10</v>
      </c>
      <c r="I98" s="223">
        <v>145202.53</v>
      </c>
      <c r="J98" s="245"/>
      <c r="K98" s="224">
        <v>159723</v>
      </c>
      <c r="L98" s="246"/>
      <c r="M98" s="224">
        <v>0</v>
      </c>
      <c r="N98" s="246"/>
      <c r="O98" s="224">
        <v>0</v>
      </c>
      <c r="Q98" s="335">
        <v>0</v>
      </c>
      <c r="R98" s="248"/>
      <c r="S98" s="336">
        <v>0</v>
      </c>
      <c r="U98" s="112"/>
      <c r="V98" s="112"/>
      <c r="W98" s="333"/>
    </row>
    <row r="99" spans="1:23" ht="15.6" x14ac:dyDescent="0.3">
      <c r="A99" s="214"/>
      <c r="C99" s="234"/>
      <c r="E99" s="216"/>
      <c r="F99" s="216"/>
      <c r="G99" s="217"/>
      <c r="I99" s="218"/>
      <c r="K99" s="211"/>
      <c r="L99" s="211"/>
      <c r="M99" s="211"/>
      <c r="N99" s="211"/>
      <c r="O99" s="211"/>
      <c r="Q99" s="221"/>
      <c r="S99" s="222"/>
      <c r="W99" s="333"/>
    </row>
    <row r="100" spans="1:23" ht="15.6" x14ac:dyDescent="0.3">
      <c r="A100" s="214"/>
      <c r="C100" s="234" t="s">
        <v>227</v>
      </c>
      <c r="E100" s="216"/>
      <c r="F100" s="216"/>
      <c r="G100" s="217"/>
      <c r="I100" s="218">
        <f>+SUBTOTAL(9,I93:I99)</f>
        <v>1065162.6400000001</v>
      </c>
      <c r="K100" s="211">
        <f>+SUBTOTAL(9,K93:K99)</f>
        <v>1171679</v>
      </c>
      <c r="L100" s="211"/>
      <c r="M100" s="211">
        <f>+SUBTOTAL(9,M93:M99)</f>
        <v>0</v>
      </c>
      <c r="N100" s="211"/>
      <c r="O100" s="211">
        <f>+SUBTOTAL(9,O93:O99)</f>
        <v>0</v>
      </c>
      <c r="Q100" s="221">
        <f>O100/I100*100</f>
        <v>0</v>
      </c>
      <c r="S100" s="222">
        <v>0</v>
      </c>
      <c r="W100" s="333"/>
    </row>
    <row r="101" spans="1:23" ht="15.6" x14ac:dyDescent="0.3">
      <c r="A101" s="214"/>
      <c r="C101" s="234"/>
      <c r="E101" s="216"/>
      <c r="F101" s="216"/>
      <c r="G101" s="217"/>
      <c r="I101" s="218"/>
      <c r="K101" s="211"/>
      <c r="L101" s="211"/>
      <c r="M101" s="211"/>
      <c r="N101" s="211"/>
      <c r="O101" s="211"/>
      <c r="Q101" s="221"/>
      <c r="S101" s="222"/>
      <c r="W101" s="333"/>
    </row>
    <row r="102" spans="1:23" x14ac:dyDescent="0.25">
      <c r="A102" s="214">
        <v>314</v>
      </c>
      <c r="C102" s="112" t="s">
        <v>228</v>
      </c>
      <c r="I102" s="218"/>
      <c r="K102" s="211"/>
      <c r="L102" s="211"/>
      <c r="M102" s="211"/>
      <c r="N102" s="211"/>
      <c r="O102" s="211"/>
      <c r="Q102" s="221"/>
      <c r="S102" s="222"/>
      <c r="W102" s="333"/>
    </row>
    <row r="103" spans="1:23" x14ac:dyDescent="0.25">
      <c r="A103" s="214"/>
      <c r="C103" s="232" t="s">
        <v>182</v>
      </c>
      <c r="E103" s="216" t="s">
        <v>229</v>
      </c>
      <c r="F103" s="216" t="s">
        <v>178</v>
      </c>
      <c r="G103" s="217">
        <v>-13</v>
      </c>
      <c r="I103" s="218">
        <v>89907009.939999998</v>
      </c>
      <c r="J103" s="231"/>
      <c r="K103" s="220">
        <v>20271673</v>
      </c>
      <c r="L103" s="220"/>
      <c r="M103" s="220">
        <v>81323248</v>
      </c>
      <c r="N103" s="220"/>
      <c r="O103" s="220">
        <v>1876033</v>
      </c>
      <c r="Q103" s="221">
        <v>2.09</v>
      </c>
      <c r="S103" s="222">
        <v>43.3</v>
      </c>
      <c r="U103" s="112">
        <f t="shared" si="12"/>
        <v>81323248.232199982</v>
      </c>
      <c r="V103" s="112">
        <f t="shared" si="13"/>
        <v>43.348516790482897</v>
      </c>
      <c r="W103" s="333">
        <f t="shared" si="14"/>
        <v>1876033</v>
      </c>
    </row>
    <row r="104" spans="1:23" x14ac:dyDescent="0.25">
      <c r="A104" s="214"/>
      <c r="C104" s="232" t="s">
        <v>186</v>
      </c>
      <c r="E104" s="216" t="s">
        <v>229</v>
      </c>
      <c r="F104" s="216" t="s">
        <v>178</v>
      </c>
      <c r="G104" s="217">
        <v>-6</v>
      </c>
      <c r="I104" s="218">
        <v>8340751.6699999999</v>
      </c>
      <c r="J104" s="231"/>
      <c r="K104" s="220">
        <v>3801260</v>
      </c>
      <c r="L104" s="220"/>
      <c r="M104" s="220">
        <v>5039937</v>
      </c>
      <c r="N104" s="220"/>
      <c r="O104" s="220">
        <v>691075</v>
      </c>
      <c r="Q104" s="221">
        <v>8.2899999999999991</v>
      </c>
      <c r="S104" s="222">
        <v>7.3</v>
      </c>
      <c r="U104" s="112">
        <f t="shared" si="12"/>
        <v>5039936.7702000011</v>
      </c>
      <c r="V104" s="112">
        <f t="shared" si="13"/>
        <v>7.2928944036464927</v>
      </c>
      <c r="W104" s="333">
        <f t="shared" si="14"/>
        <v>691075</v>
      </c>
    </row>
    <row r="105" spans="1:23" x14ac:dyDescent="0.25">
      <c r="A105" s="214"/>
      <c r="C105" s="232" t="s">
        <v>187</v>
      </c>
      <c r="E105" s="216" t="s">
        <v>229</v>
      </c>
      <c r="F105" s="216" t="s">
        <v>178</v>
      </c>
      <c r="G105" s="217">
        <v>-6</v>
      </c>
      <c r="I105" s="218">
        <v>13741664.699999999</v>
      </c>
      <c r="J105" s="231"/>
      <c r="K105" s="220">
        <v>9070939</v>
      </c>
      <c r="L105" s="220"/>
      <c r="M105" s="220">
        <v>5495226</v>
      </c>
      <c r="N105" s="220"/>
      <c r="O105" s="220">
        <v>418837</v>
      </c>
      <c r="Q105" s="221">
        <v>3.05</v>
      </c>
      <c r="S105" s="222">
        <v>13.1</v>
      </c>
      <c r="U105" s="112">
        <f t="shared" si="12"/>
        <v>5495225.5820000004</v>
      </c>
      <c r="V105" s="112">
        <f t="shared" si="13"/>
        <v>13.120201892382955</v>
      </c>
      <c r="W105" s="333">
        <f t="shared" si="14"/>
        <v>418837</v>
      </c>
    </row>
    <row r="106" spans="1:23" x14ac:dyDescent="0.25">
      <c r="A106" s="214"/>
      <c r="C106" s="232" t="s">
        <v>188</v>
      </c>
      <c r="E106" s="216" t="s">
        <v>229</v>
      </c>
      <c r="F106" s="216" t="s">
        <v>178</v>
      </c>
      <c r="G106" s="217">
        <v>-6</v>
      </c>
      <c r="I106" s="218">
        <v>45458100.43</v>
      </c>
      <c r="J106" s="231"/>
      <c r="K106" s="220">
        <v>20614566</v>
      </c>
      <c r="L106" s="220"/>
      <c r="M106" s="220">
        <v>27571020</v>
      </c>
      <c r="N106" s="220"/>
      <c r="O106" s="220">
        <v>1470358</v>
      </c>
      <c r="Q106" s="221">
        <v>3.23</v>
      </c>
      <c r="S106" s="222">
        <v>18.8</v>
      </c>
      <c r="U106" s="112">
        <f t="shared" si="12"/>
        <v>27571020.455800004</v>
      </c>
      <c r="V106" s="112">
        <f t="shared" si="13"/>
        <v>18.751229292458028</v>
      </c>
      <c r="W106" s="333">
        <f t="shared" si="14"/>
        <v>1470358</v>
      </c>
    </row>
    <row r="107" spans="1:23" x14ac:dyDescent="0.25">
      <c r="A107" s="214"/>
      <c r="C107" s="232" t="s">
        <v>191</v>
      </c>
      <c r="E107" s="216" t="s">
        <v>229</v>
      </c>
      <c r="F107" s="216" t="s">
        <v>178</v>
      </c>
      <c r="G107" s="217">
        <v>-7</v>
      </c>
      <c r="I107" s="218">
        <v>38748250.590000004</v>
      </c>
      <c r="J107" s="231"/>
      <c r="K107" s="220">
        <v>20826042</v>
      </c>
      <c r="L107" s="220"/>
      <c r="M107" s="220">
        <v>20634586</v>
      </c>
      <c r="N107" s="220"/>
      <c r="O107" s="220">
        <v>1173145</v>
      </c>
      <c r="Q107" s="221">
        <v>3.03</v>
      </c>
      <c r="S107" s="222">
        <v>17.600000000000001</v>
      </c>
      <c r="U107" s="112">
        <f t="shared" si="12"/>
        <v>20634586.13130001</v>
      </c>
      <c r="V107" s="112">
        <f t="shared" si="13"/>
        <v>17.589118139701402</v>
      </c>
      <c r="W107" s="333">
        <f t="shared" si="14"/>
        <v>1173145</v>
      </c>
    </row>
    <row r="108" spans="1:23" x14ac:dyDescent="0.25">
      <c r="A108" s="214"/>
      <c r="B108" s="189"/>
      <c r="C108" s="232" t="s">
        <v>192</v>
      </c>
      <c r="D108" s="251"/>
      <c r="E108" s="216" t="s">
        <v>229</v>
      </c>
      <c r="F108" s="216" t="s">
        <v>178</v>
      </c>
      <c r="G108" s="217">
        <v>-7</v>
      </c>
      <c r="H108" s="251"/>
      <c r="I108" s="218">
        <v>31826255.719999999</v>
      </c>
      <c r="J108" s="231"/>
      <c r="K108" s="220">
        <v>21384390</v>
      </c>
      <c r="L108" s="220"/>
      <c r="M108" s="220">
        <v>12669704</v>
      </c>
      <c r="N108" s="220"/>
      <c r="O108" s="220">
        <v>744559</v>
      </c>
      <c r="P108" s="251"/>
      <c r="Q108" s="221">
        <v>2.34</v>
      </c>
      <c r="S108" s="222">
        <v>17</v>
      </c>
      <c r="U108" s="112">
        <f t="shared" si="12"/>
        <v>12669703.620400004</v>
      </c>
      <c r="V108" s="112">
        <f t="shared" si="13"/>
        <v>17.016386881361989</v>
      </c>
      <c r="W108" s="333">
        <f t="shared" si="14"/>
        <v>744559</v>
      </c>
    </row>
    <row r="109" spans="1:23" x14ac:dyDescent="0.25">
      <c r="A109" s="214"/>
      <c r="C109" s="232" t="s">
        <v>193</v>
      </c>
      <c r="E109" s="216" t="s">
        <v>229</v>
      </c>
      <c r="F109" s="216" t="s">
        <v>178</v>
      </c>
      <c r="G109" s="217">
        <v>-7</v>
      </c>
      <c r="I109" s="218">
        <v>43067738.159999996</v>
      </c>
      <c r="J109" s="231"/>
      <c r="K109" s="220">
        <v>29423726</v>
      </c>
      <c r="L109" s="220"/>
      <c r="M109" s="220">
        <v>16658754</v>
      </c>
      <c r="N109" s="220"/>
      <c r="O109" s="220">
        <v>849375</v>
      </c>
      <c r="Q109" s="221">
        <v>1.97</v>
      </c>
      <c r="S109" s="222">
        <v>19.600000000000001</v>
      </c>
      <c r="U109" s="112">
        <f t="shared" si="12"/>
        <v>16658753.831199996</v>
      </c>
      <c r="V109" s="112">
        <f t="shared" si="13"/>
        <v>19.612955408388522</v>
      </c>
      <c r="W109" s="333">
        <f t="shared" si="14"/>
        <v>849374.99999999988</v>
      </c>
    </row>
    <row r="110" spans="1:23" x14ac:dyDescent="0.25">
      <c r="A110" s="214"/>
      <c r="C110" s="232" t="s">
        <v>194</v>
      </c>
      <c r="E110" s="216" t="s">
        <v>229</v>
      </c>
      <c r="F110" s="216" t="s">
        <v>178</v>
      </c>
      <c r="G110" s="217">
        <v>-7</v>
      </c>
      <c r="I110" s="223">
        <v>57957357.43</v>
      </c>
      <c r="J110" s="231"/>
      <c r="K110" s="220">
        <v>33064819</v>
      </c>
      <c r="L110" s="220"/>
      <c r="M110" s="220">
        <v>28949553</v>
      </c>
      <c r="N110" s="220"/>
      <c r="O110" s="220">
        <v>1408391</v>
      </c>
      <c r="Q110" s="335">
        <v>2.4300000000000002</v>
      </c>
      <c r="S110" s="336">
        <v>20.6</v>
      </c>
      <c r="U110" s="112">
        <f t="shared" si="12"/>
        <v>28949553.450100005</v>
      </c>
      <c r="V110" s="112">
        <f t="shared" si="13"/>
        <v>20.555053958737311</v>
      </c>
      <c r="W110" s="333">
        <f t="shared" si="14"/>
        <v>1408391</v>
      </c>
    </row>
    <row r="111" spans="1:23" x14ac:dyDescent="0.25">
      <c r="A111" s="214"/>
      <c r="E111" s="216"/>
      <c r="F111" s="216"/>
      <c r="G111" s="217"/>
      <c r="I111" s="218"/>
      <c r="K111" s="233"/>
      <c r="L111" s="211"/>
      <c r="M111" s="233"/>
      <c r="N111" s="211"/>
      <c r="O111" s="233"/>
      <c r="Q111" s="221"/>
      <c r="S111" s="222"/>
      <c r="W111" s="333"/>
    </row>
    <row r="112" spans="1:23" ht="15.6" x14ac:dyDescent="0.3">
      <c r="A112" s="214"/>
      <c r="C112" s="234" t="s">
        <v>230</v>
      </c>
      <c r="E112" s="216"/>
      <c r="F112" s="216"/>
      <c r="G112" s="217"/>
      <c r="I112" s="218">
        <f>+SUBTOTAL(9,I103:I111)</f>
        <v>329047128.64000005</v>
      </c>
      <c r="K112" s="211">
        <f>+SUBTOTAL(9,K103:K111)</f>
        <v>158457415</v>
      </c>
      <c r="L112" s="211"/>
      <c r="M112" s="211">
        <f>+SUBTOTAL(9,M103:M111)</f>
        <v>198342028</v>
      </c>
      <c r="N112" s="211"/>
      <c r="O112" s="211">
        <f>+SUBTOTAL(9,O103:O111)</f>
        <v>8631773</v>
      </c>
      <c r="Q112" s="221">
        <f>O112/I112*100</f>
        <v>2.6232634321035961</v>
      </c>
      <c r="S112" s="222">
        <f>ROUND(M112/O112,1)</f>
        <v>23</v>
      </c>
      <c r="U112" s="112">
        <f t="shared" si="12"/>
        <v>170589713.64000005</v>
      </c>
      <c r="V112" s="112">
        <f t="shared" si="13"/>
        <v>22.978132997705107</v>
      </c>
      <c r="W112" s="333">
        <f t="shared" si="14"/>
        <v>8631773</v>
      </c>
    </row>
    <row r="113" spans="1:23" ht="15.6" x14ac:dyDescent="0.3">
      <c r="A113" s="214"/>
      <c r="C113" s="234"/>
      <c r="E113" s="216"/>
      <c r="F113" s="216"/>
      <c r="G113" s="217"/>
      <c r="I113" s="218"/>
      <c r="K113" s="211"/>
      <c r="L113" s="211"/>
      <c r="M113" s="211"/>
      <c r="N113" s="211"/>
      <c r="O113" s="211"/>
      <c r="Q113" s="221"/>
      <c r="S113" s="222"/>
      <c r="W113" s="333"/>
    </row>
    <row r="114" spans="1:23" x14ac:dyDescent="0.25">
      <c r="A114" s="214">
        <v>314.10000000000002</v>
      </c>
      <c r="C114" s="215" t="s">
        <v>231</v>
      </c>
      <c r="E114" s="216"/>
      <c r="F114" s="216"/>
      <c r="G114" s="217"/>
      <c r="I114" s="218"/>
      <c r="K114" s="211"/>
      <c r="L114" s="211"/>
      <c r="M114" s="211"/>
      <c r="N114" s="211"/>
      <c r="O114" s="211"/>
      <c r="Q114" s="221"/>
      <c r="S114" s="222"/>
      <c r="W114" s="333"/>
    </row>
    <row r="115" spans="1:23" x14ac:dyDescent="0.25">
      <c r="A115" s="214"/>
      <c r="C115" s="232" t="s">
        <v>204</v>
      </c>
      <c r="E115" s="216"/>
      <c r="F115" s="216"/>
      <c r="G115" s="217"/>
      <c r="I115" s="218"/>
      <c r="J115" s="231"/>
      <c r="K115" s="220">
        <v>460380</v>
      </c>
      <c r="L115" s="220"/>
      <c r="M115" s="220"/>
      <c r="N115" s="220"/>
      <c r="O115" s="220"/>
      <c r="Q115" s="221"/>
      <c r="S115" s="222"/>
      <c r="W115" s="333"/>
    </row>
    <row r="116" spans="1:23" x14ac:dyDescent="0.25">
      <c r="A116" s="214"/>
      <c r="C116" s="232" t="s">
        <v>205</v>
      </c>
      <c r="E116" s="216"/>
      <c r="F116" s="216"/>
      <c r="G116" s="217"/>
      <c r="I116" s="218"/>
      <c r="J116" s="231"/>
      <c r="K116" s="220">
        <v>377537</v>
      </c>
      <c r="L116" s="220"/>
      <c r="M116" s="220"/>
      <c r="N116" s="220"/>
      <c r="O116" s="220"/>
      <c r="Q116" s="221"/>
      <c r="S116" s="222"/>
      <c r="W116" s="333"/>
    </row>
    <row r="117" spans="1:23" x14ac:dyDescent="0.25">
      <c r="A117" s="214"/>
      <c r="C117" s="232" t="s">
        <v>206</v>
      </c>
      <c r="E117" s="216"/>
      <c r="F117" s="216"/>
      <c r="G117" s="217"/>
      <c r="I117" s="218"/>
      <c r="J117" s="231"/>
      <c r="K117" s="220">
        <v>361644</v>
      </c>
      <c r="L117" s="220"/>
      <c r="M117" s="220"/>
      <c r="N117" s="220"/>
      <c r="O117" s="220"/>
      <c r="Q117" s="221"/>
      <c r="S117" s="222"/>
      <c r="W117" s="333"/>
    </row>
    <row r="118" spans="1:23" x14ac:dyDescent="0.25">
      <c r="A118" s="214"/>
      <c r="C118" s="232" t="s">
        <v>207</v>
      </c>
      <c r="E118" s="216"/>
      <c r="F118" s="216"/>
      <c r="G118" s="217"/>
      <c r="I118" s="218"/>
      <c r="J118" s="231"/>
      <c r="K118" s="224">
        <v>2233665</v>
      </c>
      <c r="L118" s="220"/>
      <c r="M118" s="220"/>
      <c r="N118" s="220"/>
      <c r="O118" s="220"/>
      <c r="Q118" s="221"/>
      <c r="S118" s="222"/>
      <c r="W118" s="333"/>
    </row>
    <row r="119" spans="1:23" ht="15.6" x14ac:dyDescent="0.3">
      <c r="A119" s="214"/>
      <c r="C119" s="234"/>
      <c r="E119" s="216"/>
      <c r="F119" s="216"/>
      <c r="G119" s="217"/>
      <c r="I119" s="218"/>
      <c r="K119" s="211"/>
      <c r="L119" s="211"/>
      <c r="M119" s="211"/>
      <c r="N119" s="211"/>
      <c r="O119" s="211"/>
      <c r="Q119" s="221"/>
      <c r="S119" s="222"/>
      <c r="W119" s="333"/>
    </row>
    <row r="120" spans="1:23" ht="15.6" x14ac:dyDescent="0.3">
      <c r="A120" s="214"/>
      <c r="C120" s="234" t="s">
        <v>232</v>
      </c>
      <c r="E120" s="216"/>
      <c r="F120" s="216"/>
      <c r="G120" s="217"/>
      <c r="I120" s="218"/>
      <c r="K120" s="211">
        <f>+SUBTOTAL(9,K115:K119)</f>
        <v>3433226</v>
      </c>
      <c r="L120" s="211"/>
      <c r="M120" s="211"/>
      <c r="N120" s="211"/>
      <c r="O120" s="211"/>
      <c r="Q120" s="221"/>
      <c r="S120" s="222"/>
      <c r="W120" s="333"/>
    </row>
    <row r="121" spans="1:23" ht="15.6" x14ac:dyDescent="0.3">
      <c r="A121" s="214"/>
      <c r="C121" s="234"/>
      <c r="E121" s="216"/>
      <c r="F121" s="216"/>
      <c r="G121" s="217"/>
      <c r="I121" s="218"/>
      <c r="K121" s="211"/>
      <c r="L121" s="211"/>
      <c r="M121" s="211"/>
      <c r="N121" s="211"/>
      <c r="O121" s="211"/>
      <c r="Q121" s="221"/>
      <c r="S121" s="222"/>
      <c r="W121" s="333"/>
    </row>
    <row r="122" spans="1:23" x14ac:dyDescent="0.25">
      <c r="A122" s="214">
        <v>315</v>
      </c>
      <c r="C122" s="112" t="s">
        <v>233</v>
      </c>
      <c r="I122" s="218"/>
      <c r="K122" s="211"/>
      <c r="L122" s="211"/>
      <c r="M122" s="211"/>
      <c r="N122" s="211"/>
      <c r="O122" s="211"/>
      <c r="Q122" s="221"/>
      <c r="S122" s="222"/>
      <c r="W122" s="333"/>
    </row>
    <row r="123" spans="1:23" x14ac:dyDescent="0.25">
      <c r="A123" s="214"/>
      <c r="C123" s="215" t="s">
        <v>182</v>
      </c>
      <c r="E123" s="210" t="s">
        <v>234</v>
      </c>
      <c r="F123" s="210" t="s">
        <v>178</v>
      </c>
      <c r="G123" s="192">
        <v>-13</v>
      </c>
      <c r="I123" s="218">
        <v>47156606.939999998</v>
      </c>
      <c r="K123" s="211">
        <v>8082472</v>
      </c>
      <c r="L123" s="211"/>
      <c r="M123" s="211">
        <v>45204494</v>
      </c>
      <c r="N123" s="211"/>
      <c r="O123" s="211">
        <v>970475</v>
      </c>
      <c r="Q123" s="221">
        <v>2.06</v>
      </c>
      <c r="S123" s="222">
        <v>46.6</v>
      </c>
      <c r="U123" s="112">
        <f t="shared" si="12"/>
        <v>45204493.842199989</v>
      </c>
      <c r="V123" s="112">
        <f t="shared" si="13"/>
        <v>46.579761457018471</v>
      </c>
      <c r="W123" s="333">
        <f t="shared" si="14"/>
        <v>970475</v>
      </c>
    </row>
    <row r="124" spans="1:23" x14ac:dyDescent="0.25">
      <c r="A124" s="214"/>
      <c r="C124" s="215" t="s">
        <v>184</v>
      </c>
      <c r="E124" s="210" t="s">
        <v>234</v>
      </c>
      <c r="F124" s="210" t="s">
        <v>178</v>
      </c>
      <c r="G124" s="192">
        <v>-13</v>
      </c>
      <c r="I124" s="218">
        <v>1415469.1</v>
      </c>
      <c r="K124" s="211">
        <v>751018</v>
      </c>
      <c r="L124" s="211"/>
      <c r="M124" s="211">
        <v>848462</v>
      </c>
      <c r="N124" s="211"/>
      <c r="O124" s="211">
        <v>20750</v>
      </c>
      <c r="Q124" s="221">
        <v>1.47</v>
      </c>
      <c r="S124" s="222">
        <v>40.9</v>
      </c>
      <c r="U124" s="112">
        <f t="shared" si="12"/>
        <v>848462.08299999987</v>
      </c>
      <c r="V124" s="112">
        <f t="shared" si="13"/>
        <v>40.889734939759038</v>
      </c>
      <c r="W124" s="333">
        <f t="shared" si="14"/>
        <v>20750</v>
      </c>
    </row>
    <row r="125" spans="1:23" x14ac:dyDescent="0.25">
      <c r="A125" s="214"/>
      <c r="C125" s="232" t="s">
        <v>186</v>
      </c>
      <c r="E125" s="216" t="s">
        <v>234</v>
      </c>
      <c r="F125" s="216" t="s">
        <v>178</v>
      </c>
      <c r="G125" s="217">
        <v>-6</v>
      </c>
      <c r="I125" s="218">
        <v>4224540.53</v>
      </c>
      <c r="J125" s="231"/>
      <c r="K125" s="220">
        <v>3219138</v>
      </c>
      <c r="L125" s="220"/>
      <c r="M125" s="220">
        <v>1258875</v>
      </c>
      <c r="N125" s="220"/>
      <c r="O125" s="220">
        <v>168566</v>
      </c>
      <c r="Q125" s="221">
        <v>3.99</v>
      </c>
      <c r="S125" s="222">
        <v>7.5</v>
      </c>
      <c r="U125" s="112">
        <f t="shared" ref="U125:U186" si="15">I125*(1-(G125/100))-K125</f>
        <v>1258874.9618000006</v>
      </c>
      <c r="V125" s="112">
        <f t="shared" ref="V125:V186" si="16">M125/O125</f>
        <v>7.4681430418945691</v>
      </c>
      <c r="W125" s="333">
        <f t="shared" ref="W125:W186" si="17">M125/V125</f>
        <v>168566</v>
      </c>
    </row>
    <row r="126" spans="1:23" x14ac:dyDescent="0.25">
      <c r="A126" s="214"/>
      <c r="C126" s="232" t="s">
        <v>187</v>
      </c>
      <c r="E126" s="216" t="s">
        <v>234</v>
      </c>
      <c r="F126" s="216" t="s">
        <v>178</v>
      </c>
      <c r="G126" s="217">
        <v>-6</v>
      </c>
      <c r="I126" s="218">
        <v>2408998.58</v>
      </c>
      <c r="J126" s="231"/>
      <c r="K126" s="220">
        <v>1409941</v>
      </c>
      <c r="L126" s="220"/>
      <c r="M126" s="220">
        <v>1143597</v>
      </c>
      <c r="N126" s="220"/>
      <c r="O126" s="220">
        <v>85479</v>
      </c>
      <c r="Q126" s="221">
        <v>3.55</v>
      </c>
      <c r="S126" s="222">
        <v>13.4</v>
      </c>
      <c r="U126" s="112">
        <f t="shared" si="15"/>
        <v>1143597.4948</v>
      </c>
      <c r="V126" s="112">
        <f t="shared" si="16"/>
        <v>13.378689502684869</v>
      </c>
      <c r="W126" s="333">
        <f t="shared" si="17"/>
        <v>85479</v>
      </c>
    </row>
    <row r="127" spans="1:23" x14ac:dyDescent="0.25">
      <c r="A127" s="214"/>
      <c r="C127" s="232" t="s">
        <v>188</v>
      </c>
      <c r="E127" s="216" t="s">
        <v>234</v>
      </c>
      <c r="F127" s="216" t="s">
        <v>178</v>
      </c>
      <c r="G127" s="217">
        <v>-6</v>
      </c>
      <c r="I127" s="218">
        <v>8959757.0099999998</v>
      </c>
      <c r="J127" s="231"/>
      <c r="K127" s="220">
        <v>6735226</v>
      </c>
      <c r="L127" s="220"/>
      <c r="M127" s="220">
        <v>2762116</v>
      </c>
      <c r="N127" s="220"/>
      <c r="O127" s="220">
        <v>142911</v>
      </c>
      <c r="Q127" s="221">
        <v>1.6</v>
      </c>
      <c r="S127" s="222">
        <v>19.3</v>
      </c>
      <c r="U127" s="112">
        <f t="shared" si="15"/>
        <v>2762116.4306000005</v>
      </c>
      <c r="V127" s="112">
        <f t="shared" si="16"/>
        <v>19.327525522877874</v>
      </c>
      <c r="W127" s="333">
        <f t="shared" si="17"/>
        <v>142911</v>
      </c>
    </row>
    <row r="128" spans="1:23" x14ac:dyDescent="0.25">
      <c r="A128" s="214"/>
      <c r="C128" s="232" t="s">
        <v>189</v>
      </c>
      <c r="E128" s="216" t="s">
        <v>234</v>
      </c>
      <c r="F128" s="216" t="s">
        <v>178</v>
      </c>
      <c r="G128" s="217">
        <v>-6</v>
      </c>
      <c r="I128" s="218">
        <v>29308888.079999998</v>
      </c>
      <c r="J128" s="231"/>
      <c r="K128" s="220">
        <v>5739630</v>
      </c>
      <c r="L128" s="220"/>
      <c r="M128" s="220">
        <v>25327791</v>
      </c>
      <c r="N128" s="220"/>
      <c r="O128" s="220">
        <v>1306904</v>
      </c>
      <c r="Q128" s="221">
        <v>4.46</v>
      </c>
      <c r="S128" s="222">
        <v>19.399999999999999</v>
      </c>
      <c r="U128" s="112">
        <f t="shared" si="15"/>
        <v>25327791.364799999</v>
      </c>
      <c r="V128" s="112">
        <f t="shared" si="16"/>
        <v>19.379993480775941</v>
      </c>
      <c r="W128" s="333">
        <f t="shared" si="17"/>
        <v>1306904</v>
      </c>
    </row>
    <row r="129" spans="1:23" x14ac:dyDescent="0.25">
      <c r="A129" s="214"/>
      <c r="C129" s="232" t="s">
        <v>190</v>
      </c>
      <c r="E129" s="216" t="s">
        <v>234</v>
      </c>
      <c r="F129" s="216" t="s">
        <v>178</v>
      </c>
      <c r="G129" s="217">
        <v>-7</v>
      </c>
      <c r="I129" s="218">
        <v>12144071.970000001</v>
      </c>
      <c r="J129" s="231"/>
      <c r="K129" s="220">
        <v>4905197</v>
      </c>
      <c r="L129" s="220"/>
      <c r="M129" s="220">
        <v>8088960</v>
      </c>
      <c r="N129" s="220"/>
      <c r="O129" s="220">
        <v>440467</v>
      </c>
      <c r="Q129" s="221">
        <v>3.63</v>
      </c>
      <c r="S129" s="222">
        <v>18.399999999999999</v>
      </c>
      <c r="U129" s="112">
        <f t="shared" si="15"/>
        <v>8088960.0079000015</v>
      </c>
      <c r="V129" s="112">
        <f t="shared" si="16"/>
        <v>18.364508578395203</v>
      </c>
      <c r="W129" s="333">
        <f t="shared" si="17"/>
        <v>440467</v>
      </c>
    </row>
    <row r="130" spans="1:23" x14ac:dyDescent="0.25">
      <c r="A130" s="214"/>
      <c r="C130" s="232" t="s">
        <v>191</v>
      </c>
      <c r="E130" s="216" t="s">
        <v>234</v>
      </c>
      <c r="F130" s="216" t="s">
        <v>178</v>
      </c>
      <c r="G130" s="217">
        <v>-7</v>
      </c>
      <c r="I130" s="218">
        <v>11725994.720000001</v>
      </c>
      <c r="J130" s="231"/>
      <c r="K130" s="220">
        <v>8500593</v>
      </c>
      <c r="L130" s="220"/>
      <c r="M130" s="220">
        <v>4046221</v>
      </c>
      <c r="N130" s="220"/>
      <c r="O130" s="220">
        <v>222000</v>
      </c>
      <c r="Q130" s="221">
        <v>1.89</v>
      </c>
      <c r="S130" s="222">
        <v>18.2</v>
      </c>
      <c r="U130" s="112">
        <f t="shared" si="15"/>
        <v>4046221.3504000008</v>
      </c>
      <c r="V130" s="112">
        <f t="shared" si="16"/>
        <v>18.226220720720722</v>
      </c>
      <c r="W130" s="333">
        <f t="shared" si="17"/>
        <v>222000</v>
      </c>
    </row>
    <row r="131" spans="1:23" x14ac:dyDescent="0.25">
      <c r="A131" s="214"/>
      <c r="C131" s="232" t="s">
        <v>192</v>
      </c>
      <c r="E131" s="216" t="s">
        <v>234</v>
      </c>
      <c r="F131" s="216" t="s">
        <v>178</v>
      </c>
      <c r="G131" s="217">
        <v>-7</v>
      </c>
      <c r="I131" s="218">
        <v>14302432.689999999</v>
      </c>
      <c r="J131" s="231"/>
      <c r="K131" s="220">
        <v>11303320</v>
      </c>
      <c r="L131" s="220"/>
      <c r="M131" s="220">
        <v>4000283</v>
      </c>
      <c r="N131" s="220"/>
      <c r="O131" s="220">
        <v>225550</v>
      </c>
      <c r="Q131" s="221">
        <v>1.58</v>
      </c>
      <c r="S131" s="222">
        <v>17.7</v>
      </c>
      <c r="U131" s="112">
        <f t="shared" si="15"/>
        <v>4000282.9782999996</v>
      </c>
      <c r="V131" s="112">
        <f t="shared" si="16"/>
        <v>17.735681667036133</v>
      </c>
      <c r="W131" s="333">
        <f t="shared" si="17"/>
        <v>225550.00000000003</v>
      </c>
    </row>
    <row r="132" spans="1:23" x14ac:dyDescent="0.25">
      <c r="A132" s="214"/>
      <c r="C132" s="232" t="s">
        <v>193</v>
      </c>
      <c r="E132" s="216" t="s">
        <v>234</v>
      </c>
      <c r="F132" s="216" t="s">
        <v>178</v>
      </c>
      <c r="G132" s="217">
        <v>-7</v>
      </c>
      <c r="I132" s="218">
        <v>33488118.710000001</v>
      </c>
      <c r="J132" s="231"/>
      <c r="K132" s="220">
        <v>24419733</v>
      </c>
      <c r="L132" s="220"/>
      <c r="M132" s="220">
        <v>11412554</v>
      </c>
      <c r="N132" s="220"/>
      <c r="O132" s="220">
        <v>557910</v>
      </c>
      <c r="Q132" s="221">
        <v>1.67</v>
      </c>
      <c r="S132" s="222">
        <v>20.5</v>
      </c>
      <c r="U132" s="112">
        <f t="shared" si="15"/>
        <v>11412554.019700006</v>
      </c>
      <c r="V132" s="112">
        <f t="shared" si="16"/>
        <v>20.455905074295138</v>
      </c>
      <c r="W132" s="333">
        <f t="shared" si="17"/>
        <v>557910</v>
      </c>
    </row>
    <row r="133" spans="1:23" x14ac:dyDescent="0.25">
      <c r="A133" s="214"/>
      <c r="C133" s="232" t="s">
        <v>194</v>
      </c>
      <c r="E133" s="216" t="s">
        <v>234</v>
      </c>
      <c r="F133" s="216" t="s">
        <v>178</v>
      </c>
      <c r="G133" s="217">
        <v>-7</v>
      </c>
      <c r="I133" s="218">
        <v>27465559.02</v>
      </c>
      <c r="J133" s="231"/>
      <c r="K133" s="220">
        <v>18041343</v>
      </c>
      <c r="L133" s="220"/>
      <c r="M133" s="220">
        <v>11346805</v>
      </c>
      <c r="N133" s="220"/>
      <c r="O133" s="220">
        <v>527907</v>
      </c>
      <c r="Q133" s="221">
        <v>1.92</v>
      </c>
      <c r="S133" s="222">
        <v>21.5</v>
      </c>
      <c r="U133" s="112">
        <f t="shared" si="15"/>
        <v>11346805.1514</v>
      </c>
      <c r="V133" s="112">
        <f t="shared" si="16"/>
        <v>21.493946850486925</v>
      </c>
      <c r="W133" s="333">
        <f t="shared" si="17"/>
        <v>527907</v>
      </c>
    </row>
    <row r="134" spans="1:23" x14ac:dyDescent="0.25">
      <c r="A134" s="214"/>
      <c r="C134" s="232" t="s">
        <v>195</v>
      </c>
      <c r="E134" s="216" t="s">
        <v>234</v>
      </c>
      <c r="F134" s="216" t="s">
        <v>178</v>
      </c>
      <c r="G134" s="217">
        <v>-7</v>
      </c>
      <c r="I134" s="218">
        <v>951198.87</v>
      </c>
      <c r="J134" s="231"/>
      <c r="K134" s="220">
        <v>180721</v>
      </c>
      <c r="L134" s="220"/>
      <c r="M134" s="220">
        <v>837062</v>
      </c>
      <c r="N134" s="220"/>
      <c r="O134" s="220">
        <v>45517</v>
      </c>
      <c r="Q134" s="221">
        <v>4.79</v>
      </c>
      <c r="S134" s="222">
        <v>18.399999999999999</v>
      </c>
      <c r="U134" s="112">
        <f t="shared" si="15"/>
        <v>837061.79090000002</v>
      </c>
      <c r="V134" s="112">
        <f t="shared" si="16"/>
        <v>18.390096008084893</v>
      </c>
      <c r="W134" s="333">
        <f t="shared" si="17"/>
        <v>45517</v>
      </c>
    </row>
    <row r="135" spans="1:23" x14ac:dyDescent="0.25">
      <c r="A135" s="214"/>
      <c r="C135" s="232" t="s">
        <v>213</v>
      </c>
      <c r="E135" s="216" t="s">
        <v>234</v>
      </c>
      <c r="F135" s="216" t="s">
        <v>178</v>
      </c>
      <c r="G135" s="217">
        <v>-7</v>
      </c>
      <c r="I135" s="218">
        <v>12041998.279999999</v>
      </c>
      <c r="J135" s="231"/>
      <c r="K135" s="220">
        <v>3570888</v>
      </c>
      <c r="L135" s="220"/>
      <c r="M135" s="220">
        <v>9314050</v>
      </c>
      <c r="N135" s="220"/>
      <c r="O135" s="220">
        <v>438601</v>
      </c>
      <c r="Q135" s="221">
        <v>3.64</v>
      </c>
      <c r="S135" s="222">
        <v>21.2</v>
      </c>
      <c r="U135" s="112">
        <f t="shared" si="15"/>
        <v>9314050.1596000008</v>
      </c>
      <c r="V135" s="112">
        <f t="shared" si="16"/>
        <v>21.235815695814647</v>
      </c>
      <c r="W135" s="333">
        <f t="shared" si="17"/>
        <v>438601</v>
      </c>
    </row>
    <row r="136" spans="1:23" x14ac:dyDescent="0.25">
      <c r="A136" s="214"/>
      <c r="C136" s="232" t="s">
        <v>214</v>
      </c>
      <c r="E136" s="216" t="s">
        <v>234</v>
      </c>
      <c r="F136" s="216" t="s">
        <v>178</v>
      </c>
      <c r="G136" s="217">
        <v>-7</v>
      </c>
      <c r="I136" s="223">
        <v>15148041.550000001</v>
      </c>
      <c r="J136" s="231"/>
      <c r="K136" s="220">
        <v>2357879</v>
      </c>
      <c r="L136" s="220"/>
      <c r="M136" s="220">
        <v>13850525</v>
      </c>
      <c r="N136" s="220"/>
      <c r="O136" s="220">
        <v>621100</v>
      </c>
      <c r="Q136" s="335">
        <v>4.0999999999999996</v>
      </c>
      <c r="S136" s="336">
        <v>22.3</v>
      </c>
      <c r="U136" s="112">
        <f t="shared" si="15"/>
        <v>13850525.458500002</v>
      </c>
      <c r="V136" s="112">
        <f t="shared" si="16"/>
        <v>22.299991949766543</v>
      </c>
      <c r="W136" s="333">
        <f t="shared" si="17"/>
        <v>621100</v>
      </c>
    </row>
    <row r="137" spans="1:23" x14ac:dyDescent="0.25">
      <c r="A137" s="214"/>
      <c r="E137" s="216"/>
      <c r="F137" s="216"/>
      <c r="G137" s="217"/>
      <c r="I137" s="218"/>
      <c r="K137" s="233"/>
      <c r="L137" s="211"/>
      <c r="M137" s="233"/>
      <c r="N137" s="211"/>
      <c r="O137" s="233"/>
      <c r="Q137" s="221"/>
      <c r="S137" s="222"/>
      <c r="W137" s="333"/>
    </row>
    <row r="138" spans="1:23" ht="15.6" x14ac:dyDescent="0.3">
      <c r="A138" s="214"/>
      <c r="C138" s="234" t="s">
        <v>235</v>
      </c>
      <c r="E138" s="216"/>
      <c r="F138" s="216"/>
      <c r="G138" s="217"/>
      <c r="I138" s="218">
        <f>+SUBTOTAL(9,I123:I137)</f>
        <v>220741676.05000001</v>
      </c>
      <c r="K138" s="211">
        <f>+SUBTOTAL(9,K123:K137)</f>
        <v>99217099</v>
      </c>
      <c r="L138" s="211"/>
      <c r="M138" s="211">
        <f>+SUBTOTAL(9,M123:M137)</f>
        <v>139441795</v>
      </c>
      <c r="N138" s="211"/>
      <c r="O138" s="211">
        <f>+SUBTOTAL(9,O123:O137)</f>
        <v>5774137</v>
      </c>
      <c r="Q138" s="221">
        <f>O138/I138*100</f>
        <v>2.6157892353286765</v>
      </c>
      <c r="S138" s="222">
        <f>ROUND(M138/O138,1)</f>
        <v>24.1</v>
      </c>
      <c r="U138" s="112">
        <f t="shared" si="15"/>
        <v>121524577.05000001</v>
      </c>
      <c r="V138" s="112">
        <f t="shared" si="16"/>
        <v>24.149374183535997</v>
      </c>
      <c r="W138" s="333">
        <f t="shared" si="17"/>
        <v>5774137</v>
      </c>
    </row>
    <row r="139" spans="1:23" ht="15.6" x14ac:dyDescent="0.3">
      <c r="A139" s="214"/>
      <c r="C139" s="234"/>
      <c r="E139" s="216"/>
      <c r="F139" s="216"/>
      <c r="G139" s="217"/>
      <c r="I139" s="218"/>
      <c r="K139" s="211"/>
      <c r="L139" s="211"/>
      <c r="M139" s="211"/>
      <c r="N139" s="211"/>
      <c r="O139" s="211"/>
      <c r="Q139" s="221"/>
      <c r="S139" s="222"/>
      <c r="W139" s="333"/>
    </row>
    <row r="140" spans="1:23" x14ac:dyDescent="0.25">
      <c r="A140" s="214">
        <v>315.10000000000002</v>
      </c>
      <c r="C140" s="215" t="s">
        <v>236</v>
      </c>
      <c r="E140" s="216"/>
      <c r="F140" s="216"/>
      <c r="G140" s="217"/>
      <c r="I140" s="218"/>
      <c r="K140" s="211"/>
      <c r="L140" s="211"/>
      <c r="M140" s="211"/>
      <c r="N140" s="211"/>
      <c r="O140" s="211"/>
      <c r="Q140" s="221"/>
      <c r="S140" s="222"/>
      <c r="W140" s="333"/>
    </row>
    <row r="141" spans="1:23" x14ac:dyDescent="0.25">
      <c r="A141" s="214"/>
      <c r="C141" s="215" t="s">
        <v>204</v>
      </c>
      <c r="E141" s="210" t="s">
        <v>234</v>
      </c>
      <c r="F141" s="210" t="s">
        <v>178</v>
      </c>
      <c r="G141" s="192">
        <v>-10</v>
      </c>
      <c r="I141" s="218">
        <v>24678.67</v>
      </c>
      <c r="K141" s="211">
        <v>27147</v>
      </c>
      <c r="L141" s="211"/>
      <c r="M141" s="211">
        <v>0</v>
      </c>
      <c r="N141" s="211"/>
      <c r="O141" s="211">
        <v>0</v>
      </c>
      <c r="Q141" s="221">
        <v>0</v>
      </c>
      <c r="S141" s="222">
        <v>0</v>
      </c>
      <c r="W141" s="333"/>
    </row>
    <row r="142" spans="1:23" x14ac:dyDescent="0.25">
      <c r="A142" s="214"/>
      <c r="C142" s="232" t="s">
        <v>206</v>
      </c>
      <c r="E142" s="210" t="s">
        <v>234</v>
      </c>
      <c r="F142" s="210" t="s">
        <v>178</v>
      </c>
      <c r="G142" s="192">
        <v>-10</v>
      </c>
      <c r="I142" s="218">
        <v>165716.59</v>
      </c>
      <c r="K142" s="211">
        <v>182288</v>
      </c>
      <c r="L142" s="211"/>
      <c r="M142" s="211">
        <v>0</v>
      </c>
      <c r="N142" s="211"/>
      <c r="O142" s="211">
        <v>0</v>
      </c>
      <c r="Q142" s="221">
        <v>0</v>
      </c>
      <c r="S142" s="222">
        <v>0</v>
      </c>
      <c r="W142" s="333"/>
    </row>
    <row r="143" spans="1:23" x14ac:dyDescent="0.25">
      <c r="A143" s="214"/>
      <c r="C143" s="232" t="s">
        <v>207</v>
      </c>
      <c r="E143" s="216" t="s">
        <v>234</v>
      </c>
      <c r="F143" s="216" t="s">
        <v>178</v>
      </c>
      <c r="G143" s="217">
        <v>-10</v>
      </c>
      <c r="I143" s="223">
        <v>480433.11</v>
      </c>
      <c r="J143" s="231"/>
      <c r="K143" s="224">
        <v>528476</v>
      </c>
      <c r="L143" s="220"/>
      <c r="M143" s="224">
        <v>0</v>
      </c>
      <c r="N143" s="220"/>
      <c r="O143" s="224">
        <v>0</v>
      </c>
      <c r="Q143" s="335">
        <v>0</v>
      </c>
      <c r="S143" s="336">
        <v>0</v>
      </c>
      <c r="W143" s="333"/>
    </row>
    <row r="144" spans="1:23" ht="15.6" x14ac:dyDescent="0.3">
      <c r="A144" s="214"/>
      <c r="C144" s="234"/>
      <c r="E144" s="216"/>
      <c r="F144" s="216"/>
      <c r="G144" s="217"/>
      <c r="I144" s="218"/>
      <c r="K144" s="211"/>
      <c r="L144" s="211"/>
      <c r="M144" s="211"/>
      <c r="N144" s="211"/>
      <c r="O144" s="211"/>
      <c r="Q144" s="221"/>
      <c r="S144" s="222"/>
      <c r="W144" s="333"/>
    </row>
    <row r="145" spans="1:23" ht="15.6" x14ac:dyDescent="0.3">
      <c r="A145" s="214"/>
      <c r="C145" s="234" t="s">
        <v>237</v>
      </c>
      <c r="E145" s="216"/>
      <c r="F145" s="216"/>
      <c r="G145" s="217"/>
      <c r="I145" s="218">
        <f>+SUBTOTAL(9,I141:I144)</f>
        <v>670828.37</v>
      </c>
      <c r="K145" s="211">
        <f>+SUBTOTAL(9,K141:K144)</f>
        <v>737911</v>
      </c>
      <c r="L145" s="211"/>
      <c r="M145" s="211">
        <f>+SUBTOTAL(9,M141:M144)</f>
        <v>0</v>
      </c>
      <c r="N145" s="211"/>
      <c r="O145" s="211">
        <f>+SUBTOTAL(9,O141:O144)</f>
        <v>0</v>
      </c>
      <c r="Q145" s="221">
        <f>O145/I145*100</f>
        <v>0</v>
      </c>
      <c r="S145" s="222">
        <v>0</v>
      </c>
      <c r="W145" s="333"/>
    </row>
    <row r="146" spans="1:23" ht="15.6" x14ac:dyDescent="0.3">
      <c r="A146" s="214"/>
      <c r="C146" s="234"/>
      <c r="E146" s="216"/>
      <c r="F146" s="216"/>
      <c r="G146" s="217"/>
      <c r="I146" s="218"/>
      <c r="K146" s="211"/>
      <c r="L146" s="211"/>
      <c r="M146" s="211"/>
      <c r="N146" s="211"/>
      <c r="O146" s="211"/>
      <c r="Q146" s="221"/>
      <c r="S146" s="222"/>
      <c r="W146" s="333"/>
    </row>
    <row r="147" spans="1:23" x14ac:dyDescent="0.25">
      <c r="A147" s="214">
        <v>316</v>
      </c>
      <c r="B147" s="209" t="s">
        <v>84</v>
      </c>
      <c r="C147" s="112" t="s">
        <v>238</v>
      </c>
      <c r="I147" s="218"/>
      <c r="K147" s="211"/>
      <c r="L147" s="211"/>
      <c r="M147" s="211"/>
      <c r="N147" s="211"/>
      <c r="O147" s="211"/>
      <c r="Q147" s="221"/>
      <c r="S147" s="222"/>
      <c r="W147" s="333"/>
    </row>
    <row r="148" spans="1:23" x14ac:dyDescent="0.25">
      <c r="A148" s="214"/>
      <c r="C148" s="232" t="s">
        <v>182</v>
      </c>
      <c r="E148" s="216" t="s">
        <v>239</v>
      </c>
      <c r="F148" s="216" t="s">
        <v>178</v>
      </c>
      <c r="G148" s="217">
        <v>-13</v>
      </c>
      <c r="I148" s="218">
        <v>8369509.9800000004</v>
      </c>
      <c r="J148" s="231"/>
      <c r="K148" s="220">
        <v>721700</v>
      </c>
      <c r="L148" s="220"/>
      <c r="M148" s="220">
        <v>8735846</v>
      </c>
      <c r="N148" s="220"/>
      <c r="O148" s="220">
        <v>192565</v>
      </c>
      <c r="Q148" s="221">
        <v>2.2999999999999998</v>
      </c>
      <c r="S148" s="222">
        <v>45.4</v>
      </c>
      <c r="U148" s="112">
        <f t="shared" si="15"/>
        <v>8735846.2774</v>
      </c>
      <c r="V148" s="112">
        <f t="shared" si="16"/>
        <v>45.365699893542441</v>
      </c>
      <c r="W148" s="333">
        <f t="shared" si="17"/>
        <v>192565</v>
      </c>
    </row>
    <row r="149" spans="1:23" x14ac:dyDescent="0.25">
      <c r="A149" s="214"/>
      <c r="C149" s="215" t="s">
        <v>185</v>
      </c>
      <c r="E149" s="216" t="s">
        <v>239</v>
      </c>
      <c r="F149" s="216" t="s">
        <v>178</v>
      </c>
      <c r="G149" s="217">
        <v>-1</v>
      </c>
      <c r="I149" s="218">
        <v>3234114.29</v>
      </c>
      <c r="J149" s="231"/>
      <c r="K149" s="220">
        <v>901711</v>
      </c>
      <c r="L149" s="220"/>
      <c r="M149" s="220">
        <v>2364744</v>
      </c>
      <c r="N149" s="220"/>
      <c r="O149" s="220">
        <v>101143</v>
      </c>
      <c r="Q149" s="221">
        <v>3.13</v>
      </c>
      <c r="S149" s="222">
        <v>23.4</v>
      </c>
      <c r="U149" s="112">
        <f t="shared" si="15"/>
        <v>2364744.4328999999</v>
      </c>
      <c r="V149" s="112">
        <f t="shared" si="16"/>
        <v>23.380204265248214</v>
      </c>
      <c r="W149" s="333">
        <f t="shared" si="17"/>
        <v>101143</v>
      </c>
    </row>
    <row r="150" spans="1:23" x14ac:dyDescent="0.25">
      <c r="A150" s="214"/>
      <c r="C150" s="232" t="s">
        <v>186</v>
      </c>
      <c r="E150" s="216" t="s">
        <v>239</v>
      </c>
      <c r="F150" s="216" t="s">
        <v>178</v>
      </c>
      <c r="G150" s="217">
        <v>-6</v>
      </c>
      <c r="I150" s="218">
        <v>445832.67</v>
      </c>
      <c r="J150" s="231"/>
      <c r="K150" s="220">
        <v>355631</v>
      </c>
      <c r="L150" s="220"/>
      <c r="M150" s="220">
        <v>116952</v>
      </c>
      <c r="N150" s="220"/>
      <c r="O150" s="220">
        <v>15823</v>
      </c>
      <c r="Q150" s="221">
        <v>3.55</v>
      </c>
      <c r="S150" s="222">
        <v>7.4</v>
      </c>
      <c r="U150" s="112">
        <f t="shared" si="15"/>
        <v>116951.63020000001</v>
      </c>
      <c r="V150" s="112">
        <f t="shared" si="16"/>
        <v>7.3912658787840488</v>
      </c>
      <c r="W150" s="333">
        <f t="shared" si="17"/>
        <v>15823</v>
      </c>
    </row>
    <row r="151" spans="1:23" x14ac:dyDescent="0.25">
      <c r="A151" s="214"/>
      <c r="C151" s="232" t="s">
        <v>187</v>
      </c>
      <c r="E151" s="216" t="s">
        <v>239</v>
      </c>
      <c r="F151" s="216" t="s">
        <v>178</v>
      </c>
      <c r="G151" s="217">
        <v>-6</v>
      </c>
      <c r="I151" s="218">
        <v>123107.1</v>
      </c>
      <c r="J151" s="231"/>
      <c r="K151" s="220">
        <v>107051</v>
      </c>
      <c r="L151" s="220"/>
      <c r="M151" s="220">
        <v>23443</v>
      </c>
      <c r="N151" s="220"/>
      <c r="O151" s="220">
        <v>1774</v>
      </c>
      <c r="Q151" s="221">
        <v>1.44</v>
      </c>
      <c r="S151" s="222">
        <v>13.2</v>
      </c>
      <c r="U151" s="112">
        <f t="shared" si="15"/>
        <v>23442.526000000013</v>
      </c>
      <c r="V151" s="112">
        <f t="shared" si="16"/>
        <v>13.214768883878241</v>
      </c>
      <c r="W151" s="333">
        <f t="shared" si="17"/>
        <v>1774</v>
      </c>
    </row>
    <row r="152" spans="1:23" x14ac:dyDescent="0.25">
      <c r="A152" s="214"/>
      <c r="C152" s="232" t="s">
        <v>188</v>
      </c>
      <c r="E152" s="216" t="s">
        <v>239</v>
      </c>
      <c r="F152" s="216" t="s">
        <v>178</v>
      </c>
      <c r="G152" s="217">
        <v>-6</v>
      </c>
      <c r="I152" s="218">
        <v>6381168.1100000003</v>
      </c>
      <c r="J152" s="231"/>
      <c r="K152" s="220">
        <v>3287152</v>
      </c>
      <c r="L152" s="220"/>
      <c r="M152" s="220">
        <v>3476886</v>
      </c>
      <c r="N152" s="220"/>
      <c r="O152" s="220">
        <v>185330</v>
      </c>
      <c r="Q152" s="221">
        <v>2.9</v>
      </c>
      <c r="S152" s="222">
        <v>18.8</v>
      </c>
      <c r="U152" s="112">
        <f t="shared" si="15"/>
        <v>3476886.1966000004</v>
      </c>
      <c r="V152" s="112">
        <f t="shared" si="16"/>
        <v>18.760513678303568</v>
      </c>
      <c r="W152" s="333">
        <f t="shared" si="17"/>
        <v>185330</v>
      </c>
    </row>
    <row r="153" spans="1:23" x14ac:dyDescent="0.25">
      <c r="A153" s="235"/>
      <c r="C153" s="232" t="s">
        <v>190</v>
      </c>
      <c r="E153" s="216" t="s">
        <v>239</v>
      </c>
      <c r="F153" s="216" t="s">
        <v>178</v>
      </c>
      <c r="G153" s="217">
        <v>-7</v>
      </c>
      <c r="I153" s="218">
        <v>1033027.09</v>
      </c>
      <c r="J153" s="231"/>
      <c r="K153" s="220">
        <v>948862</v>
      </c>
      <c r="L153" s="220"/>
      <c r="M153" s="220">
        <v>156477</v>
      </c>
      <c r="N153" s="220"/>
      <c r="O153" s="220">
        <v>8797</v>
      </c>
      <c r="Q153" s="221">
        <v>0.85</v>
      </c>
      <c r="S153" s="222">
        <v>17.8</v>
      </c>
      <c r="U153" s="112">
        <f t="shared" si="15"/>
        <v>156476.98629999999</v>
      </c>
      <c r="V153" s="112">
        <f t="shared" si="16"/>
        <v>17.787541207229737</v>
      </c>
      <c r="W153" s="333">
        <f t="shared" si="17"/>
        <v>8797</v>
      </c>
    </row>
    <row r="154" spans="1:23" x14ac:dyDescent="0.25">
      <c r="A154" s="214"/>
      <c r="C154" s="232" t="s">
        <v>191</v>
      </c>
      <c r="E154" s="216" t="s">
        <v>239</v>
      </c>
      <c r="F154" s="216" t="s">
        <v>178</v>
      </c>
      <c r="G154" s="217">
        <v>-7</v>
      </c>
      <c r="I154" s="218">
        <v>1883273.64</v>
      </c>
      <c r="J154" s="231"/>
      <c r="K154" s="220">
        <v>1666398</v>
      </c>
      <c r="L154" s="220"/>
      <c r="M154" s="220">
        <v>348705</v>
      </c>
      <c r="N154" s="220"/>
      <c r="O154" s="220">
        <v>19624</v>
      </c>
      <c r="Q154" s="221">
        <v>1.04</v>
      </c>
      <c r="S154" s="222">
        <v>17.8</v>
      </c>
      <c r="U154" s="112">
        <f t="shared" si="15"/>
        <v>348704.79480000003</v>
      </c>
      <c r="V154" s="112">
        <f t="shared" si="16"/>
        <v>17.769313086017121</v>
      </c>
      <c r="W154" s="333">
        <f t="shared" si="17"/>
        <v>19624</v>
      </c>
    </row>
    <row r="155" spans="1:23" x14ac:dyDescent="0.25">
      <c r="C155" s="232" t="s">
        <v>192</v>
      </c>
      <c r="E155" s="216" t="s">
        <v>239</v>
      </c>
      <c r="F155" s="216" t="s">
        <v>178</v>
      </c>
      <c r="G155" s="217">
        <v>-7</v>
      </c>
      <c r="I155" s="218">
        <v>1527545.73</v>
      </c>
      <c r="J155" s="231"/>
      <c r="K155" s="220">
        <v>1449503</v>
      </c>
      <c r="L155" s="220"/>
      <c r="M155" s="220">
        <v>184971</v>
      </c>
      <c r="N155" s="220"/>
      <c r="O155" s="220">
        <v>10632</v>
      </c>
      <c r="Q155" s="221">
        <v>0.7</v>
      </c>
      <c r="S155" s="222">
        <v>17.399999999999999</v>
      </c>
      <c r="U155" s="112">
        <f t="shared" si="15"/>
        <v>184970.93110000016</v>
      </c>
      <c r="V155" s="112">
        <f t="shared" si="16"/>
        <v>17.39757336343115</v>
      </c>
      <c r="W155" s="333">
        <f t="shared" si="17"/>
        <v>10632.000000000002</v>
      </c>
    </row>
    <row r="156" spans="1:23" x14ac:dyDescent="0.25">
      <c r="A156" s="214"/>
      <c r="C156" s="232" t="s">
        <v>193</v>
      </c>
      <c r="E156" s="216" t="s">
        <v>239</v>
      </c>
      <c r="F156" s="216" t="s">
        <v>178</v>
      </c>
      <c r="G156" s="217">
        <v>-7</v>
      </c>
      <c r="I156" s="218">
        <v>3984043.73</v>
      </c>
      <c r="J156" s="231"/>
      <c r="K156" s="220">
        <v>2671355</v>
      </c>
      <c r="L156" s="220"/>
      <c r="M156" s="220">
        <v>1591572</v>
      </c>
      <c r="N156" s="220"/>
      <c r="O156" s="220">
        <v>78030</v>
      </c>
      <c r="Q156" s="221">
        <v>1.96</v>
      </c>
      <c r="S156" s="222">
        <v>20.399999999999999</v>
      </c>
      <c r="U156" s="112">
        <f t="shared" si="15"/>
        <v>1591571.7911</v>
      </c>
      <c r="V156" s="112">
        <f t="shared" si="16"/>
        <v>20.39692425990004</v>
      </c>
      <c r="W156" s="333">
        <f t="shared" si="17"/>
        <v>78030</v>
      </c>
    </row>
    <row r="157" spans="1:23" x14ac:dyDescent="0.25">
      <c r="A157" s="214"/>
      <c r="C157" s="232" t="s">
        <v>194</v>
      </c>
      <c r="E157" s="216" t="s">
        <v>239</v>
      </c>
      <c r="F157" s="216" t="s">
        <v>178</v>
      </c>
      <c r="G157" s="217">
        <v>-7</v>
      </c>
      <c r="I157" s="223">
        <v>8771982.9499999993</v>
      </c>
      <c r="J157" s="231"/>
      <c r="K157" s="220">
        <v>3568709</v>
      </c>
      <c r="L157" s="220"/>
      <c r="M157" s="220">
        <v>5817313</v>
      </c>
      <c r="N157" s="220"/>
      <c r="O157" s="220">
        <v>271431</v>
      </c>
      <c r="Q157" s="335">
        <v>3.09</v>
      </c>
      <c r="S157" s="336">
        <v>21.4</v>
      </c>
      <c r="U157" s="112">
        <f t="shared" si="15"/>
        <v>5817312.7565000001</v>
      </c>
      <c r="V157" s="112">
        <f t="shared" si="16"/>
        <v>21.43201402934816</v>
      </c>
      <c r="W157" s="333">
        <f t="shared" si="17"/>
        <v>271431</v>
      </c>
    </row>
    <row r="158" spans="1:23" x14ac:dyDescent="0.25">
      <c r="A158" s="214"/>
      <c r="C158" s="232"/>
      <c r="E158" s="216"/>
      <c r="F158" s="216"/>
      <c r="G158" s="217"/>
      <c r="I158" s="218"/>
      <c r="K158" s="233"/>
      <c r="L158" s="211"/>
      <c r="M158" s="233"/>
      <c r="N158" s="211"/>
      <c r="O158" s="233"/>
      <c r="Q158" s="221"/>
      <c r="S158" s="222"/>
      <c r="W158" s="333"/>
    </row>
    <row r="159" spans="1:23" ht="15.6" x14ac:dyDescent="0.3">
      <c r="A159" s="214"/>
      <c r="C159" s="234" t="s">
        <v>240</v>
      </c>
      <c r="E159" s="216"/>
      <c r="F159" s="216"/>
      <c r="G159" s="217"/>
      <c r="I159" s="236">
        <f>+SUBTOTAL(9,I148:I158)</f>
        <v>35753605.289999999</v>
      </c>
      <c r="J159" s="241"/>
      <c r="K159" s="252">
        <f>+SUBTOTAL(9,K148:K158)</f>
        <v>15678072</v>
      </c>
      <c r="L159" s="252"/>
      <c r="M159" s="252">
        <f>+SUBTOTAL(9,M148:M158)</f>
        <v>22816909</v>
      </c>
      <c r="N159" s="252"/>
      <c r="O159" s="252">
        <f>+SUBTOTAL(9,O148:O158)</f>
        <v>885149</v>
      </c>
      <c r="Q159" s="221">
        <f>O159/I159*100</f>
        <v>2.475691591996092</v>
      </c>
      <c r="S159" s="222">
        <f>ROUND(M159/O159,1)</f>
        <v>25.8</v>
      </c>
      <c r="U159" s="112">
        <f t="shared" si="15"/>
        <v>20075533.289999999</v>
      </c>
      <c r="V159" s="112">
        <f t="shared" si="16"/>
        <v>25.777478142098111</v>
      </c>
      <c r="W159" s="333">
        <f t="shared" si="17"/>
        <v>885149</v>
      </c>
    </row>
    <row r="160" spans="1:23" ht="15.6" x14ac:dyDescent="0.3">
      <c r="A160" s="214"/>
      <c r="C160" s="234"/>
      <c r="E160" s="216"/>
      <c r="F160" s="216"/>
      <c r="G160" s="217"/>
      <c r="I160" s="236"/>
      <c r="J160" s="241"/>
      <c r="K160" s="252"/>
      <c r="L160" s="252"/>
      <c r="M160" s="252"/>
      <c r="N160" s="252"/>
      <c r="O160" s="252"/>
      <c r="Q160" s="221"/>
      <c r="S160" s="222"/>
      <c r="W160" s="333"/>
    </row>
    <row r="161" spans="1:23" x14ac:dyDescent="0.25">
      <c r="A161" s="214">
        <v>316.10000000000002</v>
      </c>
      <c r="C161" s="215" t="s">
        <v>241</v>
      </c>
      <c r="E161" s="216"/>
      <c r="F161" s="216"/>
      <c r="G161" s="217"/>
      <c r="I161" s="236"/>
      <c r="K161" s="252"/>
      <c r="L161" s="211"/>
      <c r="M161" s="252"/>
      <c r="N161" s="211"/>
      <c r="O161" s="252"/>
      <c r="Q161" s="221"/>
      <c r="S161" s="222"/>
      <c r="W161" s="333"/>
    </row>
    <row r="162" spans="1:23" x14ac:dyDescent="0.25">
      <c r="A162" s="214"/>
      <c r="C162" s="215" t="s">
        <v>204</v>
      </c>
      <c r="E162" s="216" t="s">
        <v>239</v>
      </c>
      <c r="F162" s="216" t="s">
        <v>178</v>
      </c>
      <c r="G162" s="217">
        <v>-10</v>
      </c>
      <c r="I162" s="218">
        <v>74491.69</v>
      </c>
      <c r="J162" s="231"/>
      <c r="K162" s="220">
        <v>81941</v>
      </c>
      <c r="L162" s="220"/>
      <c r="M162" s="220">
        <v>0</v>
      </c>
      <c r="N162" s="220"/>
      <c r="O162" s="220">
        <v>0</v>
      </c>
      <c r="Q162" s="221">
        <v>0</v>
      </c>
      <c r="S162" s="222">
        <v>0</v>
      </c>
      <c r="W162" s="333"/>
    </row>
    <row r="163" spans="1:23" x14ac:dyDescent="0.25">
      <c r="A163" s="214"/>
      <c r="C163" s="215" t="s">
        <v>205</v>
      </c>
      <c r="E163" s="216" t="s">
        <v>239</v>
      </c>
      <c r="F163" s="216" t="s">
        <v>178</v>
      </c>
      <c r="G163" s="217">
        <v>-10</v>
      </c>
      <c r="I163" s="218">
        <v>11541.15</v>
      </c>
      <c r="J163" s="231"/>
      <c r="K163" s="220">
        <v>12695</v>
      </c>
      <c r="L163" s="220"/>
      <c r="M163" s="220">
        <v>0</v>
      </c>
      <c r="N163" s="220"/>
      <c r="O163" s="220">
        <v>0</v>
      </c>
      <c r="Q163" s="221">
        <v>0</v>
      </c>
      <c r="R163" s="225"/>
      <c r="S163" s="222">
        <v>0</v>
      </c>
      <c r="W163" s="333"/>
    </row>
    <row r="164" spans="1:23" x14ac:dyDescent="0.25">
      <c r="A164" s="214"/>
      <c r="C164" s="232" t="s">
        <v>207</v>
      </c>
      <c r="E164" s="216" t="s">
        <v>239</v>
      </c>
      <c r="F164" s="216" t="s">
        <v>178</v>
      </c>
      <c r="G164" s="217">
        <v>-10</v>
      </c>
      <c r="I164" s="218">
        <v>380191.26</v>
      </c>
      <c r="J164" s="231"/>
      <c r="K164" s="220">
        <v>418210</v>
      </c>
      <c r="L164" s="220"/>
      <c r="M164" s="220">
        <v>0</v>
      </c>
      <c r="N164" s="220"/>
      <c r="O164" s="220">
        <v>0</v>
      </c>
      <c r="Q164" s="221">
        <v>0</v>
      </c>
      <c r="S164" s="222">
        <v>0</v>
      </c>
      <c r="W164" s="333"/>
    </row>
    <row r="165" spans="1:23" x14ac:dyDescent="0.25">
      <c r="A165" s="214"/>
      <c r="C165" s="232" t="s">
        <v>208</v>
      </c>
      <c r="E165" s="216" t="s">
        <v>239</v>
      </c>
      <c r="F165" s="216" t="s">
        <v>178</v>
      </c>
      <c r="G165" s="217">
        <v>-10</v>
      </c>
      <c r="I165" s="223">
        <v>45689.51</v>
      </c>
      <c r="J165" s="231"/>
      <c r="K165" s="224">
        <v>50258</v>
      </c>
      <c r="L165" s="220"/>
      <c r="M165" s="224">
        <v>0</v>
      </c>
      <c r="N165" s="220"/>
      <c r="O165" s="224">
        <v>0</v>
      </c>
      <c r="Q165" s="335">
        <v>0</v>
      </c>
      <c r="R165" s="225"/>
      <c r="S165" s="336">
        <v>0</v>
      </c>
      <c r="W165" s="333"/>
    </row>
    <row r="166" spans="1:23" ht="15.6" x14ac:dyDescent="0.3">
      <c r="A166" s="214"/>
      <c r="C166" s="234"/>
      <c r="E166" s="216"/>
      <c r="F166" s="216"/>
      <c r="G166" s="217"/>
      <c r="I166" s="236"/>
      <c r="K166" s="252"/>
      <c r="L166" s="211"/>
      <c r="M166" s="252"/>
      <c r="N166" s="211"/>
      <c r="O166" s="252"/>
      <c r="Q166" s="221"/>
      <c r="S166" s="222"/>
      <c r="W166" s="333"/>
    </row>
    <row r="167" spans="1:23" ht="15.6" x14ac:dyDescent="0.3">
      <c r="A167" s="214"/>
      <c r="C167" s="234" t="s">
        <v>242</v>
      </c>
      <c r="E167" s="216"/>
      <c r="F167" s="216"/>
      <c r="G167" s="217"/>
      <c r="I167" s="223">
        <f>+SUBTOTAL(9,I162:I166)</f>
        <v>511913.61</v>
      </c>
      <c r="K167" s="253">
        <f>+SUBTOTAL(9,K162:K166)</f>
        <v>563104</v>
      </c>
      <c r="L167" s="211"/>
      <c r="M167" s="253">
        <f>+SUBTOTAL(9,M162:M166)</f>
        <v>0</v>
      </c>
      <c r="N167" s="211"/>
      <c r="O167" s="253">
        <f>+SUBTOTAL(9,O162:O166)</f>
        <v>0</v>
      </c>
      <c r="Q167" s="335">
        <f>O167/I167*100</f>
        <v>0</v>
      </c>
      <c r="S167" s="337">
        <v>0</v>
      </c>
      <c r="W167" s="333"/>
    </row>
    <row r="168" spans="1:23" ht="15.6" x14ac:dyDescent="0.3">
      <c r="A168" s="214"/>
      <c r="C168" s="234"/>
      <c r="E168" s="216"/>
      <c r="F168" s="216"/>
      <c r="G168" s="217"/>
      <c r="I168" s="236"/>
      <c r="K168" s="252"/>
      <c r="L168" s="211"/>
      <c r="M168" s="252"/>
      <c r="N168" s="211"/>
      <c r="O168" s="252"/>
      <c r="Q168" s="221"/>
      <c r="S168" s="222"/>
      <c r="W168" s="333"/>
    </row>
    <row r="169" spans="1:23" ht="15.6" x14ac:dyDescent="0.3">
      <c r="A169" s="214"/>
      <c r="C169" s="188" t="s">
        <v>243</v>
      </c>
      <c r="E169" s="216"/>
      <c r="F169" s="216"/>
      <c r="G169" s="217"/>
      <c r="I169" s="227">
        <f>+SUBTOTAL(9,I25:I168)</f>
        <v>4713368149.2299995</v>
      </c>
      <c r="J169" s="228"/>
      <c r="K169" s="229">
        <f>+SUBTOTAL(9,K25:K168)</f>
        <v>1475084816</v>
      </c>
      <c r="L169" s="229"/>
      <c r="M169" s="229">
        <f>+SUBTOTAL(9,M25:M168)</f>
        <v>3607804826</v>
      </c>
      <c r="N169" s="229"/>
      <c r="O169" s="229">
        <f>+SUBTOTAL(9,O25:O168)</f>
        <v>162401592</v>
      </c>
      <c r="Q169" s="230">
        <f>ROUND(((O169/I169)*100),2)</f>
        <v>3.45</v>
      </c>
      <c r="S169" s="222"/>
      <c r="U169" s="112">
        <f t="shared" si="15"/>
        <v>3238283333.2299995</v>
      </c>
      <c r="V169" s="112">
        <f t="shared" si="16"/>
        <v>22.215329182241021</v>
      </c>
      <c r="W169" s="333">
        <f t="shared" si="17"/>
        <v>162401592</v>
      </c>
    </row>
    <row r="170" spans="1:23" ht="15.6" x14ac:dyDescent="0.3">
      <c r="A170" s="214"/>
      <c r="C170" s="188"/>
      <c r="E170" s="216"/>
      <c r="F170" s="216"/>
      <c r="G170" s="217"/>
      <c r="I170" s="218"/>
      <c r="J170" s="228"/>
      <c r="K170" s="229"/>
      <c r="L170" s="229"/>
      <c r="M170" s="229"/>
      <c r="N170" s="229"/>
      <c r="O170" s="229"/>
      <c r="Q170" s="221"/>
      <c r="S170" s="222"/>
      <c r="W170" s="333"/>
    </row>
    <row r="171" spans="1:23" ht="15.6" x14ac:dyDescent="0.3">
      <c r="A171" s="214"/>
      <c r="C171" s="212" t="s">
        <v>244</v>
      </c>
      <c r="E171" s="216"/>
      <c r="F171" s="216"/>
      <c r="G171" s="217"/>
      <c r="I171" s="218"/>
      <c r="J171" s="228"/>
      <c r="K171" s="229"/>
      <c r="L171" s="229"/>
      <c r="M171" s="229"/>
      <c r="N171" s="229"/>
      <c r="O171" s="229"/>
      <c r="Q171" s="221"/>
      <c r="S171" s="222"/>
      <c r="W171" s="333"/>
    </row>
    <row r="172" spans="1:23" ht="15.6" x14ac:dyDescent="0.3">
      <c r="A172" s="214"/>
      <c r="C172" s="254"/>
      <c r="E172" s="216"/>
      <c r="F172" s="216"/>
      <c r="G172" s="217"/>
      <c r="I172" s="218"/>
      <c r="J172" s="228"/>
      <c r="K172" s="229"/>
      <c r="L172" s="229"/>
      <c r="M172" s="229"/>
      <c r="N172" s="229"/>
      <c r="O172" s="229"/>
      <c r="Q172" s="221"/>
      <c r="S172" s="222"/>
      <c r="W172" s="333"/>
    </row>
    <row r="173" spans="1:23" ht="15.6" x14ac:dyDescent="0.3">
      <c r="A173" s="214">
        <v>330.1</v>
      </c>
      <c r="C173" s="254" t="s">
        <v>245</v>
      </c>
      <c r="E173" s="216"/>
      <c r="F173" s="216"/>
      <c r="G173" s="217"/>
      <c r="I173" s="218"/>
      <c r="J173" s="228"/>
      <c r="K173" s="229"/>
      <c r="L173" s="229"/>
      <c r="M173" s="229"/>
      <c r="N173" s="229"/>
      <c r="O173" s="229"/>
      <c r="Q173" s="221"/>
      <c r="S173" s="222"/>
      <c r="W173" s="333"/>
    </row>
    <row r="174" spans="1:23" x14ac:dyDescent="0.25">
      <c r="A174" s="214"/>
      <c r="C174" s="254" t="s">
        <v>246</v>
      </c>
      <c r="E174" s="216" t="s">
        <v>247</v>
      </c>
      <c r="F174" s="216" t="s">
        <v>178</v>
      </c>
      <c r="G174" s="217">
        <v>0</v>
      </c>
      <c r="I174" s="223">
        <v>879311.47</v>
      </c>
      <c r="J174" s="215"/>
      <c r="K174" s="255">
        <v>912333</v>
      </c>
      <c r="L174" s="256"/>
      <c r="M174" s="255">
        <v>-33022</v>
      </c>
      <c r="N174" s="256"/>
      <c r="O174" s="255">
        <v>0</v>
      </c>
      <c r="Q174" s="335">
        <v>0</v>
      </c>
      <c r="R174" s="225"/>
      <c r="S174" s="336">
        <v>0</v>
      </c>
      <c r="U174" s="112">
        <f t="shared" si="15"/>
        <v>-33021.530000000028</v>
      </c>
      <c r="V174" s="112" t="e">
        <f t="shared" si="16"/>
        <v>#DIV/0!</v>
      </c>
      <c r="W174" s="333" t="e">
        <f t="shared" si="17"/>
        <v>#DIV/0!</v>
      </c>
    </row>
    <row r="175" spans="1:23" x14ac:dyDescent="0.25">
      <c r="A175" s="214"/>
      <c r="C175" s="254"/>
      <c r="E175" s="216"/>
      <c r="F175" s="216"/>
      <c r="G175" s="217"/>
      <c r="I175" s="218"/>
      <c r="J175" s="215"/>
      <c r="K175" s="256"/>
      <c r="L175" s="256"/>
      <c r="M175" s="256"/>
      <c r="N175" s="256"/>
      <c r="O175" s="256"/>
      <c r="Q175" s="221"/>
      <c r="S175" s="222"/>
      <c r="W175" s="333"/>
    </row>
    <row r="176" spans="1:23" ht="15.6" x14ac:dyDescent="0.3">
      <c r="A176" s="214"/>
      <c r="C176" s="257" t="s">
        <v>248</v>
      </c>
      <c r="E176" s="216"/>
      <c r="F176" s="216"/>
      <c r="G176" s="217"/>
      <c r="I176" s="218">
        <f>+SUBTOTAL(9,I174:I175)</f>
        <v>879311.47</v>
      </c>
      <c r="J176" s="215"/>
      <c r="K176" s="256">
        <f>+SUBTOTAL(9,K174:K175)</f>
        <v>912333</v>
      </c>
      <c r="L176" s="256"/>
      <c r="M176" s="256">
        <f>+SUBTOTAL(9,M174:M175)</f>
        <v>-33022</v>
      </c>
      <c r="N176" s="256"/>
      <c r="O176" s="256">
        <f>+SUBTOTAL(9,O174:O175)</f>
        <v>0</v>
      </c>
      <c r="Q176" s="221">
        <f>O176/I176*100</f>
        <v>0</v>
      </c>
      <c r="R176" s="225"/>
      <c r="S176" s="222">
        <f>Q176/K176*100</f>
        <v>0</v>
      </c>
      <c r="U176" s="112">
        <f t="shared" si="15"/>
        <v>-33021.530000000028</v>
      </c>
      <c r="V176" s="112" t="e">
        <f t="shared" si="16"/>
        <v>#DIV/0!</v>
      </c>
      <c r="W176" s="333" t="e">
        <f t="shared" si="17"/>
        <v>#DIV/0!</v>
      </c>
    </row>
    <row r="177" spans="1:23" x14ac:dyDescent="0.25">
      <c r="A177" s="214"/>
      <c r="C177" s="254"/>
      <c r="E177" s="216"/>
      <c r="F177" s="216"/>
      <c r="G177" s="217"/>
      <c r="I177" s="218"/>
      <c r="J177" s="215"/>
      <c r="K177" s="256"/>
      <c r="L177" s="256"/>
      <c r="M177" s="256"/>
      <c r="N177" s="256"/>
      <c r="O177" s="256"/>
      <c r="Q177" s="221"/>
      <c r="S177" s="222"/>
      <c r="W177" s="333"/>
    </row>
    <row r="178" spans="1:23" x14ac:dyDescent="0.25">
      <c r="A178" s="214">
        <v>331</v>
      </c>
      <c r="C178" s="254" t="s">
        <v>114</v>
      </c>
      <c r="E178" s="216"/>
      <c r="F178" s="216"/>
      <c r="G178" s="217"/>
      <c r="I178" s="218"/>
      <c r="J178" s="215"/>
      <c r="K178" s="256"/>
      <c r="L178" s="256"/>
      <c r="M178" s="256"/>
      <c r="N178" s="256"/>
      <c r="O178" s="256"/>
      <c r="Q178" s="221"/>
      <c r="S178" s="222"/>
      <c r="W178" s="333"/>
    </row>
    <row r="179" spans="1:23" x14ac:dyDescent="0.25">
      <c r="A179" s="214"/>
      <c r="C179" s="254" t="s">
        <v>249</v>
      </c>
      <c r="E179" s="216" t="s">
        <v>250</v>
      </c>
      <c r="F179" s="216" t="s">
        <v>178</v>
      </c>
      <c r="G179" s="217">
        <v>-3</v>
      </c>
      <c r="I179" s="223">
        <v>827602.64</v>
      </c>
      <c r="J179" s="215"/>
      <c r="K179" s="255">
        <v>345562</v>
      </c>
      <c r="L179" s="256"/>
      <c r="M179" s="255">
        <v>506869</v>
      </c>
      <c r="N179" s="256"/>
      <c r="O179" s="255">
        <v>20516</v>
      </c>
      <c r="Q179" s="335">
        <v>2.48</v>
      </c>
      <c r="S179" s="336">
        <v>24.7</v>
      </c>
      <c r="U179" s="112">
        <f t="shared" si="15"/>
        <v>506868.71920000005</v>
      </c>
      <c r="V179" s="112">
        <f t="shared" si="16"/>
        <v>24.706034314681226</v>
      </c>
      <c r="W179" s="333">
        <f t="shared" si="17"/>
        <v>20516</v>
      </c>
    </row>
    <row r="180" spans="1:23" x14ac:dyDescent="0.25">
      <c r="A180" s="214"/>
      <c r="C180" s="254"/>
      <c r="E180" s="216"/>
      <c r="F180" s="216"/>
      <c r="G180" s="217"/>
      <c r="I180" s="218"/>
      <c r="J180" s="215"/>
      <c r="K180" s="256"/>
      <c r="L180" s="256"/>
      <c r="M180" s="256"/>
      <c r="N180" s="256"/>
      <c r="O180" s="256"/>
      <c r="Q180" s="221"/>
      <c r="S180" s="222"/>
      <c r="W180" s="333"/>
    </row>
    <row r="181" spans="1:23" ht="15.6" x14ac:dyDescent="0.3">
      <c r="A181" s="214"/>
      <c r="C181" s="257" t="s">
        <v>251</v>
      </c>
      <c r="E181" s="216"/>
      <c r="F181" s="216"/>
      <c r="G181" s="217"/>
      <c r="I181" s="218">
        <f>+SUBTOTAL(9,I179:I180)</f>
        <v>827602.64</v>
      </c>
      <c r="J181" s="215"/>
      <c r="K181" s="256">
        <f>+SUBTOTAL(9,K179:K180)</f>
        <v>345562</v>
      </c>
      <c r="L181" s="256"/>
      <c r="M181" s="256">
        <f>+SUBTOTAL(9,M179:M180)</f>
        <v>506869</v>
      </c>
      <c r="N181" s="256"/>
      <c r="O181" s="256">
        <f>+SUBTOTAL(9,O179:O180)</f>
        <v>20516</v>
      </c>
      <c r="Q181" s="221">
        <f>O181/I181*100</f>
        <v>2.4789674426364807</v>
      </c>
      <c r="S181" s="222">
        <f>ROUND(M181/O181,1)</f>
        <v>24.7</v>
      </c>
      <c r="U181" s="112">
        <f t="shared" si="15"/>
        <v>482040.64</v>
      </c>
      <c r="V181" s="112">
        <f t="shared" si="16"/>
        <v>24.706034314681226</v>
      </c>
      <c r="W181" s="333">
        <f t="shared" si="17"/>
        <v>20516</v>
      </c>
    </row>
    <row r="182" spans="1:23" x14ac:dyDescent="0.25">
      <c r="A182" s="214"/>
      <c r="C182" s="254"/>
      <c r="E182" s="216"/>
      <c r="F182" s="216"/>
      <c r="G182" s="217"/>
      <c r="I182" s="218"/>
      <c r="J182" s="215"/>
      <c r="K182" s="256"/>
      <c r="L182" s="256"/>
      <c r="M182" s="256"/>
      <c r="N182" s="256"/>
      <c r="O182" s="256"/>
      <c r="Q182" s="221"/>
      <c r="S182" s="222"/>
      <c r="W182" s="333"/>
    </row>
    <row r="183" spans="1:23" x14ac:dyDescent="0.25">
      <c r="A183" s="214">
        <v>332</v>
      </c>
      <c r="C183" s="254" t="s">
        <v>136</v>
      </c>
      <c r="I183" s="218"/>
      <c r="J183" s="215"/>
      <c r="K183" s="256"/>
      <c r="L183" s="256"/>
      <c r="M183" s="256"/>
      <c r="N183" s="256"/>
      <c r="O183" s="256"/>
      <c r="Q183" s="221"/>
      <c r="S183" s="222"/>
      <c r="W183" s="333"/>
    </row>
    <row r="184" spans="1:23" x14ac:dyDescent="0.25">
      <c r="A184" s="214"/>
      <c r="C184" s="254" t="s">
        <v>249</v>
      </c>
      <c r="E184" s="216" t="s">
        <v>252</v>
      </c>
      <c r="F184" s="216" t="s">
        <v>178</v>
      </c>
      <c r="G184" s="217">
        <v>-3</v>
      </c>
      <c r="I184" s="258">
        <v>21885646.370000001</v>
      </c>
      <c r="J184" s="259"/>
      <c r="K184" s="260">
        <v>8216620</v>
      </c>
      <c r="L184" s="261"/>
      <c r="M184" s="260">
        <v>14325596</v>
      </c>
      <c r="N184" s="261"/>
      <c r="O184" s="260">
        <v>570125</v>
      </c>
      <c r="Q184" s="335">
        <v>2.61</v>
      </c>
      <c r="S184" s="336">
        <v>25.1</v>
      </c>
      <c r="U184" s="112">
        <f t="shared" si="15"/>
        <v>14325595.761100002</v>
      </c>
      <c r="V184" s="112">
        <f t="shared" si="16"/>
        <v>25.127114229335671</v>
      </c>
      <c r="W184" s="333">
        <f t="shared" si="17"/>
        <v>570125</v>
      </c>
    </row>
    <row r="185" spans="1:23" x14ac:dyDescent="0.25">
      <c r="A185" s="214"/>
      <c r="C185" s="254"/>
      <c r="E185" s="216"/>
      <c r="F185" s="216"/>
      <c r="G185" s="217"/>
      <c r="I185" s="218"/>
      <c r="J185" s="215"/>
      <c r="K185" s="256"/>
      <c r="L185" s="256"/>
      <c r="M185" s="256"/>
      <c r="N185" s="256"/>
      <c r="O185" s="256"/>
      <c r="Q185" s="221"/>
      <c r="S185" s="222"/>
      <c r="W185" s="333"/>
    </row>
    <row r="186" spans="1:23" ht="15.6" x14ac:dyDescent="0.3">
      <c r="A186" s="214"/>
      <c r="C186" s="257" t="s">
        <v>253</v>
      </c>
      <c r="E186" s="216"/>
      <c r="F186" s="216"/>
      <c r="G186" s="217"/>
      <c r="I186" s="218">
        <f>+SUBTOTAL(9,I184:I185)</f>
        <v>21885646.370000001</v>
      </c>
      <c r="J186" s="215"/>
      <c r="K186" s="256">
        <f>+SUBTOTAL(9,K184:K185)</f>
        <v>8216620</v>
      </c>
      <c r="L186" s="256"/>
      <c r="M186" s="256">
        <f>+SUBTOTAL(9,M184:M185)</f>
        <v>14325596</v>
      </c>
      <c r="N186" s="256"/>
      <c r="O186" s="256">
        <f>+SUBTOTAL(9,O184:O185)</f>
        <v>570125</v>
      </c>
      <c r="Q186" s="221">
        <f>O186/I186*100</f>
        <v>2.6050178750101041</v>
      </c>
      <c r="S186" s="222">
        <f>ROUND(M186/O186,1)</f>
        <v>25.1</v>
      </c>
      <c r="U186" s="112">
        <f t="shared" si="15"/>
        <v>13669026.370000001</v>
      </c>
      <c r="V186" s="112">
        <f t="shared" si="16"/>
        <v>25.127114229335671</v>
      </c>
      <c r="W186" s="333">
        <f t="shared" si="17"/>
        <v>570125</v>
      </c>
    </row>
    <row r="187" spans="1:23" x14ac:dyDescent="0.25">
      <c r="A187" s="214"/>
      <c r="C187" s="254"/>
      <c r="E187" s="216"/>
      <c r="F187" s="216"/>
      <c r="G187" s="217"/>
      <c r="I187" s="218"/>
      <c r="J187" s="215"/>
      <c r="K187" s="256"/>
      <c r="L187" s="256"/>
      <c r="M187" s="256"/>
      <c r="N187" s="256"/>
      <c r="O187" s="256"/>
      <c r="Q187" s="221"/>
      <c r="S187" s="222"/>
      <c r="W187" s="333"/>
    </row>
    <row r="188" spans="1:23" x14ac:dyDescent="0.25">
      <c r="A188" s="214">
        <v>333</v>
      </c>
      <c r="C188" s="254" t="s">
        <v>137</v>
      </c>
      <c r="E188" s="216"/>
      <c r="F188" s="216"/>
      <c r="G188" s="217"/>
      <c r="I188" s="218"/>
      <c r="J188" s="215"/>
      <c r="K188" s="256"/>
      <c r="L188" s="256"/>
      <c r="M188" s="256"/>
      <c r="N188" s="256"/>
      <c r="O188" s="256"/>
      <c r="Q188" s="221"/>
      <c r="S188" s="222"/>
      <c r="W188" s="333"/>
    </row>
    <row r="189" spans="1:23" x14ac:dyDescent="0.25">
      <c r="A189" s="214"/>
      <c r="C189" s="254" t="s">
        <v>254</v>
      </c>
      <c r="E189" s="216" t="s">
        <v>255</v>
      </c>
      <c r="F189" s="216" t="s">
        <v>178</v>
      </c>
      <c r="G189" s="217">
        <v>-3</v>
      </c>
      <c r="I189" s="258">
        <v>14058896.32</v>
      </c>
      <c r="J189" s="259"/>
      <c r="K189" s="260">
        <v>817722</v>
      </c>
      <c r="L189" s="261"/>
      <c r="M189" s="260">
        <v>13662941</v>
      </c>
      <c r="N189" s="261"/>
      <c r="O189" s="260">
        <v>542711</v>
      </c>
      <c r="Q189" s="335">
        <v>3.86</v>
      </c>
      <c r="S189" s="336">
        <v>25.2</v>
      </c>
      <c r="U189" s="112">
        <f t="shared" ref="U189:U252" si="18">I189*(1-(G189/100))-K189</f>
        <v>13662941.209600002</v>
      </c>
      <c r="V189" s="112">
        <f t="shared" ref="V189:V252" si="19">M189/O189</f>
        <v>25.17535299634612</v>
      </c>
      <c r="W189" s="333">
        <f t="shared" ref="W189:W252" si="20">M189/V189</f>
        <v>542711</v>
      </c>
    </row>
    <row r="190" spans="1:23" x14ac:dyDescent="0.25">
      <c r="A190" s="214"/>
      <c r="C190" s="254"/>
      <c r="E190" s="216"/>
      <c r="F190" s="216"/>
      <c r="G190" s="217"/>
      <c r="I190" s="218"/>
      <c r="J190" s="215"/>
      <c r="K190" s="256"/>
      <c r="L190" s="256"/>
      <c r="M190" s="256"/>
      <c r="N190" s="256"/>
      <c r="O190" s="256"/>
      <c r="Q190" s="221"/>
      <c r="S190" s="222"/>
      <c r="W190" s="333"/>
    </row>
    <row r="191" spans="1:23" ht="15.6" x14ac:dyDescent="0.3">
      <c r="A191" s="214"/>
      <c r="C191" s="257" t="s">
        <v>256</v>
      </c>
      <c r="E191" s="216"/>
      <c r="F191" s="216"/>
      <c r="G191" s="217"/>
      <c r="I191" s="218">
        <f>+SUBTOTAL(9,I189:I190)</f>
        <v>14058896.32</v>
      </c>
      <c r="J191" s="215"/>
      <c r="K191" s="256">
        <f>+SUBTOTAL(9,K189:K190)</f>
        <v>817722</v>
      </c>
      <c r="L191" s="256"/>
      <c r="M191" s="256">
        <f>+SUBTOTAL(9,M189:M190)</f>
        <v>13662941</v>
      </c>
      <c r="N191" s="256"/>
      <c r="O191" s="256">
        <f>+SUBTOTAL(9,O189:O190)</f>
        <v>542711</v>
      </c>
      <c r="Q191" s="221">
        <f>O191/I191*100</f>
        <v>3.8602674608813099</v>
      </c>
      <c r="S191" s="222">
        <f>ROUND(M191/O191,1)</f>
        <v>25.2</v>
      </c>
      <c r="U191" s="112">
        <f t="shared" si="18"/>
        <v>13241174.32</v>
      </c>
      <c r="V191" s="112">
        <f t="shared" si="19"/>
        <v>25.17535299634612</v>
      </c>
      <c r="W191" s="333">
        <f t="shared" si="20"/>
        <v>542711</v>
      </c>
    </row>
    <row r="192" spans="1:23" x14ac:dyDescent="0.25">
      <c r="A192" s="214"/>
      <c r="C192" s="254"/>
      <c r="E192" s="216"/>
      <c r="F192" s="216"/>
      <c r="G192" s="217"/>
      <c r="I192" s="218"/>
      <c r="J192" s="215"/>
      <c r="K192" s="256"/>
      <c r="L192" s="256"/>
      <c r="M192" s="256"/>
      <c r="N192" s="256"/>
      <c r="O192" s="256"/>
      <c r="Q192" s="221"/>
      <c r="S192" s="222"/>
      <c r="W192" s="333"/>
    </row>
    <row r="193" spans="1:23" x14ac:dyDescent="0.25">
      <c r="A193" s="214">
        <v>334</v>
      </c>
      <c r="C193" s="254" t="s">
        <v>117</v>
      </c>
      <c r="E193" s="216"/>
      <c r="F193" s="216"/>
      <c r="G193" s="217"/>
      <c r="I193" s="218"/>
      <c r="J193" s="215"/>
      <c r="K193" s="256"/>
      <c r="L193" s="256"/>
      <c r="M193" s="256"/>
      <c r="N193" s="256"/>
      <c r="O193" s="256"/>
      <c r="Q193" s="221"/>
      <c r="S193" s="222"/>
      <c r="W193" s="333"/>
    </row>
    <row r="194" spans="1:23" x14ac:dyDescent="0.25">
      <c r="A194" s="214"/>
      <c r="C194" s="254" t="s">
        <v>254</v>
      </c>
      <c r="E194" s="216" t="s">
        <v>257</v>
      </c>
      <c r="F194" s="216" t="s">
        <v>178</v>
      </c>
      <c r="G194" s="217">
        <v>-3</v>
      </c>
      <c r="I194" s="223">
        <v>1321688.77</v>
      </c>
      <c r="J194" s="215"/>
      <c r="K194" s="255">
        <v>220518</v>
      </c>
      <c r="L194" s="256"/>
      <c r="M194" s="255">
        <v>1140821</v>
      </c>
      <c r="N194" s="256"/>
      <c r="O194" s="255">
        <v>50351</v>
      </c>
      <c r="Q194" s="335">
        <v>3.81</v>
      </c>
      <c r="S194" s="336">
        <v>22.7</v>
      </c>
      <c r="U194" s="112">
        <f t="shared" si="18"/>
        <v>1140821.4331</v>
      </c>
      <c r="V194" s="112">
        <f t="shared" si="19"/>
        <v>22.657365295624714</v>
      </c>
      <c r="W194" s="333">
        <f t="shared" si="20"/>
        <v>50351</v>
      </c>
    </row>
    <row r="195" spans="1:23" x14ac:dyDescent="0.25">
      <c r="A195" s="214"/>
      <c r="C195" s="254"/>
      <c r="E195" s="216"/>
      <c r="F195" s="216"/>
      <c r="G195" s="217"/>
      <c r="I195" s="218"/>
      <c r="J195" s="215"/>
      <c r="K195" s="256"/>
      <c r="L195" s="256"/>
      <c r="M195" s="256"/>
      <c r="N195" s="256"/>
      <c r="O195" s="256"/>
      <c r="Q195" s="221"/>
      <c r="S195" s="222"/>
      <c r="W195" s="333"/>
    </row>
    <row r="196" spans="1:23" ht="15.6" x14ac:dyDescent="0.3">
      <c r="A196" s="214"/>
      <c r="C196" s="257" t="s">
        <v>258</v>
      </c>
      <c r="E196" s="216"/>
      <c r="F196" s="216"/>
      <c r="G196" s="217"/>
      <c r="I196" s="218">
        <f>+SUBTOTAL(9,I194:I195)</f>
        <v>1321688.77</v>
      </c>
      <c r="J196" s="215"/>
      <c r="K196" s="256">
        <f>+SUBTOTAL(9,K194:K195)</f>
        <v>220518</v>
      </c>
      <c r="L196" s="256"/>
      <c r="M196" s="256">
        <f>+SUBTOTAL(9,M194:M195)</f>
        <v>1140821</v>
      </c>
      <c r="N196" s="256"/>
      <c r="O196" s="256">
        <f>+SUBTOTAL(9,O194:O195)</f>
        <v>50351</v>
      </c>
      <c r="Q196" s="221">
        <f>O196/I196*100</f>
        <v>3.8095958097608711</v>
      </c>
      <c r="S196" s="222">
        <f>ROUND(M196/O196,1)</f>
        <v>22.7</v>
      </c>
      <c r="U196" s="112">
        <f t="shared" si="18"/>
        <v>1101170.77</v>
      </c>
      <c r="V196" s="112">
        <f t="shared" si="19"/>
        <v>22.657365295624714</v>
      </c>
      <c r="W196" s="333">
        <f t="shared" si="20"/>
        <v>50351</v>
      </c>
    </row>
    <row r="197" spans="1:23" x14ac:dyDescent="0.25">
      <c r="A197" s="214"/>
      <c r="C197" s="254"/>
      <c r="E197" s="216"/>
      <c r="F197" s="216"/>
      <c r="G197" s="217"/>
      <c r="I197" s="218"/>
      <c r="J197" s="215"/>
      <c r="K197" s="256"/>
      <c r="L197" s="256"/>
      <c r="M197" s="256"/>
      <c r="N197" s="256"/>
      <c r="O197" s="256"/>
      <c r="Q197" s="221"/>
      <c r="S197" s="222"/>
      <c r="W197" s="333"/>
    </row>
    <row r="198" spans="1:23" x14ac:dyDescent="0.25">
      <c r="A198" s="214">
        <v>335</v>
      </c>
      <c r="C198" s="254" t="s">
        <v>118</v>
      </c>
      <c r="E198" s="216"/>
      <c r="F198" s="216"/>
      <c r="G198" s="217"/>
      <c r="I198" s="218"/>
      <c r="J198" s="215"/>
      <c r="K198" s="256"/>
      <c r="L198" s="256"/>
      <c r="M198" s="256"/>
      <c r="N198" s="256"/>
      <c r="O198" s="256"/>
      <c r="Q198" s="221"/>
      <c r="S198" s="222"/>
      <c r="W198" s="333"/>
    </row>
    <row r="199" spans="1:23" x14ac:dyDescent="0.25">
      <c r="A199" s="214"/>
      <c r="C199" s="254" t="s">
        <v>254</v>
      </c>
      <c r="E199" s="216" t="s">
        <v>259</v>
      </c>
      <c r="F199" s="216" t="s">
        <v>178</v>
      </c>
      <c r="G199" s="217">
        <v>-3</v>
      </c>
      <c r="I199" s="223">
        <v>316946.74</v>
      </c>
      <c r="J199" s="215"/>
      <c r="K199" s="255">
        <v>116558</v>
      </c>
      <c r="L199" s="256"/>
      <c r="M199" s="255">
        <v>209897</v>
      </c>
      <c r="N199" s="256"/>
      <c r="O199" s="255">
        <v>11924</v>
      </c>
      <c r="Q199" s="335">
        <v>3.76</v>
      </c>
      <c r="S199" s="336">
        <v>17.600000000000001</v>
      </c>
      <c r="U199" s="112">
        <f t="shared" si="18"/>
        <v>209897.1422</v>
      </c>
      <c r="V199" s="112">
        <f t="shared" si="19"/>
        <v>17.60290171083529</v>
      </c>
      <c r="W199" s="333">
        <f t="shared" si="20"/>
        <v>11924</v>
      </c>
    </row>
    <row r="200" spans="1:23" x14ac:dyDescent="0.25">
      <c r="A200" s="214"/>
      <c r="C200" s="254"/>
      <c r="E200" s="216"/>
      <c r="F200" s="216"/>
      <c r="G200" s="217"/>
      <c r="I200" s="218"/>
      <c r="J200" s="215"/>
      <c r="K200" s="256"/>
      <c r="L200" s="256"/>
      <c r="M200" s="256"/>
      <c r="N200" s="256"/>
      <c r="O200" s="256"/>
      <c r="Q200" s="221"/>
      <c r="S200" s="222"/>
      <c r="W200" s="333"/>
    </row>
    <row r="201" spans="1:23" ht="15.6" x14ac:dyDescent="0.3">
      <c r="A201" s="214"/>
      <c r="C201" s="257" t="s">
        <v>260</v>
      </c>
      <c r="E201" s="216"/>
      <c r="F201" s="216"/>
      <c r="G201" s="217"/>
      <c r="I201" s="218">
        <f>+SUBTOTAL(9,I199:I200)</f>
        <v>316946.74</v>
      </c>
      <c r="J201" s="215"/>
      <c r="K201" s="256">
        <f>+SUBTOTAL(9,K199:K200)</f>
        <v>116558</v>
      </c>
      <c r="L201" s="256"/>
      <c r="M201" s="256">
        <f>+SUBTOTAL(9,M199:M200)</f>
        <v>209897</v>
      </c>
      <c r="N201" s="256"/>
      <c r="O201" s="256">
        <f>+SUBTOTAL(9,O199:O200)</f>
        <v>11924</v>
      </c>
      <c r="Q201" s="221">
        <f>O201/I201*100</f>
        <v>3.7621462836311235</v>
      </c>
      <c r="S201" s="222">
        <f>ROUND(M201/O201,1)</f>
        <v>17.600000000000001</v>
      </c>
      <c r="U201" s="112">
        <f t="shared" si="18"/>
        <v>200388.74</v>
      </c>
      <c r="V201" s="112">
        <f t="shared" si="19"/>
        <v>17.60290171083529</v>
      </c>
      <c r="W201" s="333">
        <f t="shared" si="20"/>
        <v>11924</v>
      </c>
    </row>
    <row r="202" spans="1:23" x14ac:dyDescent="0.25">
      <c r="A202" s="214"/>
      <c r="C202" s="254"/>
      <c r="E202" s="216"/>
      <c r="F202" s="216"/>
      <c r="G202" s="217"/>
      <c r="I202" s="218"/>
      <c r="J202" s="215"/>
      <c r="K202" s="256"/>
      <c r="L202" s="256"/>
      <c r="M202" s="256"/>
      <c r="N202" s="256"/>
      <c r="O202" s="256"/>
      <c r="Q202" s="221"/>
      <c r="S202" s="222"/>
      <c r="W202" s="333"/>
    </row>
    <row r="203" spans="1:23" x14ac:dyDescent="0.25">
      <c r="A203" s="214">
        <v>336</v>
      </c>
      <c r="C203" s="254" t="s">
        <v>138</v>
      </c>
      <c r="E203" s="216"/>
      <c r="F203" s="216"/>
      <c r="G203" s="217"/>
      <c r="I203" s="218"/>
      <c r="J203" s="215"/>
      <c r="K203" s="256"/>
      <c r="L203" s="256"/>
      <c r="M203" s="256"/>
      <c r="N203" s="256"/>
      <c r="O203" s="256"/>
      <c r="Q203" s="221"/>
      <c r="S203" s="222"/>
      <c r="W203" s="333"/>
    </row>
    <row r="204" spans="1:23" s="215" customFormat="1" x14ac:dyDescent="0.25">
      <c r="A204" s="235"/>
      <c r="B204" s="262"/>
      <c r="C204" s="254" t="s">
        <v>249</v>
      </c>
      <c r="E204" s="216" t="s">
        <v>261</v>
      </c>
      <c r="F204" s="216" t="s">
        <v>178</v>
      </c>
      <c r="G204" s="217">
        <v>-3</v>
      </c>
      <c r="I204" s="223">
        <v>234509.13</v>
      </c>
      <c r="K204" s="255">
        <v>70567</v>
      </c>
      <c r="L204" s="256"/>
      <c r="M204" s="255">
        <v>170977</v>
      </c>
      <c r="N204" s="256"/>
      <c r="O204" s="255">
        <v>7820</v>
      </c>
      <c r="Q204" s="335">
        <v>3.33</v>
      </c>
      <c r="R204" s="112"/>
      <c r="S204" s="336">
        <v>21.9</v>
      </c>
      <c r="U204" s="112">
        <f t="shared" si="18"/>
        <v>170977.4039</v>
      </c>
      <c r="V204" s="112">
        <f t="shared" si="19"/>
        <v>21.864066496163684</v>
      </c>
      <c r="W204" s="333">
        <f t="shared" si="20"/>
        <v>7820</v>
      </c>
    </row>
    <row r="205" spans="1:23" x14ac:dyDescent="0.25">
      <c r="A205" s="214"/>
      <c r="C205" s="254"/>
      <c r="E205" s="216"/>
      <c r="F205" s="216"/>
      <c r="G205" s="217"/>
      <c r="I205" s="218"/>
      <c r="J205" s="215"/>
      <c r="K205" s="256"/>
      <c r="L205" s="256"/>
      <c r="M205" s="256"/>
      <c r="N205" s="256"/>
      <c r="O205" s="256"/>
      <c r="Q205" s="221"/>
      <c r="S205" s="222"/>
      <c r="W205" s="333"/>
    </row>
    <row r="206" spans="1:23" ht="15.6" x14ac:dyDescent="0.3">
      <c r="A206" s="214"/>
      <c r="C206" s="257" t="s">
        <v>262</v>
      </c>
      <c r="E206" s="216"/>
      <c r="F206" s="216"/>
      <c r="G206" s="217"/>
      <c r="I206" s="223">
        <f>+SUBTOTAL(9,I204:I205)</f>
        <v>234509.13</v>
      </c>
      <c r="J206" s="215"/>
      <c r="K206" s="255">
        <f>+SUBTOTAL(9,K204:K205)</f>
        <v>70567</v>
      </c>
      <c r="L206" s="256"/>
      <c r="M206" s="255">
        <f>+SUBTOTAL(9,M204:M205)</f>
        <v>170977</v>
      </c>
      <c r="N206" s="256"/>
      <c r="O206" s="255">
        <f>+SUBTOTAL(9,O204:O205)</f>
        <v>7820</v>
      </c>
      <c r="Q206" s="335">
        <f>O206/I206*100</f>
        <v>3.334624967479944</v>
      </c>
      <c r="S206" s="336">
        <f>ROUND(M206/O206,1)</f>
        <v>21.9</v>
      </c>
      <c r="U206" s="112">
        <f t="shared" si="18"/>
        <v>163942.13</v>
      </c>
      <c r="V206" s="112">
        <f t="shared" si="19"/>
        <v>21.864066496163684</v>
      </c>
      <c r="W206" s="333">
        <f t="shared" si="20"/>
        <v>7820</v>
      </c>
    </row>
    <row r="207" spans="1:23" x14ac:dyDescent="0.25">
      <c r="A207" s="214"/>
      <c r="C207" s="254"/>
      <c r="E207" s="216"/>
      <c r="F207" s="216"/>
      <c r="G207" s="217"/>
      <c r="I207" s="218"/>
      <c r="J207" s="215"/>
      <c r="K207" s="256"/>
      <c r="L207" s="256"/>
      <c r="M207" s="256"/>
      <c r="N207" s="256"/>
      <c r="O207" s="256"/>
      <c r="Q207" s="221"/>
      <c r="S207" s="222"/>
      <c r="W207" s="333"/>
    </row>
    <row r="208" spans="1:23" s="228" customFormat="1" ht="15.6" x14ac:dyDescent="0.3">
      <c r="A208" s="263"/>
      <c r="B208" s="186"/>
      <c r="C208" s="188" t="s">
        <v>263</v>
      </c>
      <c r="E208" s="196"/>
      <c r="F208" s="196"/>
      <c r="G208" s="198"/>
      <c r="I208" s="227">
        <f>+SUBTOTAL(9,I173:I207)</f>
        <v>39524601.440000005</v>
      </c>
      <c r="K208" s="229">
        <f>+SUBTOTAL(9,K173:K207)</f>
        <v>10699880</v>
      </c>
      <c r="L208" s="229"/>
      <c r="M208" s="229">
        <f>+SUBTOTAL(9,M173:M207)</f>
        <v>29984079</v>
      </c>
      <c r="N208" s="229"/>
      <c r="O208" s="229">
        <f>+SUBTOTAL(9,O173:O207)</f>
        <v>1203447</v>
      </c>
      <c r="Q208" s="230">
        <f>ROUND(((O208/I208)*100),2)</f>
        <v>3.04</v>
      </c>
      <c r="R208" s="112"/>
      <c r="S208" s="222"/>
      <c r="U208" s="112">
        <f t="shared" si="18"/>
        <v>28824721.440000005</v>
      </c>
      <c r="V208" s="112">
        <f t="shared" si="19"/>
        <v>24.915163692293884</v>
      </c>
      <c r="W208" s="333">
        <f t="shared" si="20"/>
        <v>1203447</v>
      </c>
    </row>
    <row r="209" spans="1:23" ht="15.6" x14ac:dyDescent="0.3">
      <c r="A209" s="214"/>
      <c r="C209" s="254"/>
      <c r="E209" s="216"/>
      <c r="F209" s="216"/>
      <c r="G209" s="217"/>
      <c r="I209" s="218"/>
      <c r="J209" s="228"/>
      <c r="K209" s="229"/>
      <c r="L209" s="229"/>
      <c r="M209" s="229"/>
      <c r="N209" s="229"/>
      <c r="O209" s="229"/>
      <c r="Q209" s="221"/>
      <c r="S209" s="222"/>
      <c r="W209" s="333"/>
    </row>
    <row r="210" spans="1:23" ht="15.6" x14ac:dyDescent="0.3">
      <c r="A210" s="214"/>
      <c r="C210" s="196" t="s">
        <v>141</v>
      </c>
      <c r="D210" s="251"/>
      <c r="E210" s="216"/>
      <c r="F210" s="216"/>
      <c r="G210" s="217"/>
      <c r="H210" s="251"/>
      <c r="I210" s="218"/>
      <c r="J210" s="251"/>
      <c r="K210" s="211"/>
      <c r="L210" s="211"/>
      <c r="M210" s="211"/>
      <c r="N210" s="211"/>
      <c r="O210" s="211"/>
      <c r="P210" s="251"/>
      <c r="Q210" s="221"/>
      <c r="S210" s="222"/>
      <c r="W210" s="333"/>
    </row>
    <row r="211" spans="1:23" x14ac:dyDescent="0.25">
      <c r="A211" s="214"/>
      <c r="C211" s="264"/>
      <c r="E211" s="216"/>
      <c r="F211" s="216"/>
      <c r="G211" s="217"/>
      <c r="I211" s="218"/>
      <c r="K211" s="211"/>
      <c r="L211" s="211"/>
      <c r="M211" s="211"/>
      <c r="N211" s="211"/>
      <c r="O211" s="211"/>
      <c r="Q211" s="221"/>
      <c r="S211" s="222"/>
      <c r="W211" s="333"/>
    </row>
    <row r="212" spans="1:23" s="241" customFormat="1" x14ac:dyDescent="0.25">
      <c r="A212" s="238">
        <v>340.1</v>
      </c>
      <c r="B212" s="239"/>
      <c r="C212" s="265" t="s">
        <v>245</v>
      </c>
      <c r="E212" s="243"/>
      <c r="F212" s="243"/>
      <c r="G212" s="244"/>
      <c r="I212" s="236"/>
      <c r="K212" s="252"/>
      <c r="L212" s="252"/>
      <c r="M212" s="252"/>
      <c r="N212" s="252"/>
      <c r="O212" s="252"/>
      <c r="Q212" s="221"/>
      <c r="R212" s="112"/>
      <c r="S212" s="222"/>
      <c r="U212" s="112"/>
      <c r="V212" s="112"/>
      <c r="W212" s="333"/>
    </row>
    <row r="213" spans="1:23" s="241" customFormat="1" x14ac:dyDescent="0.25">
      <c r="A213" s="238"/>
      <c r="B213" s="239"/>
      <c r="C213" s="266" t="s">
        <v>264</v>
      </c>
      <c r="E213" s="243" t="s">
        <v>177</v>
      </c>
      <c r="F213" s="216" t="s">
        <v>178</v>
      </c>
      <c r="G213" s="217">
        <v>0</v>
      </c>
      <c r="I213" s="223">
        <v>176409.31</v>
      </c>
      <c r="K213" s="253">
        <v>116532</v>
      </c>
      <c r="L213" s="252"/>
      <c r="M213" s="253">
        <v>59877</v>
      </c>
      <c r="N213" s="252"/>
      <c r="O213" s="253">
        <v>3863</v>
      </c>
      <c r="Q213" s="335">
        <v>2.19</v>
      </c>
      <c r="R213" s="112"/>
      <c r="S213" s="336">
        <v>15.5</v>
      </c>
      <c r="U213" s="112">
        <f t="shared" si="18"/>
        <v>59877.31</v>
      </c>
      <c r="V213" s="112">
        <f t="shared" si="19"/>
        <v>15.500129433083096</v>
      </c>
      <c r="W213" s="333">
        <f t="shared" si="20"/>
        <v>3863</v>
      </c>
    </row>
    <row r="214" spans="1:23" s="241" customFormat="1" x14ac:dyDescent="0.25">
      <c r="A214" s="238"/>
      <c r="B214" s="239"/>
      <c r="C214" s="265"/>
      <c r="E214" s="243"/>
      <c r="F214" s="243"/>
      <c r="G214" s="244"/>
      <c r="I214" s="236"/>
      <c r="K214" s="252"/>
      <c r="L214" s="252"/>
      <c r="M214" s="252"/>
      <c r="N214" s="252"/>
      <c r="O214" s="252"/>
      <c r="Q214" s="221"/>
      <c r="R214" s="112"/>
      <c r="S214" s="222"/>
      <c r="U214" s="112"/>
      <c r="V214" s="112"/>
      <c r="W214" s="333"/>
    </row>
    <row r="215" spans="1:23" s="241" customFormat="1" ht="15.6" x14ac:dyDescent="0.3">
      <c r="A215" s="238"/>
      <c r="B215" s="239"/>
      <c r="C215" s="267" t="s">
        <v>265</v>
      </c>
      <c r="E215" s="243"/>
      <c r="F215" s="243"/>
      <c r="G215" s="244"/>
      <c r="I215" s="218">
        <f>+SUBTOTAL(9,I213:I214)</f>
        <v>176409.31</v>
      </c>
      <c r="J215" s="215"/>
      <c r="K215" s="256">
        <f>+SUBTOTAL(9,K213:K214)</f>
        <v>116532</v>
      </c>
      <c r="L215" s="256"/>
      <c r="M215" s="256">
        <f>+SUBTOTAL(9,M213:M214)</f>
        <v>59877</v>
      </c>
      <c r="N215" s="256"/>
      <c r="O215" s="256">
        <f>+SUBTOTAL(9,O213:O214)</f>
        <v>3863</v>
      </c>
      <c r="Q215" s="221">
        <f>O215/I215*100</f>
        <v>2.1897937246055781</v>
      </c>
      <c r="R215" s="112"/>
      <c r="S215" s="222">
        <f>ROUND(M215/O215,1)</f>
        <v>15.5</v>
      </c>
      <c r="U215" s="112">
        <f t="shared" si="18"/>
        <v>59877.31</v>
      </c>
      <c r="V215" s="112">
        <f t="shared" si="19"/>
        <v>15.500129433083096</v>
      </c>
      <c r="W215" s="333">
        <f t="shared" si="20"/>
        <v>3863</v>
      </c>
    </row>
    <row r="216" spans="1:23" s="241" customFormat="1" x14ac:dyDescent="0.25">
      <c r="A216" s="238"/>
      <c r="B216" s="239"/>
      <c r="C216" s="265"/>
      <c r="E216" s="243"/>
      <c r="F216" s="243"/>
      <c r="G216" s="244"/>
      <c r="I216" s="236"/>
      <c r="K216" s="252"/>
      <c r="L216" s="252"/>
      <c r="M216" s="252"/>
      <c r="N216" s="252"/>
      <c r="O216" s="252"/>
      <c r="Q216" s="221"/>
      <c r="R216" s="112"/>
      <c r="S216" s="222"/>
      <c r="U216" s="112"/>
      <c r="V216" s="112"/>
      <c r="W216" s="333"/>
    </row>
    <row r="217" spans="1:23" x14ac:dyDescent="0.25">
      <c r="A217" s="214">
        <v>341</v>
      </c>
      <c r="C217" s="232" t="s">
        <v>114</v>
      </c>
      <c r="I217" s="218"/>
      <c r="K217" s="211"/>
      <c r="L217" s="211"/>
      <c r="M217" s="211"/>
      <c r="N217" s="211"/>
      <c r="O217" s="211"/>
      <c r="Q217" s="221"/>
      <c r="S217" s="222"/>
      <c r="W217" s="333"/>
    </row>
    <row r="218" spans="1:23" x14ac:dyDescent="0.25">
      <c r="A218" s="214"/>
      <c r="C218" s="268" t="s">
        <v>266</v>
      </c>
      <c r="E218" s="216" t="s">
        <v>267</v>
      </c>
      <c r="F218" s="216" t="s">
        <v>178</v>
      </c>
      <c r="G218" s="217">
        <v>-12</v>
      </c>
      <c r="I218" s="218">
        <v>46895473.789999999</v>
      </c>
      <c r="J218" s="231"/>
      <c r="K218" s="220">
        <v>663228</v>
      </c>
      <c r="L218" s="220"/>
      <c r="M218" s="220">
        <v>51859703</v>
      </c>
      <c r="N218" s="220"/>
      <c r="O218" s="220">
        <v>1421593</v>
      </c>
      <c r="Q218" s="221">
        <v>3.03</v>
      </c>
      <c r="S218" s="222">
        <v>36.5</v>
      </c>
      <c r="U218" s="112">
        <f t="shared" si="18"/>
        <v>51859702.644800007</v>
      </c>
      <c r="V218" s="112">
        <f t="shared" si="19"/>
        <v>36.479993218874881</v>
      </c>
      <c r="W218" s="333">
        <f t="shared" si="20"/>
        <v>1421593</v>
      </c>
    </row>
    <row r="219" spans="1:23" x14ac:dyDescent="0.25">
      <c r="A219" s="214"/>
      <c r="C219" s="268" t="s">
        <v>268</v>
      </c>
      <c r="E219" s="216" t="s">
        <v>267</v>
      </c>
      <c r="F219" s="216" t="s">
        <v>178</v>
      </c>
      <c r="G219" s="217">
        <v>-7</v>
      </c>
      <c r="I219" s="218">
        <v>3740231.32</v>
      </c>
      <c r="J219" s="231"/>
      <c r="K219" s="220">
        <v>1711412</v>
      </c>
      <c r="L219" s="220"/>
      <c r="M219" s="220">
        <v>2290636</v>
      </c>
      <c r="N219" s="220"/>
      <c r="O219" s="220">
        <v>144628</v>
      </c>
      <c r="Q219" s="221">
        <v>3.87</v>
      </c>
      <c r="S219" s="222">
        <v>15.8</v>
      </c>
      <c r="U219" s="112">
        <f t="shared" si="18"/>
        <v>2290635.5123999999</v>
      </c>
      <c r="V219" s="112">
        <f t="shared" si="19"/>
        <v>15.838122631855519</v>
      </c>
      <c r="W219" s="333">
        <f t="shared" si="20"/>
        <v>144628</v>
      </c>
    </row>
    <row r="220" spans="1:23" x14ac:dyDescent="0.25">
      <c r="A220" s="214"/>
      <c r="C220" s="268" t="s">
        <v>269</v>
      </c>
      <c r="E220" s="216" t="s">
        <v>267</v>
      </c>
      <c r="F220" s="216" t="s">
        <v>178</v>
      </c>
      <c r="G220" s="217">
        <v>-7</v>
      </c>
      <c r="I220" s="218">
        <v>3588684.24</v>
      </c>
      <c r="J220" s="231"/>
      <c r="K220" s="220">
        <v>1647141</v>
      </c>
      <c r="L220" s="220"/>
      <c r="M220" s="220">
        <v>2192751</v>
      </c>
      <c r="N220" s="220"/>
      <c r="O220" s="220">
        <v>138513</v>
      </c>
      <c r="Q220" s="221">
        <v>3.86</v>
      </c>
      <c r="S220" s="222">
        <v>15.8</v>
      </c>
      <c r="U220" s="112">
        <f t="shared" si="18"/>
        <v>2192751.1368000004</v>
      </c>
      <c r="V220" s="112">
        <f t="shared" si="19"/>
        <v>15.830651274609604</v>
      </c>
      <c r="W220" s="333">
        <f t="shared" si="20"/>
        <v>138513</v>
      </c>
    </row>
    <row r="221" spans="1:23" x14ac:dyDescent="0.25">
      <c r="A221" s="214"/>
      <c r="C221" s="268" t="s">
        <v>270</v>
      </c>
      <c r="E221" s="216" t="s">
        <v>267</v>
      </c>
      <c r="F221" s="216" t="s">
        <v>178</v>
      </c>
      <c r="G221" s="217">
        <v>-7</v>
      </c>
      <c r="I221" s="218">
        <v>3559154.97</v>
      </c>
      <c r="J221" s="231"/>
      <c r="K221" s="220">
        <v>1423558</v>
      </c>
      <c r="L221" s="220"/>
      <c r="M221" s="220">
        <v>2384738</v>
      </c>
      <c r="N221" s="220"/>
      <c r="O221" s="220">
        <v>134503</v>
      </c>
      <c r="Q221" s="221">
        <v>3.78</v>
      </c>
      <c r="S221" s="222">
        <v>17.7</v>
      </c>
      <c r="U221" s="112">
        <f t="shared" si="18"/>
        <v>2384737.8179000006</v>
      </c>
      <c r="V221" s="112">
        <f t="shared" si="19"/>
        <v>17.729998587392103</v>
      </c>
      <c r="W221" s="333">
        <f t="shared" si="20"/>
        <v>134503</v>
      </c>
    </row>
    <row r="222" spans="1:23" x14ac:dyDescent="0.25">
      <c r="A222" s="214"/>
      <c r="C222" s="268" t="s">
        <v>271</v>
      </c>
      <c r="E222" s="216" t="s">
        <v>267</v>
      </c>
      <c r="F222" s="216" t="s">
        <v>178</v>
      </c>
      <c r="G222" s="217">
        <v>-7</v>
      </c>
      <c r="I222" s="218">
        <v>3548851.71</v>
      </c>
      <c r="J222" s="231"/>
      <c r="K222" s="220">
        <v>1419437</v>
      </c>
      <c r="L222" s="220"/>
      <c r="M222" s="220">
        <v>2377834</v>
      </c>
      <c r="N222" s="220"/>
      <c r="O222" s="220">
        <v>134114</v>
      </c>
      <c r="Q222" s="221">
        <v>3.78</v>
      </c>
      <c r="S222" s="222">
        <v>17.7</v>
      </c>
      <c r="U222" s="112">
        <f t="shared" si="18"/>
        <v>2377834.3297000001</v>
      </c>
      <c r="V222" s="112">
        <f t="shared" si="19"/>
        <v>17.729946165202737</v>
      </c>
      <c r="W222" s="333">
        <f t="shared" si="20"/>
        <v>134114</v>
      </c>
    </row>
    <row r="223" spans="1:23" x14ac:dyDescent="0.25">
      <c r="A223" s="214"/>
      <c r="C223" s="268" t="s">
        <v>272</v>
      </c>
      <c r="E223" s="216" t="s">
        <v>267</v>
      </c>
      <c r="F223" s="216" t="s">
        <v>178</v>
      </c>
      <c r="G223" s="217">
        <v>-7</v>
      </c>
      <c r="I223" s="218">
        <v>3655976.41</v>
      </c>
      <c r="J223" s="231"/>
      <c r="K223" s="220">
        <v>1452931</v>
      </c>
      <c r="L223" s="220"/>
      <c r="M223" s="220">
        <v>2458964</v>
      </c>
      <c r="N223" s="220"/>
      <c r="O223" s="220">
        <v>138689</v>
      </c>
      <c r="Q223" s="221">
        <v>3.79</v>
      </c>
      <c r="S223" s="222">
        <v>17.7</v>
      </c>
      <c r="U223" s="112">
        <f t="shared" si="18"/>
        <v>2458963.7587000006</v>
      </c>
      <c r="V223" s="112">
        <f t="shared" si="19"/>
        <v>17.730057899328713</v>
      </c>
      <c r="W223" s="333">
        <f t="shared" si="20"/>
        <v>138689</v>
      </c>
    </row>
    <row r="224" spans="1:23" x14ac:dyDescent="0.25">
      <c r="A224" s="214"/>
      <c r="C224" s="268" t="s">
        <v>273</v>
      </c>
      <c r="E224" s="216" t="s">
        <v>267</v>
      </c>
      <c r="F224" s="216" t="s">
        <v>178</v>
      </c>
      <c r="G224" s="217">
        <v>-7</v>
      </c>
      <c r="I224" s="218">
        <v>3653029.99</v>
      </c>
      <c r="J224" s="231"/>
      <c r="K224" s="220">
        <v>1451760</v>
      </c>
      <c r="L224" s="220"/>
      <c r="M224" s="220">
        <v>2456982</v>
      </c>
      <c r="N224" s="220"/>
      <c r="O224" s="220">
        <v>138578</v>
      </c>
      <c r="Q224" s="221">
        <v>3.79</v>
      </c>
      <c r="S224" s="222">
        <v>17.7</v>
      </c>
      <c r="U224" s="112">
        <f t="shared" si="18"/>
        <v>2456982.0893000006</v>
      </c>
      <c r="V224" s="112">
        <f t="shared" si="19"/>
        <v>17.729957136053343</v>
      </c>
      <c r="W224" s="333">
        <f t="shared" si="20"/>
        <v>138578</v>
      </c>
    </row>
    <row r="225" spans="1:23" x14ac:dyDescent="0.25">
      <c r="A225" s="214"/>
      <c r="C225" s="268" t="s">
        <v>274</v>
      </c>
      <c r="E225" s="216" t="s">
        <v>267</v>
      </c>
      <c r="F225" s="216" t="s">
        <v>178</v>
      </c>
      <c r="G225" s="217">
        <v>-7</v>
      </c>
      <c r="I225" s="218">
        <v>785900.23</v>
      </c>
      <c r="J225" s="231"/>
      <c r="K225" s="220">
        <v>380011</v>
      </c>
      <c r="L225" s="220"/>
      <c r="M225" s="220">
        <v>460902</v>
      </c>
      <c r="N225" s="220"/>
      <c r="O225" s="220">
        <v>30948</v>
      </c>
      <c r="Q225" s="221">
        <v>3.94</v>
      </c>
      <c r="S225" s="222">
        <v>14.9</v>
      </c>
      <c r="U225" s="112">
        <f t="shared" si="18"/>
        <v>460902.24609999999</v>
      </c>
      <c r="V225" s="112">
        <f t="shared" si="19"/>
        <v>14.892787902287708</v>
      </c>
      <c r="W225" s="333">
        <f t="shared" si="20"/>
        <v>30948</v>
      </c>
    </row>
    <row r="226" spans="1:23" x14ac:dyDescent="0.25">
      <c r="A226" s="214"/>
      <c r="C226" s="268" t="s">
        <v>275</v>
      </c>
      <c r="E226" s="216" t="s">
        <v>267</v>
      </c>
      <c r="F226" s="216" t="s">
        <v>178</v>
      </c>
      <c r="G226" s="217">
        <v>-7</v>
      </c>
      <c r="I226" s="218">
        <v>192814.02</v>
      </c>
      <c r="J226" s="231"/>
      <c r="K226" s="220">
        <v>97181</v>
      </c>
      <c r="L226" s="220"/>
      <c r="M226" s="220">
        <v>109130</v>
      </c>
      <c r="N226" s="220"/>
      <c r="O226" s="220">
        <v>8363</v>
      </c>
      <c r="Q226" s="221">
        <v>4.34</v>
      </c>
      <c r="S226" s="222">
        <v>13</v>
      </c>
      <c r="U226" s="112">
        <f t="shared" si="18"/>
        <v>109130.00140000001</v>
      </c>
      <c r="V226" s="112">
        <f t="shared" si="19"/>
        <v>13.049145043644625</v>
      </c>
      <c r="W226" s="333">
        <f t="shared" si="20"/>
        <v>8363</v>
      </c>
    </row>
    <row r="227" spans="1:23" x14ac:dyDescent="0.25">
      <c r="A227" s="214"/>
      <c r="C227" s="268" t="s">
        <v>276</v>
      </c>
      <c r="E227" s="216" t="s">
        <v>267</v>
      </c>
      <c r="F227" s="216" t="s">
        <v>178</v>
      </c>
      <c r="G227" s="217">
        <v>-7</v>
      </c>
      <c r="I227" s="218">
        <v>567512.06999999995</v>
      </c>
      <c r="J227" s="231"/>
      <c r="K227" s="220">
        <v>287418</v>
      </c>
      <c r="L227" s="220"/>
      <c r="M227" s="220">
        <v>319820</v>
      </c>
      <c r="N227" s="220"/>
      <c r="O227" s="220">
        <v>24545</v>
      </c>
      <c r="Q227" s="221">
        <v>4.33</v>
      </c>
      <c r="S227" s="222">
        <v>13</v>
      </c>
      <c r="U227" s="112">
        <f t="shared" si="18"/>
        <v>319819.91489999997</v>
      </c>
      <c r="V227" s="112">
        <f t="shared" si="19"/>
        <v>13.029944998981463</v>
      </c>
      <c r="W227" s="333">
        <f t="shared" si="20"/>
        <v>24545</v>
      </c>
    </row>
    <row r="228" spans="1:23" x14ac:dyDescent="0.25">
      <c r="A228" s="214"/>
      <c r="C228" s="268" t="s">
        <v>277</v>
      </c>
      <c r="E228" s="216" t="s">
        <v>267</v>
      </c>
      <c r="F228" s="216" t="s">
        <v>178</v>
      </c>
      <c r="G228" s="217">
        <v>-7</v>
      </c>
      <c r="I228" s="218">
        <v>2012654.95</v>
      </c>
      <c r="J228" s="231"/>
      <c r="K228" s="220">
        <v>1419091</v>
      </c>
      <c r="L228" s="220"/>
      <c r="M228" s="220">
        <v>734450</v>
      </c>
      <c r="N228" s="220"/>
      <c r="O228" s="220">
        <v>79897</v>
      </c>
      <c r="Q228" s="221">
        <v>3.97</v>
      </c>
      <c r="S228" s="222">
        <v>9.1999999999999993</v>
      </c>
      <c r="U228" s="112">
        <f t="shared" si="18"/>
        <v>734449.79650000017</v>
      </c>
      <c r="V228" s="112">
        <f t="shared" si="19"/>
        <v>9.1924602926267571</v>
      </c>
      <c r="W228" s="333">
        <f t="shared" si="20"/>
        <v>79897</v>
      </c>
    </row>
    <row r="229" spans="1:23" x14ac:dyDescent="0.25">
      <c r="A229" s="214"/>
      <c r="C229" s="268" t="s">
        <v>278</v>
      </c>
      <c r="E229" s="216" t="s">
        <v>267</v>
      </c>
      <c r="F229" s="216" t="s">
        <v>178</v>
      </c>
      <c r="G229" s="217">
        <v>-7</v>
      </c>
      <c r="I229" s="218">
        <v>4660156.04</v>
      </c>
      <c r="J229" s="231"/>
      <c r="K229" s="220">
        <v>3115511</v>
      </c>
      <c r="L229" s="220"/>
      <c r="M229" s="220">
        <v>1870856</v>
      </c>
      <c r="N229" s="220"/>
      <c r="O229" s="220">
        <v>128396</v>
      </c>
      <c r="Q229" s="221">
        <v>2.76</v>
      </c>
      <c r="S229" s="222">
        <v>14.6</v>
      </c>
      <c r="U229" s="112">
        <f t="shared" si="18"/>
        <v>1870855.9628000008</v>
      </c>
      <c r="V229" s="112">
        <f t="shared" si="19"/>
        <v>14.570983519735817</v>
      </c>
      <c r="W229" s="333">
        <f t="shared" si="20"/>
        <v>128396</v>
      </c>
    </row>
    <row r="230" spans="1:23" x14ac:dyDescent="0.25">
      <c r="A230" s="214"/>
      <c r="C230" s="268" t="s">
        <v>279</v>
      </c>
      <c r="E230" s="216" t="s">
        <v>267</v>
      </c>
      <c r="F230" s="216" t="s">
        <v>178</v>
      </c>
      <c r="G230" s="217">
        <v>-7</v>
      </c>
      <c r="I230" s="218">
        <v>1865718.2</v>
      </c>
      <c r="J230" s="231"/>
      <c r="K230" s="220">
        <v>1202272</v>
      </c>
      <c r="L230" s="220"/>
      <c r="M230" s="220">
        <v>794046</v>
      </c>
      <c r="N230" s="220"/>
      <c r="O230" s="220">
        <v>54497</v>
      </c>
      <c r="Q230" s="221">
        <v>2.92</v>
      </c>
      <c r="S230" s="222">
        <v>14.6</v>
      </c>
      <c r="U230" s="112">
        <f t="shared" si="18"/>
        <v>794046.47400000016</v>
      </c>
      <c r="V230" s="112">
        <f t="shared" si="19"/>
        <v>14.570453419454282</v>
      </c>
      <c r="W230" s="333">
        <f t="shared" si="20"/>
        <v>54497</v>
      </c>
    </row>
    <row r="231" spans="1:23" x14ac:dyDescent="0.25">
      <c r="A231" s="214"/>
      <c r="C231" s="268" t="s">
        <v>280</v>
      </c>
      <c r="E231" s="216" t="s">
        <v>267</v>
      </c>
      <c r="F231" s="216" t="s">
        <v>178</v>
      </c>
      <c r="G231" s="217">
        <v>-7</v>
      </c>
      <c r="I231" s="218">
        <v>1919015.13</v>
      </c>
      <c r="J231" s="231"/>
      <c r="K231" s="220">
        <v>1208894</v>
      </c>
      <c r="L231" s="220"/>
      <c r="M231" s="220">
        <v>844452</v>
      </c>
      <c r="N231" s="220"/>
      <c r="O231" s="220">
        <v>82956</v>
      </c>
      <c r="Q231" s="221">
        <v>4.32</v>
      </c>
      <c r="S231" s="222">
        <v>10.199999999999999</v>
      </c>
      <c r="U231" s="112">
        <f t="shared" si="18"/>
        <v>844452.18910000008</v>
      </c>
      <c r="V231" s="112">
        <f t="shared" si="19"/>
        <v>10.179516852307247</v>
      </c>
      <c r="W231" s="333">
        <f t="shared" si="20"/>
        <v>82956</v>
      </c>
    </row>
    <row r="232" spans="1:23" x14ac:dyDescent="0.25">
      <c r="A232" s="214"/>
      <c r="C232" s="268" t="s">
        <v>281</v>
      </c>
      <c r="E232" s="216" t="s">
        <v>267</v>
      </c>
      <c r="F232" s="216" t="s">
        <v>178</v>
      </c>
      <c r="G232" s="217">
        <v>-10</v>
      </c>
      <c r="I232" s="218">
        <v>291451.55</v>
      </c>
      <c r="J232" s="231"/>
      <c r="K232" s="220">
        <v>71390</v>
      </c>
      <c r="L232" s="220"/>
      <c r="M232" s="220">
        <v>249207</v>
      </c>
      <c r="N232" s="220"/>
      <c r="O232" s="220">
        <v>55881</v>
      </c>
      <c r="Q232" s="221">
        <v>19.170000000000002</v>
      </c>
      <c r="S232" s="222">
        <v>4.5</v>
      </c>
      <c r="U232" s="112">
        <f t="shared" si="18"/>
        <v>249206.70500000002</v>
      </c>
      <c r="V232" s="112">
        <f t="shared" si="19"/>
        <v>4.4596016535137171</v>
      </c>
      <c r="W232" s="333">
        <f t="shared" si="20"/>
        <v>55880.999999999993</v>
      </c>
    </row>
    <row r="233" spans="1:23" x14ac:dyDescent="0.25">
      <c r="A233" s="214"/>
      <c r="C233" s="268" t="s">
        <v>282</v>
      </c>
      <c r="E233" s="216" t="s">
        <v>267</v>
      </c>
      <c r="F233" s="216" t="s">
        <v>178</v>
      </c>
      <c r="G233" s="217">
        <v>-6</v>
      </c>
      <c r="I233" s="223">
        <v>2136302.83</v>
      </c>
      <c r="J233" s="231"/>
      <c r="K233" s="220">
        <v>936648</v>
      </c>
      <c r="L233" s="220"/>
      <c r="M233" s="220">
        <v>1327833</v>
      </c>
      <c r="N233" s="220"/>
      <c r="O233" s="220">
        <v>88832</v>
      </c>
      <c r="Q233" s="335">
        <v>4.16</v>
      </c>
      <c r="S233" s="336">
        <v>14.9</v>
      </c>
      <c r="U233" s="112">
        <f t="shared" si="18"/>
        <v>1327832.9998000003</v>
      </c>
      <c r="V233" s="112">
        <f t="shared" si="19"/>
        <v>14.947687770172911</v>
      </c>
      <c r="W233" s="333">
        <f t="shared" si="20"/>
        <v>88832</v>
      </c>
    </row>
    <row r="234" spans="1:23" x14ac:dyDescent="0.25">
      <c r="A234" s="214"/>
      <c r="C234" s="232"/>
      <c r="E234" s="216"/>
      <c r="F234" s="216"/>
      <c r="G234" s="217"/>
      <c r="I234" s="218"/>
      <c r="K234" s="233"/>
      <c r="L234" s="211"/>
      <c r="M234" s="233"/>
      <c r="N234" s="211"/>
      <c r="O234" s="233"/>
      <c r="Q234" s="221"/>
      <c r="S234" s="222"/>
      <c r="W234" s="333"/>
    </row>
    <row r="235" spans="1:23" ht="15.6" x14ac:dyDescent="0.3">
      <c r="A235" s="214"/>
      <c r="C235" s="234" t="s">
        <v>283</v>
      </c>
      <c r="E235" s="216"/>
      <c r="F235" s="216"/>
      <c r="G235" s="217"/>
      <c r="I235" s="218">
        <f>+SUBTOTAL(9,I218:I234)</f>
        <v>83072927.449999988</v>
      </c>
      <c r="K235" s="211">
        <f>+SUBTOTAL(9,K218:K234)</f>
        <v>18487883</v>
      </c>
      <c r="L235" s="211"/>
      <c r="M235" s="211">
        <f>+SUBTOTAL(9,M218:M234)</f>
        <v>72732304</v>
      </c>
      <c r="N235" s="211"/>
      <c r="O235" s="211">
        <f>+SUBTOTAL(9,O218:O234)</f>
        <v>2804933</v>
      </c>
      <c r="Q235" s="221">
        <f>O235/I235*100</f>
        <v>3.3764706338153734</v>
      </c>
      <c r="S235" s="222">
        <f>ROUND(M235/O235,1)</f>
        <v>25.9</v>
      </c>
      <c r="U235" s="112">
        <f t="shared" si="18"/>
        <v>64585044.449999988</v>
      </c>
      <c r="V235" s="112">
        <f t="shared" si="19"/>
        <v>25.930139507788599</v>
      </c>
      <c r="W235" s="333">
        <f t="shared" si="20"/>
        <v>2804933</v>
      </c>
    </row>
    <row r="236" spans="1:23" x14ac:dyDescent="0.25">
      <c r="A236" s="214"/>
      <c r="C236" s="232"/>
      <c r="E236" s="216"/>
      <c r="F236" s="216"/>
      <c r="G236" s="217"/>
      <c r="I236" s="218"/>
      <c r="K236" s="211"/>
      <c r="L236" s="211"/>
      <c r="M236" s="211"/>
      <c r="N236" s="211"/>
      <c r="O236" s="211"/>
      <c r="Q236" s="221"/>
      <c r="S236" s="222"/>
      <c r="W236" s="333"/>
    </row>
    <row r="237" spans="1:23" x14ac:dyDescent="0.25">
      <c r="A237" s="214">
        <v>342</v>
      </c>
      <c r="C237" s="112" t="s">
        <v>143</v>
      </c>
      <c r="I237" s="218"/>
      <c r="K237" s="211"/>
      <c r="L237" s="211"/>
      <c r="M237" s="211"/>
      <c r="N237" s="211"/>
      <c r="O237" s="211"/>
      <c r="Q237" s="221"/>
      <c r="S237" s="222"/>
      <c r="W237" s="333"/>
    </row>
    <row r="238" spans="1:23" x14ac:dyDescent="0.25">
      <c r="A238" s="214"/>
      <c r="C238" s="268" t="s">
        <v>266</v>
      </c>
      <c r="E238" s="216" t="s">
        <v>284</v>
      </c>
      <c r="F238" s="216" t="s">
        <v>178</v>
      </c>
      <c r="G238" s="217">
        <v>-12</v>
      </c>
      <c r="I238" s="218">
        <v>111535551.95</v>
      </c>
      <c r="J238" s="231"/>
      <c r="K238" s="220">
        <v>1643640</v>
      </c>
      <c r="L238" s="220"/>
      <c r="M238" s="220">
        <v>123276178</v>
      </c>
      <c r="N238" s="220"/>
      <c r="O238" s="220">
        <v>3459898</v>
      </c>
      <c r="Q238" s="221">
        <v>3.1</v>
      </c>
      <c r="S238" s="222">
        <v>35.6</v>
      </c>
      <c r="U238" s="112">
        <f t="shared" si="18"/>
        <v>123276178.18400002</v>
      </c>
      <c r="V238" s="112">
        <f t="shared" si="19"/>
        <v>35.630003543457065</v>
      </c>
      <c r="W238" s="333">
        <f t="shared" si="20"/>
        <v>3459897.9999999995</v>
      </c>
    </row>
    <row r="239" spans="1:23" x14ac:dyDescent="0.25">
      <c r="A239" s="214"/>
      <c r="C239" s="268" t="s">
        <v>285</v>
      </c>
      <c r="E239" s="216" t="s">
        <v>284</v>
      </c>
      <c r="F239" s="216" t="s">
        <v>178</v>
      </c>
      <c r="G239" s="217">
        <v>-12</v>
      </c>
      <c r="I239" s="218">
        <v>23414526.870000001</v>
      </c>
      <c r="J239" s="231"/>
      <c r="K239" s="220">
        <v>345052</v>
      </c>
      <c r="L239" s="220"/>
      <c r="M239" s="220">
        <v>25879218</v>
      </c>
      <c r="N239" s="220"/>
      <c r="O239" s="220">
        <v>726332</v>
      </c>
      <c r="Q239" s="221">
        <v>3.1</v>
      </c>
      <c r="S239" s="222">
        <v>35.6</v>
      </c>
      <c r="U239" s="112">
        <f t="shared" si="18"/>
        <v>25879218.094400004</v>
      </c>
      <c r="V239" s="112">
        <f t="shared" si="19"/>
        <v>35.630012170742859</v>
      </c>
      <c r="W239" s="333">
        <f t="shared" si="20"/>
        <v>726331.99999999988</v>
      </c>
    </row>
    <row r="240" spans="1:23" x14ac:dyDescent="0.25">
      <c r="A240" s="214"/>
      <c r="C240" s="268" t="s">
        <v>268</v>
      </c>
      <c r="E240" s="216" t="s">
        <v>284</v>
      </c>
      <c r="F240" s="216" t="s">
        <v>178</v>
      </c>
      <c r="G240" s="217">
        <v>-7</v>
      </c>
      <c r="I240" s="218">
        <v>239584.43</v>
      </c>
      <c r="J240" s="231"/>
      <c r="K240" s="220">
        <v>110150</v>
      </c>
      <c r="L240" s="220"/>
      <c r="M240" s="220">
        <v>146205</v>
      </c>
      <c r="N240" s="220"/>
      <c r="O240" s="220">
        <v>9354</v>
      </c>
      <c r="Q240" s="221">
        <v>3.9</v>
      </c>
      <c r="S240" s="222">
        <v>15.6</v>
      </c>
      <c r="U240" s="112">
        <f t="shared" si="18"/>
        <v>146205.3401</v>
      </c>
      <c r="V240" s="112">
        <f t="shared" si="19"/>
        <v>15.630211674150097</v>
      </c>
      <c r="W240" s="333">
        <f t="shared" si="20"/>
        <v>9354</v>
      </c>
    </row>
    <row r="241" spans="1:23" x14ac:dyDescent="0.25">
      <c r="A241" s="214"/>
      <c r="C241" s="268" t="s">
        <v>269</v>
      </c>
      <c r="E241" s="216" t="s">
        <v>284</v>
      </c>
      <c r="F241" s="216" t="s">
        <v>178</v>
      </c>
      <c r="G241" s="217">
        <v>-7</v>
      </c>
      <c r="I241" s="218">
        <v>239245.54</v>
      </c>
      <c r="J241" s="231"/>
      <c r="K241" s="220">
        <v>110006</v>
      </c>
      <c r="L241" s="220"/>
      <c r="M241" s="220">
        <v>145987</v>
      </c>
      <c r="N241" s="220"/>
      <c r="O241" s="220">
        <v>9340</v>
      </c>
      <c r="Q241" s="221">
        <v>3.9</v>
      </c>
      <c r="S241" s="222">
        <v>15.6</v>
      </c>
      <c r="U241" s="112">
        <f t="shared" si="18"/>
        <v>145986.72780000002</v>
      </c>
      <c r="V241" s="112">
        <f t="shared" si="19"/>
        <v>15.630299785867237</v>
      </c>
      <c r="W241" s="333">
        <f t="shared" si="20"/>
        <v>9340</v>
      </c>
    </row>
    <row r="242" spans="1:23" x14ac:dyDescent="0.25">
      <c r="A242" s="214"/>
      <c r="C242" s="232" t="s">
        <v>286</v>
      </c>
      <c r="E242" s="216" t="s">
        <v>284</v>
      </c>
      <c r="F242" s="216" t="s">
        <v>178</v>
      </c>
      <c r="G242" s="217">
        <v>-7</v>
      </c>
      <c r="I242" s="218">
        <v>4856134.6500000004</v>
      </c>
      <c r="J242" s="231"/>
      <c r="K242" s="220">
        <v>2216039</v>
      </c>
      <c r="L242" s="220"/>
      <c r="M242" s="220">
        <v>2980025</v>
      </c>
      <c r="N242" s="220"/>
      <c r="O242" s="220">
        <v>171646</v>
      </c>
      <c r="Q242" s="221">
        <v>3.53</v>
      </c>
      <c r="S242" s="222">
        <v>17.399999999999999</v>
      </c>
      <c r="U242" s="112">
        <f t="shared" si="18"/>
        <v>2980025.0755000003</v>
      </c>
      <c r="V242" s="112">
        <f t="shared" si="19"/>
        <v>17.361459049438963</v>
      </c>
      <c r="W242" s="333">
        <f t="shared" si="20"/>
        <v>171645.99999999997</v>
      </c>
    </row>
    <row r="243" spans="1:23" x14ac:dyDescent="0.25">
      <c r="A243" s="214"/>
      <c r="C243" s="268" t="s">
        <v>270</v>
      </c>
      <c r="E243" s="216" t="s">
        <v>284</v>
      </c>
      <c r="F243" s="216" t="s">
        <v>178</v>
      </c>
      <c r="G243" s="217">
        <v>-7</v>
      </c>
      <c r="I243" s="218">
        <v>578059.38</v>
      </c>
      <c r="J243" s="231"/>
      <c r="K243" s="220">
        <v>231910</v>
      </c>
      <c r="L243" s="220"/>
      <c r="M243" s="220">
        <v>386614</v>
      </c>
      <c r="N243" s="220"/>
      <c r="O243" s="220">
        <v>22080</v>
      </c>
      <c r="Q243" s="221">
        <v>3.82</v>
      </c>
      <c r="S243" s="222">
        <v>17.5</v>
      </c>
      <c r="U243" s="112">
        <f t="shared" si="18"/>
        <v>386613.53659999999</v>
      </c>
      <c r="V243" s="112">
        <f t="shared" si="19"/>
        <v>17.509692028985508</v>
      </c>
      <c r="W243" s="333">
        <f t="shared" si="20"/>
        <v>22080</v>
      </c>
    </row>
    <row r="244" spans="1:23" x14ac:dyDescent="0.25">
      <c r="A244" s="214"/>
      <c r="C244" s="268" t="s">
        <v>271</v>
      </c>
      <c r="E244" s="216" t="s">
        <v>284</v>
      </c>
      <c r="F244" s="216" t="s">
        <v>178</v>
      </c>
      <c r="G244" s="217">
        <v>-7</v>
      </c>
      <c r="I244" s="218">
        <v>576385.74</v>
      </c>
      <c r="J244" s="231"/>
      <c r="K244" s="220">
        <v>231239</v>
      </c>
      <c r="L244" s="220"/>
      <c r="M244" s="220">
        <v>385494</v>
      </c>
      <c r="N244" s="220"/>
      <c r="O244" s="220">
        <v>22016</v>
      </c>
      <c r="Q244" s="221">
        <v>3.82</v>
      </c>
      <c r="S244" s="222">
        <v>17.5</v>
      </c>
      <c r="U244" s="112">
        <f t="shared" si="18"/>
        <v>385493.74180000008</v>
      </c>
      <c r="V244" s="112">
        <f t="shared" si="19"/>
        <v>17.509720203488371</v>
      </c>
      <c r="W244" s="333">
        <f t="shared" si="20"/>
        <v>22016</v>
      </c>
    </row>
    <row r="245" spans="1:23" x14ac:dyDescent="0.25">
      <c r="A245" s="214"/>
      <c r="C245" s="268" t="s">
        <v>272</v>
      </c>
      <c r="E245" s="216" t="s">
        <v>284</v>
      </c>
      <c r="F245" s="216" t="s">
        <v>178</v>
      </c>
      <c r="G245" s="217">
        <v>-7</v>
      </c>
      <c r="I245" s="218">
        <v>593786.01</v>
      </c>
      <c r="J245" s="231"/>
      <c r="K245" s="220">
        <v>236879</v>
      </c>
      <c r="L245" s="220"/>
      <c r="M245" s="220">
        <v>398472</v>
      </c>
      <c r="N245" s="220"/>
      <c r="O245" s="220">
        <v>22757</v>
      </c>
      <c r="Q245" s="221">
        <v>3.83</v>
      </c>
      <c r="S245" s="222">
        <v>17.5</v>
      </c>
      <c r="U245" s="112">
        <f t="shared" si="18"/>
        <v>398472.0307</v>
      </c>
      <c r="V245" s="112">
        <f t="shared" si="19"/>
        <v>17.50986509645384</v>
      </c>
      <c r="W245" s="333">
        <f t="shared" si="20"/>
        <v>22756.999999999996</v>
      </c>
    </row>
    <row r="246" spans="1:23" x14ac:dyDescent="0.25">
      <c r="A246" s="214"/>
      <c r="C246" s="268" t="s">
        <v>273</v>
      </c>
      <c r="E246" s="216" t="s">
        <v>284</v>
      </c>
      <c r="F246" s="216" t="s">
        <v>178</v>
      </c>
      <c r="G246" s="217">
        <v>-7</v>
      </c>
      <c r="I246" s="218">
        <v>622872.6</v>
      </c>
      <c r="J246" s="231"/>
      <c r="K246" s="220">
        <v>246641</v>
      </c>
      <c r="L246" s="220"/>
      <c r="M246" s="220">
        <v>419833</v>
      </c>
      <c r="N246" s="220"/>
      <c r="O246" s="220">
        <v>23962</v>
      </c>
      <c r="Q246" s="221">
        <v>3.85</v>
      </c>
      <c r="S246" s="222">
        <v>17.5</v>
      </c>
      <c r="U246" s="112">
        <f t="shared" si="18"/>
        <v>419832.68200000003</v>
      </c>
      <c r="V246" s="112">
        <f t="shared" si="19"/>
        <v>17.520782906268259</v>
      </c>
      <c r="W246" s="333">
        <f t="shared" si="20"/>
        <v>23962</v>
      </c>
    </row>
    <row r="247" spans="1:23" x14ac:dyDescent="0.25">
      <c r="A247" s="214"/>
      <c r="C247" s="268" t="s">
        <v>274</v>
      </c>
      <c r="E247" s="216" t="s">
        <v>284</v>
      </c>
      <c r="F247" s="216" t="s">
        <v>178</v>
      </c>
      <c r="G247" s="217">
        <v>-7</v>
      </c>
      <c r="I247" s="218">
        <v>795787.89</v>
      </c>
      <c r="J247" s="231"/>
      <c r="K247" s="220">
        <v>261412</v>
      </c>
      <c r="L247" s="220"/>
      <c r="M247" s="220">
        <v>590081</v>
      </c>
      <c r="N247" s="220"/>
      <c r="O247" s="220">
        <v>39789</v>
      </c>
      <c r="Q247" s="221">
        <v>5</v>
      </c>
      <c r="S247" s="222">
        <v>14.8</v>
      </c>
      <c r="U247" s="112">
        <f t="shared" si="18"/>
        <v>590081.04230000009</v>
      </c>
      <c r="V247" s="112">
        <f t="shared" si="19"/>
        <v>14.830254592977958</v>
      </c>
      <c r="W247" s="333">
        <f t="shared" si="20"/>
        <v>39789</v>
      </c>
    </row>
    <row r="248" spans="1:23" x14ac:dyDescent="0.25">
      <c r="A248" s="214"/>
      <c r="C248" s="268" t="s">
        <v>275</v>
      </c>
      <c r="E248" s="216" t="s">
        <v>284</v>
      </c>
      <c r="F248" s="216" t="s">
        <v>178</v>
      </c>
      <c r="G248" s="217">
        <v>-7</v>
      </c>
      <c r="I248" s="218">
        <v>959617.2</v>
      </c>
      <c r="J248" s="231"/>
      <c r="K248" s="220">
        <v>141990</v>
      </c>
      <c r="L248" s="220"/>
      <c r="M248" s="220">
        <v>884800</v>
      </c>
      <c r="N248" s="220"/>
      <c r="O248" s="220">
        <v>66811</v>
      </c>
      <c r="Q248" s="221">
        <v>6.96</v>
      </c>
      <c r="S248" s="222">
        <v>13.2</v>
      </c>
      <c r="U248" s="112">
        <f t="shared" si="18"/>
        <v>884800.40399999998</v>
      </c>
      <c r="V248" s="112">
        <f t="shared" si="19"/>
        <v>13.243328194458996</v>
      </c>
      <c r="W248" s="333">
        <f t="shared" si="20"/>
        <v>66811</v>
      </c>
    </row>
    <row r="249" spans="1:23" x14ac:dyDescent="0.25">
      <c r="A249" s="214"/>
      <c r="C249" s="268" t="s">
        <v>276</v>
      </c>
      <c r="E249" s="216" t="s">
        <v>284</v>
      </c>
      <c r="F249" s="216" t="s">
        <v>178</v>
      </c>
      <c r="G249" s="217">
        <v>-7</v>
      </c>
      <c r="I249" s="218">
        <v>959028.11</v>
      </c>
      <c r="J249" s="231"/>
      <c r="K249" s="220">
        <v>138794</v>
      </c>
      <c r="L249" s="220"/>
      <c r="M249" s="220">
        <v>887366</v>
      </c>
      <c r="N249" s="220"/>
      <c r="O249" s="220">
        <v>67004</v>
      </c>
      <c r="Q249" s="221">
        <v>6.99</v>
      </c>
      <c r="S249" s="222">
        <v>13.2</v>
      </c>
      <c r="U249" s="112">
        <f t="shared" si="18"/>
        <v>887366.07770000002</v>
      </c>
      <c r="V249" s="112">
        <f t="shared" si="19"/>
        <v>13.243478001313354</v>
      </c>
      <c r="W249" s="333">
        <f t="shared" si="20"/>
        <v>67004</v>
      </c>
    </row>
    <row r="250" spans="1:23" x14ac:dyDescent="0.25">
      <c r="A250" s="214"/>
      <c r="C250" s="268" t="s">
        <v>277</v>
      </c>
      <c r="E250" s="216" t="s">
        <v>284</v>
      </c>
      <c r="F250" s="216" t="s">
        <v>178</v>
      </c>
      <c r="G250" s="217">
        <v>-7</v>
      </c>
      <c r="I250" s="218">
        <v>263045.52</v>
      </c>
      <c r="J250" s="231"/>
      <c r="K250" s="220">
        <v>120424</v>
      </c>
      <c r="L250" s="220"/>
      <c r="M250" s="220">
        <v>161035</v>
      </c>
      <c r="N250" s="220"/>
      <c r="O250" s="220">
        <v>17167</v>
      </c>
      <c r="Q250" s="221">
        <v>6.53</v>
      </c>
      <c r="S250" s="222">
        <v>9.4</v>
      </c>
      <c r="U250" s="112">
        <f t="shared" si="18"/>
        <v>161034.70640000002</v>
      </c>
      <c r="V250" s="112">
        <f t="shared" si="19"/>
        <v>9.3804974660686202</v>
      </c>
      <c r="W250" s="333">
        <f t="shared" si="20"/>
        <v>17167</v>
      </c>
    </row>
    <row r="251" spans="1:23" x14ac:dyDescent="0.25">
      <c r="A251" s="214"/>
      <c r="C251" s="268" t="s">
        <v>278</v>
      </c>
      <c r="E251" s="216" t="s">
        <v>284</v>
      </c>
      <c r="F251" s="216" t="s">
        <v>178</v>
      </c>
      <c r="G251" s="217">
        <v>-7</v>
      </c>
      <c r="I251" s="218">
        <v>3155168.57</v>
      </c>
      <c r="J251" s="231"/>
      <c r="K251" s="220">
        <v>1205201</v>
      </c>
      <c r="L251" s="220"/>
      <c r="M251" s="220">
        <v>2170829</v>
      </c>
      <c r="N251" s="220"/>
      <c r="O251" s="220">
        <v>146809</v>
      </c>
      <c r="Q251" s="221">
        <v>4.6500000000000004</v>
      </c>
      <c r="R251" s="225"/>
      <c r="S251" s="222">
        <v>14.8</v>
      </c>
      <c r="U251" s="112">
        <f t="shared" si="18"/>
        <v>2170829.3698999998</v>
      </c>
      <c r="V251" s="112">
        <f t="shared" si="19"/>
        <v>14.786756942694248</v>
      </c>
      <c r="W251" s="333">
        <f t="shared" si="20"/>
        <v>146809</v>
      </c>
    </row>
    <row r="252" spans="1:23" x14ac:dyDescent="0.25">
      <c r="A252" s="214"/>
      <c r="C252" s="268" t="s">
        <v>279</v>
      </c>
      <c r="E252" s="216" t="s">
        <v>284</v>
      </c>
      <c r="F252" s="216" t="s">
        <v>178</v>
      </c>
      <c r="G252" s="217">
        <v>-7</v>
      </c>
      <c r="I252" s="218">
        <v>282445.64</v>
      </c>
      <c r="J252" s="231"/>
      <c r="K252" s="220">
        <v>71115</v>
      </c>
      <c r="L252" s="220"/>
      <c r="M252" s="220">
        <v>231102</v>
      </c>
      <c r="N252" s="220"/>
      <c r="O252" s="220">
        <v>15342</v>
      </c>
      <c r="Q252" s="221">
        <v>5.43</v>
      </c>
      <c r="S252" s="222">
        <v>15.1</v>
      </c>
      <c r="U252" s="112">
        <f t="shared" si="18"/>
        <v>231101.83480000001</v>
      </c>
      <c r="V252" s="112">
        <f t="shared" si="19"/>
        <v>15.063355494720376</v>
      </c>
      <c r="W252" s="333">
        <f t="shared" si="20"/>
        <v>15342</v>
      </c>
    </row>
    <row r="253" spans="1:23" x14ac:dyDescent="0.25">
      <c r="A253" s="214"/>
      <c r="C253" s="268" t="s">
        <v>280</v>
      </c>
      <c r="E253" s="216" t="s">
        <v>284</v>
      </c>
      <c r="F253" s="216" t="s">
        <v>178</v>
      </c>
      <c r="G253" s="217">
        <v>-7</v>
      </c>
      <c r="I253" s="218">
        <v>301560.87</v>
      </c>
      <c r="J253" s="231"/>
      <c r="K253" s="220">
        <v>92783</v>
      </c>
      <c r="L253" s="220"/>
      <c r="M253" s="220">
        <v>229887</v>
      </c>
      <c r="N253" s="220"/>
      <c r="O253" s="220">
        <v>22275</v>
      </c>
      <c r="Q253" s="221">
        <v>7.39</v>
      </c>
      <c r="S253" s="222">
        <v>10.3</v>
      </c>
      <c r="U253" s="112">
        <f t="shared" ref="U253:U315" si="21">I253*(1-(G253/100))-K253</f>
        <v>229887.13089999999</v>
      </c>
      <c r="V253" s="112">
        <f t="shared" ref="V253:V315" si="22">M253/O253</f>
        <v>10.320404040404041</v>
      </c>
      <c r="W253" s="333">
        <f t="shared" ref="W253:W315" si="23">M253/V253</f>
        <v>22275</v>
      </c>
    </row>
    <row r="254" spans="1:23" x14ac:dyDescent="0.25">
      <c r="A254" s="214"/>
      <c r="C254" s="266" t="s">
        <v>264</v>
      </c>
      <c r="E254" s="216" t="s">
        <v>284</v>
      </c>
      <c r="F254" s="216" t="s">
        <v>178</v>
      </c>
      <c r="G254" s="217">
        <v>-7</v>
      </c>
      <c r="I254" s="218">
        <v>8208122.6900000004</v>
      </c>
      <c r="J254" s="231"/>
      <c r="K254" s="220">
        <v>5255746</v>
      </c>
      <c r="L254" s="220"/>
      <c r="M254" s="220">
        <v>3526945</v>
      </c>
      <c r="N254" s="220"/>
      <c r="O254" s="220">
        <v>248491</v>
      </c>
      <c r="Q254" s="221">
        <v>3.03</v>
      </c>
      <c r="S254" s="222">
        <v>14.2</v>
      </c>
      <c r="U254" s="112">
        <f t="shared" si="21"/>
        <v>3526945.2783000004</v>
      </c>
      <c r="V254" s="112">
        <f t="shared" si="22"/>
        <v>14.193451674306111</v>
      </c>
      <c r="W254" s="333">
        <f t="shared" si="23"/>
        <v>248491</v>
      </c>
    </row>
    <row r="255" spans="1:23" x14ac:dyDescent="0.25">
      <c r="A255" s="214"/>
      <c r="C255" s="268" t="s">
        <v>281</v>
      </c>
      <c r="E255" s="216" t="s">
        <v>284</v>
      </c>
      <c r="F255" s="216" t="s">
        <v>178</v>
      </c>
      <c r="G255" s="217">
        <v>-10</v>
      </c>
      <c r="I255" s="218">
        <v>472116.83</v>
      </c>
      <c r="J255" s="231"/>
      <c r="K255" s="220">
        <v>192271</v>
      </c>
      <c r="L255" s="220"/>
      <c r="M255" s="220">
        <v>327058</v>
      </c>
      <c r="N255" s="220"/>
      <c r="O255" s="220">
        <v>74299</v>
      </c>
      <c r="Q255" s="221">
        <v>15.74</v>
      </c>
      <c r="S255" s="222">
        <v>4.4000000000000004</v>
      </c>
      <c r="U255" s="112">
        <f t="shared" si="21"/>
        <v>327057.51300000004</v>
      </c>
      <c r="V255" s="112">
        <f t="shared" si="22"/>
        <v>4.4019165803039071</v>
      </c>
      <c r="W255" s="333">
        <f t="shared" si="23"/>
        <v>74299</v>
      </c>
    </row>
    <row r="256" spans="1:23" x14ac:dyDescent="0.25">
      <c r="A256" s="214"/>
      <c r="C256" s="268" t="s">
        <v>282</v>
      </c>
      <c r="E256" s="216" t="s">
        <v>284</v>
      </c>
      <c r="F256" s="216" t="s">
        <v>178</v>
      </c>
      <c r="G256" s="217">
        <v>-6</v>
      </c>
      <c r="I256" s="223">
        <v>1997091.15</v>
      </c>
      <c r="J256" s="231"/>
      <c r="K256" s="220">
        <v>975255</v>
      </c>
      <c r="L256" s="220"/>
      <c r="M256" s="220">
        <v>1141662</v>
      </c>
      <c r="N256" s="220"/>
      <c r="O256" s="220">
        <v>77700</v>
      </c>
      <c r="Q256" s="335">
        <v>3.89</v>
      </c>
      <c r="S256" s="336">
        <v>14.7</v>
      </c>
      <c r="U256" s="112">
        <f t="shared" si="21"/>
        <v>1141661.6189999999</v>
      </c>
      <c r="V256" s="112">
        <f t="shared" si="22"/>
        <v>14.693204633204633</v>
      </c>
      <c r="W256" s="333">
        <f t="shared" si="23"/>
        <v>77700</v>
      </c>
    </row>
    <row r="257" spans="1:23" x14ac:dyDescent="0.25">
      <c r="A257" s="214"/>
      <c r="E257" s="216"/>
      <c r="F257" s="216"/>
      <c r="G257" s="217"/>
      <c r="I257" s="218"/>
      <c r="K257" s="233"/>
      <c r="L257" s="211"/>
      <c r="M257" s="233"/>
      <c r="N257" s="211"/>
      <c r="O257" s="233"/>
      <c r="Q257" s="221"/>
      <c r="S257" s="222"/>
      <c r="W257" s="333"/>
    </row>
    <row r="258" spans="1:23" ht="15.6" x14ac:dyDescent="0.3">
      <c r="A258" s="214"/>
      <c r="C258" s="234" t="s">
        <v>287</v>
      </c>
      <c r="E258" s="216"/>
      <c r="F258" s="216"/>
      <c r="G258" s="217"/>
      <c r="I258" s="218">
        <f>+SUBTOTAL(9,I238:I257)</f>
        <v>160050131.63999999</v>
      </c>
      <c r="K258" s="211">
        <f>+SUBTOTAL(9,K238:K257)</f>
        <v>13826547</v>
      </c>
      <c r="L258" s="211"/>
      <c r="M258" s="211">
        <f>+SUBTOTAL(9,M238:M257)</f>
        <v>164168791</v>
      </c>
      <c r="N258" s="211"/>
      <c r="O258" s="211">
        <f>+SUBTOTAL(9,O238:O257)</f>
        <v>5243072</v>
      </c>
      <c r="Q258" s="221">
        <f>O258/I258*100</f>
        <v>3.275893588012297</v>
      </c>
      <c r="S258" s="222">
        <f>ROUND(M258/O258,1)</f>
        <v>31.3</v>
      </c>
      <c r="U258" s="112">
        <f t="shared" si="21"/>
        <v>146223584.63999999</v>
      </c>
      <c r="V258" s="112">
        <f t="shared" si="22"/>
        <v>31.311565242666894</v>
      </c>
      <c r="W258" s="333">
        <f t="shared" si="23"/>
        <v>5243072</v>
      </c>
    </row>
    <row r="259" spans="1:23" x14ac:dyDescent="0.25">
      <c r="A259" s="214"/>
      <c r="E259" s="216"/>
      <c r="F259" s="216"/>
      <c r="G259" s="217"/>
      <c r="I259" s="218"/>
      <c r="K259" s="211"/>
      <c r="L259" s="211"/>
      <c r="M259" s="211"/>
      <c r="N259" s="211"/>
      <c r="O259" s="211"/>
      <c r="Q259" s="221"/>
      <c r="S259" s="222"/>
      <c r="W259" s="333"/>
    </row>
    <row r="260" spans="1:23" x14ac:dyDescent="0.25">
      <c r="A260" s="214">
        <v>343</v>
      </c>
      <c r="C260" s="112" t="s">
        <v>144</v>
      </c>
      <c r="I260" s="218"/>
      <c r="K260" s="211"/>
      <c r="L260" s="211"/>
      <c r="M260" s="211"/>
      <c r="N260" s="211"/>
      <c r="O260" s="211"/>
      <c r="Q260" s="221"/>
      <c r="S260" s="222"/>
      <c r="W260" s="333"/>
    </row>
    <row r="261" spans="1:23" x14ac:dyDescent="0.25">
      <c r="A261" s="214"/>
      <c r="C261" s="268" t="s">
        <v>266</v>
      </c>
      <c r="E261" s="216" t="s">
        <v>288</v>
      </c>
      <c r="F261" s="216" t="s">
        <v>178</v>
      </c>
      <c r="G261" s="217">
        <v>-12</v>
      </c>
      <c r="I261" s="218">
        <v>89873336.879999995</v>
      </c>
      <c r="J261" s="231"/>
      <c r="K261" s="220">
        <v>1353524</v>
      </c>
      <c r="L261" s="220"/>
      <c r="M261" s="220">
        <v>99304613</v>
      </c>
      <c r="N261" s="220"/>
      <c r="O261" s="220">
        <v>3212702</v>
      </c>
      <c r="Q261" s="221">
        <v>3.57</v>
      </c>
      <c r="S261" s="222">
        <v>30.9</v>
      </c>
      <c r="U261" s="112">
        <f t="shared" si="21"/>
        <v>99304613.305600002</v>
      </c>
      <c r="V261" s="112">
        <f t="shared" si="22"/>
        <v>30.909998188440756</v>
      </c>
      <c r="W261" s="333">
        <f t="shared" si="23"/>
        <v>3212702</v>
      </c>
    </row>
    <row r="262" spans="1:23" x14ac:dyDescent="0.25">
      <c r="A262" s="214"/>
      <c r="C262" s="268" t="s">
        <v>268</v>
      </c>
      <c r="E262" s="216" t="s">
        <v>288</v>
      </c>
      <c r="F262" s="216" t="s">
        <v>178</v>
      </c>
      <c r="G262" s="217">
        <v>-7</v>
      </c>
      <c r="I262" s="218">
        <v>33056281.239999998</v>
      </c>
      <c r="J262" s="231"/>
      <c r="K262" s="220">
        <v>13187243</v>
      </c>
      <c r="L262" s="220"/>
      <c r="M262" s="220">
        <v>22182978</v>
      </c>
      <c r="N262" s="220"/>
      <c r="O262" s="220">
        <v>1513668</v>
      </c>
      <c r="Q262" s="221">
        <v>4.58</v>
      </c>
      <c r="S262" s="222">
        <v>14.7</v>
      </c>
      <c r="U262" s="112">
        <f t="shared" si="21"/>
        <v>22182977.926799998</v>
      </c>
      <c r="V262" s="112">
        <f t="shared" si="22"/>
        <v>14.655114595803044</v>
      </c>
      <c r="W262" s="333">
        <f t="shared" si="23"/>
        <v>1513668</v>
      </c>
    </row>
    <row r="263" spans="1:23" x14ac:dyDescent="0.25">
      <c r="A263" s="214"/>
      <c r="C263" s="268" t="s">
        <v>269</v>
      </c>
      <c r="E263" s="216" t="s">
        <v>288</v>
      </c>
      <c r="F263" s="216" t="s">
        <v>178</v>
      </c>
      <c r="G263" s="217">
        <v>-7</v>
      </c>
      <c r="I263" s="218">
        <v>32944728.98</v>
      </c>
      <c r="J263" s="231"/>
      <c r="K263" s="220">
        <v>13527496</v>
      </c>
      <c r="L263" s="220"/>
      <c r="M263" s="220">
        <v>21723364</v>
      </c>
      <c r="N263" s="220"/>
      <c r="O263" s="220">
        <v>1483363</v>
      </c>
      <c r="Q263" s="221">
        <v>4.5</v>
      </c>
      <c r="S263" s="222">
        <v>14.6</v>
      </c>
      <c r="U263" s="112">
        <f t="shared" si="21"/>
        <v>21723364.008600004</v>
      </c>
      <c r="V263" s="112">
        <f t="shared" si="22"/>
        <v>14.644671600950003</v>
      </c>
      <c r="W263" s="333">
        <f t="shared" si="23"/>
        <v>1483363</v>
      </c>
    </row>
    <row r="264" spans="1:23" x14ac:dyDescent="0.25">
      <c r="A264" s="214"/>
      <c r="C264" s="268" t="s">
        <v>270</v>
      </c>
      <c r="E264" s="216" t="s">
        <v>288</v>
      </c>
      <c r="F264" s="216" t="s">
        <v>178</v>
      </c>
      <c r="G264" s="217">
        <v>-7</v>
      </c>
      <c r="I264" s="218">
        <v>26290569.66</v>
      </c>
      <c r="J264" s="231"/>
      <c r="K264" s="220">
        <v>8647624</v>
      </c>
      <c r="L264" s="220"/>
      <c r="M264" s="220">
        <v>19483286</v>
      </c>
      <c r="N264" s="220"/>
      <c r="O264" s="220">
        <v>1188928</v>
      </c>
      <c r="Q264" s="221">
        <v>4.5199999999999996</v>
      </c>
      <c r="S264" s="222">
        <v>16.399999999999999</v>
      </c>
      <c r="U264" s="112">
        <f t="shared" si="21"/>
        <v>19483285.536200002</v>
      </c>
      <c r="V264" s="112">
        <f t="shared" si="22"/>
        <v>16.38727155891694</v>
      </c>
      <c r="W264" s="333">
        <f t="shared" si="23"/>
        <v>1188928</v>
      </c>
    </row>
    <row r="265" spans="1:23" x14ac:dyDescent="0.25">
      <c r="A265" s="214"/>
      <c r="C265" s="268" t="s">
        <v>271</v>
      </c>
      <c r="E265" s="216" t="s">
        <v>288</v>
      </c>
      <c r="F265" s="216" t="s">
        <v>178</v>
      </c>
      <c r="G265" s="217">
        <v>-7</v>
      </c>
      <c r="I265" s="218">
        <v>25158461.82</v>
      </c>
      <c r="J265" s="231"/>
      <c r="K265" s="220">
        <v>8098854</v>
      </c>
      <c r="L265" s="220"/>
      <c r="M265" s="220">
        <v>18820700</v>
      </c>
      <c r="N265" s="220"/>
      <c r="O265" s="220">
        <v>1150385</v>
      </c>
      <c r="Q265" s="221">
        <v>4.57</v>
      </c>
      <c r="S265" s="222">
        <v>16.399999999999999</v>
      </c>
      <c r="U265" s="112">
        <f t="shared" si="21"/>
        <v>18820700.147400003</v>
      </c>
      <c r="V265" s="112">
        <f t="shared" si="22"/>
        <v>16.360348926663683</v>
      </c>
      <c r="W265" s="333">
        <f t="shared" si="23"/>
        <v>1150385</v>
      </c>
    </row>
    <row r="266" spans="1:23" x14ac:dyDescent="0.25">
      <c r="A266" s="214"/>
      <c r="C266" s="268" t="s">
        <v>272</v>
      </c>
      <c r="E266" s="216" t="s">
        <v>288</v>
      </c>
      <c r="F266" s="216" t="s">
        <v>178</v>
      </c>
      <c r="G266" s="217">
        <v>-7</v>
      </c>
      <c r="I266" s="218">
        <v>24889310.25</v>
      </c>
      <c r="J266" s="231"/>
      <c r="K266" s="220">
        <v>8411416</v>
      </c>
      <c r="L266" s="220"/>
      <c r="M266" s="220">
        <v>18220146</v>
      </c>
      <c r="N266" s="220"/>
      <c r="O266" s="220">
        <v>1114728</v>
      </c>
      <c r="Q266" s="221">
        <v>4.4800000000000004</v>
      </c>
      <c r="S266" s="222">
        <v>16.3</v>
      </c>
      <c r="U266" s="112">
        <f t="shared" si="21"/>
        <v>18220145.967500001</v>
      </c>
      <c r="V266" s="112">
        <f t="shared" si="22"/>
        <v>16.344925398841692</v>
      </c>
      <c r="W266" s="333">
        <f t="shared" si="23"/>
        <v>1114728</v>
      </c>
    </row>
    <row r="267" spans="1:23" x14ac:dyDescent="0.25">
      <c r="A267" s="214"/>
      <c r="C267" s="268" t="s">
        <v>273</v>
      </c>
      <c r="E267" s="216" t="s">
        <v>288</v>
      </c>
      <c r="F267" s="216" t="s">
        <v>178</v>
      </c>
      <c r="G267" s="217">
        <v>-7</v>
      </c>
      <c r="I267" s="218">
        <v>24739825.43</v>
      </c>
      <c r="J267" s="231"/>
      <c r="K267" s="220">
        <v>8285715</v>
      </c>
      <c r="L267" s="220"/>
      <c r="M267" s="220">
        <v>18185898</v>
      </c>
      <c r="N267" s="220"/>
      <c r="O267" s="220">
        <v>1111919</v>
      </c>
      <c r="Q267" s="221">
        <v>4.49</v>
      </c>
      <c r="S267" s="222">
        <v>16.399999999999999</v>
      </c>
      <c r="U267" s="112">
        <f t="shared" si="21"/>
        <v>18185898.210100003</v>
      </c>
      <c r="V267" s="112">
        <f t="shared" si="22"/>
        <v>16.355416176897776</v>
      </c>
      <c r="W267" s="333">
        <f t="shared" si="23"/>
        <v>1111919</v>
      </c>
    </row>
    <row r="268" spans="1:23" x14ac:dyDescent="0.25">
      <c r="A268" s="214"/>
      <c r="C268" s="268" t="s">
        <v>274</v>
      </c>
      <c r="E268" s="216" t="s">
        <v>288</v>
      </c>
      <c r="F268" s="216" t="s">
        <v>178</v>
      </c>
      <c r="G268" s="217">
        <v>-7</v>
      </c>
      <c r="I268" s="218">
        <v>14722669.92</v>
      </c>
      <c r="J268" s="231"/>
      <c r="K268" s="220">
        <v>6777304</v>
      </c>
      <c r="L268" s="220"/>
      <c r="M268" s="220">
        <v>8975953</v>
      </c>
      <c r="N268" s="220"/>
      <c r="O268" s="220">
        <v>649464</v>
      </c>
      <c r="Q268" s="221">
        <v>4.41</v>
      </c>
      <c r="S268" s="222">
        <v>13.8</v>
      </c>
      <c r="U268" s="112">
        <f t="shared" si="21"/>
        <v>8975952.8144000005</v>
      </c>
      <c r="V268" s="112">
        <f t="shared" si="22"/>
        <v>13.820555103901063</v>
      </c>
      <c r="W268" s="333">
        <f t="shared" si="23"/>
        <v>649464</v>
      </c>
    </row>
    <row r="269" spans="1:23" ht="16.5" customHeight="1" x14ac:dyDescent="0.25">
      <c r="A269" s="235"/>
      <c r="C269" s="268" t="s">
        <v>275</v>
      </c>
      <c r="E269" s="216" t="s">
        <v>288</v>
      </c>
      <c r="F269" s="216" t="s">
        <v>178</v>
      </c>
      <c r="G269" s="217">
        <v>-7</v>
      </c>
      <c r="I269" s="218">
        <v>34702471.57</v>
      </c>
      <c r="J269" s="231"/>
      <c r="K269" s="220">
        <v>14206645</v>
      </c>
      <c r="L269" s="220"/>
      <c r="M269" s="220">
        <v>22925000</v>
      </c>
      <c r="N269" s="220"/>
      <c r="O269" s="220">
        <v>1879838</v>
      </c>
      <c r="Q269" s="221">
        <v>5.42</v>
      </c>
      <c r="S269" s="222">
        <v>12.2</v>
      </c>
      <c r="U269" s="112">
        <f t="shared" si="21"/>
        <v>22924999.579900004</v>
      </c>
      <c r="V269" s="112">
        <f t="shared" si="22"/>
        <v>12.195199799131627</v>
      </c>
      <c r="W269" s="333">
        <f t="shared" si="23"/>
        <v>1879838</v>
      </c>
    </row>
    <row r="270" spans="1:23" x14ac:dyDescent="0.25">
      <c r="A270" s="214"/>
      <c r="C270" s="268" t="s">
        <v>276</v>
      </c>
      <c r="E270" s="216" t="s">
        <v>288</v>
      </c>
      <c r="F270" s="216" t="s">
        <v>178</v>
      </c>
      <c r="G270" s="217">
        <v>-7</v>
      </c>
      <c r="I270" s="218">
        <v>31876587.219999999</v>
      </c>
      <c r="J270" s="231"/>
      <c r="K270" s="220">
        <v>13616280</v>
      </c>
      <c r="L270" s="220"/>
      <c r="M270" s="220">
        <v>20491668</v>
      </c>
      <c r="N270" s="220"/>
      <c r="O270" s="220">
        <v>1683897</v>
      </c>
      <c r="Q270" s="221">
        <v>5.28</v>
      </c>
      <c r="S270" s="222">
        <v>12.2</v>
      </c>
      <c r="U270" s="112">
        <f t="shared" si="21"/>
        <v>20491668.325400002</v>
      </c>
      <c r="V270" s="112">
        <f t="shared" si="22"/>
        <v>12.169193246380271</v>
      </c>
      <c r="W270" s="333">
        <f t="shared" si="23"/>
        <v>1683897</v>
      </c>
    </row>
    <row r="271" spans="1:23" x14ac:dyDescent="0.25">
      <c r="A271" s="214"/>
      <c r="C271" s="268" t="s">
        <v>277</v>
      </c>
      <c r="E271" s="216" t="s">
        <v>288</v>
      </c>
      <c r="F271" s="216" t="s">
        <v>178</v>
      </c>
      <c r="G271" s="217">
        <v>-7</v>
      </c>
      <c r="I271" s="218">
        <v>26679925.25</v>
      </c>
      <c r="J271" s="231"/>
      <c r="K271" s="220">
        <v>14860849</v>
      </c>
      <c r="L271" s="220"/>
      <c r="M271" s="220">
        <v>13686671</v>
      </c>
      <c r="N271" s="220"/>
      <c r="O271" s="220">
        <v>1549572</v>
      </c>
      <c r="Q271" s="221">
        <v>5.81</v>
      </c>
      <c r="S271" s="222">
        <v>8.8000000000000007</v>
      </c>
      <c r="U271" s="112">
        <f t="shared" si="21"/>
        <v>13686671.017500002</v>
      </c>
      <c r="V271" s="112">
        <f t="shared" si="22"/>
        <v>8.832549245856276</v>
      </c>
      <c r="W271" s="333">
        <f t="shared" si="23"/>
        <v>1549571.9999999998</v>
      </c>
    </row>
    <row r="272" spans="1:23" x14ac:dyDescent="0.25">
      <c r="A272" s="235"/>
      <c r="C272" s="268" t="s">
        <v>278</v>
      </c>
      <c r="E272" s="216" t="s">
        <v>288</v>
      </c>
      <c r="F272" s="216" t="s">
        <v>178</v>
      </c>
      <c r="G272" s="217">
        <v>-7</v>
      </c>
      <c r="I272" s="218">
        <v>28711611.960000001</v>
      </c>
      <c r="J272" s="231"/>
      <c r="K272" s="220">
        <v>12156038</v>
      </c>
      <c r="L272" s="220"/>
      <c r="M272" s="220">
        <v>18565387</v>
      </c>
      <c r="N272" s="220"/>
      <c r="O272" s="220">
        <v>1360267</v>
      </c>
      <c r="Q272" s="221">
        <v>4.74</v>
      </c>
      <c r="S272" s="222">
        <v>13.6</v>
      </c>
      <c r="U272" s="112">
        <f t="shared" si="21"/>
        <v>18565386.797200002</v>
      </c>
      <c r="V272" s="112">
        <f t="shared" si="22"/>
        <v>13.648340362590579</v>
      </c>
      <c r="W272" s="333">
        <f t="shared" si="23"/>
        <v>1360267</v>
      </c>
    </row>
    <row r="273" spans="1:23" x14ac:dyDescent="0.25">
      <c r="A273" s="214"/>
      <c r="C273" s="268" t="s">
        <v>279</v>
      </c>
      <c r="E273" s="216" t="s">
        <v>288</v>
      </c>
      <c r="F273" s="216" t="s">
        <v>178</v>
      </c>
      <c r="G273" s="217">
        <v>-7</v>
      </c>
      <c r="I273" s="218">
        <v>25926887.420000002</v>
      </c>
      <c r="J273" s="231"/>
      <c r="K273" s="220">
        <v>10072720</v>
      </c>
      <c r="L273" s="220"/>
      <c r="M273" s="220">
        <v>17669050</v>
      </c>
      <c r="N273" s="220"/>
      <c r="O273" s="220">
        <v>1279752</v>
      </c>
      <c r="Q273" s="221">
        <v>4.9400000000000004</v>
      </c>
      <c r="S273" s="222">
        <v>13.8</v>
      </c>
      <c r="U273" s="112">
        <f t="shared" si="21"/>
        <v>17669049.539400004</v>
      </c>
      <c r="V273" s="112">
        <f t="shared" si="22"/>
        <v>13.806620345191881</v>
      </c>
      <c r="W273" s="333">
        <f t="shared" si="23"/>
        <v>1279752</v>
      </c>
    </row>
    <row r="274" spans="1:23" x14ac:dyDescent="0.25">
      <c r="A274" s="214"/>
      <c r="C274" s="268" t="s">
        <v>280</v>
      </c>
      <c r="E274" s="216" t="s">
        <v>288</v>
      </c>
      <c r="F274" s="216" t="s">
        <v>178</v>
      </c>
      <c r="G274" s="217">
        <v>-7</v>
      </c>
      <c r="I274" s="218">
        <v>34682773.229999997</v>
      </c>
      <c r="J274" s="231"/>
      <c r="K274" s="220">
        <v>21054696</v>
      </c>
      <c r="L274" s="220"/>
      <c r="M274" s="220">
        <v>16055871</v>
      </c>
      <c r="N274" s="220"/>
      <c r="O274" s="220">
        <v>1672185</v>
      </c>
      <c r="Q274" s="221">
        <v>4.82</v>
      </c>
      <c r="S274" s="222">
        <v>9.6</v>
      </c>
      <c r="U274" s="112">
        <f t="shared" si="21"/>
        <v>16055871.3561</v>
      </c>
      <c r="V274" s="112">
        <f t="shared" si="22"/>
        <v>9.601731267772406</v>
      </c>
      <c r="W274" s="333">
        <f t="shared" si="23"/>
        <v>1672185</v>
      </c>
    </row>
    <row r="275" spans="1:23" x14ac:dyDescent="0.25">
      <c r="A275" s="214"/>
      <c r="C275" s="268" t="s">
        <v>282</v>
      </c>
      <c r="E275" s="216" t="s">
        <v>288</v>
      </c>
      <c r="F275" s="216" t="s">
        <v>178</v>
      </c>
      <c r="G275" s="217">
        <v>-6</v>
      </c>
      <c r="I275" s="223">
        <v>19558876.850000001</v>
      </c>
      <c r="J275" s="231"/>
      <c r="K275" s="224">
        <v>5651832</v>
      </c>
      <c r="L275" s="220"/>
      <c r="M275" s="224">
        <v>15080577</v>
      </c>
      <c r="N275" s="220"/>
      <c r="O275" s="224">
        <v>1081308</v>
      </c>
      <c r="Q275" s="335">
        <v>5.53</v>
      </c>
      <c r="S275" s="336">
        <v>13.9</v>
      </c>
      <c r="U275" s="112">
        <f t="shared" si="21"/>
        <v>15080577.461000003</v>
      </c>
      <c r="V275" s="112">
        <f t="shared" si="22"/>
        <v>13.946606332330843</v>
      </c>
      <c r="W275" s="333">
        <f t="shared" si="23"/>
        <v>1081308</v>
      </c>
    </row>
    <row r="276" spans="1:23" x14ac:dyDescent="0.25">
      <c r="A276" s="214"/>
      <c r="E276" s="216"/>
      <c r="F276" s="216"/>
      <c r="G276" s="217"/>
      <c r="I276" s="218"/>
      <c r="J276" s="231"/>
      <c r="K276" s="220"/>
      <c r="L276" s="220"/>
      <c r="M276" s="220"/>
      <c r="N276" s="220"/>
      <c r="O276" s="220"/>
      <c r="Q276" s="221"/>
      <c r="S276" s="222"/>
      <c r="W276" s="333"/>
    </row>
    <row r="277" spans="1:23" ht="15.6" x14ac:dyDescent="0.3">
      <c r="A277" s="214"/>
      <c r="C277" s="234" t="s">
        <v>289</v>
      </c>
      <c r="E277" s="216"/>
      <c r="F277" s="216"/>
      <c r="G277" s="217"/>
      <c r="I277" s="218">
        <f>+SUBTOTAL(9,I261:I276)</f>
        <v>473814317.68000007</v>
      </c>
      <c r="K277" s="211">
        <f>+SUBTOTAL(9,K261:K276)</f>
        <v>159908236</v>
      </c>
      <c r="L277" s="211"/>
      <c r="M277" s="211">
        <f>+SUBTOTAL(9,M261:M276)</f>
        <v>351371162</v>
      </c>
      <c r="N277" s="211"/>
      <c r="O277" s="211">
        <f>+SUBTOTAL(9,O261:O276)</f>
        <v>21931976</v>
      </c>
      <c r="Q277" s="221">
        <f>O277/I277*100</f>
        <v>4.6288124232691921</v>
      </c>
      <c r="S277" s="222">
        <f>ROUND(M277/O277,1)</f>
        <v>16</v>
      </c>
      <c r="U277" s="112">
        <f t="shared" si="21"/>
        <v>313906081.68000007</v>
      </c>
      <c r="V277" s="112">
        <f t="shared" si="22"/>
        <v>16.020953241969625</v>
      </c>
      <c r="W277" s="333">
        <f t="shared" si="23"/>
        <v>21931976</v>
      </c>
    </row>
    <row r="278" spans="1:23" x14ac:dyDescent="0.25">
      <c r="A278" s="214"/>
      <c r="E278" s="216"/>
      <c r="F278" s="216"/>
      <c r="G278" s="217"/>
      <c r="I278" s="218"/>
      <c r="K278" s="211"/>
      <c r="L278" s="211"/>
      <c r="M278" s="211"/>
      <c r="N278" s="211"/>
      <c r="O278" s="211"/>
      <c r="Q278" s="221"/>
      <c r="S278" s="222"/>
      <c r="W278" s="333"/>
    </row>
    <row r="279" spans="1:23" x14ac:dyDescent="0.25">
      <c r="A279" s="214">
        <v>344</v>
      </c>
      <c r="C279" s="112" t="s">
        <v>290</v>
      </c>
      <c r="I279" s="218"/>
      <c r="K279" s="211"/>
      <c r="L279" s="211"/>
      <c r="M279" s="211"/>
      <c r="N279" s="211"/>
      <c r="O279" s="211"/>
      <c r="Q279" s="221"/>
      <c r="S279" s="222"/>
      <c r="W279" s="333"/>
    </row>
    <row r="280" spans="1:23" x14ac:dyDescent="0.25">
      <c r="A280" s="214"/>
      <c r="C280" s="268" t="s">
        <v>266</v>
      </c>
      <c r="E280" s="216" t="s">
        <v>291</v>
      </c>
      <c r="F280" s="216" t="s">
        <v>178</v>
      </c>
      <c r="G280" s="217">
        <v>-12</v>
      </c>
      <c r="I280" s="218">
        <v>113390206.33</v>
      </c>
      <c r="J280" s="231"/>
      <c r="K280" s="220">
        <v>1903560</v>
      </c>
      <c r="L280" s="220"/>
      <c r="M280" s="220">
        <v>125093471</v>
      </c>
      <c r="N280" s="220"/>
      <c r="O280" s="220">
        <v>3278131</v>
      </c>
      <c r="Q280" s="221">
        <v>2.89</v>
      </c>
      <c r="S280" s="222">
        <v>38.200000000000003</v>
      </c>
      <c r="U280" s="112">
        <f t="shared" si="21"/>
        <v>125093471.08960001</v>
      </c>
      <c r="V280" s="112">
        <f t="shared" si="22"/>
        <v>38.159997571787095</v>
      </c>
      <c r="W280" s="333">
        <f t="shared" si="23"/>
        <v>3278131</v>
      </c>
    </row>
    <row r="281" spans="1:23" x14ac:dyDescent="0.25">
      <c r="A281" s="214"/>
      <c r="C281" s="268" t="s">
        <v>268</v>
      </c>
      <c r="E281" s="216" t="s">
        <v>291</v>
      </c>
      <c r="F281" s="216" t="s">
        <v>178</v>
      </c>
      <c r="G281" s="217">
        <v>-7</v>
      </c>
      <c r="I281" s="218">
        <v>3800400.42</v>
      </c>
      <c r="J281" s="231"/>
      <c r="K281" s="220">
        <v>1691733</v>
      </c>
      <c r="L281" s="220"/>
      <c r="M281" s="220">
        <v>2374695</v>
      </c>
      <c r="N281" s="220"/>
      <c r="O281" s="220">
        <v>146280</v>
      </c>
      <c r="Q281" s="221">
        <v>3.85</v>
      </c>
      <c r="S281" s="222">
        <v>16.2</v>
      </c>
      <c r="U281" s="112">
        <f t="shared" si="21"/>
        <v>2374695.4494000003</v>
      </c>
      <c r="V281" s="112">
        <f t="shared" si="22"/>
        <v>16.233900738310091</v>
      </c>
      <c r="W281" s="333">
        <f t="shared" si="23"/>
        <v>146280</v>
      </c>
    </row>
    <row r="282" spans="1:23" x14ac:dyDescent="0.25">
      <c r="A282" s="214"/>
      <c r="C282" s="268" t="s">
        <v>269</v>
      </c>
      <c r="E282" s="216" t="s">
        <v>291</v>
      </c>
      <c r="F282" s="216" t="s">
        <v>178</v>
      </c>
      <c r="G282" s="217">
        <v>-7</v>
      </c>
      <c r="I282" s="218">
        <v>3795072.48</v>
      </c>
      <c r="J282" s="231"/>
      <c r="K282" s="220">
        <v>1689538</v>
      </c>
      <c r="L282" s="220"/>
      <c r="M282" s="220">
        <v>2371190</v>
      </c>
      <c r="N282" s="220"/>
      <c r="O282" s="220">
        <v>146065</v>
      </c>
      <c r="Q282" s="221">
        <v>3.85</v>
      </c>
      <c r="S282" s="222">
        <v>16.2</v>
      </c>
      <c r="U282" s="112">
        <f t="shared" si="21"/>
        <v>2371189.5536000002</v>
      </c>
      <c r="V282" s="112">
        <f t="shared" si="22"/>
        <v>16.233800020538801</v>
      </c>
      <c r="W282" s="333">
        <f t="shared" si="23"/>
        <v>146065</v>
      </c>
    </row>
    <row r="283" spans="1:23" x14ac:dyDescent="0.25">
      <c r="A283" s="214"/>
      <c r="C283" s="268" t="s">
        <v>270</v>
      </c>
      <c r="E283" s="216" t="s">
        <v>291</v>
      </c>
      <c r="F283" s="216" t="s">
        <v>178</v>
      </c>
      <c r="G283" s="217">
        <v>-7</v>
      </c>
      <c r="I283" s="218">
        <v>2983225.97</v>
      </c>
      <c r="J283" s="231"/>
      <c r="K283" s="220">
        <v>1154958</v>
      </c>
      <c r="L283" s="220"/>
      <c r="M283" s="220">
        <v>2037094</v>
      </c>
      <c r="N283" s="220"/>
      <c r="O283" s="220">
        <v>111785</v>
      </c>
      <c r="Q283" s="221">
        <v>3.75</v>
      </c>
      <c r="S283" s="222">
        <v>18.2</v>
      </c>
      <c r="U283" s="112">
        <f t="shared" si="21"/>
        <v>2037093.7879000003</v>
      </c>
      <c r="V283" s="112">
        <f t="shared" si="22"/>
        <v>18.223321554770319</v>
      </c>
      <c r="W283" s="333">
        <f t="shared" si="23"/>
        <v>111785</v>
      </c>
    </row>
    <row r="284" spans="1:23" x14ac:dyDescent="0.25">
      <c r="A284" s="214"/>
      <c r="C284" s="268" t="s">
        <v>271</v>
      </c>
      <c r="E284" s="216" t="s">
        <v>291</v>
      </c>
      <c r="F284" s="216" t="s">
        <v>178</v>
      </c>
      <c r="G284" s="217">
        <v>-7</v>
      </c>
      <c r="I284" s="218">
        <v>2970873.8</v>
      </c>
      <c r="J284" s="231"/>
      <c r="K284" s="220">
        <v>1150135</v>
      </c>
      <c r="L284" s="220"/>
      <c r="M284" s="220">
        <v>2028700</v>
      </c>
      <c r="N284" s="220"/>
      <c r="O284" s="220">
        <v>111325</v>
      </c>
      <c r="Q284" s="221">
        <v>3.75</v>
      </c>
      <c r="S284" s="222">
        <v>18.2</v>
      </c>
      <c r="U284" s="112">
        <f t="shared" si="21"/>
        <v>2028699.966</v>
      </c>
      <c r="V284" s="112">
        <f t="shared" si="22"/>
        <v>18.223220300920726</v>
      </c>
      <c r="W284" s="333">
        <f t="shared" si="23"/>
        <v>111325.00000000001</v>
      </c>
    </row>
    <row r="285" spans="1:23" x14ac:dyDescent="0.25">
      <c r="A285" s="214"/>
      <c r="C285" s="268" t="s">
        <v>272</v>
      </c>
      <c r="E285" s="216" t="s">
        <v>291</v>
      </c>
      <c r="F285" s="216" t="s">
        <v>178</v>
      </c>
      <c r="G285" s="217">
        <v>-7</v>
      </c>
      <c r="I285" s="218">
        <v>2990463.7</v>
      </c>
      <c r="J285" s="231"/>
      <c r="K285" s="220">
        <v>1150226</v>
      </c>
      <c r="L285" s="220"/>
      <c r="M285" s="220">
        <v>2049570</v>
      </c>
      <c r="N285" s="220"/>
      <c r="O285" s="220">
        <v>112470</v>
      </c>
      <c r="Q285" s="221">
        <v>3.76</v>
      </c>
      <c r="S285" s="222">
        <v>18.2</v>
      </c>
      <c r="U285" s="112">
        <f t="shared" si="21"/>
        <v>2049570.1590000005</v>
      </c>
      <c r="V285" s="112">
        <f t="shared" si="22"/>
        <v>18.223259535876235</v>
      </c>
      <c r="W285" s="333">
        <f t="shared" si="23"/>
        <v>112470</v>
      </c>
    </row>
    <row r="286" spans="1:23" x14ac:dyDescent="0.25">
      <c r="A286" s="214"/>
      <c r="C286" s="268" t="s">
        <v>273</v>
      </c>
      <c r="E286" s="216" t="s">
        <v>291</v>
      </c>
      <c r="F286" s="216" t="s">
        <v>178</v>
      </c>
      <c r="G286" s="217">
        <v>-7</v>
      </c>
      <c r="I286" s="218">
        <v>2987092.13</v>
      </c>
      <c r="J286" s="231"/>
      <c r="K286" s="220">
        <v>1149086</v>
      </c>
      <c r="L286" s="220"/>
      <c r="M286" s="220">
        <v>2047103</v>
      </c>
      <c r="N286" s="220"/>
      <c r="O286" s="220">
        <v>112335</v>
      </c>
      <c r="Q286" s="221">
        <v>3.76</v>
      </c>
      <c r="S286" s="222">
        <v>18.2</v>
      </c>
      <c r="U286" s="112">
        <f t="shared" si="21"/>
        <v>2047102.5791000002</v>
      </c>
      <c r="V286" s="112">
        <f t="shared" si="22"/>
        <v>18.223198468865448</v>
      </c>
      <c r="W286" s="333">
        <f t="shared" si="23"/>
        <v>112335</v>
      </c>
    </row>
    <row r="287" spans="1:23" x14ac:dyDescent="0.25">
      <c r="A287" s="214"/>
      <c r="C287" s="268" t="s">
        <v>274</v>
      </c>
      <c r="E287" s="216" t="s">
        <v>291</v>
      </c>
      <c r="F287" s="216" t="s">
        <v>178</v>
      </c>
      <c r="G287" s="217">
        <v>-7</v>
      </c>
      <c r="I287" s="218">
        <v>2866821.78</v>
      </c>
      <c r="J287" s="231"/>
      <c r="K287" s="220">
        <v>1327386</v>
      </c>
      <c r="L287" s="220"/>
      <c r="M287" s="220">
        <v>1740113</v>
      </c>
      <c r="N287" s="220"/>
      <c r="O287" s="220">
        <v>114116</v>
      </c>
      <c r="Q287" s="221">
        <v>3.98</v>
      </c>
      <c r="S287" s="222">
        <v>15.2</v>
      </c>
      <c r="U287" s="112">
        <f t="shared" si="21"/>
        <v>1740113.3045999999</v>
      </c>
      <c r="V287" s="112">
        <f t="shared" si="22"/>
        <v>15.248632969960392</v>
      </c>
      <c r="W287" s="333">
        <f t="shared" si="23"/>
        <v>114116</v>
      </c>
    </row>
    <row r="288" spans="1:23" x14ac:dyDescent="0.25">
      <c r="A288" s="214"/>
      <c r="C288" s="268" t="s">
        <v>275</v>
      </c>
      <c r="E288" s="216" t="s">
        <v>291</v>
      </c>
      <c r="F288" s="216" t="s">
        <v>178</v>
      </c>
      <c r="G288" s="217">
        <v>-7</v>
      </c>
      <c r="I288" s="218">
        <v>3721293.63</v>
      </c>
      <c r="J288" s="231"/>
      <c r="K288" s="220">
        <v>1994405</v>
      </c>
      <c r="L288" s="220"/>
      <c r="M288" s="220">
        <v>1987379</v>
      </c>
      <c r="N288" s="220"/>
      <c r="O288" s="220">
        <v>149756</v>
      </c>
      <c r="Q288" s="221">
        <v>4.0199999999999996</v>
      </c>
      <c r="S288" s="222">
        <v>13.3</v>
      </c>
      <c r="U288" s="112">
        <f t="shared" si="21"/>
        <v>1987379.1841000002</v>
      </c>
      <c r="V288" s="112">
        <f t="shared" si="22"/>
        <v>13.270780469563825</v>
      </c>
      <c r="W288" s="333">
        <f t="shared" si="23"/>
        <v>149756</v>
      </c>
    </row>
    <row r="289" spans="1:23" x14ac:dyDescent="0.25">
      <c r="A289" s="214"/>
      <c r="C289" s="268" t="s">
        <v>276</v>
      </c>
      <c r="E289" s="216" t="s">
        <v>291</v>
      </c>
      <c r="F289" s="216" t="s">
        <v>178</v>
      </c>
      <c r="G289" s="217">
        <v>-7</v>
      </c>
      <c r="I289" s="218">
        <v>3731462.57</v>
      </c>
      <c r="J289" s="231"/>
      <c r="K289" s="220">
        <v>1971763</v>
      </c>
      <c r="L289" s="220"/>
      <c r="M289" s="220">
        <v>2020902</v>
      </c>
      <c r="N289" s="220"/>
      <c r="O289" s="220">
        <v>152276</v>
      </c>
      <c r="Q289" s="221">
        <v>4.08</v>
      </c>
      <c r="S289" s="222">
        <v>13.3</v>
      </c>
      <c r="U289" s="112">
        <f t="shared" si="21"/>
        <v>2020901.9498999999</v>
      </c>
      <c r="V289" s="112">
        <f t="shared" si="22"/>
        <v>13.271309989755444</v>
      </c>
      <c r="W289" s="333">
        <f t="shared" si="23"/>
        <v>152276</v>
      </c>
    </row>
    <row r="290" spans="1:23" x14ac:dyDescent="0.25">
      <c r="A290" s="214"/>
      <c r="C290" s="268" t="s">
        <v>277</v>
      </c>
      <c r="E290" s="216" t="s">
        <v>291</v>
      </c>
      <c r="F290" s="216" t="s">
        <v>178</v>
      </c>
      <c r="G290" s="217">
        <v>-7</v>
      </c>
      <c r="I290" s="218">
        <v>4962634.83</v>
      </c>
      <c r="J290" s="231"/>
      <c r="K290" s="220">
        <v>3437474</v>
      </c>
      <c r="L290" s="220"/>
      <c r="M290" s="220">
        <v>1872545</v>
      </c>
      <c r="N290" s="220"/>
      <c r="O290" s="220">
        <v>200474</v>
      </c>
      <c r="Q290" s="221">
        <v>4.04</v>
      </c>
      <c r="S290" s="222">
        <v>9.3000000000000007</v>
      </c>
      <c r="U290" s="112">
        <f t="shared" si="21"/>
        <v>1872545.2681</v>
      </c>
      <c r="V290" s="112">
        <f t="shared" si="22"/>
        <v>9.340587806897652</v>
      </c>
      <c r="W290" s="333">
        <f t="shared" si="23"/>
        <v>200474</v>
      </c>
    </row>
    <row r="291" spans="1:23" x14ac:dyDescent="0.25">
      <c r="A291" s="214"/>
      <c r="C291" s="268" t="s">
        <v>278</v>
      </c>
      <c r="E291" s="216" t="s">
        <v>291</v>
      </c>
      <c r="F291" s="216" t="s">
        <v>178</v>
      </c>
      <c r="G291" s="217">
        <v>-7</v>
      </c>
      <c r="I291" s="218">
        <v>5460715.0800000001</v>
      </c>
      <c r="J291" s="231"/>
      <c r="K291" s="220">
        <v>3599863</v>
      </c>
      <c r="L291" s="220"/>
      <c r="M291" s="220">
        <v>2243102</v>
      </c>
      <c r="N291" s="220"/>
      <c r="O291" s="220">
        <v>151116</v>
      </c>
      <c r="Q291" s="221">
        <v>2.77</v>
      </c>
      <c r="S291" s="222">
        <v>14.8</v>
      </c>
      <c r="U291" s="112">
        <f t="shared" si="21"/>
        <v>2243102.1356000006</v>
      </c>
      <c r="V291" s="112">
        <f t="shared" si="22"/>
        <v>14.843577119563779</v>
      </c>
      <c r="W291" s="333">
        <f t="shared" si="23"/>
        <v>151116</v>
      </c>
    </row>
    <row r="292" spans="1:23" x14ac:dyDescent="0.25">
      <c r="A292" s="214"/>
      <c r="C292" s="268" t="s">
        <v>279</v>
      </c>
      <c r="E292" s="216" t="s">
        <v>291</v>
      </c>
      <c r="F292" s="216" t="s">
        <v>178</v>
      </c>
      <c r="G292" s="217">
        <v>-7</v>
      </c>
      <c r="I292" s="218">
        <v>4953096.82</v>
      </c>
      <c r="J292" s="231"/>
      <c r="K292" s="220">
        <v>3129054</v>
      </c>
      <c r="L292" s="220"/>
      <c r="M292" s="220">
        <v>2170760</v>
      </c>
      <c r="N292" s="220"/>
      <c r="O292" s="220">
        <v>145572</v>
      </c>
      <c r="Q292" s="221">
        <v>2.94</v>
      </c>
      <c r="S292" s="222">
        <v>14.9</v>
      </c>
      <c r="U292" s="112">
        <f t="shared" si="21"/>
        <v>2170759.5974000003</v>
      </c>
      <c r="V292" s="112">
        <f t="shared" si="22"/>
        <v>14.911933613607012</v>
      </c>
      <c r="W292" s="333">
        <f t="shared" si="23"/>
        <v>145572</v>
      </c>
    </row>
    <row r="293" spans="1:23" x14ac:dyDescent="0.25">
      <c r="A293" s="214"/>
      <c r="C293" s="268" t="s">
        <v>280</v>
      </c>
      <c r="D293" s="251"/>
      <c r="E293" s="216" t="s">
        <v>291</v>
      </c>
      <c r="F293" s="216" t="s">
        <v>178</v>
      </c>
      <c r="G293" s="217">
        <v>-7</v>
      </c>
      <c r="H293" s="251"/>
      <c r="I293" s="218">
        <v>5762894.9800000004</v>
      </c>
      <c r="J293" s="231"/>
      <c r="K293" s="220">
        <v>2847510</v>
      </c>
      <c r="L293" s="220"/>
      <c r="M293" s="220">
        <v>3318788</v>
      </c>
      <c r="N293" s="220"/>
      <c r="O293" s="220">
        <v>319972</v>
      </c>
      <c r="P293" s="251"/>
      <c r="Q293" s="221">
        <v>5.55</v>
      </c>
      <c r="S293" s="222">
        <v>10.4</v>
      </c>
      <c r="U293" s="112">
        <f t="shared" si="21"/>
        <v>3318787.6286000004</v>
      </c>
      <c r="V293" s="112">
        <f t="shared" si="22"/>
        <v>10.372120060505294</v>
      </c>
      <c r="W293" s="333">
        <f t="shared" si="23"/>
        <v>319972</v>
      </c>
    </row>
    <row r="294" spans="1:23" x14ac:dyDescent="0.25">
      <c r="A294" s="214"/>
      <c r="C294" s="268" t="s">
        <v>281</v>
      </c>
      <c r="E294" s="216" t="s">
        <v>291</v>
      </c>
      <c r="F294" s="216" t="s">
        <v>178</v>
      </c>
      <c r="G294" s="217">
        <v>-10</v>
      </c>
      <c r="I294" s="218">
        <v>2682135.6800000002</v>
      </c>
      <c r="J294" s="231"/>
      <c r="K294" s="220">
        <v>2341531</v>
      </c>
      <c r="L294" s="220"/>
      <c r="M294" s="220">
        <v>608818</v>
      </c>
      <c r="N294" s="220"/>
      <c r="O294" s="220">
        <v>143904</v>
      </c>
      <c r="Q294" s="221">
        <v>5.37</v>
      </c>
      <c r="S294" s="222">
        <v>4.2</v>
      </c>
      <c r="U294" s="112">
        <f t="shared" si="21"/>
        <v>608818.2480000006</v>
      </c>
      <c r="V294" s="112">
        <f t="shared" si="22"/>
        <v>4.2307232599510787</v>
      </c>
      <c r="W294" s="333">
        <f t="shared" si="23"/>
        <v>143904</v>
      </c>
    </row>
    <row r="295" spans="1:23" x14ac:dyDescent="0.25">
      <c r="A295" s="214"/>
      <c r="C295" s="268" t="s">
        <v>282</v>
      </c>
      <c r="E295" s="216" t="s">
        <v>291</v>
      </c>
      <c r="F295" s="216" t="s">
        <v>178</v>
      </c>
      <c r="G295" s="217">
        <v>-6</v>
      </c>
      <c r="I295" s="223">
        <v>5450549.4199999999</v>
      </c>
      <c r="J295" s="231"/>
      <c r="K295" s="220">
        <v>2269181</v>
      </c>
      <c r="L295" s="220"/>
      <c r="M295" s="220">
        <v>3508401</v>
      </c>
      <c r="N295" s="220"/>
      <c r="O295" s="220">
        <v>229696</v>
      </c>
      <c r="Q295" s="335">
        <v>4.21</v>
      </c>
      <c r="S295" s="336">
        <v>15.3</v>
      </c>
      <c r="U295" s="112">
        <f t="shared" si="21"/>
        <v>3508401.3852000004</v>
      </c>
      <c r="V295" s="112">
        <f t="shared" si="22"/>
        <v>15.274105774589023</v>
      </c>
      <c r="W295" s="333">
        <f t="shared" si="23"/>
        <v>229696</v>
      </c>
    </row>
    <row r="296" spans="1:23" x14ac:dyDescent="0.25">
      <c r="A296" s="214"/>
      <c r="E296" s="216"/>
      <c r="F296" s="216"/>
      <c r="G296" s="217"/>
      <c r="I296" s="218"/>
      <c r="K296" s="233"/>
      <c r="L296" s="211"/>
      <c r="M296" s="233"/>
      <c r="N296" s="211"/>
      <c r="O296" s="233"/>
      <c r="Q296" s="221"/>
      <c r="S296" s="222"/>
      <c r="W296" s="333"/>
    </row>
    <row r="297" spans="1:23" ht="15.6" x14ac:dyDescent="0.3">
      <c r="A297" s="214"/>
      <c r="C297" s="234" t="s">
        <v>292</v>
      </c>
      <c r="E297" s="216"/>
      <c r="F297" s="216"/>
      <c r="G297" s="217"/>
      <c r="I297" s="218">
        <f>+SUBTOTAL(9,I280:I296)</f>
        <v>172508939.61999997</v>
      </c>
      <c r="K297" s="211">
        <f>+SUBTOTAL(9,K280:K296)</f>
        <v>32807403</v>
      </c>
      <c r="L297" s="211"/>
      <c r="M297" s="211">
        <f>+SUBTOTAL(9,M280:M296)</f>
        <v>157472631</v>
      </c>
      <c r="N297" s="211"/>
      <c r="O297" s="211">
        <f>+SUBTOTAL(9,O280:O296)</f>
        <v>5625273</v>
      </c>
      <c r="Q297" s="221">
        <f>O297/I297*100</f>
        <v>3.2608588357167254</v>
      </c>
      <c r="S297" s="222">
        <f>ROUND(M297/O297,1)</f>
        <v>28</v>
      </c>
      <c r="U297" s="112">
        <f t="shared" si="21"/>
        <v>139701536.61999997</v>
      </c>
      <c r="V297" s="112">
        <f t="shared" si="22"/>
        <v>27.993775768749355</v>
      </c>
      <c r="W297" s="333">
        <f t="shared" si="23"/>
        <v>5625273</v>
      </c>
    </row>
    <row r="298" spans="1:23" x14ac:dyDescent="0.25">
      <c r="A298" s="214"/>
      <c r="E298" s="216"/>
      <c r="F298" s="216"/>
      <c r="G298" s="217"/>
      <c r="I298" s="218"/>
      <c r="K298" s="211"/>
      <c r="L298" s="211"/>
      <c r="M298" s="211"/>
      <c r="N298" s="211"/>
      <c r="O298" s="211"/>
      <c r="Q298" s="221"/>
      <c r="S298" s="222"/>
      <c r="W298" s="333"/>
    </row>
    <row r="299" spans="1:23" x14ac:dyDescent="0.25">
      <c r="A299" s="214">
        <v>345</v>
      </c>
      <c r="C299" s="112" t="s">
        <v>293</v>
      </c>
      <c r="I299" s="218"/>
      <c r="K299" s="211"/>
      <c r="L299" s="211"/>
      <c r="M299" s="211"/>
      <c r="N299" s="211"/>
      <c r="O299" s="211"/>
      <c r="Q299" s="221"/>
      <c r="S299" s="222"/>
      <c r="W299" s="333"/>
    </row>
    <row r="300" spans="1:23" x14ac:dyDescent="0.25">
      <c r="A300" s="214"/>
      <c r="C300" s="268" t="s">
        <v>266</v>
      </c>
      <c r="E300" s="216" t="s">
        <v>294</v>
      </c>
      <c r="F300" s="216" t="s">
        <v>178</v>
      </c>
      <c r="G300" s="217">
        <v>-12</v>
      </c>
      <c r="I300" s="218">
        <v>26286452.559999999</v>
      </c>
      <c r="J300" s="231"/>
      <c r="K300" s="220">
        <v>421424</v>
      </c>
      <c r="L300" s="220"/>
      <c r="M300" s="220">
        <v>29019403</v>
      </c>
      <c r="N300" s="220"/>
      <c r="O300" s="220">
        <v>779044</v>
      </c>
      <c r="Q300" s="221">
        <v>2.96</v>
      </c>
      <c r="S300" s="222">
        <v>37.299999999999997</v>
      </c>
      <c r="U300" s="112">
        <f t="shared" si="21"/>
        <v>29019402.867200002</v>
      </c>
      <c r="V300" s="112">
        <f t="shared" si="22"/>
        <v>37.250017970743627</v>
      </c>
      <c r="W300" s="333">
        <f t="shared" si="23"/>
        <v>779044</v>
      </c>
    </row>
    <row r="301" spans="1:23" x14ac:dyDescent="0.25">
      <c r="A301" s="214"/>
      <c r="C301" s="268" t="s">
        <v>268</v>
      </c>
      <c r="E301" s="216" t="s">
        <v>294</v>
      </c>
      <c r="F301" s="216" t="s">
        <v>178</v>
      </c>
      <c r="G301" s="217">
        <v>-7</v>
      </c>
      <c r="I301" s="218">
        <v>1889943.86</v>
      </c>
      <c r="J301" s="231"/>
      <c r="K301" s="220">
        <v>754635</v>
      </c>
      <c r="L301" s="220"/>
      <c r="M301" s="220">
        <v>1267605</v>
      </c>
      <c r="N301" s="220"/>
      <c r="O301" s="220">
        <v>78966</v>
      </c>
      <c r="Q301" s="221">
        <v>4.18</v>
      </c>
      <c r="S301" s="222">
        <v>16.100000000000001</v>
      </c>
      <c r="U301" s="112">
        <f t="shared" si="21"/>
        <v>1267604.9302000003</v>
      </c>
      <c r="V301" s="112">
        <f t="shared" si="22"/>
        <v>16.052541600182359</v>
      </c>
      <c r="W301" s="333">
        <f t="shared" si="23"/>
        <v>78965.999999999985</v>
      </c>
    </row>
    <row r="302" spans="1:23" x14ac:dyDescent="0.25">
      <c r="A302" s="214"/>
      <c r="C302" s="268" t="s">
        <v>269</v>
      </c>
      <c r="E302" s="216" t="s">
        <v>294</v>
      </c>
      <c r="F302" s="216" t="s">
        <v>178</v>
      </c>
      <c r="G302" s="217">
        <v>-7</v>
      </c>
      <c r="I302" s="218">
        <v>4329841.09</v>
      </c>
      <c r="J302" s="231"/>
      <c r="K302" s="220">
        <v>1688232</v>
      </c>
      <c r="L302" s="220"/>
      <c r="M302" s="220">
        <v>2944698</v>
      </c>
      <c r="N302" s="220"/>
      <c r="O302" s="220">
        <v>184149</v>
      </c>
      <c r="Q302" s="221">
        <v>4.25</v>
      </c>
      <c r="S302" s="222">
        <v>16</v>
      </c>
      <c r="U302" s="112">
        <f t="shared" si="21"/>
        <v>2944697.9663000004</v>
      </c>
      <c r="V302" s="112">
        <f t="shared" si="22"/>
        <v>15.990844370591207</v>
      </c>
      <c r="W302" s="333">
        <f t="shared" si="23"/>
        <v>184149</v>
      </c>
    </row>
    <row r="303" spans="1:23" x14ac:dyDescent="0.25">
      <c r="A303" s="214"/>
      <c r="C303" s="268" t="s">
        <v>270</v>
      </c>
      <c r="E303" s="216" t="s">
        <v>294</v>
      </c>
      <c r="F303" s="216" t="s">
        <v>178</v>
      </c>
      <c r="G303" s="217">
        <v>-7</v>
      </c>
      <c r="I303" s="218">
        <v>3833038.02</v>
      </c>
      <c r="J303" s="231"/>
      <c r="K303" s="220">
        <v>1250888</v>
      </c>
      <c r="L303" s="220"/>
      <c r="M303" s="220">
        <v>2850463</v>
      </c>
      <c r="N303" s="220"/>
      <c r="O303" s="220">
        <v>158187</v>
      </c>
      <c r="Q303" s="221">
        <v>4.13</v>
      </c>
      <c r="S303" s="222">
        <v>18</v>
      </c>
      <c r="U303" s="112">
        <f t="shared" si="21"/>
        <v>2850462.6814000001</v>
      </c>
      <c r="V303" s="112">
        <f t="shared" si="22"/>
        <v>18.019578094280821</v>
      </c>
      <c r="W303" s="333">
        <f t="shared" si="23"/>
        <v>158187</v>
      </c>
    </row>
    <row r="304" spans="1:23" x14ac:dyDescent="0.25">
      <c r="A304" s="214"/>
      <c r="C304" s="268" t="s">
        <v>271</v>
      </c>
      <c r="E304" s="216" t="s">
        <v>294</v>
      </c>
      <c r="F304" s="216" t="s">
        <v>178</v>
      </c>
      <c r="G304" s="217">
        <v>-7</v>
      </c>
      <c r="I304" s="218">
        <v>3144581.31</v>
      </c>
      <c r="J304" s="231"/>
      <c r="K304" s="220">
        <v>1229820</v>
      </c>
      <c r="L304" s="220"/>
      <c r="M304" s="220">
        <v>2134882</v>
      </c>
      <c r="N304" s="220"/>
      <c r="O304" s="220">
        <v>119062</v>
      </c>
      <c r="Q304" s="221">
        <v>3.79</v>
      </c>
      <c r="S304" s="222">
        <v>17.899999999999999</v>
      </c>
      <c r="U304" s="112">
        <f t="shared" si="21"/>
        <v>2134882.0017000004</v>
      </c>
      <c r="V304" s="112">
        <f t="shared" si="22"/>
        <v>17.930842754195293</v>
      </c>
      <c r="W304" s="333">
        <f t="shared" si="23"/>
        <v>119062</v>
      </c>
    </row>
    <row r="305" spans="1:23" x14ac:dyDescent="0.25">
      <c r="A305" s="214"/>
      <c r="C305" s="268" t="s">
        <v>272</v>
      </c>
      <c r="E305" s="216" t="s">
        <v>294</v>
      </c>
      <c r="F305" s="216" t="s">
        <v>178</v>
      </c>
      <c r="G305" s="217">
        <v>-7</v>
      </c>
      <c r="I305" s="218">
        <v>3423274.57</v>
      </c>
      <c r="J305" s="231"/>
      <c r="K305" s="220">
        <v>1257225</v>
      </c>
      <c r="L305" s="220"/>
      <c r="M305" s="220">
        <v>2405679</v>
      </c>
      <c r="N305" s="220"/>
      <c r="O305" s="220">
        <v>133945</v>
      </c>
      <c r="Q305" s="221">
        <v>3.91</v>
      </c>
      <c r="S305" s="222">
        <v>18</v>
      </c>
      <c r="U305" s="112">
        <f t="shared" si="21"/>
        <v>2405678.7899000002</v>
      </c>
      <c r="V305" s="112">
        <f t="shared" si="22"/>
        <v>17.960200082123258</v>
      </c>
      <c r="W305" s="333">
        <f t="shared" si="23"/>
        <v>133945</v>
      </c>
    </row>
    <row r="306" spans="1:23" x14ac:dyDescent="0.25">
      <c r="A306" s="214"/>
      <c r="C306" s="268" t="s">
        <v>273</v>
      </c>
      <c r="E306" s="216" t="s">
        <v>294</v>
      </c>
      <c r="F306" s="216" t="s">
        <v>178</v>
      </c>
      <c r="G306" s="217">
        <v>-7</v>
      </c>
      <c r="I306" s="218">
        <v>7261076.0700000003</v>
      </c>
      <c r="J306" s="231"/>
      <c r="K306" s="220">
        <v>2513401</v>
      </c>
      <c r="L306" s="220"/>
      <c r="M306" s="220">
        <v>5255950</v>
      </c>
      <c r="N306" s="220"/>
      <c r="O306" s="220">
        <v>293027</v>
      </c>
      <c r="Q306" s="221">
        <v>4.04</v>
      </c>
      <c r="S306" s="222">
        <v>17.899999999999999</v>
      </c>
      <c r="U306" s="112">
        <f t="shared" si="21"/>
        <v>5255950.3949000007</v>
      </c>
      <c r="V306" s="112">
        <f t="shared" si="22"/>
        <v>17.93674303050572</v>
      </c>
      <c r="W306" s="333">
        <f t="shared" si="23"/>
        <v>293027</v>
      </c>
    </row>
    <row r="307" spans="1:23" x14ac:dyDescent="0.25">
      <c r="A307" s="214"/>
      <c r="C307" s="268" t="s">
        <v>274</v>
      </c>
      <c r="E307" s="216" t="s">
        <v>294</v>
      </c>
      <c r="F307" s="216" t="s">
        <v>178</v>
      </c>
      <c r="G307" s="217">
        <v>-7</v>
      </c>
      <c r="I307" s="218">
        <v>2310232.75</v>
      </c>
      <c r="J307" s="231"/>
      <c r="K307" s="220">
        <v>1003516</v>
      </c>
      <c r="L307" s="220"/>
      <c r="M307" s="220">
        <v>1468433</v>
      </c>
      <c r="N307" s="220"/>
      <c r="O307" s="220">
        <v>97644</v>
      </c>
      <c r="Q307" s="221">
        <v>4.2300000000000004</v>
      </c>
      <c r="S307" s="222">
        <v>15</v>
      </c>
      <c r="U307" s="112">
        <f t="shared" si="21"/>
        <v>1468433.0425</v>
      </c>
      <c r="V307" s="112">
        <f t="shared" si="22"/>
        <v>15.038640367047643</v>
      </c>
      <c r="W307" s="333">
        <f t="shared" si="23"/>
        <v>97644</v>
      </c>
    </row>
    <row r="308" spans="1:23" x14ac:dyDescent="0.25">
      <c r="A308" s="214"/>
      <c r="C308" s="268" t="s">
        <v>275</v>
      </c>
      <c r="E308" s="216" t="s">
        <v>294</v>
      </c>
      <c r="F308" s="216" t="s">
        <v>178</v>
      </c>
      <c r="G308" s="217">
        <v>-7</v>
      </c>
      <c r="I308" s="218">
        <v>2026642.95</v>
      </c>
      <c r="J308" s="231"/>
      <c r="K308" s="220">
        <v>987425</v>
      </c>
      <c r="L308" s="220"/>
      <c r="M308" s="220">
        <v>1181083</v>
      </c>
      <c r="N308" s="220"/>
      <c r="O308" s="220">
        <v>90024</v>
      </c>
      <c r="Q308" s="221">
        <v>4.4400000000000004</v>
      </c>
      <c r="S308" s="222">
        <v>13.1</v>
      </c>
      <c r="U308" s="112">
        <f t="shared" si="21"/>
        <v>1181082.9564999999</v>
      </c>
      <c r="V308" s="112">
        <f t="shared" si="22"/>
        <v>13.119645872211855</v>
      </c>
      <c r="W308" s="333">
        <f t="shared" si="23"/>
        <v>90024</v>
      </c>
    </row>
    <row r="309" spans="1:23" x14ac:dyDescent="0.25">
      <c r="A309" s="214"/>
      <c r="C309" s="268" t="s">
        <v>276</v>
      </c>
      <c r="E309" s="216" t="s">
        <v>294</v>
      </c>
      <c r="F309" s="216" t="s">
        <v>178</v>
      </c>
      <c r="G309" s="217">
        <v>-7</v>
      </c>
      <c r="I309" s="218">
        <v>1987208.52</v>
      </c>
      <c r="J309" s="231"/>
      <c r="K309" s="220">
        <v>966000</v>
      </c>
      <c r="L309" s="220"/>
      <c r="M309" s="220">
        <v>1160313</v>
      </c>
      <c r="N309" s="220"/>
      <c r="O309" s="220">
        <v>88475</v>
      </c>
      <c r="Q309" s="221">
        <v>4.45</v>
      </c>
      <c r="S309" s="222">
        <v>13.1</v>
      </c>
      <c r="U309" s="112">
        <f t="shared" si="21"/>
        <v>1160313.1164000002</v>
      </c>
      <c r="V309" s="112">
        <f t="shared" si="22"/>
        <v>13.114586041254592</v>
      </c>
      <c r="W309" s="333">
        <f t="shared" si="23"/>
        <v>88475</v>
      </c>
    </row>
    <row r="310" spans="1:23" x14ac:dyDescent="0.25">
      <c r="A310" s="214"/>
      <c r="C310" s="268" t="s">
        <v>277</v>
      </c>
      <c r="E310" s="216" t="s">
        <v>294</v>
      </c>
      <c r="F310" s="216" t="s">
        <v>178</v>
      </c>
      <c r="G310" s="217">
        <v>-7</v>
      </c>
      <c r="I310" s="218">
        <v>3326335.69</v>
      </c>
      <c r="J310" s="231"/>
      <c r="K310" s="220">
        <v>1750769</v>
      </c>
      <c r="L310" s="220"/>
      <c r="M310" s="220">
        <v>1808410</v>
      </c>
      <c r="N310" s="220"/>
      <c r="O310" s="220">
        <v>194311</v>
      </c>
      <c r="Q310" s="221">
        <v>5.84</v>
      </c>
      <c r="S310" s="222">
        <v>9.3000000000000007</v>
      </c>
      <c r="U310" s="112">
        <f t="shared" si="21"/>
        <v>1808410.1883</v>
      </c>
      <c r="V310" s="112">
        <f t="shared" si="22"/>
        <v>9.3067813968329123</v>
      </c>
      <c r="W310" s="333">
        <f t="shared" si="23"/>
        <v>194311</v>
      </c>
    </row>
    <row r="311" spans="1:23" x14ac:dyDescent="0.25">
      <c r="A311" s="214"/>
      <c r="C311" s="268" t="s">
        <v>278</v>
      </c>
      <c r="E311" s="216" t="s">
        <v>294</v>
      </c>
      <c r="F311" s="216" t="s">
        <v>178</v>
      </c>
      <c r="G311" s="217">
        <v>-7</v>
      </c>
      <c r="I311" s="218">
        <v>4707156.4800000004</v>
      </c>
      <c r="J311" s="231"/>
      <c r="K311" s="220">
        <v>2494754</v>
      </c>
      <c r="L311" s="220"/>
      <c r="M311" s="220">
        <v>2541903</v>
      </c>
      <c r="N311" s="220"/>
      <c r="O311" s="220">
        <v>171279</v>
      </c>
      <c r="Q311" s="221">
        <v>3.64</v>
      </c>
      <c r="S311" s="222">
        <v>14.8</v>
      </c>
      <c r="U311" s="112">
        <f t="shared" si="21"/>
        <v>2541903.433600001</v>
      </c>
      <c r="V311" s="112">
        <f t="shared" si="22"/>
        <v>14.840716024731579</v>
      </c>
      <c r="W311" s="333">
        <f t="shared" si="23"/>
        <v>171279</v>
      </c>
    </row>
    <row r="312" spans="1:23" x14ac:dyDescent="0.25">
      <c r="A312" s="214"/>
      <c r="C312" s="268" t="s">
        <v>279</v>
      </c>
      <c r="E312" s="216" t="s">
        <v>294</v>
      </c>
      <c r="F312" s="216" t="s">
        <v>178</v>
      </c>
      <c r="G312" s="217">
        <v>-7</v>
      </c>
      <c r="I312" s="218">
        <v>3245891.87</v>
      </c>
      <c r="J312" s="231"/>
      <c r="K312" s="220">
        <v>1659633</v>
      </c>
      <c r="L312" s="220"/>
      <c r="M312" s="220">
        <v>1813471</v>
      </c>
      <c r="N312" s="220"/>
      <c r="O312" s="220">
        <v>122283</v>
      </c>
      <c r="P312" s="220"/>
      <c r="Q312" s="221">
        <v>3.77</v>
      </c>
      <c r="S312" s="222">
        <v>14.8</v>
      </c>
      <c r="U312" s="112">
        <f t="shared" si="21"/>
        <v>1813471.3009000001</v>
      </c>
      <c r="V312" s="112">
        <f t="shared" si="22"/>
        <v>14.830115388075203</v>
      </c>
      <c r="W312" s="333">
        <f t="shared" si="23"/>
        <v>122283</v>
      </c>
    </row>
    <row r="313" spans="1:23" x14ac:dyDescent="0.25">
      <c r="A313" s="214"/>
      <c r="C313" s="268" t="s">
        <v>280</v>
      </c>
      <c r="E313" s="216" t="s">
        <v>294</v>
      </c>
      <c r="F313" s="216" t="s">
        <v>178</v>
      </c>
      <c r="G313" s="217">
        <v>-7</v>
      </c>
      <c r="I313" s="218">
        <v>2454258.42</v>
      </c>
      <c r="J313" s="231"/>
      <c r="K313" s="220">
        <v>1381238</v>
      </c>
      <c r="L313" s="220"/>
      <c r="M313" s="220">
        <v>1244819</v>
      </c>
      <c r="N313" s="220"/>
      <c r="O313" s="220">
        <v>120670</v>
      </c>
      <c r="Q313" s="221">
        <v>4.92</v>
      </c>
      <c r="S313" s="222">
        <v>10.3</v>
      </c>
      <c r="U313" s="112">
        <f t="shared" si="21"/>
        <v>1244818.5093999999</v>
      </c>
      <c r="V313" s="112">
        <f t="shared" si="22"/>
        <v>10.315894588547277</v>
      </c>
      <c r="W313" s="333">
        <f t="shared" si="23"/>
        <v>120670.00000000001</v>
      </c>
    </row>
    <row r="314" spans="1:23" x14ac:dyDescent="0.25">
      <c r="A314" s="214"/>
      <c r="C314" s="268" t="s">
        <v>281</v>
      </c>
      <c r="E314" s="216" t="s">
        <v>294</v>
      </c>
      <c r="F314" s="216" t="s">
        <v>178</v>
      </c>
      <c r="G314" s="217">
        <v>-10</v>
      </c>
      <c r="I314" s="218">
        <v>816263.41</v>
      </c>
      <c r="J314" s="231"/>
      <c r="K314" s="220">
        <v>105619</v>
      </c>
      <c r="L314" s="220"/>
      <c r="M314" s="220">
        <v>792271</v>
      </c>
      <c r="N314" s="220"/>
      <c r="O314" s="220">
        <v>180894</v>
      </c>
      <c r="Q314" s="221">
        <v>22.16</v>
      </c>
      <c r="S314" s="222">
        <v>4.4000000000000004</v>
      </c>
      <c r="U314" s="112">
        <f t="shared" si="21"/>
        <v>792270.75100000016</v>
      </c>
      <c r="V314" s="112">
        <f t="shared" si="22"/>
        <v>4.3797527833980121</v>
      </c>
      <c r="W314" s="333">
        <f t="shared" si="23"/>
        <v>180894</v>
      </c>
    </row>
    <row r="315" spans="1:23" x14ac:dyDescent="0.25">
      <c r="A315" s="214"/>
      <c r="C315" s="268" t="s">
        <v>282</v>
      </c>
      <c r="E315" s="216" t="s">
        <v>294</v>
      </c>
      <c r="F315" s="216" t="s">
        <v>178</v>
      </c>
      <c r="G315" s="217">
        <v>-6</v>
      </c>
      <c r="I315" s="223">
        <v>2499650.62</v>
      </c>
      <c r="J315" s="231"/>
      <c r="K315" s="220">
        <v>1141302</v>
      </c>
      <c r="L315" s="220"/>
      <c r="M315" s="220">
        <v>1508328</v>
      </c>
      <c r="N315" s="220"/>
      <c r="O315" s="220">
        <v>100236</v>
      </c>
      <c r="Q315" s="335">
        <v>4.01</v>
      </c>
      <c r="S315" s="336">
        <v>15</v>
      </c>
      <c r="U315" s="112">
        <f t="shared" si="21"/>
        <v>1508327.6572000002</v>
      </c>
      <c r="V315" s="112">
        <f t="shared" si="22"/>
        <v>15.047767269244583</v>
      </c>
      <c r="W315" s="333">
        <f t="shared" si="23"/>
        <v>100236</v>
      </c>
    </row>
    <row r="316" spans="1:23" x14ac:dyDescent="0.25">
      <c r="A316" s="214"/>
      <c r="E316" s="216"/>
      <c r="F316" s="216"/>
      <c r="G316" s="217"/>
      <c r="I316" s="218"/>
      <c r="K316" s="233"/>
      <c r="L316" s="211"/>
      <c r="M316" s="233"/>
      <c r="N316" s="211"/>
      <c r="O316" s="233"/>
      <c r="Q316" s="221"/>
      <c r="S316" s="222"/>
      <c r="W316" s="333"/>
    </row>
    <row r="317" spans="1:23" ht="15.6" x14ac:dyDescent="0.3">
      <c r="A317" s="214"/>
      <c r="C317" s="234" t="s">
        <v>295</v>
      </c>
      <c r="E317" s="216"/>
      <c r="F317" s="216"/>
      <c r="G317" s="217"/>
      <c r="I317" s="218">
        <f>+SUBTOTAL(9,I300:I316)</f>
        <v>73541848.190000013</v>
      </c>
      <c r="K317" s="211">
        <f>+SUBTOTAL(9,K300:K316)</f>
        <v>20605881</v>
      </c>
      <c r="L317" s="211"/>
      <c r="M317" s="211">
        <f>+SUBTOTAL(9,M300:M316)</f>
        <v>59397711</v>
      </c>
      <c r="N317" s="211"/>
      <c r="O317" s="211">
        <f>+SUBTOTAL(9,O300:O316)</f>
        <v>2912196</v>
      </c>
      <c r="Q317" s="221">
        <f>O317/I317*100</f>
        <v>3.9599167979517693</v>
      </c>
      <c r="S317" s="222">
        <f>ROUND(M317/O317,1)</f>
        <v>20.399999999999999</v>
      </c>
      <c r="U317" s="112">
        <f t="shared" ref="U317:U380" si="24">I317*(1-(G317/100))-K317</f>
        <v>52935967.190000013</v>
      </c>
      <c r="V317" s="112">
        <f t="shared" ref="V317:V380" si="25">M317/O317</f>
        <v>20.39619276999213</v>
      </c>
      <c r="W317" s="333">
        <f t="shared" ref="W317:W380" si="26">M317/V317</f>
        <v>2912196</v>
      </c>
    </row>
    <row r="318" spans="1:23" x14ac:dyDescent="0.25">
      <c r="A318" s="214"/>
      <c r="E318" s="216"/>
      <c r="F318" s="216"/>
      <c r="G318" s="217"/>
      <c r="I318" s="218"/>
      <c r="K318" s="211"/>
      <c r="L318" s="211"/>
      <c r="M318" s="211"/>
      <c r="N318" s="211"/>
      <c r="O318" s="211"/>
      <c r="Q318" s="221"/>
      <c r="S318" s="222"/>
      <c r="W318" s="333"/>
    </row>
    <row r="319" spans="1:23" x14ac:dyDescent="0.25">
      <c r="A319" s="214">
        <v>346</v>
      </c>
      <c r="C319" s="112" t="s">
        <v>296</v>
      </c>
      <c r="I319" s="218"/>
      <c r="K319" s="211"/>
      <c r="L319" s="211"/>
      <c r="M319" s="211"/>
      <c r="N319" s="211"/>
      <c r="O319" s="211"/>
      <c r="Q319" s="221"/>
      <c r="S319" s="222"/>
      <c r="W319" s="333"/>
    </row>
    <row r="320" spans="1:23" x14ac:dyDescent="0.25">
      <c r="A320" s="214"/>
      <c r="C320" s="268" t="s">
        <v>266</v>
      </c>
      <c r="E320" s="216" t="s">
        <v>297</v>
      </c>
      <c r="F320" s="216" t="s">
        <v>178</v>
      </c>
      <c r="G320" s="217">
        <v>-12</v>
      </c>
      <c r="I320" s="218">
        <v>21065.55</v>
      </c>
      <c r="J320" s="231"/>
      <c r="K320" s="220">
        <v>88</v>
      </c>
      <c r="L320" s="220"/>
      <c r="M320" s="220">
        <v>23505</v>
      </c>
      <c r="N320" s="220"/>
      <c r="O320" s="220">
        <v>700</v>
      </c>
      <c r="Q320" s="221">
        <v>3.32</v>
      </c>
      <c r="S320" s="222">
        <v>33.6</v>
      </c>
      <c r="U320" s="112">
        <f t="shared" si="24"/>
        <v>23505.416000000001</v>
      </c>
      <c r="V320" s="112">
        <f t="shared" si="25"/>
        <v>33.578571428571429</v>
      </c>
      <c r="W320" s="333">
        <f t="shared" si="26"/>
        <v>700</v>
      </c>
    </row>
    <row r="321" spans="1:23" x14ac:dyDescent="0.25">
      <c r="A321" s="214"/>
      <c r="C321" s="268" t="s">
        <v>268</v>
      </c>
      <c r="E321" s="216" t="s">
        <v>297</v>
      </c>
      <c r="F321" s="216" t="s">
        <v>178</v>
      </c>
      <c r="G321" s="217">
        <v>-7</v>
      </c>
      <c r="I321" s="218">
        <v>28963.63</v>
      </c>
      <c r="J321" s="231"/>
      <c r="K321" s="220">
        <v>12880</v>
      </c>
      <c r="L321" s="220"/>
      <c r="M321" s="220">
        <v>18111</v>
      </c>
      <c r="N321" s="220"/>
      <c r="O321" s="220">
        <v>1169</v>
      </c>
      <c r="Q321" s="221">
        <v>4.04</v>
      </c>
      <c r="S321" s="222">
        <v>15.5</v>
      </c>
      <c r="U321" s="112">
        <f t="shared" si="24"/>
        <v>18111.084100000004</v>
      </c>
      <c r="V321" s="112">
        <f t="shared" si="25"/>
        <v>15.492728828058169</v>
      </c>
      <c r="W321" s="333">
        <f t="shared" si="26"/>
        <v>1169</v>
      </c>
    </row>
    <row r="322" spans="1:23" x14ac:dyDescent="0.25">
      <c r="A322" s="214"/>
      <c r="C322" s="268" t="s">
        <v>270</v>
      </c>
      <c r="E322" s="216" t="s">
        <v>297</v>
      </c>
      <c r="F322" s="216" t="s">
        <v>178</v>
      </c>
      <c r="G322" s="217">
        <v>-7</v>
      </c>
      <c r="I322" s="218">
        <v>8888.93</v>
      </c>
      <c r="J322" s="231"/>
      <c r="K322" s="220">
        <v>3661</v>
      </c>
      <c r="L322" s="220"/>
      <c r="M322" s="220">
        <v>5850</v>
      </c>
      <c r="N322" s="220"/>
      <c r="O322" s="220">
        <v>346</v>
      </c>
      <c r="Q322" s="221">
        <v>3.89</v>
      </c>
      <c r="S322" s="222">
        <v>16.899999999999999</v>
      </c>
      <c r="U322" s="112">
        <f t="shared" si="24"/>
        <v>5850.1551000000018</v>
      </c>
      <c r="V322" s="112">
        <f t="shared" si="25"/>
        <v>16.907514450867051</v>
      </c>
      <c r="W322" s="333">
        <f t="shared" si="26"/>
        <v>346</v>
      </c>
    </row>
    <row r="323" spans="1:23" x14ac:dyDescent="0.25">
      <c r="A323" s="214"/>
      <c r="C323" s="268" t="s">
        <v>271</v>
      </c>
      <c r="E323" s="216" t="s">
        <v>297</v>
      </c>
      <c r="F323" s="216" t="s">
        <v>178</v>
      </c>
      <c r="G323" s="217">
        <v>-7</v>
      </c>
      <c r="I323" s="218">
        <v>8861.01</v>
      </c>
      <c r="J323" s="231"/>
      <c r="K323" s="220">
        <v>3649</v>
      </c>
      <c r="L323" s="220"/>
      <c r="M323" s="220">
        <v>5832</v>
      </c>
      <c r="N323" s="220"/>
      <c r="O323" s="220">
        <v>345</v>
      </c>
      <c r="Q323" s="221">
        <v>3.89</v>
      </c>
      <c r="S323" s="222">
        <v>16.899999999999999</v>
      </c>
      <c r="U323" s="112">
        <f t="shared" si="24"/>
        <v>5832.2807000000012</v>
      </c>
      <c r="V323" s="112">
        <f t="shared" si="25"/>
        <v>16.904347826086955</v>
      </c>
      <c r="W323" s="333">
        <f t="shared" si="26"/>
        <v>345.00000000000006</v>
      </c>
    </row>
    <row r="324" spans="1:23" x14ac:dyDescent="0.25">
      <c r="A324" s="214"/>
      <c r="C324" s="268" t="s">
        <v>272</v>
      </c>
      <c r="E324" s="216" t="s">
        <v>297</v>
      </c>
      <c r="F324" s="216" t="s">
        <v>178</v>
      </c>
      <c r="G324" s="217">
        <v>-7</v>
      </c>
      <c r="I324" s="218">
        <v>9113.52</v>
      </c>
      <c r="J324" s="231"/>
      <c r="K324" s="220">
        <v>3730</v>
      </c>
      <c r="L324" s="220"/>
      <c r="M324" s="220">
        <v>6021</v>
      </c>
      <c r="N324" s="220"/>
      <c r="O324" s="220">
        <v>356</v>
      </c>
      <c r="Q324" s="221">
        <v>3.91</v>
      </c>
      <c r="S324" s="222">
        <v>16.899999999999999</v>
      </c>
      <c r="U324" s="112">
        <f t="shared" si="24"/>
        <v>6021.4664000000012</v>
      </c>
      <c r="V324" s="112">
        <f t="shared" si="25"/>
        <v>16.912921348314608</v>
      </c>
      <c r="W324" s="333">
        <f t="shared" si="26"/>
        <v>355.99999999999994</v>
      </c>
    </row>
    <row r="325" spans="1:23" x14ac:dyDescent="0.25">
      <c r="A325" s="214"/>
      <c r="C325" s="268" t="s">
        <v>273</v>
      </c>
      <c r="E325" s="216" t="s">
        <v>297</v>
      </c>
      <c r="F325" s="216" t="s">
        <v>178</v>
      </c>
      <c r="G325" s="217">
        <v>-7</v>
      </c>
      <c r="I325" s="218">
        <v>41868.51</v>
      </c>
      <c r="J325" s="231"/>
      <c r="K325" s="220">
        <v>11271</v>
      </c>
      <c r="L325" s="220"/>
      <c r="M325" s="220">
        <v>33528</v>
      </c>
      <c r="N325" s="220"/>
      <c r="O325" s="220">
        <v>1930</v>
      </c>
      <c r="Q325" s="221">
        <v>4.6100000000000003</v>
      </c>
      <c r="S325" s="222">
        <v>17.399999999999999</v>
      </c>
      <c r="U325" s="112">
        <f t="shared" si="24"/>
        <v>33528.305700000004</v>
      </c>
      <c r="V325" s="112">
        <f t="shared" si="25"/>
        <v>17.372020725388602</v>
      </c>
      <c r="W325" s="333">
        <f t="shared" si="26"/>
        <v>1930</v>
      </c>
    </row>
    <row r="326" spans="1:23" x14ac:dyDescent="0.25">
      <c r="A326" s="214"/>
      <c r="C326" s="268" t="s">
        <v>274</v>
      </c>
      <c r="E326" s="216" t="s">
        <v>297</v>
      </c>
      <c r="F326" s="216" t="s">
        <v>178</v>
      </c>
      <c r="G326" s="217">
        <v>-7</v>
      </c>
      <c r="I326" s="218">
        <v>2139352.61</v>
      </c>
      <c r="J326" s="231"/>
      <c r="K326" s="220">
        <v>1067229</v>
      </c>
      <c r="L326" s="220"/>
      <c r="M326" s="220">
        <v>1221878</v>
      </c>
      <c r="N326" s="220"/>
      <c r="O326" s="220">
        <v>85804</v>
      </c>
      <c r="Q326" s="221">
        <v>4.01</v>
      </c>
      <c r="S326" s="222">
        <v>14.2</v>
      </c>
      <c r="U326" s="112">
        <f t="shared" si="24"/>
        <v>1221878.2927000001</v>
      </c>
      <c r="V326" s="112">
        <f t="shared" si="25"/>
        <v>14.240338445760104</v>
      </c>
      <c r="W326" s="333">
        <f t="shared" si="26"/>
        <v>85804</v>
      </c>
    </row>
    <row r="327" spans="1:23" x14ac:dyDescent="0.25">
      <c r="A327" s="235"/>
      <c r="C327" s="268" t="s">
        <v>275</v>
      </c>
      <c r="E327" s="216" t="s">
        <v>297</v>
      </c>
      <c r="F327" s="216" t="s">
        <v>178</v>
      </c>
      <c r="G327" s="217">
        <v>-7</v>
      </c>
      <c r="I327" s="218">
        <v>102224.96000000001</v>
      </c>
      <c r="J327" s="231"/>
      <c r="K327" s="220">
        <v>26854</v>
      </c>
      <c r="L327" s="220"/>
      <c r="M327" s="220">
        <v>82527</v>
      </c>
      <c r="N327" s="220"/>
      <c r="O327" s="220">
        <v>6356</v>
      </c>
      <c r="Q327" s="221">
        <v>6.22</v>
      </c>
      <c r="S327" s="222">
        <v>13</v>
      </c>
      <c r="U327" s="112">
        <f t="shared" si="24"/>
        <v>82526.707200000019</v>
      </c>
      <c r="V327" s="112">
        <f t="shared" si="25"/>
        <v>12.98410950283197</v>
      </c>
      <c r="W327" s="333">
        <f t="shared" si="26"/>
        <v>6356</v>
      </c>
    </row>
    <row r="328" spans="1:23" x14ac:dyDescent="0.25">
      <c r="A328" s="214"/>
      <c r="C328" s="268" t="s">
        <v>276</v>
      </c>
      <c r="E328" s="216" t="s">
        <v>297</v>
      </c>
      <c r="F328" s="216" t="s">
        <v>178</v>
      </c>
      <c r="G328" s="217">
        <v>-7</v>
      </c>
      <c r="I328" s="218">
        <v>84123.48</v>
      </c>
      <c r="J328" s="231"/>
      <c r="K328" s="220">
        <v>21717</v>
      </c>
      <c r="L328" s="220"/>
      <c r="M328" s="220">
        <v>68295</v>
      </c>
      <c r="N328" s="220"/>
      <c r="O328" s="220">
        <v>5249</v>
      </c>
      <c r="Q328" s="221">
        <v>6.24</v>
      </c>
      <c r="S328" s="222">
        <v>13</v>
      </c>
      <c r="U328" s="112">
        <f t="shared" si="24"/>
        <v>68295.123600000006</v>
      </c>
      <c r="V328" s="112">
        <f t="shared" si="25"/>
        <v>13.011049723756907</v>
      </c>
      <c r="W328" s="333">
        <f t="shared" si="26"/>
        <v>5249</v>
      </c>
    </row>
    <row r="329" spans="1:23" x14ac:dyDescent="0.25">
      <c r="A329" s="214"/>
      <c r="C329" s="268" t="s">
        <v>277</v>
      </c>
      <c r="E329" s="216" t="s">
        <v>297</v>
      </c>
      <c r="F329" s="216" t="s">
        <v>178</v>
      </c>
      <c r="G329" s="217">
        <v>-7</v>
      </c>
      <c r="I329" s="218">
        <v>291226.01</v>
      </c>
      <c r="J329" s="231"/>
      <c r="K329" s="220">
        <v>180825</v>
      </c>
      <c r="L329" s="220"/>
      <c r="M329" s="220">
        <v>130787</v>
      </c>
      <c r="N329" s="220"/>
      <c r="O329" s="220">
        <v>14504</v>
      </c>
      <c r="Q329" s="221">
        <v>4.9800000000000004</v>
      </c>
      <c r="S329" s="222">
        <v>9</v>
      </c>
      <c r="U329" s="112">
        <f t="shared" si="24"/>
        <v>130786.83070000005</v>
      </c>
      <c r="V329" s="112">
        <f t="shared" si="25"/>
        <v>9.0173055708769994</v>
      </c>
      <c r="W329" s="333">
        <f t="shared" si="26"/>
        <v>14504</v>
      </c>
    </row>
    <row r="330" spans="1:23" x14ac:dyDescent="0.25">
      <c r="A330" s="214"/>
      <c r="C330" s="268" t="s">
        <v>278</v>
      </c>
      <c r="E330" s="216" t="s">
        <v>297</v>
      </c>
      <c r="F330" s="216" t="s">
        <v>178</v>
      </c>
      <c r="G330" s="217">
        <v>-7</v>
      </c>
      <c r="I330" s="218">
        <v>860425.29</v>
      </c>
      <c r="J330" s="231"/>
      <c r="K330" s="220">
        <v>524836</v>
      </c>
      <c r="L330" s="220"/>
      <c r="M330" s="220">
        <v>395819</v>
      </c>
      <c r="N330" s="220"/>
      <c r="O330" s="220">
        <v>28439</v>
      </c>
      <c r="Q330" s="221">
        <v>3.31</v>
      </c>
      <c r="S330" s="222">
        <v>13.9</v>
      </c>
      <c r="U330" s="112">
        <f t="shared" si="24"/>
        <v>395819.06030000013</v>
      </c>
      <c r="V330" s="112">
        <f t="shared" si="25"/>
        <v>13.918175744576111</v>
      </c>
      <c r="W330" s="333">
        <f t="shared" si="26"/>
        <v>28439</v>
      </c>
    </row>
    <row r="331" spans="1:23" x14ac:dyDescent="0.25">
      <c r="A331" s="214"/>
      <c r="C331" s="268" t="s">
        <v>279</v>
      </c>
      <c r="E331" s="216" t="s">
        <v>297</v>
      </c>
      <c r="F331" s="216" t="s">
        <v>178</v>
      </c>
      <c r="G331" s="217">
        <v>-7</v>
      </c>
      <c r="I331" s="218">
        <v>274390.87</v>
      </c>
      <c r="J331" s="231"/>
      <c r="K331" s="220">
        <v>170711</v>
      </c>
      <c r="L331" s="220"/>
      <c r="M331" s="220">
        <v>122887</v>
      </c>
      <c r="N331" s="220"/>
      <c r="O331" s="220">
        <v>8936</v>
      </c>
      <c r="Q331" s="221">
        <v>3.26</v>
      </c>
      <c r="S331" s="222">
        <v>13.8</v>
      </c>
      <c r="U331" s="112">
        <f t="shared" si="24"/>
        <v>122887.23090000002</v>
      </c>
      <c r="V331" s="112">
        <f t="shared" si="25"/>
        <v>13.7519024171889</v>
      </c>
      <c r="W331" s="333">
        <f t="shared" si="26"/>
        <v>8936</v>
      </c>
    </row>
    <row r="332" spans="1:23" x14ac:dyDescent="0.25">
      <c r="A332" s="214"/>
      <c r="C332" s="268" t="s">
        <v>280</v>
      </c>
      <c r="E332" s="216" t="s">
        <v>297</v>
      </c>
      <c r="F332" s="216" t="s">
        <v>178</v>
      </c>
      <c r="G332" s="217">
        <v>-7</v>
      </c>
      <c r="I332" s="218">
        <v>590562.81999999995</v>
      </c>
      <c r="J332" s="231"/>
      <c r="K332" s="220">
        <v>323816</v>
      </c>
      <c r="L332" s="220"/>
      <c r="M332" s="220">
        <v>308086</v>
      </c>
      <c r="N332" s="220"/>
      <c r="O332" s="220">
        <v>30798</v>
      </c>
      <c r="Q332" s="221">
        <v>5.22</v>
      </c>
      <c r="S332" s="222">
        <v>10</v>
      </c>
      <c r="U332" s="112">
        <f t="shared" si="24"/>
        <v>308086.21739999996</v>
      </c>
      <c r="V332" s="112">
        <f t="shared" si="25"/>
        <v>10.003441781933892</v>
      </c>
      <c r="W332" s="333">
        <f t="shared" si="26"/>
        <v>30798</v>
      </c>
    </row>
    <row r="333" spans="1:23" x14ac:dyDescent="0.25">
      <c r="A333" s="214"/>
      <c r="C333" s="268" t="s">
        <v>281</v>
      </c>
      <c r="E333" s="216" t="s">
        <v>297</v>
      </c>
      <c r="F333" s="216" t="s">
        <v>178</v>
      </c>
      <c r="G333" s="217">
        <v>-10</v>
      </c>
      <c r="I333" s="218">
        <v>104991.22</v>
      </c>
      <c r="J333" s="231"/>
      <c r="K333" s="220">
        <v>35538</v>
      </c>
      <c r="L333" s="220"/>
      <c r="M333" s="220">
        <v>79952</v>
      </c>
      <c r="N333" s="220"/>
      <c r="O333" s="220">
        <v>18636</v>
      </c>
      <c r="Q333" s="221">
        <v>17.75</v>
      </c>
      <c r="S333" s="222">
        <v>4.3</v>
      </c>
      <c r="U333" s="112">
        <f t="shared" si="24"/>
        <v>79952.342000000004</v>
      </c>
      <c r="V333" s="112">
        <f t="shared" si="25"/>
        <v>4.2901910281176221</v>
      </c>
      <c r="W333" s="333">
        <f t="shared" si="26"/>
        <v>18636</v>
      </c>
    </row>
    <row r="334" spans="1:23" x14ac:dyDescent="0.25">
      <c r="A334" s="214"/>
      <c r="C334" s="268" t="s">
        <v>282</v>
      </c>
      <c r="E334" s="216" t="s">
        <v>297</v>
      </c>
      <c r="F334" s="216" t="s">
        <v>178</v>
      </c>
      <c r="G334" s="217">
        <v>-6</v>
      </c>
      <c r="I334" s="223">
        <v>1089550.03</v>
      </c>
      <c r="J334" s="231"/>
      <c r="K334" s="220">
        <v>546300</v>
      </c>
      <c r="L334" s="220"/>
      <c r="M334" s="220">
        <v>608623</v>
      </c>
      <c r="N334" s="220"/>
      <c r="O334" s="220">
        <v>42769</v>
      </c>
      <c r="Q334" s="335">
        <v>3.93</v>
      </c>
      <c r="S334" s="336">
        <v>14.2</v>
      </c>
      <c r="U334" s="112">
        <f t="shared" si="24"/>
        <v>608623.0318</v>
      </c>
      <c r="V334" s="112">
        <f t="shared" si="25"/>
        <v>14.230470668007202</v>
      </c>
      <c r="W334" s="333">
        <f t="shared" si="26"/>
        <v>42769</v>
      </c>
    </row>
    <row r="335" spans="1:23" x14ac:dyDescent="0.25">
      <c r="A335" s="214"/>
      <c r="E335" s="216"/>
      <c r="F335" s="216"/>
      <c r="G335" s="217"/>
      <c r="I335" s="218"/>
      <c r="K335" s="233"/>
      <c r="L335" s="211"/>
      <c r="M335" s="233"/>
      <c r="N335" s="211"/>
      <c r="O335" s="233"/>
      <c r="Q335" s="221"/>
      <c r="S335" s="222"/>
      <c r="W335" s="333"/>
    </row>
    <row r="336" spans="1:23" ht="15.6" x14ac:dyDescent="0.3">
      <c r="A336" s="214"/>
      <c r="C336" s="234" t="s">
        <v>298</v>
      </c>
      <c r="E336" s="216"/>
      <c r="F336" s="216"/>
      <c r="G336" s="217"/>
      <c r="I336" s="223">
        <f>+SUBTOTAL(9,I320:I335)</f>
        <v>5655608.4400000004</v>
      </c>
      <c r="K336" s="253">
        <f>+SUBTOTAL(9,K320:K335)</f>
        <v>2933105</v>
      </c>
      <c r="L336" s="211"/>
      <c r="M336" s="253">
        <f>+SUBTOTAL(9,M320:M335)</f>
        <v>3111701</v>
      </c>
      <c r="N336" s="211"/>
      <c r="O336" s="253">
        <f>+SUBTOTAL(9,O320:O335)</f>
        <v>246337</v>
      </c>
      <c r="Q336" s="335">
        <f>O336/I336*100</f>
        <v>4.3556233182225039</v>
      </c>
      <c r="S336" s="336">
        <f>ROUND(M336/O336,1)</f>
        <v>12.6</v>
      </c>
      <c r="U336" s="112">
        <f t="shared" si="24"/>
        <v>2722503.4400000004</v>
      </c>
      <c r="V336" s="112">
        <f t="shared" si="25"/>
        <v>12.631886399525852</v>
      </c>
      <c r="W336" s="333">
        <f t="shared" si="26"/>
        <v>246337</v>
      </c>
    </row>
    <row r="337" spans="1:23" x14ac:dyDescent="0.25">
      <c r="A337" s="214"/>
      <c r="E337" s="216"/>
      <c r="F337" s="216"/>
      <c r="G337" s="217"/>
      <c r="I337" s="218"/>
      <c r="K337" s="211"/>
      <c r="L337" s="211"/>
      <c r="M337" s="211"/>
      <c r="N337" s="211"/>
      <c r="O337" s="211"/>
      <c r="Q337" s="221"/>
      <c r="S337" s="222"/>
      <c r="W337" s="333"/>
    </row>
    <row r="338" spans="1:23" ht="15.6" x14ac:dyDescent="0.3">
      <c r="A338" s="214"/>
      <c r="C338" s="269" t="s">
        <v>299</v>
      </c>
      <c r="E338" s="202"/>
      <c r="G338" s="198"/>
      <c r="H338" s="228"/>
      <c r="I338" s="227">
        <f>+SUBTOTAL(9,I212:I337)</f>
        <v>968820182.33000028</v>
      </c>
      <c r="J338" s="228"/>
      <c r="K338" s="229">
        <f>+SUBTOTAL(9,K212:K337)</f>
        <v>248685587</v>
      </c>
      <c r="L338" s="229"/>
      <c r="M338" s="229">
        <f>+SUBTOTAL(9,M212:M337)</f>
        <v>808314177</v>
      </c>
      <c r="N338" s="229"/>
      <c r="O338" s="229">
        <f>+SUBTOTAL(9,O212:O337)</f>
        <v>38767650</v>
      </c>
      <c r="P338" s="228"/>
      <c r="Q338" s="230">
        <f>ROUND(((O338/I338)*100),2)</f>
        <v>4</v>
      </c>
      <c r="S338" s="222"/>
      <c r="U338" s="112">
        <f t="shared" si="24"/>
        <v>720134595.33000028</v>
      </c>
      <c r="V338" s="112">
        <f t="shared" si="25"/>
        <v>20.850223756147201</v>
      </c>
      <c r="W338" s="333">
        <f t="shared" si="26"/>
        <v>38767650</v>
      </c>
    </row>
    <row r="339" spans="1:23" ht="15.6" x14ac:dyDescent="0.3">
      <c r="A339" s="214"/>
      <c r="C339" s="269"/>
      <c r="E339" s="202"/>
      <c r="G339" s="198"/>
      <c r="H339" s="228"/>
      <c r="I339" s="218"/>
      <c r="J339" s="228"/>
      <c r="K339" s="229"/>
      <c r="L339" s="229"/>
      <c r="M339" s="229"/>
      <c r="N339" s="229"/>
      <c r="O339" s="229"/>
      <c r="P339" s="228"/>
      <c r="Q339" s="221"/>
      <c r="S339" s="222"/>
      <c r="W339" s="333"/>
    </row>
    <row r="340" spans="1:23" ht="15.6" x14ac:dyDescent="0.3">
      <c r="A340" s="214"/>
      <c r="C340" s="196" t="s">
        <v>300</v>
      </c>
      <c r="E340" s="202"/>
      <c r="G340" s="217"/>
      <c r="I340" s="218"/>
      <c r="K340" s="211"/>
      <c r="L340" s="211"/>
      <c r="M340" s="211"/>
      <c r="N340" s="211"/>
      <c r="O340" s="211"/>
      <c r="Q340" s="221"/>
      <c r="S340" s="222"/>
      <c r="W340" s="333"/>
    </row>
    <row r="341" spans="1:23" ht="15.6" x14ac:dyDescent="0.3">
      <c r="A341" s="214"/>
      <c r="C341" s="205"/>
      <c r="E341" s="202"/>
      <c r="G341" s="217"/>
      <c r="I341" s="218"/>
      <c r="K341" s="211"/>
      <c r="L341" s="211"/>
      <c r="M341" s="211"/>
      <c r="N341" s="211"/>
      <c r="O341" s="211"/>
      <c r="Q341" s="221"/>
      <c r="S341" s="222"/>
      <c r="W341" s="333"/>
    </row>
    <row r="342" spans="1:23" x14ac:dyDescent="0.25">
      <c r="A342" s="214">
        <v>350.1</v>
      </c>
      <c r="C342" s="112" t="s">
        <v>245</v>
      </c>
      <c r="E342" s="216" t="s">
        <v>234</v>
      </c>
      <c r="G342" s="217">
        <v>0</v>
      </c>
      <c r="I342" s="218">
        <v>29428995.300000001</v>
      </c>
      <c r="J342" s="231"/>
      <c r="K342" s="220">
        <v>17044058</v>
      </c>
      <c r="L342" s="220"/>
      <c r="M342" s="220">
        <v>12384937</v>
      </c>
      <c r="N342" s="220"/>
      <c r="O342" s="220">
        <v>253363</v>
      </c>
      <c r="Q342" s="221">
        <v>0.86</v>
      </c>
      <c r="S342" s="222">
        <v>48.9</v>
      </c>
      <c r="U342" s="112">
        <f t="shared" si="24"/>
        <v>12384937.300000001</v>
      </c>
      <c r="V342" s="112">
        <f t="shared" si="25"/>
        <v>48.882184849405796</v>
      </c>
      <c r="W342" s="333">
        <f t="shared" si="26"/>
        <v>253363</v>
      </c>
    </row>
    <row r="343" spans="1:23" ht="15" customHeight="1" x14ac:dyDescent="0.25">
      <c r="A343" s="214">
        <v>352.1</v>
      </c>
      <c r="C343" s="215" t="s">
        <v>301</v>
      </c>
      <c r="E343" s="216" t="s">
        <v>234</v>
      </c>
      <c r="G343" s="217">
        <v>-25</v>
      </c>
      <c r="I343" s="218">
        <v>25314463.82</v>
      </c>
      <c r="J343" s="231"/>
      <c r="K343" s="220">
        <v>6625682</v>
      </c>
      <c r="L343" s="220"/>
      <c r="M343" s="220">
        <v>25017398</v>
      </c>
      <c r="N343" s="220"/>
      <c r="O343" s="220">
        <v>420302</v>
      </c>
      <c r="Q343" s="221">
        <v>1.66</v>
      </c>
      <c r="S343" s="222">
        <v>59.5</v>
      </c>
      <c r="U343" s="112">
        <f t="shared" si="24"/>
        <v>25017397.774999999</v>
      </c>
      <c r="V343" s="112">
        <f t="shared" si="25"/>
        <v>59.522433868979924</v>
      </c>
      <c r="W343" s="333">
        <f t="shared" si="26"/>
        <v>420302</v>
      </c>
    </row>
    <row r="344" spans="1:23" ht="15" customHeight="1" x14ac:dyDescent="0.25">
      <c r="A344" s="214">
        <v>352.2</v>
      </c>
      <c r="C344" s="112" t="s">
        <v>302</v>
      </c>
      <c r="E344" s="216" t="s">
        <v>303</v>
      </c>
      <c r="G344" s="217">
        <v>-25</v>
      </c>
      <c r="I344" s="218">
        <v>193226.01</v>
      </c>
      <c r="J344" s="231"/>
      <c r="K344" s="220">
        <v>71970</v>
      </c>
      <c r="L344" s="220"/>
      <c r="M344" s="220">
        <v>169563</v>
      </c>
      <c r="N344" s="220"/>
      <c r="O344" s="220">
        <v>3543</v>
      </c>
      <c r="Q344" s="221">
        <v>1.83</v>
      </c>
      <c r="S344" s="222">
        <v>47.9</v>
      </c>
      <c r="U344" s="112">
        <f t="shared" si="24"/>
        <v>169562.51250000001</v>
      </c>
      <c r="V344" s="112">
        <f t="shared" si="25"/>
        <v>47.858594411515668</v>
      </c>
      <c r="W344" s="333">
        <f t="shared" si="26"/>
        <v>3542.9999999999995</v>
      </c>
    </row>
    <row r="345" spans="1:23" ht="15" customHeight="1" x14ac:dyDescent="0.25">
      <c r="A345" s="214">
        <v>353.1</v>
      </c>
      <c r="C345" s="112" t="s">
        <v>304</v>
      </c>
      <c r="E345" s="216" t="s">
        <v>229</v>
      </c>
      <c r="G345" s="217">
        <v>-15</v>
      </c>
      <c r="I345" s="218">
        <v>257735637.27000001</v>
      </c>
      <c r="J345" s="231"/>
      <c r="K345" s="220">
        <v>70441066</v>
      </c>
      <c r="L345" s="220"/>
      <c r="M345" s="220">
        <v>225954917</v>
      </c>
      <c r="N345" s="220"/>
      <c r="O345" s="220">
        <v>4908788</v>
      </c>
      <c r="Q345" s="221">
        <v>1.9</v>
      </c>
      <c r="S345" s="222">
        <v>46</v>
      </c>
      <c r="U345" s="112">
        <f t="shared" si="24"/>
        <v>225954916.86049998</v>
      </c>
      <c r="V345" s="112">
        <f t="shared" si="25"/>
        <v>46.030693727249982</v>
      </c>
      <c r="W345" s="333">
        <f t="shared" si="26"/>
        <v>4908788</v>
      </c>
    </row>
    <row r="346" spans="1:23" ht="15" customHeight="1" x14ac:dyDescent="0.25">
      <c r="A346" s="214">
        <v>353.2</v>
      </c>
      <c r="C346" s="112" t="s">
        <v>305</v>
      </c>
      <c r="E346" s="216" t="s">
        <v>306</v>
      </c>
      <c r="G346" s="217">
        <v>-15</v>
      </c>
      <c r="I346" s="218">
        <v>6568060.2699999996</v>
      </c>
      <c r="J346" s="231"/>
      <c r="K346" s="220">
        <v>7553269</v>
      </c>
      <c r="L346" s="220"/>
      <c r="M346" s="220">
        <v>0</v>
      </c>
      <c r="N346" s="220"/>
      <c r="O346" s="220">
        <v>0</v>
      </c>
      <c r="Q346" s="221">
        <v>0</v>
      </c>
      <c r="R346" s="225"/>
      <c r="S346" s="222">
        <v>0</v>
      </c>
      <c r="W346" s="333"/>
    </row>
    <row r="347" spans="1:23" x14ac:dyDescent="0.25">
      <c r="A347" s="214">
        <v>354</v>
      </c>
      <c r="C347" s="112" t="s">
        <v>307</v>
      </c>
      <c r="E347" s="216" t="s">
        <v>308</v>
      </c>
      <c r="G347" s="217">
        <v>-40</v>
      </c>
      <c r="I347" s="218">
        <v>76403298.640000001</v>
      </c>
      <c r="J347" s="231"/>
      <c r="K347" s="220">
        <v>49143732</v>
      </c>
      <c r="L347" s="220"/>
      <c r="M347" s="220">
        <v>57820886</v>
      </c>
      <c r="N347" s="220"/>
      <c r="O347" s="220">
        <v>1289330</v>
      </c>
      <c r="Q347" s="221">
        <v>1.69</v>
      </c>
      <c r="S347" s="222">
        <v>44.8</v>
      </c>
      <c r="U347" s="112">
        <f t="shared" si="24"/>
        <v>57820886.096000001</v>
      </c>
      <c r="V347" s="112">
        <f t="shared" si="25"/>
        <v>44.84568419256513</v>
      </c>
      <c r="W347" s="333">
        <f t="shared" si="26"/>
        <v>1289330</v>
      </c>
    </row>
    <row r="348" spans="1:23" x14ac:dyDescent="0.25">
      <c r="A348" s="214">
        <v>355</v>
      </c>
      <c r="C348" s="112" t="s">
        <v>309</v>
      </c>
      <c r="E348" s="216" t="s">
        <v>310</v>
      </c>
      <c r="G348" s="217">
        <v>-75</v>
      </c>
      <c r="I348" s="218">
        <v>228799845.74000001</v>
      </c>
      <c r="J348" s="231"/>
      <c r="K348" s="220">
        <v>72993220</v>
      </c>
      <c r="L348" s="220"/>
      <c r="M348" s="220">
        <v>327406510</v>
      </c>
      <c r="N348" s="220"/>
      <c r="O348" s="220">
        <v>6711919</v>
      </c>
      <c r="Q348" s="221">
        <v>2.93</v>
      </c>
      <c r="S348" s="222">
        <v>48.8</v>
      </c>
      <c r="U348" s="112">
        <f t="shared" si="24"/>
        <v>327406510.04500002</v>
      </c>
      <c r="V348" s="112">
        <f t="shared" si="25"/>
        <v>48.779866085988225</v>
      </c>
      <c r="W348" s="333">
        <f t="shared" si="26"/>
        <v>6711919</v>
      </c>
    </row>
    <row r="349" spans="1:23" x14ac:dyDescent="0.25">
      <c r="A349" s="214">
        <v>356</v>
      </c>
      <c r="C349" s="112" t="s">
        <v>311</v>
      </c>
      <c r="E349" s="216" t="s">
        <v>312</v>
      </c>
      <c r="G349" s="217">
        <v>-75</v>
      </c>
      <c r="I349" s="218">
        <v>178542714.22</v>
      </c>
      <c r="J349" s="231"/>
      <c r="K349" s="220">
        <v>114190318</v>
      </c>
      <c r="L349" s="220"/>
      <c r="M349" s="220">
        <v>198259432</v>
      </c>
      <c r="N349" s="220"/>
      <c r="O349" s="220">
        <v>4527061</v>
      </c>
      <c r="Q349" s="221">
        <v>2.54</v>
      </c>
      <c r="S349" s="222">
        <v>43.8</v>
      </c>
      <c r="U349" s="112">
        <f t="shared" si="24"/>
        <v>198259431.88499999</v>
      </c>
      <c r="V349" s="112">
        <f t="shared" si="25"/>
        <v>43.794292146715051</v>
      </c>
      <c r="W349" s="333">
        <f t="shared" si="26"/>
        <v>4527061</v>
      </c>
    </row>
    <row r="350" spans="1:23" x14ac:dyDescent="0.25">
      <c r="A350" s="214">
        <v>357</v>
      </c>
      <c r="C350" s="112" t="s">
        <v>313</v>
      </c>
      <c r="E350" s="216" t="s">
        <v>314</v>
      </c>
      <c r="G350" s="217">
        <v>0</v>
      </c>
      <c r="I350" s="218">
        <v>448760.26</v>
      </c>
      <c r="J350" s="231"/>
      <c r="K350" s="220">
        <v>229646</v>
      </c>
      <c r="L350" s="220"/>
      <c r="M350" s="220">
        <v>219114</v>
      </c>
      <c r="N350" s="220"/>
      <c r="O350" s="220">
        <v>7645</v>
      </c>
      <c r="Q350" s="221">
        <v>1.7</v>
      </c>
      <c r="S350" s="222">
        <v>28.7</v>
      </c>
      <c r="U350" s="112">
        <f t="shared" si="24"/>
        <v>219114.26</v>
      </c>
      <c r="V350" s="112">
        <f t="shared" si="25"/>
        <v>28.661085676913014</v>
      </c>
      <c r="W350" s="333">
        <f t="shared" si="26"/>
        <v>7645</v>
      </c>
    </row>
    <row r="351" spans="1:23" x14ac:dyDescent="0.25">
      <c r="A351" s="214">
        <v>358</v>
      </c>
      <c r="C351" s="232" t="s">
        <v>315</v>
      </c>
      <c r="E351" s="216" t="s">
        <v>316</v>
      </c>
      <c r="G351" s="217">
        <v>0</v>
      </c>
      <c r="I351" s="223">
        <v>1173303.32</v>
      </c>
      <c r="J351" s="231"/>
      <c r="K351" s="220">
        <v>966623</v>
      </c>
      <c r="L351" s="220"/>
      <c r="M351" s="220">
        <v>206680</v>
      </c>
      <c r="N351" s="220"/>
      <c r="O351" s="220">
        <v>8740</v>
      </c>
      <c r="Q351" s="335">
        <v>0.74</v>
      </c>
      <c r="S351" s="222">
        <v>23.6</v>
      </c>
      <c r="U351" s="112">
        <f t="shared" si="24"/>
        <v>206680.32000000007</v>
      </c>
      <c r="V351" s="112">
        <f t="shared" si="25"/>
        <v>23.647597254004577</v>
      </c>
      <c r="W351" s="333">
        <f t="shared" si="26"/>
        <v>8740</v>
      </c>
    </row>
    <row r="352" spans="1:23" x14ac:dyDescent="0.25">
      <c r="A352" s="214"/>
      <c r="E352" s="216"/>
      <c r="G352" s="217"/>
      <c r="I352" s="218"/>
      <c r="K352" s="233"/>
      <c r="L352" s="211"/>
      <c r="M352" s="233"/>
      <c r="N352" s="211"/>
      <c r="O352" s="233"/>
      <c r="Q352" s="221"/>
      <c r="S352" s="222"/>
      <c r="W352" s="333"/>
    </row>
    <row r="353" spans="1:23" ht="15.6" x14ac:dyDescent="0.3">
      <c r="A353" s="214"/>
      <c r="C353" s="188" t="s">
        <v>317</v>
      </c>
      <c r="E353" s="216"/>
      <c r="G353" s="217"/>
      <c r="H353" s="228"/>
      <c r="I353" s="227">
        <f>+SUBTOTAL(9,I342:I352)</f>
        <v>804608304.85000002</v>
      </c>
      <c r="J353" s="228"/>
      <c r="K353" s="229">
        <f>+SUBTOTAL(9,K342:K352)</f>
        <v>339259584</v>
      </c>
      <c r="L353" s="229"/>
      <c r="M353" s="229">
        <f>+SUBTOTAL(9,M342:M352)</f>
        <v>847439437</v>
      </c>
      <c r="N353" s="229"/>
      <c r="O353" s="229">
        <f>+SUBTOTAL(9,O342:O352)</f>
        <v>18130691</v>
      </c>
      <c r="Q353" s="230">
        <f>ROUND(((O353/I353)*100),2)</f>
        <v>2.25</v>
      </c>
      <c r="S353" s="222"/>
      <c r="U353" s="112">
        <f t="shared" si="24"/>
        <v>465348720.85000002</v>
      </c>
      <c r="V353" s="112">
        <f t="shared" si="25"/>
        <v>46.74060337799591</v>
      </c>
      <c r="W353" s="333">
        <f t="shared" si="26"/>
        <v>18130691</v>
      </c>
    </row>
    <row r="354" spans="1:23" ht="15.6" x14ac:dyDescent="0.3">
      <c r="A354" s="214"/>
      <c r="C354" s="188"/>
      <c r="E354" s="216"/>
      <c r="G354" s="217"/>
      <c r="H354" s="228"/>
      <c r="I354" s="218"/>
      <c r="J354" s="228"/>
      <c r="K354" s="229"/>
      <c r="L354" s="229"/>
      <c r="M354" s="229"/>
      <c r="N354" s="229"/>
      <c r="O354" s="229"/>
      <c r="Q354" s="221"/>
      <c r="S354" s="222"/>
      <c r="W354" s="333"/>
    </row>
    <row r="355" spans="1:23" x14ac:dyDescent="0.25">
      <c r="A355" s="214"/>
      <c r="E355" s="216"/>
      <c r="G355" s="217"/>
      <c r="I355" s="218"/>
      <c r="K355" s="211"/>
      <c r="L355" s="211"/>
      <c r="M355" s="211"/>
      <c r="N355" s="211"/>
      <c r="O355" s="211"/>
      <c r="Q355" s="221"/>
      <c r="S355" s="222"/>
      <c r="W355" s="333"/>
    </row>
    <row r="356" spans="1:23" ht="15.6" x14ac:dyDescent="0.3">
      <c r="A356" s="214"/>
      <c r="C356" s="196" t="s">
        <v>318</v>
      </c>
      <c r="D356" s="251"/>
      <c r="E356" s="216"/>
      <c r="G356" s="217"/>
      <c r="H356" s="251"/>
      <c r="I356" s="218"/>
      <c r="J356" s="251"/>
      <c r="K356" s="211"/>
      <c r="L356" s="211"/>
      <c r="M356" s="211"/>
      <c r="N356" s="211"/>
      <c r="O356" s="211"/>
      <c r="P356" s="251"/>
      <c r="Q356" s="221"/>
      <c r="S356" s="222"/>
      <c r="W356" s="333"/>
    </row>
    <row r="357" spans="1:23" ht="15.6" x14ac:dyDescent="0.3">
      <c r="A357" s="214"/>
      <c r="C357" s="205"/>
      <c r="E357" s="216"/>
      <c r="G357" s="217"/>
      <c r="I357" s="218"/>
      <c r="K357" s="211"/>
      <c r="L357" s="211"/>
      <c r="M357" s="211"/>
      <c r="N357" s="211"/>
      <c r="O357" s="211"/>
      <c r="Q357" s="221"/>
      <c r="S357" s="222"/>
      <c r="W357" s="333"/>
    </row>
    <row r="358" spans="1:23" x14ac:dyDescent="0.25">
      <c r="A358" s="214">
        <v>360.1</v>
      </c>
      <c r="C358" s="215" t="s">
        <v>245</v>
      </c>
      <c r="E358" s="216" t="s">
        <v>308</v>
      </c>
      <c r="G358" s="217">
        <v>0</v>
      </c>
      <c r="I358" s="218">
        <v>2168929.31</v>
      </c>
      <c r="J358" s="231"/>
      <c r="K358" s="220">
        <v>1458105</v>
      </c>
      <c r="L358" s="220"/>
      <c r="M358" s="220">
        <v>710824</v>
      </c>
      <c r="N358" s="220"/>
      <c r="O358" s="220">
        <v>13823</v>
      </c>
      <c r="Q358" s="221">
        <v>0.64</v>
      </c>
      <c r="S358" s="222">
        <v>51.4</v>
      </c>
      <c r="U358" s="112">
        <f t="shared" si="24"/>
        <v>710824.31</v>
      </c>
      <c r="V358" s="112">
        <f t="shared" si="25"/>
        <v>51.423280040512189</v>
      </c>
      <c r="W358" s="333">
        <f t="shared" si="26"/>
        <v>13823</v>
      </c>
    </row>
    <row r="359" spans="1:23" x14ac:dyDescent="0.25">
      <c r="A359" s="214">
        <v>361</v>
      </c>
      <c r="C359" s="112" t="s">
        <v>319</v>
      </c>
      <c r="E359" s="216" t="s">
        <v>320</v>
      </c>
      <c r="G359" s="217">
        <v>-25</v>
      </c>
      <c r="I359" s="218">
        <v>10718796.73</v>
      </c>
      <c r="J359" s="231"/>
      <c r="K359" s="220">
        <v>2256794</v>
      </c>
      <c r="L359" s="220"/>
      <c r="M359" s="220">
        <v>11141702</v>
      </c>
      <c r="N359" s="220"/>
      <c r="O359" s="220">
        <v>230057</v>
      </c>
      <c r="Q359" s="221">
        <v>2.15</v>
      </c>
      <c r="S359" s="222">
        <v>48.4</v>
      </c>
      <c r="U359" s="112">
        <f t="shared" si="24"/>
        <v>11141701.912500001</v>
      </c>
      <c r="V359" s="112">
        <f t="shared" si="25"/>
        <v>48.430180346609752</v>
      </c>
      <c r="W359" s="333">
        <f t="shared" si="26"/>
        <v>230057</v>
      </c>
    </row>
    <row r="360" spans="1:23" x14ac:dyDescent="0.25">
      <c r="A360" s="214">
        <v>362</v>
      </c>
      <c r="C360" s="232" t="s">
        <v>321</v>
      </c>
      <c r="E360" s="216" t="s">
        <v>322</v>
      </c>
      <c r="G360" s="217">
        <v>-20</v>
      </c>
      <c r="I360" s="218">
        <v>173228756.88999999</v>
      </c>
      <c r="J360" s="231"/>
      <c r="K360" s="220">
        <v>47843031</v>
      </c>
      <c r="L360" s="220"/>
      <c r="M360" s="220">
        <v>160031477</v>
      </c>
      <c r="N360" s="220"/>
      <c r="O360" s="220">
        <v>3967466</v>
      </c>
      <c r="Q360" s="221">
        <v>2.29</v>
      </c>
      <c r="S360" s="222">
        <v>40.299999999999997</v>
      </c>
      <c r="U360" s="112">
        <f t="shared" si="24"/>
        <v>160031477.26799998</v>
      </c>
      <c r="V360" s="112">
        <f t="shared" si="25"/>
        <v>40.335941631257839</v>
      </c>
      <c r="W360" s="333">
        <f t="shared" si="26"/>
        <v>3967465.9999999995</v>
      </c>
    </row>
    <row r="361" spans="1:23" x14ac:dyDescent="0.25">
      <c r="A361" s="214">
        <v>364</v>
      </c>
      <c r="C361" s="232" t="s">
        <v>323</v>
      </c>
      <c r="E361" s="216" t="s">
        <v>324</v>
      </c>
      <c r="G361" s="217">
        <v>-50</v>
      </c>
      <c r="I361" s="218">
        <v>354797240.31999999</v>
      </c>
      <c r="J361" s="231"/>
      <c r="K361" s="220">
        <v>152141111</v>
      </c>
      <c r="L361" s="220"/>
      <c r="M361" s="220">
        <v>380054749</v>
      </c>
      <c r="N361" s="220"/>
      <c r="O361" s="220">
        <v>9477978</v>
      </c>
      <c r="Q361" s="221">
        <v>2.67</v>
      </c>
      <c r="S361" s="222">
        <v>40.1</v>
      </c>
      <c r="U361" s="112">
        <f t="shared" si="24"/>
        <v>380054749.48000002</v>
      </c>
      <c r="V361" s="112">
        <f t="shared" si="25"/>
        <v>40.098716097462983</v>
      </c>
      <c r="W361" s="333">
        <f t="shared" si="26"/>
        <v>9477978</v>
      </c>
    </row>
    <row r="362" spans="1:23" x14ac:dyDescent="0.25">
      <c r="A362" s="214">
        <v>365</v>
      </c>
      <c r="C362" s="112" t="s">
        <v>325</v>
      </c>
      <c r="E362" s="216" t="s">
        <v>326</v>
      </c>
      <c r="G362" s="217">
        <v>-30</v>
      </c>
      <c r="I362" s="218">
        <v>337937644.26999998</v>
      </c>
      <c r="J362" s="231"/>
      <c r="K362" s="220">
        <v>119403224</v>
      </c>
      <c r="L362" s="220"/>
      <c r="M362" s="220">
        <v>319915714</v>
      </c>
      <c r="N362" s="220"/>
      <c r="O362" s="220">
        <v>8351144</v>
      </c>
      <c r="Q362" s="221">
        <v>2.4700000000000002</v>
      </c>
      <c r="S362" s="222">
        <v>38.299999999999997</v>
      </c>
      <c r="U362" s="112">
        <f t="shared" si="24"/>
        <v>319915713.551</v>
      </c>
      <c r="V362" s="112">
        <f t="shared" si="25"/>
        <v>38.308010734816691</v>
      </c>
      <c r="W362" s="333">
        <f t="shared" si="26"/>
        <v>8351144</v>
      </c>
    </row>
    <row r="363" spans="1:23" x14ac:dyDescent="0.25">
      <c r="A363" s="214">
        <v>366</v>
      </c>
      <c r="C363" s="215" t="s">
        <v>327</v>
      </c>
      <c r="E363" s="216" t="s">
        <v>314</v>
      </c>
      <c r="G363" s="217">
        <v>0</v>
      </c>
      <c r="I363" s="218">
        <v>2050521.69</v>
      </c>
      <c r="J363" s="231"/>
      <c r="K363" s="220">
        <v>832564</v>
      </c>
      <c r="L363" s="220"/>
      <c r="M363" s="220">
        <v>1217958</v>
      </c>
      <c r="N363" s="220"/>
      <c r="O363" s="220">
        <v>47571</v>
      </c>
      <c r="Q363" s="221">
        <v>2.3199999999999998</v>
      </c>
      <c r="S363" s="222">
        <v>25.6</v>
      </c>
      <c r="U363" s="112">
        <f t="shared" si="24"/>
        <v>1217957.69</v>
      </c>
      <c r="V363" s="112">
        <f t="shared" si="25"/>
        <v>25.602951377940343</v>
      </c>
      <c r="W363" s="333">
        <f t="shared" si="26"/>
        <v>47571</v>
      </c>
    </row>
    <row r="364" spans="1:23" x14ac:dyDescent="0.25">
      <c r="A364" s="214">
        <v>367</v>
      </c>
      <c r="C364" s="112" t="s">
        <v>328</v>
      </c>
      <c r="E364" s="216" t="s">
        <v>329</v>
      </c>
      <c r="G364" s="217">
        <v>-20</v>
      </c>
      <c r="I364" s="218">
        <v>181393660.78999999</v>
      </c>
      <c r="J364" s="231"/>
      <c r="K364" s="220">
        <v>40586062</v>
      </c>
      <c r="L364" s="220"/>
      <c r="M364" s="220">
        <v>177086331</v>
      </c>
      <c r="N364" s="220"/>
      <c r="O364" s="220">
        <v>4406186</v>
      </c>
      <c r="Q364" s="221">
        <v>2.4300000000000002</v>
      </c>
      <c r="S364" s="222">
        <v>40.200000000000003</v>
      </c>
      <c r="U364" s="112">
        <f t="shared" si="24"/>
        <v>177086330.94799998</v>
      </c>
      <c r="V364" s="112">
        <f t="shared" si="25"/>
        <v>40.190389375300995</v>
      </c>
      <c r="W364" s="333">
        <f t="shared" si="26"/>
        <v>4406186</v>
      </c>
    </row>
    <row r="365" spans="1:23" x14ac:dyDescent="0.25">
      <c r="A365" s="214">
        <v>368</v>
      </c>
      <c r="C365" s="112" t="s">
        <v>330</v>
      </c>
      <c r="E365" s="216" t="s">
        <v>331</v>
      </c>
      <c r="G365" s="217">
        <v>-5</v>
      </c>
      <c r="I365" s="218">
        <v>308054000.11000001</v>
      </c>
      <c r="J365" s="231"/>
      <c r="K365" s="220">
        <v>141176694</v>
      </c>
      <c r="L365" s="220"/>
      <c r="M365" s="220">
        <v>182280006</v>
      </c>
      <c r="N365" s="220"/>
      <c r="O365" s="220">
        <v>5515604</v>
      </c>
      <c r="Q365" s="221">
        <v>1.79</v>
      </c>
      <c r="S365" s="222">
        <v>33</v>
      </c>
      <c r="U365" s="112">
        <f t="shared" si="24"/>
        <v>182280006.11550003</v>
      </c>
      <c r="V365" s="112">
        <f t="shared" si="25"/>
        <v>33.048058925187526</v>
      </c>
      <c r="W365" s="333">
        <f t="shared" si="26"/>
        <v>5515603.9999999991</v>
      </c>
    </row>
    <row r="366" spans="1:23" x14ac:dyDescent="0.25">
      <c r="A366" s="214">
        <v>369</v>
      </c>
      <c r="C366" s="112" t="s">
        <v>332</v>
      </c>
      <c r="E366" s="216" t="s">
        <v>333</v>
      </c>
      <c r="G366" s="217">
        <v>-25</v>
      </c>
      <c r="I366" s="218">
        <v>94875368.049999997</v>
      </c>
      <c r="J366" s="231"/>
      <c r="K366" s="220">
        <v>61837515</v>
      </c>
      <c r="L366" s="220"/>
      <c r="M366" s="220">
        <v>56756695</v>
      </c>
      <c r="N366" s="220"/>
      <c r="O366" s="220">
        <v>1549728</v>
      </c>
      <c r="Q366" s="221">
        <v>1.63</v>
      </c>
      <c r="S366" s="222">
        <v>36.6</v>
      </c>
      <c r="U366" s="112">
        <f t="shared" si="24"/>
        <v>56756695.0625</v>
      </c>
      <c r="V366" s="112">
        <f t="shared" si="25"/>
        <v>36.623649440417928</v>
      </c>
      <c r="W366" s="333">
        <f t="shared" si="26"/>
        <v>1549728.0000000002</v>
      </c>
    </row>
    <row r="367" spans="1:23" x14ac:dyDescent="0.25">
      <c r="A367" s="214">
        <v>370</v>
      </c>
      <c r="C367" s="112" t="s">
        <v>334</v>
      </c>
      <c r="E367" s="216" t="s">
        <v>335</v>
      </c>
      <c r="F367" s="210" t="s">
        <v>178</v>
      </c>
      <c r="G367" s="217">
        <v>0</v>
      </c>
      <c r="I367" s="218">
        <v>66212808.460000001</v>
      </c>
      <c r="J367" s="231"/>
      <c r="K367" s="220">
        <v>56280887</v>
      </c>
      <c r="L367" s="220"/>
      <c r="M367" s="220">
        <v>9931921</v>
      </c>
      <c r="N367" s="220"/>
      <c r="O367" s="220">
        <v>2326567</v>
      </c>
      <c r="Q367" s="221">
        <v>3.51</v>
      </c>
      <c r="S367" s="222">
        <v>4.3</v>
      </c>
      <c r="U367" s="112">
        <f t="shared" si="24"/>
        <v>9931921.4600000009</v>
      </c>
      <c r="V367" s="112">
        <f t="shared" si="25"/>
        <v>4.268916820362362</v>
      </c>
      <c r="W367" s="333">
        <f t="shared" si="26"/>
        <v>2326567</v>
      </c>
    </row>
    <row r="368" spans="1:23" x14ac:dyDescent="0.25">
      <c r="A368" s="214">
        <v>370.1</v>
      </c>
      <c r="C368" s="112" t="s">
        <v>336</v>
      </c>
      <c r="E368" s="216" t="s">
        <v>335</v>
      </c>
      <c r="G368" s="217">
        <v>0</v>
      </c>
      <c r="I368" s="218">
        <v>10416674.08</v>
      </c>
      <c r="J368" s="231"/>
      <c r="K368" s="220">
        <v>3863114</v>
      </c>
      <c r="L368" s="220"/>
      <c r="M368" s="220">
        <v>6553560</v>
      </c>
      <c r="N368" s="220"/>
      <c r="O368" s="220">
        <v>447268</v>
      </c>
      <c r="Q368" s="221">
        <v>4.29</v>
      </c>
      <c r="S368" s="222">
        <v>14.7</v>
      </c>
      <c r="U368" s="112">
        <f t="shared" si="24"/>
        <v>6553560.0800000001</v>
      </c>
      <c r="V368" s="112">
        <f t="shared" si="25"/>
        <v>14.65242315569189</v>
      </c>
      <c r="W368" s="333">
        <f t="shared" si="26"/>
        <v>447268</v>
      </c>
    </row>
    <row r="369" spans="1:23" x14ac:dyDescent="0.25">
      <c r="A369" s="214"/>
      <c r="C369" s="112" t="s">
        <v>337</v>
      </c>
      <c r="E369" s="216"/>
      <c r="G369" s="217"/>
      <c r="I369" s="218"/>
      <c r="J369" s="231"/>
      <c r="K369" s="220">
        <v>-22208790</v>
      </c>
      <c r="L369" s="220"/>
      <c r="M369" s="220">
        <v>22208790</v>
      </c>
      <c r="N369" s="220"/>
      <c r="O369" s="270" t="s">
        <v>338</v>
      </c>
      <c r="Q369" s="221">
        <v>0</v>
      </c>
      <c r="S369" s="222"/>
      <c r="W369" s="333"/>
    </row>
    <row r="370" spans="1:23" x14ac:dyDescent="0.25">
      <c r="A370" s="214">
        <v>370.2</v>
      </c>
      <c r="C370" s="215" t="s">
        <v>339</v>
      </c>
      <c r="E370" s="216" t="s">
        <v>340</v>
      </c>
      <c r="G370" s="217">
        <v>0</v>
      </c>
      <c r="I370" s="218">
        <v>698893.34</v>
      </c>
      <c r="J370" s="231"/>
      <c r="K370" s="220">
        <v>4284</v>
      </c>
      <c r="L370" s="220"/>
      <c r="M370" s="220">
        <v>694609</v>
      </c>
      <c r="N370" s="220"/>
      <c r="O370" s="220">
        <v>47904</v>
      </c>
      <c r="Q370" s="221">
        <v>6.85</v>
      </c>
      <c r="S370" s="222">
        <v>14.5</v>
      </c>
      <c r="U370" s="112">
        <f t="shared" si="24"/>
        <v>694609.34</v>
      </c>
      <c r="V370" s="112">
        <f t="shared" si="25"/>
        <v>14.5000208750835</v>
      </c>
      <c r="W370" s="333">
        <f t="shared" si="26"/>
        <v>47904</v>
      </c>
    </row>
    <row r="371" spans="1:23" x14ac:dyDescent="0.25">
      <c r="A371" s="214">
        <v>371</v>
      </c>
      <c r="C371" s="112" t="s">
        <v>341</v>
      </c>
      <c r="E371" s="216" t="s">
        <v>342</v>
      </c>
      <c r="G371" s="217">
        <v>-10</v>
      </c>
      <c r="I371" s="218">
        <v>17054091.739999998</v>
      </c>
      <c r="J371" s="231"/>
      <c r="K371" s="220">
        <v>17012710</v>
      </c>
      <c r="L371" s="220"/>
      <c r="M371" s="220">
        <v>1746791</v>
      </c>
      <c r="N371" s="220"/>
      <c r="O371" s="220">
        <v>90485</v>
      </c>
      <c r="Q371" s="221">
        <v>0.53</v>
      </c>
      <c r="S371" s="222">
        <v>19.3</v>
      </c>
      <c r="U371" s="112">
        <f t="shared" si="24"/>
        <v>1746790.9140000008</v>
      </c>
      <c r="V371" s="112">
        <f t="shared" si="25"/>
        <v>19.30475769464552</v>
      </c>
      <c r="W371" s="333">
        <f t="shared" si="26"/>
        <v>90485</v>
      </c>
    </row>
    <row r="372" spans="1:23" x14ac:dyDescent="0.25">
      <c r="A372" s="214">
        <v>373</v>
      </c>
      <c r="C372" s="112" t="s">
        <v>343</v>
      </c>
      <c r="E372" s="216" t="s">
        <v>344</v>
      </c>
      <c r="G372" s="217">
        <v>-10</v>
      </c>
      <c r="I372" s="223">
        <v>95997822.299999997</v>
      </c>
      <c r="J372" s="231"/>
      <c r="K372" s="220">
        <v>20947022</v>
      </c>
      <c r="L372" s="220"/>
      <c r="M372" s="220">
        <v>84650583</v>
      </c>
      <c r="N372" s="220"/>
      <c r="O372" s="220">
        <v>3837892</v>
      </c>
      <c r="Q372" s="335">
        <v>4</v>
      </c>
      <c r="S372" s="222">
        <v>22.1</v>
      </c>
      <c r="U372" s="112">
        <f t="shared" si="24"/>
        <v>84650582.530000001</v>
      </c>
      <c r="V372" s="112">
        <f t="shared" si="25"/>
        <v>22.056530772622054</v>
      </c>
      <c r="W372" s="333">
        <f t="shared" si="26"/>
        <v>3837892</v>
      </c>
    </row>
    <row r="373" spans="1:23" x14ac:dyDescent="0.25">
      <c r="A373" s="214"/>
      <c r="E373" s="216"/>
      <c r="G373" s="217"/>
      <c r="I373" s="218"/>
      <c r="K373" s="233"/>
      <c r="L373" s="211"/>
      <c r="M373" s="233"/>
      <c r="N373" s="211"/>
      <c r="O373" s="233"/>
      <c r="Q373" s="221"/>
      <c r="S373" s="222"/>
      <c r="W373" s="333"/>
    </row>
    <row r="374" spans="1:23" ht="15.6" x14ac:dyDescent="0.3">
      <c r="A374" s="214"/>
      <c r="C374" s="188" t="s">
        <v>345</v>
      </c>
      <c r="E374" s="216"/>
      <c r="G374" s="217"/>
      <c r="H374" s="228"/>
      <c r="I374" s="227">
        <f>+SUBTOTAL(9,I358:I373)</f>
        <v>1655605208.0799999</v>
      </c>
      <c r="J374" s="228"/>
      <c r="K374" s="229">
        <f>+SUBTOTAL(9,K358:K373)</f>
        <v>643434327</v>
      </c>
      <c r="L374" s="229"/>
      <c r="M374" s="229">
        <f>+SUBTOTAL(9,M358:M373)</f>
        <v>1414981710</v>
      </c>
      <c r="N374" s="229"/>
      <c r="O374" s="229">
        <f>+SUBTOTAL(9,O358:O373)</f>
        <v>40309673</v>
      </c>
      <c r="P374" s="228"/>
      <c r="Q374" s="230">
        <f>ROUND(((O374/I374)*100),2)</f>
        <v>2.4300000000000002</v>
      </c>
      <c r="S374" s="222"/>
      <c r="U374" s="112">
        <f t="shared" si="24"/>
        <v>1012170881.0799999</v>
      </c>
      <c r="V374" s="112">
        <f t="shared" si="25"/>
        <v>35.102783145871712</v>
      </c>
      <c r="W374" s="333">
        <f t="shared" si="26"/>
        <v>40309673</v>
      </c>
    </row>
    <row r="375" spans="1:23" ht="15.6" x14ac:dyDescent="0.3">
      <c r="A375" s="214"/>
      <c r="C375" s="188"/>
      <c r="E375" s="216"/>
      <c r="G375" s="217"/>
      <c r="H375" s="228"/>
      <c r="I375" s="218"/>
      <c r="J375" s="228"/>
      <c r="K375" s="229"/>
      <c r="L375" s="229"/>
      <c r="M375" s="229"/>
      <c r="N375" s="229"/>
      <c r="O375" s="229"/>
      <c r="P375" s="228"/>
      <c r="Q375" s="221"/>
      <c r="S375" s="222"/>
      <c r="W375" s="333"/>
    </row>
    <row r="376" spans="1:23" x14ac:dyDescent="0.25">
      <c r="A376" s="214"/>
      <c r="E376" s="202"/>
      <c r="G376" s="217"/>
      <c r="I376" s="218"/>
      <c r="K376" s="211"/>
      <c r="L376" s="211"/>
      <c r="M376" s="211"/>
      <c r="N376" s="211"/>
      <c r="O376" s="211"/>
      <c r="Q376" s="221"/>
      <c r="S376" s="222"/>
      <c r="W376" s="333"/>
    </row>
    <row r="377" spans="1:23" ht="15.6" x14ac:dyDescent="0.3">
      <c r="A377" s="214"/>
      <c r="C377" s="196" t="s">
        <v>346</v>
      </c>
      <c r="E377" s="202"/>
      <c r="G377" s="217"/>
      <c r="I377" s="218"/>
      <c r="K377" s="211"/>
      <c r="L377" s="211"/>
      <c r="M377" s="211"/>
      <c r="N377" s="211"/>
      <c r="O377" s="211"/>
      <c r="Q377" s="221"/>
      <c r="S377" s="222"/>
      <c r="W377" s="333"/>
    </row>
    <row r="378" spans="1:23" ht="15.6" x14ac:dyDescent="0.3">
      <c r="A378" s="214"/>
      <c r="C378" s="205"/>
      <c r="E378" s="202"/>
      <c r="G378" s="217"/>
      <c r="I378" s="218"/>
      <c r="K378" s="211"/>
      <c r="L378" s="211"/>
      <c r="M378" s="211"/>
      <c r="N378" s="211"/>
      <c r="O378" s="211"/>
      <c r="Q378" s="221"/>
      <c r="S378" s="222"/>
      <c r="W378" s="333"/>
    </row>
    <row r="379" spans="1:23" x14ac:dyDescent="0.25">
      <c r="A379" s="214">
        <v>390.1</v>
      </c>
      <c r="C379" s="254" t="s">
        <v>347</v>
      </c>
      <c r="E379" s="216" t="s">
        <v>348</v>
      </c>
      <c r="G379" s="217">
        <v>-15</v>
      </c>
      <c r="I379" s="218">
        <v>56676361.140000001</v>
      </c>
      <c r="J379" s="231"/>
      <c r="K379" s="220">
        <v>11157166</v>
      </c>
      <c r="L379" s="220"/>
      <c r="M379" s="220">
        <v>54020649</v>
      </c>
      <c r="N379" s="220"/>
      <c r="O379" s="220">
        <v>1378746</v>
      </c>
      <c r="Q379" s="221">
        <v>2.4300000000000002</v>
      </c>
      <c r="S379" s="222">
        <v>39.200000000000003</v>
      </c>
      <c r="U379" s="112">
        <f t="shared" si="24"/>
        <v>54020649.310999997</v>
      </c>
      <c r="V379" s="112">
        <f t="shared" si="25"/>
        <v>39.181001431735794</v>
      </c>
      <c r="W379" s="333">
        <f t="shared" si="26"/>
        <v>1378746</v>
      </c>
    </row>
    <row r="380" spans="1:23" x14ac:dyDescent="0.25">
      <c r="A380" s="214">
        <v>390.2</v>
      </c>
      <c r="C380" s="254" t="s">
        <v>349</v>
      </c>
      <c r="E380" s="216" t="s">
        <v>350</v>
      </c>
      <c r="G380" s="217">
        <v>-10</v>
      </c>
      <c r="I380" s="218">
        <v>528658.32999999996</v>
      </c>
      <c r="J380" s="231"/>
      <c r="K380" s="220">
        <v>445844</v>
      </c>
      <c r="L380" s="220"/>
      <c r="M380" s="220">
        <v>135680</v>
      </c>
      <c r="N380" s="220"/>
      <c r="O380" s="220">
        <v>7551</v>
      </c>
      <c r="Q380" s="221">
        <v>1.43</v>
      </c>
      <c r="S380" s="222">
        <v>18</v>
      </c>
      <c r="U380" s="112">
        <f t="shared" si="24"/>
        <v>135680.16300000006</v>
      </c>
      <c r="V380" s="112">
        <f t="shared" si="25"/>
        <v>17.968480995894584</v>
      </c>
      <c r="W380" s="333">
        <f t="shared" si="26"/>
        <v>7551</v>
      </c>
    </row>
    <row r="381" spans="1:23" x14ac:dyDescent="0.25">
      <c r="A381" s="214">
        <v>391.1</v>
      </c>
      <c r="C381" s="254" t="s">
        <v>351</v>
      </c>
      <c r="E381" s="216" t="s">
        <v>173</v>
      </c>
      <c r="G381" s="217">
        <v>0</v>
      </c>
      <c r="I381" s="218">
        <v>9997759.4700000007</v>
      </c>
      <c r="J381" s="231"/>
      <c r="K381" s="220">
        <v>5677517</v>
      </c>
      <c r="L381" s="220"/>
      <c r="M381" s="220">
        <v>4320242</v>
      </c>
      <c r="N381" s="220"/>
      <c r="O381" s="220">
        <v>435890</v>
      </c>
      <c r="Q381" s="221">
        <v>4.3600000000000003</v>
      </c>
      <c r="S381" s="222">
        <v>9.9</v>
      </c>
      <c r="U381" s="112">
        <f t="shared" ref="U381:U390" si="27">I381*(1-(G381/100))-K381</f>
        <v>4320242.4700000007</v>
      </c>
      <c r="V381" s="112">
        <f t="shared" ref="V381:V390" si="28">M381/O381</f>
        <v>9.9113124870953673</v>
      </c>
      <c r="W381" s="333">
        <f t="shared" ref="W381:W390" si="29">M381/V381</f>
        <v>435890.00000000006</v>
      </c>
    </row>
    <row r="382" spans="1:23" x14ac:dyDescent="0.25">
      <c r="A382" s="214">
        <v>391.2</v>
      </c>
      <c r="C382" s="254" t="s">
        <v>352</v>
      </c>
      <c r="E382" s="216" t="s">
        <v>175</v>
      </c>
      <c r="G382" s="217">
        <v>0</v>
      </c>
      <c r="I382" s="218">
        <v>26955602.789999999</v>
      </c>
      <c r="J382" s="231"/>
      <c r="K382" s="220">
        <v>14275399</v>
      </c>
      <c r="L382" s="220"/>
      <c r="M382" s="220">
        <v>12680204</v>
      </c>
      <c r="N382" s="220"/>
      <c r="O382" s="220">
        <v>3152434</v>
      </c>
      <c r="Q382" s="221">
        <v>11.69</v>
      </c>
      <c r="S382" s="222">
        <v>4</v>
      </c>
      <c r="U382" s="112">
        <f t="shared" si="27"/>
        <v>12680203.789999999</v>
      </c>
      <c r="V382" s="112">
        <f t="shared" si="28"/>
        <v>4.0223535211205057</v>
      </c>
      <c r="W382" s="333">
        <f t="shared" si="29"/>
        <v>3152434</v>
      </c>
    </row>
    <row r="383" spans="1:23" x14ac:dyDescent="0.25">
      <c r="A383" s="214">
        <v>391.31</v>
      </c>
      <c r="C383" s="254" t="s">
        <v>353</v>
      </c>
      <c r="E383" s="216" t="s">
        <v>354</v>
      </c>
      <c r="G383" s="217">
        <v>0</v>
      </c>
      <c r="I383" s="218">
        <v>7487177.8600000003</v>
      </c>
      <c r="J383" s="231"/>
      <c r="K383" s="220">
        <v>3350909</v>
      </c>
      <c r="L383" s="220"/>
      <c r="M383" s="220">
        <v>4136269</v>
      </c>
      <c r="N383" s="220"/>
      <c r="O383" s="220">
        <v>1873226</v>
      </c>
      <c r="Q383" s="221">
        <v>25.02</v>
      </c>
      <c r="S383" s="222">
        <v>2.2000000000000002</v>
      </c>
      <c r="U383" s="112">
        <f t="shared" si="27"/>
        <v>4136268.8600000003</v>
      </c>
      <c r="V383" s="112">
        <f t="shared" si="28"/>
        <v>2.2080992896746041</v>
      </c>
      <c r="W383" s="333">
        <f t="shared" si="29"/>
        <v>1873226</v>
      </c>
    </row>
    <row r="384" spans="1:23" x14ac:dyDescent="0.25">
      <c r="A384" s="214">
        <v>392</v>
      </c>
      <c r="C384" s="215" t="s">
        <v>355</v>
      </c>
      <c r="E384" s="216" t="s">
        <v>356</v>
      </c>
      <c r="G384" s="217">
        <v>0</v>
      </c>
      <c r="I384" s="218">
        <v>1080256.71</v>
      </c>
      <c r="J384" s="231"/>
      <c r="K384" s="220">
        <v>850491</v>
      </c>
      <c r="L384" s="220"/>
      <c r="M384" s="220">
        <v>229766</v>
      </c>
      <c r="N384" s="220"/>
      <c r="O384" s="220">
        <v>21335</v>
      </c>
      <c r="Q384" s="221">
        <v>1.97</v>
      </c>
      <c r="S384" s="222">
        <v>10.8</v>
      </c>
      <c r="U384" s="112">
        <f t="shared" si="27"/>
        <v>229765.70999999996</v>
      </c>
      <c r="V384" s="112">
        <f t="shared" si="28"/>
        <v>10.769439887508788</v>
      </c>
      <c r="W384" s="333">
        <f t="shared" si="29"/>
        <v>21335</v>
      </c>
    </row>
    <row r="385" spans="1:23" x14ac:dyDescent="0.25">
      <c r="A385" s="214">
        <v>392.1</v>
      </c>
      <c r="C385" s="215" t="s">
        <v>357</v>
      </c>
      <c r="E385" s="216" t="s">
        <v>358</v>
      </c>
      <c r="G385" s="217">
        <v>0</v>
      </c>
      <c r="I385" s="218">
        <v>4496087.6399999997</v>
      </c>
      <c r="J385" s="231"/>
      <c r="K385" s="220">
        <v>2506216</v>
      </c>
      <c r="L385" s="220"/>
      <c r="M385" s="220">
        <v>1989872</v>
      </c>
      <c r="N385" s="220"/>
      <c r="O385" s="220">
        <v>143633</v>
      </c>
      <c r="Q385" s="221">
        <v>3.19</v>
      </c>
      <c r="S385" s="222">
        <v>13.9</v>
      </c>
      <c r="U385" s="112">
        <f t="shared" si="27"/>
        <v>1989871.6399999997</v>
      </c>
      <c r="V385" s="112">
        <f t="shared" si="28"/>
        <v>13.853863666427632</v>
      </c>
      <c r="W385" s="333">
        <f t="shared" si="29"/>
        <v>143633</v>
      </c>
    </row>
    <row r="386" spans="1:23" x14ac:dyDescent="0.25">
      <c r="A386" s="214">
        <v>393</v>
      </c>
      <c r="C386" s="232" t="s">
        <v>359</v>
      </c>
      <c r="E386" s="216" t="s">
        <v>360</v>
      </c>
      <c r="G386" s="217">
        <v>0</v>
      </c>
      <c r="I386" s="218">
        <v>1504425.91</v>
      </c>
      <c r="J386" s="231"/>
      <c r="K386" s="220">
        <v>311738</v>
      </c>
      <c r="L386" s="220"/>
      <c r="M386" s="220">
        <v>1192688</v>
      </c>
      <c r="N386" s="220"/>
      <c r="O386" s="220">
        <v>66208</v>
      </c>
      <c r="Q386" s="221">
        <v>4.4000000000000004</v>
      </c>
      <c r="S386" s="222">
        <v>18</v>
      </c>
      <c r="U386" s="112">
        <f t="shared" si="27"/>
        <v>1192687.9099999999</v>
      </c>
      <c r="V386" s="112">
        <f t="shared" si="28"/>
        <v>18.014258095698406</v>
      </c>
      <c r="W386" s="333">
        <f t="shared" si="29"/>
        <v>66208</v>
      </c>
    </row>
    <row r="387" spans="1:23" x14ac:dyDescent="0.25">
      <c r="A387" s="214">
        <v>394</v>
      </c>
      <c r="C387" s="254" t="s">
        <v>361</v>
      </c>
      <c r="E387" s="216" t="s">
        <v>360</v>
      </c>
      <c r="G387" s="217">
        <v>0</v>
      </c>
      <c r="I387" s="218">
        <v>12146898.050000001</v>
      </c>
      <c r="J387" s="231"/>
      <c r="K387" s="220">
        <v>3584231</v>
      </c>
      <c r="L387" s="220"/>
      <c r="M387" s="220">
        <v>8562667</v>
      </c>
      <c r="N387" s="220"/>
      <c r="O387" s="220">
        <v>488036</v>
      </c>
      <c r="Q387" s="221">
        <v>4.0199999999999996</v>
      </c>
      <c r="S387" s="222">
        <v>17.5</v>
      </c>
      <c r="U387" s="112">
        <f t="shared" si="27"/>
        <v>8562667.0500000007</v>
      </c>
      <c r="V387" s="112">
        <f t="shared" si="28"/>
        <v>17.545154455818832</v>
      </c>
      <c r="W387" s="333">
        <f t="shared" si="29"/>
        <v>488036.00000000006</v>
      </c>
    </row>
    <row r="388" spans="1:23" x14ac:dyDescent="0.25">
      <c r="A388" s="214">
        <v>396</v>
      </c>
      <c r="C388" s="254" t="s">
        <v>362</v>
      </c>
      <c r="E388" s="216" t="s">
        <v>363</v>
      </c>
      <c r="G388" s="217">
        <v>0</v>
      </c>
      <c r="I388" s="218">
        <v>2293200.2799999998</v>
      </c>
      <c r="J388" s="231"/>
      <c r="K388" s="220">
        <v>733922</v>
      </c>
      <c r="L388" s="220"/>
      <c r="M388" s="220">
        <v>1559278</v>
      </c>
      <c r="N388" s="220"/>
      <c r="O388" s="220">
        <v>129523</v>
      </c>
      <c r="Q388" s="221">
        <v>5.65</v>
      </c>
      <c r="S388" s="222">
        <v>12</v>
      </c>
      <c r="U388" s="112">
        <f t="shared" si="27"/>
        <v>1559278.2799999998</v>
      </c>
      <c r="V388" s="112">
        <f t="shared" si="28"/>
        <v>12.038618623719339</v>
      </c>
      <c r="W388" s="333">
        <f t="shared" si="29"/>
        <v>129523</v>
      </c>
    </row>
    <row r="389" spans="1:23" x14ac:dyDescent="0.25">
      <c r="A389" s="214">
        <v>397</v>
      </c>
      <c r="C389" s="232" t="s">
        <v>364</v>
      </c>
      <c r="E389" s="216" t="s">
        <v>365</v>
      </c>
      <c r="G389" s="217">
        <v>0</v>
      </c>
      <c r="I389" s="218">
        <v>25857151.870000001</v>
      </c>
      <c r="J389" s="231"/>
      <c r="K389" s="220">
        <v>8888012</v>
      </c>
      <c r="L389" s="220"/>
      <c r="M389" s="220">
        <v>16969140</v>
      </c>
      <c r="N389" s="220"/>
      <c r="O389" s="220">
        <v>1268220</v>
      </c>
      <c r="Q389" s="221">
        <v>4.9000000000000004</v>
      </c>
      <c r="S389" s="222">
        <v>13.4</v>
      </c>
      <c r="U389" s="112">
        <f t="shared" si="27"/>
        <v>16969139.870000001</v>
      </c>
      <c r="V389" s="112">
        <f t="shared" si="28"/>
        <v>13.380281023797133</v>
      </c>
      <c r="W389" s="333">
        <f t="shared" si="29"/>
        <v>1268220</v>
      </c>
    </row>
    <row r="390" spans="1:23" x14ac:dyDescent="0.25">
      <c r="A390" s="214">
        <v>397.1</v>
      </c>
      <c r="C390" s="232" t="s">
        <v>366</v>
      </c>
      <c r="E390" s="216" t="s">
        <v>367</v>
      </c>
      <c r="G390" s="217">
        <v>0</v>
      </c>
      <c r="I390" s="218">
        <v>20009653.109999999</v>
      </c>
      <c r="J390" s="231"/>
      <c r="K390" s="220">
        <v>7845508</v>
      </c>
      <c r="L390" s="220"/>
      <c r="M390" s="220">
        <v>12164145</v>
      </c>
      <c r="N390" s="220"/>
      <c r="O390" s="220">
        <v>2169315</v>
      </c>
      <c r="Q390" s="221">
        <v>10.84</v>
      </c>
      <c r="S390" s="222">
        <v>5.6</v>
      </c>
      <c r="U390" s="112">
        <f t="shared" si="27"/>
        <v>12164145.109999999</v>
      </c>
      <c r="V390" s="112">
        <f t="shared" si="28"/>
        <v>5.607366841606682</v>
      </c>
      <c r="W390" s="333">
        <f t="shared" si="29"/>
        <v>2169315</v>
      </c>
    </row>
    <row r="391" spans="1:23" x14ac:dyDescent="0.25">
      <c r="A391" s="214">
        <v>397.2</v>
      </c>
      <c r="C391" s="232" t="s">
        <v>368</v>
      </c>
      <c r="E391" s="216" t="s">
        <v>367</v>
      </c>
      <c r="G391" s="217">
        <v>0</v>
      </c>
      <c r="I391" s="223">
        <v>5875508.0300000003</v>
      </c>
      <c r="J391" s="231"/>
      <c r="K391" s="220">
        <v>497906</v>
      </c>
      <c r="L391" s="220"/>
      <c r="M391" s="220">
        <v>5377602</v>
      </c>
      <c r="N391" s="220"/>
      <c r="O391" s="220">
        <v>827323</v>
      </c>
      <c r="Q391" s="335">
        <v>14.08</v>
      </c>
      <c r="R391" s="225"/>
      <c r="S391" s="222">
        <v>6.5</v>
      </c>
    </row>
    <row r="392" spans="1:23" x14ac:dyDescent="0.25">
      <c r="A392" s="214"/>
      <c r="E392" s="216"/>
      <c r="G392" s="217"/>
      <c r="I392" s="218"/>
      <c r="K392" s="233"/>
      <c r="L392" s="211"/>
      <c r="M392" s="233"/>
      <c r="N392" s="211"/>
      <c r="O392" s="233"/>
      <c r="Q392" s="221"/>
      <c r="S392" s="222"/>
    </row>
    <row r="393" spans="1:23" ht="15.6" x14ac:dyDescent="0.3">
      <c r="C393" s="188" t="s">
        <v>369</v>
      </c>
      <c r="E393" s="202"/>
      <c r="G393" s="217"/>
      <c r="I393" s="271">
        <f>+SUBTOTAL(9,I379:I392)</f>
        <v>174908741.18999997</v>
      </c>
      <c r="J393" s="228"/>
      <c r="K393" s="272">
        <f>+SUBTOTAL(9,K379:K392)</f>
        <v>60124859</v>
      </c>
      <c r="L393" s="229"/>
      <c r="M393" s="272">
        <f>+SUBTOTAL(9,M379:M392)</f>
        <v>123338202</v>
      </c>
      <c r="N393" s="229"/>
      <c r="O393" s="272">
        <f>+SUBTOTAL(9,O379:O392)</f>
        <v>11961440</v>
      </c>
      <c r="P393" s="228"/>
      <c r="Q393" s="338">
        <f>ROUND(((O393/I393)*100),2)</f>
        <v>6.84</v>
      </c>
      <c r="S393" s="273"/>
    </row>
    <row r="394" spans="1:23" ht="15.6" x14ac:dyDescent="0.3">
      <c r="C394" s="228"/>
      <c r="E394" s="202"/>
      <c r="G394" s="217"/>
      <c r="I394" s="227"/>
      <c r="J394" s="228"/>
      <c r="K394" s="229"/>
      <c r="L394" s="229"/>
      <c r="M394" s="229"/>
      <c r="N394" s="229"/>
      <c r="O394" s="229"/>
      <c r="P394" s="228"/>
      <c r="Q394" s="221"/>
      <c r="S394" s="273"/>
    </row>
    <row r="395" spans="1:23" ht="16.2" thickBot="1" x14ac:dyDescent="0.35">
      <c r="C395" s="188" t="s">
        <v>370</v>
      </c>
      <c r="E395" s="202"/>
      <c r="G395" s="217"/>
      <c r="I395" s="274">
        <f>+SUBTOTAL(9,I16:I394)</f>
        <v>8449146032.4399977</v>
      </c>
      <c r="J395" s="228"/>
      <c r="K395" s="275">
        <f>+SUBTOTAL(9,K16:K394)</f>
        <v>2821716576</v>
      </c>
      <c r="L395" s="229"/>
      <c r="M395" s="275">
        <f>+SUBTOTAL(9,M16:M394)</f>
        <v>6879745754</v>
      </c>
      <c r="N395" s="229"/>
      <c r="O395" s="275">
        <f>+SUBTOTAL(9,O16:O394)</f>
        <v>287639343</v>
      </c>
      <c r="P395" s="228"/>
      <c r="Q395" s="339">
        <f>ROUND(((O395/I395)*100),2)</f>
        <v>3.4</v>
      </c>
      <c r="S395" s="273"/>
      <c r="T395" s="225"/>
    </row>
    <row r="396" spans="1:23" ht="16.2" thickTop="1" x14ac:dyDescent="0.3">
      <c r="C396" s="188"/>
      <c r="E396" s="202"/>
      <c r="G396" s="217"/>
      <c r="I396" s="276"/>
      <c r="J396" s="228"/>
      <c r="K396" s="277"/>
      <c r="L396" s="229"/>
      <c r="M396" s="277"/>
      <c r="N396" s="229"/>
      <c r="O396" s="277"/>
      <c r="P396" s="228"/>
      <c r="Q396" s="221"/>
      <c r="S396" s="273"/>
    </row>
    <row r="397" spans="1:23" ht="15.6" x14ac:dyDescent="0.3">
      <c r="C397" s="188"/>
      <c r="E397" s="202"/>
      <c r="G397" s="217"/>
      <c r="I397" s="218"/>
      <c r="J397" s="228"/>
      <c r="K397" s="229"/>
      <c r="L397" s="229"/>
      <c r="M397" s="229"/>
      <c r="N397" s="229"/>
      <c r="O397" s="229"/>
      <c r="P397" s="228"/>
      <c r="Q397" s="221"/>
      <c r="S397" s="273"/>
    </row>
    <row r="398" spans="1:23" ht="15.6" x14ac:dyDescent="0.3">
      <c r="C398" s="212" t="s">
        <v>371</v>
      </c>
      <c r="E398" s="202"/>
      <c r="G398" s="217"/>
      <c r="I398" s="218"/>
      <c r="J398" s="219"/>
      <c r="K398" s="211"/>
      <c r="L398" s="211"/>
      <c r="M398" s="211"/>
      <c r="N398" s="211"/>
      <c r="O398" s="211"/>
      <c r="P398" s="219"/>
      <c r="Q398" s="221"/>
      <c r="S398" s="226"/>
    </row>
    <row r="399" spans="1:23" x14ac:dyDescent="0.25">
      <c r="E399" s="202"/>
      <c r="G399" s="217"/>
      <c r="I399" s="218"/>
      <c r="J399" s="219"/>
      <c r="K399" s="211"/>
      <c r="L399" s="211"/>
      <c r="M399" s="211"/>
      <c r="N399" s="211"/>
      <c r="O399" s="211"/>
      <c r="P399" s="219"/>
      <c r="Q399" s="221"/>
      <c r="S399" s="226"/>
    </row>
    <row r="400" spans="1:23" x14ac:dyDescent="0.25">
      <c r="A400" s="214">
        <v>301</v>
      </c>
      <c r="C400" s="112" t="s">
        <v>372</v>
      </c>
      <c r="E400" s="202"/>
      <c r="G400" s="217"/>
      <c r="I400" s="218">
        <v>44455.58</v>
      </c>
      <c r="J400" s="219"/>
      <c r="K400" s="211"/>
      <c r="L400" s="211"/>
      <c r="M400" s="211"/>
      <c r="N400" s="211"/>
      <c r="O400" s="211"/>
      <c r="P400" s="219"/>
      <c r="Q400" s="221"/>
      <c r="S400" s="226"/>
    </row>
    <row r="401" spans="1:19" x14ac:dyDescent="0.25">
      <c r="A401" s="214">
        <v>310.2</v>
      </c>
      <c r="C401" s="112" t="s">
        <v>373</v>
      </c>
      <c r="E401" s="202"/>
      <c r="G401" s="217"/>
      <c r="I401" s="218">
        <v>22958202.420000002</v>
      </c>
      <c r="J401" s="219"/>
      <c r="K401" s="211"/>
      <c r="L401" s="211"/>
      <c r="M401" s="211"/>
      <c r="N401" s="211"/>
      <c r="O401" s="211"/>
      <c r="P401" s="219"/>
      <c r="Q401" s="221"/>
      <c r="S401" s="226"/>
    </row>
    <row r="402" spans="1:19" x14ac:dyDescent="0.25">
      <c r="A402" s="214">
        <v>340.2</v>
      </c>
      <c r="C402" s="112" t="s">
        <v>373</v>
      </c>
      <c r="E402" s="202"/>
      <c r="G402" s="217"/>
      <c r="I402" s="218">
        <v>135099.01999999999</v>
      </c>
      <c r="J402" s="219"/>
      <c r="K402" s="211"/>
      <c r="L402" s="211"/>
      <c r="M402" s="211"/>
      <c r="N402" s="211"/>
      <c r="O402" s="211"/>
      <c r="P402" s="219"/>
      <c r="Q402" s="221"/>
      <c r="S402" s="226"/>
    </row>
    <row r="403" spans="1:19" x14ac:dyDescent="0.25">
      <c r="A403" s="214">
        <v>350.2</v>
      </c>
      <c r="C403" s="112" t="s">
        <v>373</v>
      </c>
      <c r="E403" s="202"/>
      <c r="G403" s="217"/>
      <c r="I403" s="218">
        <v>2360270.0699999998</v>
      </c>
      <c r="J403" s="219"/>
      <c r="K403" s="211"/>
      <c r="L403" s="211"/>
      <c r="M403" s="211"/>
      <c r="N403" s="211"/>
      <c r="O403" s="211"/>
      <c r="P403" s="219"/>
      <c r="Q403" s="221"/>
      <c r="S403" s="226"/>
    </row>
    <row r="404" spans="1:19" x14ac:dyDescent="0.25">
      <c r="A404" s="214">
        <v>360.2</v>
      </c>
      <c r="C404" s="112" t="s">
        <v>374</v>
      </c>
      <c r="E404" s="202"/>
      <c r="G404" s="217"/>
      <c r="I404" s="218">
        <v>5673927.9500000011</v>
      </c>
      <c r="J404" s="219"/>
      <c r="K404" s="252"/>
      <c r="L404" s="211"/>
      <c r="M404" s="211"/>
      <c r="N404" s="211"/>
      <c r="O404" s="211"/>
      <c r="P404" s="219"/>
      <c r="Q404" s="221"/>
      <c r="S404" s="226"/>
    </row>
    <row r="405" spans="1:19" x14ac:dyDescent="0.25">
      <c r="A405" s="214">
        <v>389.2</v>
      </c>
      <c r="C405" s="112" t="s">
        <v>374</v>
      </c>
      <c r="E405" s="202"/>
      <c r="G405" s="217"/>
      <c r="I405" s="223">
        <v>2810081.6</v>
      </c>
      <c r="J405" s="219"/>
      <c r="K405" s="252"/>
      <c r="L405" s="211"/>
      <c r="M405" s="211"/>
      <c r="N405" s="211"/>
      <c r="O405" s="211"/>
      <c r="P405" s="219"/>
      <c r="Q405" s="221"/>
      <c r="S405" s="226"/>
    </row>
    <row r="406" spans="1:19" x14ac:dyDescent="0.25">
      <c r="A406" s="214"/>
      <c r="E406" s="202"/>
      <c r="G406" s="217"/>
      <c r="I406" s="218"/>
      <c r="J406" s="219"/>
      <c r="K406" s="252"/>
      <c r="L406" s="211"/>
      <c r="M406" s="211"/>
      <c r="N406" s="211"/>
      <c r="O406" s="211"/>
      <c r="P406" s="219"/>
      <c r="Q406" s="221"/>
      <c r="S406" s="226"/>
    </row>
    <row r="407" spans="1:19" ht="15.6" x14ac:dyDescent="0.3">
      <c r="C407" s="188" t="s">
        <v>375</v>
      </c>
      <c r="G407" s="217"/>
      <c r="I407" s="271">
        <f>+SUBTOTAL(9,I400:I406)</f>
        <v>33982036.640000001</v>
      </c>
      <c r="J407" s="278"/>
      <c r="K407" s="277"/>
      <c r="L407" s="229"/>
      <c r="M407" s="229"/>
      <c r="N407" s="229"/>
      <c r="O407" s="229"/>
      <c r="P407" s="278"/>
      <c r="Q407" s="221"/>
      <c r="S407" s="226"/>
    </row>
    <row r="408" spans="1:19" s="215" customFormat="1" x14ac:dyDescent="0.25">
      <c r="A408" s="279"/>
      <c r="B408" s="262"/>
      <c r="C408" s="254"/>
      <c r="E408" s="202"/>
      <c r="F408" s="202"/>
      <c r="G408" s="217"/>
      <c r="I408" s="218"/>
      <c r="J408" s="280"/>
      <c r="K408" s="246"/>
      <c r="L408" s="256"/>
      <c r="M408" s="256"/>
      <c r="N408" s="256"/>
      <c r="O408" s="256"/>
      <c r="P408" s="280"/>
      <c r="Q408" s="281"/>
      <c r="S408" s="282"/>
    </row>
    <row r="409" spans="1:19" ht="16.2" thickBot="1" x14ac:dyDescent="0.35">
      <c r="C409" s="188" t="s">
        <v>376</v>
      </c>
      <c r="G409" s="217"/>
      <c r="I409" s="227">
        <f>+SUBTOTAL(9,I16:I408)</f>
        <v>8483128069.079998</v>
      </c>
      <c r="J409" s="278"/>
      <c r="K409" s="283">
        <f>+SUBTOTAL(9,K16:K408)</f>
        <v>2821716576</v>
      </c>
      <c r="L409" s="229"/>
      <c r="M409" s="283">
        <f>+SUBTOTAL(9,M16:M408)</f>
        <v>6879745754</v>
      </c>
      <c r="N409" s="229"/>
      <c r="O409" s="283">
        <f>+SUBTOTAL(9,O16:O408)</f>
        <v>287639343</v>
      </c>
      <c r="P409" s="278"/>
      <c r="Q409" s="221"/>
      <c r="S409" s="226"/>
    </row>
    <row r="410" spans="1:19" ht="16.2" thickTop="1" x14ac:dyDescent="0.3">
      <c r="C410" s="188"/>
      <c r="G410" s="217"/>
      <c r="I410" s="284"/>
      <c r="J410" s="278"/>
      <c r="K410" s="285"/>
      <c r="L410" s="229"/>
      <c r="M410" s="285"/>
      <c r="N410" s="229"/>
      <c r="O410" s="285"/>
      <c r="P410" s="278"/>
      <c r="Q410" s="219"/>
    </row>
    <row r="411" spans="1:19" ht="15.6" x14ac:dyDescent="0.3">
      <c r="C411" s="188"/>
      <c r="G411" s="217"/>
      <c r="I411" s="286"/>
      <c r="J411" s="278"/>
      <c r="K411" s="229"/>
      <c r="L411" s="229"/>
      <c r="M411" s="229"/>
      <c r="N411" s="229"/>
      <c r="O411" s="229"/>
      <c r="P411" s="278"/>
      <c r="Q411" s="219"/>
    </row>
    <row r="412" spans="1:19" ht="15.6" x14ac:dyDescent="0.3">
      <c r="B412" s="189" t="s">
        <v>178</v>
      </c>
      <c r="C412" s="254" t="s">
        <v>377</v>
      </c>
      <c r="G412" s="217"/>
      <c r="I412" s="287"/>
      <c r="J412" s="278"/>
      <c r="K412" s="287"/>
      <c r="L412" s="229"/>
      <c r="M412" s="229"/>
      <c r="N412" s="229"/>
      <c r="O412" s="229"/>
      <c r="P412" s="278"/>
      <c r="Q412" s="219"/>
    </row>
    <row r="413" spans="1:19" x14ac:dyDescent="0.25">
      <c r="B413" s="209" t="s">
        <v>378</v>
      </c>
      <c r="C413" s="215" t="s">
        <v>379</v>
      </c>
      <c r="G413" s="217"/>
      <c r="I413" s="288"/>
      <c r="J413" s="219"/>
      <c r="K413" s="211"/>
      <c r="L413" s="211"/>
      <c r="M413" s="211"/>
      <c r="N413" s="211"/>
      <c r="O413" s="211"/>
      <c r="P413" s="219"/>
      <c r="Q413" s="219"/>
    </row>
    <row r="414" spans="1:19" x14ac:dyDescent="0.25">
      <c r="B414" s="262" t="s">
        <v>380</v>
      </c>
      <c r="C414" s="254" t="s">
        <v>381</v>
      </c>
    </row>
    <row r="416" spans="1:19" x14ac:dyDescent="0.25">
      <c r="A416" s="214" t="s">
        <v>382</v>
      </c>
      <c r="B416" s="259" t="s">
        <v>383</v>
      </c>
      <c r="C416" s="251"/>
    </row>
    <row r="417" spans="1:3" x14ac:dyDescent="0.25">
      <c r="A417" s="214"/>
      <c r="B417" s="112"/>
      <c r="C417" s="289" t="s">
        <v>384</v>
      </c>
    </row>
    <row r="418" spans="1:3" x14ac:dyDescent="0.25">
      <c r="A418" s="214"/>
      <c r="B418" s="112"/>
      <c r="C418" s="290" t="s">
        <v>385</v>
      </c>
    </row>
    <row r="419" spans="1:3" x14ac:dyDescent="0.25">
      <c r="A419" s="214"/>
      <c r="B419" s="112"/>
      <c r="C419" s="290" t="s">
        <v>386</v>
      </c>
    </row>
    <row r="420" spans="1:3" x14ac:dyDescent="0.25">
      <c r="A420" s="214"/>
      <c r="B420" s="112"/>
      <c r="C420" s="290" t="s">
        <v>387</v>
      </c>
    </row>
    <row r="421" spans="1:3" x14ac:dyDescent="0.25">
      <c r="A421" s="214"/>
      <c r="B421" s="112"/>
      <c r="C421" s="290" t="s">
        <v>388</v>
      </c>
    </row>
    <row r="423" spans="1:3" x14ac:dyDescent="0.25">
      <c r="B423" s="259" t="s">
        <v>389</v>
      </c>
    </row>
    <row r="424" spans="1:3" x14ac:dyDescent="0.25">
      <c r="A424" s="214"/>
      <c r="B424" s="112"/>
      <c r="C424" s="289" t="s">
        <v>384</v>
      </c>
    </row>
    <row r="425" spans="1:3" x14ac:dyDescent="0.25">
      <c r="A425" s="214"/>
      <c r="B425" s="112"/>
      <c r="C425" s="290" t="s">
        <v>390</v>
      </c>
    </row>
  </sheetData>
  <mergeCells count="4">
    <mergeCell ref="A1:S1"/>
    <mergeCell ref="A4:S4"/>
    <mergeCell ref="A5:S5"/>
    <mergeCell ref="U8:W8"/>
  </mergeCells>
  <printOptions horizontalCentered="1"/>
  <pageMargins left="0.25" right="0.25" top="0.25" bottom="0.25" header="0.5" footer="0.5"/>
  <pageSetup scale="45" fitToHeight="0" orientation="landscape" horizontalDpi="4294967295" verticalDpi="4294967295" r:id="rId1"/>
  <headerFooter alignWithMargins="0">
    <oddHeader xml:space="preserve">&amp;R
</oddHeader>
    <oddFooter>&amp;R&amp;"Times New Roman,Bold"Attachment to Response to KIUC-1 Question No. 1
Page &amp;P of &amp;N
Spanos</oddFooter>
  </headerFooter>
  <rowBreaks count="5" manualBreakCount="5">
    <brk id="77" max="18" man="1"/>
    <brk id="146" max="18" man="1"/>
    <brk id="216" max="18" man="1"/>
    <brk id="286" max="18" man="1"/>
    <brk id="353" max="1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 fitToPage="1"/>
  </sheetPr>
  <dimension ref="A1:W425"/>
  <sheetViews>
    <sheetView topLeftCell="D1" zoomScale="75" zoomScaleNormal="75" workbookViewId="0">
      <selection activeCell="S18" sqref="S18"/>
    </sheetView>
  </sheetViews>
  <sheetFormatPr defaultColWidth="12.5546875" defaultRowHeight="15" x14ac:dyDescent="0.25"/>
  <cols>
    <col min="1" max="1" width="12.5546875" style="195" customWidth="1"/>
    <col min="2" max="2" width="4.109375" style="209" customWidth="1"/>
    <col min="3" max="3" width="97.33203125" style="112" customWidth="1"/>
    <col min="4" max="4" width="7.33203125" style="112" bestFit="1" customWidth="1"/>
    <col min="5" max="5" width="20.88671875" style="210" customWidth="1"/>
    <col min="6" max="6" width="4.88671875" style="210" customWidth="1"/>
    <col min="7" max="7" width="12.5546875" style="192" customWidth="1"/>
    <col min="8" max="8" width="4.88671875" style="112" customWidth="1"/>
    <col min="9" max="9" width="27" style="112" bestFit="1" customWidth="1"/>
    <col min="10" max="10" width="4.88671875" style="112" customWidth="1"/>
    <col min="11" max="11" width="22.44140625" style="194" bestFit="1" customWidth="1"/>
    <col min="12" max="12" width="4.88671875" style="194" customWidth="1"/>
    <col min="13" max="13" width="22.88671875" style="194" bestFit="1" customWidth="1"/>
    <col min="14" max="14" width="4.88671875" style="194" customWidth="1"/>
    <col min="15" max="15" width="20.33203125" style="194" bestFit="1" customWidth="1"/>
    <col min="16" max="16" width="4.88671875" style="112" customWidth="1"/>
    <col min="17" max="17" width="15.109375" style="112" customWidth="1"/>
    <col min="18" max="18" width="4.88671875" style="112" customWidth="1"/>
    <col min="19" max="19" width="16.44140625" style="112" customWidth="1"/>
    <col min="20" max="20" width="12.5546875" style="112"/>
    <col min="21" max="21" width="22.88671875" style="112" bestFit="1" customWidth="1"/>
    <col min="22" max="22" width="12.6640625" style="112" bestFit="1" customWidth="1"/>
    <col min="23" max="23" width="17" style="112" customWidth="1"/>
    <col min="24" max="16384" width="12.5546875" style="112"/>
  </cols>
  <sheetData>
    <row r="1" spans="1:23" ht="15.6" x14ac:dyDescent="0.3">
      <c r="A1" s="494" t="s">
        <v>98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</row>
    <row r="2" spans="1:23" ht="15.6" x14ac:dyDescent="0.3">
      <c r="A2" s="185"/>
      <c r="B2" s="186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</row>
    <row r="3" spans="1:23" ht="15.6" x14ac:dyDescent="0.3">
      <c r="A3" s="185"/>
      <c r="B3" s="186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</row>
    <row r="4" spans="1:23" ht="15.6" x14ac:dyDescent="0.3">
      <c r="A4" s="494" t="s">
        <v>157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</row>
    <row r="5" spans="1:23" ht="15.6" x14ac:dyDescent="0.3">
      <c r="A5" s="494" t="s">
        <v>158</v>
      </c>
      <c r="B5" s="494"/>
      <c r="C5" s="494"/>
      <c r="D5" s="494"/>
      <c r="E5" s="494"/>
      <c r="F5" s="494"/>
      <c r="G5" s="494"/>
      <c r="H5" s="494"/>
      <c r="I5" s="494"/>
      <c r="J5" s="494"/>
      <c r="K5" s="494"/>
      <c r="L5" s="494"/>
      <c r="M5" s="494"/>
      <c r="N5" s="494"/>
      <c r="O5" s="494"/>
      <c r="P5" s="494"/>
      <c r="Q5" s="494"/>
      <c r="R5" s="494"/>
      <c r="S5" s="494"/>
    </row>
    <row r="6" spans="1:23" ht="15.6" x14ac:dyDescent="0.3">
      <c r="A6" s="188"/>
      <c r="B6" s="189"/>
      <c r="C6" s="190"/>
      <c r="D6" s="190"/>
      <c r="E6" s="191"/>
      <c r="F6" s="191"/>
      <c r="H6" s="190"/>
      <c r="I6" s="190"/>
      <c r="J6" s="190"/>
      <c r="K6" s="193"/>
      <c r="L6" s="193"/>
      <c r="M6" s="193"/>
      <c r="N6" s="193"/>
    </row>
    <row r="7" spans="1:23" ht="15.6" x14ac:dyDescent="0.3">
      <c r="B7" s="186"/>
      <c r="C7" s="196"/>
      <c r="D7" s="197"/>
      <c r="E7" s="197"/>
      <c r="F7" s="197"/>
      <c r="G7" s="198" t="s">
        <v>73</v>
      </c>
      <c r="H7" s="197"/>
      <c r="I7" s="197"/>
      <c r="J7" s="197"/>
      <c r="K7" s="199" t="s">
        <v>77</v>
      </c>
      <c r="L7" s="199"/>
      <c r="M7" s="199"/>
      <c r="N7" s="199"/>
      <c r="O7" s="200" t="s">
        <v>159</v>
      </c>
      <c r="P7" s="201"/>
      <c r="Q7" s="201"/>
      <c r="R7" s="202"/>
      <c r="S7" s="197" t="s">
        <v>72</v>
      </c>
    </row>
    <row r="8" spans="1:23" ht="15.6" x14ac:dyDescent="0.3">
      <c r="B8" s="186"/>
      <c r="C8" s="197"/>
      <c r="D8" s="197"/>
      <c r="E8" s="197" t="s">
        <v>160</v>
      </c>
      <c r="F8" s="197"/>
      <c r="G8" s="198" t="s">
        <v>75</v>
      </c>
      <c r="H8" s="197"/>
      <c r="I8" s="197" t="s">
        <v>74</v>
      </c>
      <c r="J8" s="197"/>
      <c r="K8" s="199" t="s">
        <v>161</v>
      </c>
      <c r="L8" s="199"/>
      <c r="M8" s="199" t="s">
        <v>78</v>
      </c>
      <c r="N8" s="199"/>
      <c r="O8" s="203" t="s">
        <v>162</v>
      </c>
      <c r="P8" s="204"/>
      <c r="Q8" s="205" t="s">
        <v>163</v>
      </c>
      <c r="R8" s="202"/>
      <c r="S8" s="197" t="s">
        <v>164</v>
      </c>
      <c r="U8" s="495"/>
      <c r="V8" s="495"/>
      <c r="W8" s="495"/>
    </row>
    <row r="9" spans="1:23" ht="15.6" x14ac:dyDescent="0.3">
      <c r="B9" s="186"/>
      <c r="C9" s="197" t="s">
        <v>165</v>
      </c>
      <c r="D9" s="197"/>
      <c r="E9" s="197" t="s">
        <v>166</v>
      </c>
      <c r="F9" s="197"/>
      <c r="G9" s="198" t="s">
        <v>80</v>
      </c>
      <c r="H9" s="197"/>
      <c r="I9" s="197" t="s">
        <v>76</v>
      </c>
      <c r="J9" s="197"/>
      <c r="K9" s="199" t="s">
        <v>82</v>
      </c>
      <c r="L9" s="199"/>
      <c r="M9" s="199" t="s">
        <v>83</v>
      </c>
      <c r="N9" s="199"/>
      <c r="O9" s="199" t="s">
        <v>79</v>
      </c>
      <c r="P9" s="197"/>
      <c r="Q9" s="196" t="s">
        <v>167</v>
      </c>
      <c r="R9" s="202"/>
      <c r="S9" s="197" t="s">
        <v>81</v>
      </c>
    </row>
    <row r="10" spans="1:23" ht="15.6" x14ac:dyDescent="0.3">
      <c r="B10" s="186"/>
      <c r="C10" s="203">
        <v>-1</v>
      </c>
      <c r="D10" s="206"/>
      <c r="E10" s="203">
        <v>-2</v>
      </c>
      <c r="F10" s="206"/>
      <c r="G10" s="207">
        <v>-3</v>
      </c>
      <c r="H10" s="206"/>
      <c r="I10" s="203">
        <v>-4</v>
      </c>
      <c r="J10" s="206"/>
      <c r="K10" s="203">
        <v>-5</v>
      </c>
      <c r="L10" s="199"/>
      <c r="M10" s="203">
        <v>-6</v>
      </c>
      <c r="N10" s="199"/>
      <c r="O10" s="203">
        <v>-7</v>
      </c>
      <c r="P10" s="206"/>
      <c r="Q10" s="208" t="s">
        <v>168</v>
      </c>
      <c r="S10" s="208" t="s">
        <v>169</v>
      </c>
      <c r="V10" s="197"/>
    </row>
    <row r="11" spans="1:23" ht="15.6" x14ac:dyDescent="0.3">
      <c r="B11" s="186"/>
      <c r="C11" s="206"/>
      <c r="D11" s="206"/>
      <c r="E11" s="206"/>
      <c r="F11" s="206"/>
      <c r="G11" s="198"/>
      <c r="H11" s="206"/>
      <c r="I11" s="206"/>
      <c r="J11" s="206"/>
      <c r="K11" s="199"/>
      <c r="L11" s="199"/>
      <c r="M11" s="199"/>
      <c r="N11" s="199"/>
      <c r="O11" s="199"/>
      <c r="P11" s="206"/>
      <c r="Q11" s="206"/>
      <c r="S11" s="206"/>
    </row>
    <row r="12" spans="1:23" ht="15.6" x14ac:dyDescent="0.3">
      <c r="C12" s="188" t="s">
        <v>170</v>
      </c>
      <c r="K12" s="211"/>
      <c r="L12" s="211"/>
      <c r="M12" s="211"/>
      <c r="N12" s="211"/>
      <c r="O12" s="211"/>
    </row>
    <row r="13" spans="1:23" x14ac:dyDescent="0.25">
      <c r="K13" s="211"/>
      <c r="L13" s="211"/>
      <c r="M13" s="211"/>
      <c r="N13" s="211"/>
      <c r="O13" s="211"/>
    </row>
    <row r="14" spans="1:23" ht="15.6" x14ac:dyDescent="0.3">
      <c r="C14" s="212" t="s">
        <v>171</v>
      </c>
      <c r="K14" s="211"/>
      <c r="L14" s="211"/>
      <c r="M14" s="211"/>
      <c r="N14" s="211"/>
      <c r="O14" s="211"/>
    </row>
    <row r="15" spans="1:23" x14ac:dyDescent="0.25">
      <c r="I15" s="213"/>
      <c r="K15" s="211"/>
      <c r="L15" s="211"/>
      <c r="M15" s="211"/>
      <c r="N15" s="211"/>
      <c r="O15" s="211"/>
    </row>
    <row r="16" spans="1:23" x14ac:dyDescent="0.25">
      <c r="A16" s="214">
        <v>302</v>
      </c>
      <c r="C16" s="215" t="s">
        <v>172</v>
      </c>
      <c r="E16" s="216" t="s">
        <v>173</v>
      </c>
      <c r="F16" s="216"/>
      <c r="G16" s="217">
        <v>0</v>
      </c>
      <c r="I16" s="218">
        <v>55918.83</v>
      </c>
      <c r="J16" s="219"/>
      <c r="K16" s="220">
        <v>52578</v>
      </c>
      <c r="L16" s="211"/>
      <c r="M16" s="333">
        <f>ROUND(I16*(1-(G16/100))-K16,0)</f>
        <v>3341</v>
      </c>
      <c r="N16" s="220"/>
      <c r="O16" s="220">
        <f>ROUND(M16/S16,0)</f>
        <v>2029</v>
      </c>
      <c r="Q16" s="340">
        <f>ROUND(O16/I16*100,2)</f>
        <v>3.63</v>
      </c>
      <c r="S16" s="222">
        <v>1.6466239526860522</v>
      </c>
      <c r="W16" s="333"/>
    </row>
    <row r="17" spans="1:23" x14ac:dyDescent="0.25">
      <c r="A17" s="214">
        <v>303</v>
      </c>
      <c r="C17" s="112" t="s">
        <v>174</v>
      </c>
      <c r="E17" s="216" t="s">
        <v>175</v>
      </c>
      <c r="F17" s="216"/>
      <c r="G17" s="217">
        <v>0</v>
      </c>
      <c r="I17" s="218">
        <v>51209431.960000001</v>
      </c>
      <c r="J17" s="219"/>
      <c r="K17" s="220">
        <v>17788070</v>
      </c>
      <c r="L17" s="211"/>
      <c r="M17" s="333">
        <f>ROUND(I17*(1-(G17/100))-K17,0)</f>
        <v>33421362</v>
      </c>
      <c r="N17" s="220"/>
      <c r="O17" s="220">
        <f>ROUND(M17/S17,0)</f>
        <v>10731787</v>
      </c>
      <c r="Q17" s="340">
        <f t="shared" ref="Q17:Q18" si="0">ROUND(O17/I17*100,2)</f>
        <v>20.96</v>
      </c>
      <c r="S17" s="222">
        <v>3.1142401540395834</v>
      </c>
      <c r="W17" s="333"/>
    </row>
    <row r="18" spans="1:23" x14ac:dyDescent="0.25">
      <c r="A18" s="214">
        <v>303.10000000000002</v>
      </c>
      <c r="C18" s="112" t="s">
        <v>176</v>
      </c>
      <c r="E18" s="216" t="s">
        <v>177</v>
      </c>
      <c r="F18" s="216" t="s">
        <v>178</v>
      </c>
      <c r="G18" s="217">
        <v>0</v>
      </c>
      <c r="I18" s="223">
        <v>41045494.530000001</v>
      </c>
      <c r="J18" s="219"/>
      <c r="K18" s="224">
        <v>26586875</v>
      </c>
      <c r="L18" s="211"/>
      <c r="M18" s="334">
        <f>ROUND(I18*(1-(G18/100))-K18,0)</f>
        <v>14458620</v>
      </c>
      <c r="N18" s="220"/>
      <c r="O18" s="224">
        <f>ROUND(M18/S18,0)</f>
        <v>4131034</v>
      </c>
      <c r="Q18" s="345">
        <f t="shared" si="0"/>
        <v>10.06</v>
      </c>
      <c r="S18" s="222">
        <v>3.5000002420701453</v>
      </c>
      <c r="W18" s="333"/>
    </row>
    <row r="19" spans="1:23" x14ac:dyDescent="0.25">
      <c r="I19" s="213"/>
      <c r="K19" s="211"/>
      <c r="L19" s="211"/>
      <c r="M19" s="211"/>
      <c r="N19" s="211"/>
      <c r="O19" s="211"/>
      <c r="Q19" s="340"/>
      <c r="S19" s="226"/>
      <c r="W19" s="333"/>
    </row>
    <row r="20" spans="1:23" ht="15.6" x14ac:dyDescent="0.3">
      <c r="C20" s="188" t="s">
        <v>179</v>
      </c>
      <c r="I20" s="227">
        <f>+SUBTOTAL(9,I16:I19)</f>
        <v>92310845.319999993</v>
      </c>
      <c r="J20" s="228"/>
      <c r="K20" s="229">
        <f>+SUBTOTAL(9,K16:K19)</f>
        <v>44427523</v>
      </c>
      <c r="L20" s="229"/>
      <c r="M20" s="229">
        <f>+SUBTOTAL(9,M16:M19)</f>
        <v>47883323</v>
      </c>
      <c r="N20" s="229"/>
      <c r="O20" s="229">
        <f>+SUBTOTAL(9,O16:O19)</f>
        <v>14864850</v>
      </c>
      <c r="Q20" s="341">
        <f>ROUND(((O20/I20)*100),2)</f>
        <v>16.100000000000001</v>
      </c>
      <c r="S20" s="226"/>
      <c r="W20" s="333"/>
    </row>
    <row r="21" spans="1:23" ht="15.6" x14ac:dyDescent="0.3">
      <c r="C21" s="188"/>
      <c r="I21" s="213"/>
      <c r="K21" s="211"/>
      <c r="L21" s="211"/>
      <c r="M21" s="211"/>
      <c r="N21" s="211"/>
      <c r="O21" s="211"/>
      <c r="Q21" s="340"/>
      <c r="S21" s="226"/>
      <c r="W21" s="333"/>
    </row>
    <row r="22" spans="1:23" x14ac:dyDescent="0.25">
      <c r="I22" s="213"/>
      <c r="K22" s="211"/>
      <c r="L22" s="211"/>
      <c r="M22" s="211"/>
      <c r="N22" s="211"/>
      <c r="O22" s="211"/>
      <c r="Q22" s="340"/>
      <c r="S22" s="226"/>
      <c r="W22" s="333"/>
    </row>
    <row r="23" spans="1:23" ht="15.6" x14ac:dyDescent="0.3">
      <c r="C23" s="196" t="s">
        <v>180</v>
      </c>
      <c r="I23" s="213"/>
      <c r="K23" s="211"/>
      <c r="L23" s="211"/>
      <c r="M23" s="211"/>
      <c r="N23" s="211"/>
      <c r="O23" s="211"/>
      <c r="Q23" s="342"/>
      <c r="S23" s="222"/>
      <c r="W23" s="333"/>
    </row>
    <row r="24" spans="1:23" ht="15.6" x14ac:dyDescent="0.3">
      <c r="C24" s="205"/>
      <c r="I24" s="213"/>
      <c r="K24" s="211"/>
      <c r="L24" s="211"/>
      <c r="M24" s="211"/>
      <c r="N24" s="211"/>
      <c r="O24" s="211"/>
      <c r="Q24" s="342"/>
      <c r="S24" s="222"/>
      <c r="W24" s="333"/>
    </row>
    <row r="25" spans="1:23" x14ac:dyDescent="0.25">
      <c r="A25" s="214">
        <v>311</v>
      </c>
      <c r="C25" s="112" t="s">
        <v>181</v>
      </c>
      <c r="E25" s="216"/>
      <c r="F25" s="216"/>
      <c r="G25" s="217"/>
      <c r="I25" s="218"/>
      <c r="J25" s="231"/>
      <c r="K25" s="220"/>
      <c r="L25" s="220"/>
      <c r="M25" s="220"/>
      <c r="N25" s="220"/>
      <c r="O25" s="220"/>
      <c r="Q25" s="342"/>
      <c r="S25" s="222"/>
      <c r="W25" s="333"/>
    </row>
    <row r="26" spans="1:23" x14ac:dyDescent="0.25">
      <c r="A26" s="214"/>
      <c r="C26" s="215" t="s">
        <v>182</v>
      </c>
      <c r="E26" s="216" t="s">
        <v>183</v>
      </c>
      <c r="F26" s="216" t="s">
        <v>178</v>
      </c>
      <c r="G26" s="217">
        <v>-13</v>
      </c>
      <c r="I26" s="218">
        <v>95533749.129999995</v>
      </c>
      <c r="J26" s="231"/>
      <c r="K26" s="220">
        <v>23445099</v>
      </c>
      <c r="L26" s="220"/>
      <c r="M26" s="333">
        <f t="shared" ref="M26:M38" si="1">ROUND(I26*(1-(G26/100))-K26,0)</f>
        <v>84508038</v>
      </c>
      <c r="N26" s="220"/>
      <c r="O26" s="220">
        <f t="shared" ref="O26:O38" si="2">ROUND(M26/S26,0)</f>
        <v>1754695</v>
      </c>
      <c r="Q26" s="340">
        <f t="shared" ref="Q26:Q38" si="3">ROUND(O26/I26*100,2)</f>
        <v>1.84</v>
      </c>
      <c r="S26" s="222">
        <v>48.161098082572757</v>
      </c>
      <c r="W26" s="333"/>
    </row>
    <row r="27" spans="1:23" x14ac:dyDescent="0.25">
      <c r="A27" s="214"/>
      <c r="C27" s="215" t="s">
        <v>184</v>
      </c>
      <c r="E27" s="216" t="s">
        <v>183</v>
      </c>
      <c r="F27" s="216" t="s">
        <v>178</v>
      </c>
      <c r="G27" s="217">
        <v>-13</v>
      </c>
      <c r="I27" s="218">
        <v>5556451.46</v>
      </c>
      <c r="J27" s="231"/>
      <c r="K27" s="220">
        <v>3082793</v>
      </c>
      <c r="L27" s="220"/>
      <c r="M27" s="333">
        <f t="shared" si="1"/>
        <v>3195997</v>
      </c>
      <c r="N27" s="220"/>
      <c r="O27" s="220">
        <f t="shared" si="2"/>
        <v>68321</v>
      </c>
      <c r="Q27" s="340">
        <f t="shared" si="3"/>
        <v>1.23</v>
      </c>
      <c r="S27" s="222">
        <v>46.779130867522433</v>
      </c>
      <c r="W27" s="333"/>
    </row>
    <row r="28" spans="1:23" x14ac:dyDescent="0.25">
      <c r="A28" s="214"/>
      <c r="C28" s="215" t="s">
        <v>185</v>
      </c>
      <c r="E28" s="216" t="s">
        <v>183</v>
      </c>
      <c r="F28" s="216" t="s">
        <v>178</v>
      </c>
      <c r="G28" s="217">
        <v>-1</v>
      </c>
      <c r="I28" s="218">
        <v>1102956.3899999999</v>
      </c>
      <c r="J28" s="231"/>
      <c r="K28" s="220">
        <v>713561</v>
      </c>
      <c r="L28" s="220"/>
      <c r="M28" s="333">
        <f t="shared" si="1"/>
        <v>400425</v>
      </c>
      <c r="N28" s="220"/>
      <c r="O28" s="220">
        <f t="shared" si="2"/>
        <v>16627</v>
      </c>
      <c r="Q28" s="340">
        <f t="shared" si="3"/>
        <v>1.51</v>
      </c>
      <c r="S28" s="222">
        <v>24.082817104709207</v>
      </c>
      <c r="W28" s="333"/>
    </row>
    <row r="29" spans="1:23" x14ac:dyDescent="0.25">
      <c r="A29" s="214"/>
      <c r="C29" s="232" t="s">
        <v>186</v>
      </c>
      <c r="E29" s="216" t="s">
        <v>183</v>
      </c>
      <c r="F29" s="216" t="s">
        <v>178</v>
      </c>
      <c r="G29" s="217">
        <v>-6</v>
      </c>
      <c r="I29" s="218">
        <v>4690069.46</v>
      </c>
      <c r="J29" s="231"/>
      <c r="K29" s="220">
        <v>4858759</v>
      </c>
      <c r="L29" s="220"/>
      <c r="M29" s="333">
        <f t="shared" si="1"/>
        <v>112715</v>
      </c>
      <c r="N29" s="220"/>
      <c r="O29" s="220">
        <f t="shared" si="2"/>
        <v>15069</v>
      </c>
      <c r="Q29" s="340">
        <f t="shared" si="3"/>
        <v>0.32</v>
      </c>
      <c r="S29" s="222">
        <v>7.479925675227288</v>
      </c>
      <c r="W29" s="333"/>
    </row>
    <row r="30" spans="1:23" x14ac:dyDescent="0.25">
      <c r="A30" s="214"/>
      <c r="C30" s="232" t="s">
        <v>187</v>
      </c>
      <c r="E30" s="216" t="s">
        <v>183</v>
      </c>
      <c r="F30" s="216" t="s">
        <v>178</v>
      </c>
      <c r="G30" s="217">
        <v>-6</v>
      </c>
      <c r="I30" s="218">
        <v>2297196.4300000002</v>
      </c>
      <c r="J30" s="231"/>
      <c r="K30" s="220">
        <v>2008651</v>
      </c>
      <c r="L30" s="220"/>
      <c r="M30" s="333">
        <f t="shared" si="1"/>
        <v>426377</v>
      </c>
      <c r="N30" s="220"/>
      <c r="O30" s="220">
        <f t="shared" si="2"/>
        <v>31758</v>
      </c>
      <c r="Q30" s="340">
        <f t="shared" si="3"/>
        <v>1.38</v>
      </c>
      <c r="S30" s="222">
        <v>13.425813968134014</v>
      </c>
      <c r="W30" s="333"/>
    </row>
    <row r="31" spans="1:23" x14ac:dyDescent="0.25">
      <c r="A31" s="214"/>
      <c r="C31" s="232" t="s">
        <v>188</v>
      </c>
      <c r="E31" s="216" t="s">
        <v>183</v>
      </c>
      <c r="F31" s="216" t="s">
        <v>178</v>
      </c>
      <c r="G31" s="217">
        <v>-6</v>
      </c>
      <c r="I31" s="218">
        <v>22711518.609999999</v>
      </c>
      <c r="J31" s="231"/>
      <c r="K31" s="220">
        <v>14083124</v>
      </c>
      <c r="L31" s="220"/>
      <c r="M31" s="333">
        <f t="shared" si="1"/>
        <v>9991086</v>
      </c>
      <c r="N31" s="220"/>
      <c r="O31" s="220">
        <f t="shared" si="2"/>
        <v>519280</v>
      </c>
      <c r="Q31" s="340">
        <f t="shared" si="3"/>
        <v>2.29</v>
      </c>
      <c r="S31" s="222">
        <v>19.240267293175165</v>
      </c>
      <c r="W31" s="333"/>
    </row>
    <row r="32" spans="1:23" x14ac:dyDescent="0.25">
      <c r="A32" s="214"/>
      <c r="C32" s="232" t="s">
        <v>189</v>
      </c>
      <c r="E32" s="216" t="s">
        <v>183</v>
      </c>
      <c r="F32" s="216" t="s">
        <v>178</v>
      </c>
      <c r="G32" s="217">
        <v>-6</v>
      </c>
      <c r="I32" s="218">
        <v>45507722.439999998</v>
      </c>
      <c r="J32" s="231"/>
      <c r="K32" s="220">
        <v>8775718</v>
      </c>
      <c r="L32" s="220"/>
      <c r="M32" s="333">
        <f t="shared" si="1"/>
        <v>39462468</v>
      </c>
      <c r="N32" s="220"/>
      <c r="O32" s="220">
        <f t="shared" si="2"/>
        <v>2039402</v>
      </c>
      <c r="Q32" s="340">
        <f t="shared" si="3"/>
        <v>4.4800000000000004</v>
      </c>
      <c r="S32" s="222">
        <v>19.350019270354743</v>
      </c>
      <c r="W32" s="333"/>
    </row>
    <row r="33" spans="1:23" x14ac:dyDescent="0.25">
      <c r="A33" s="214"/>
      <c r="C33" s="232" t="s">
        <v>190</v>
      </c>
      <c r="E33" s="216" t="s">
        <v>183</v>
      </c>
      <c r="F33" s="216" t="s">
        <v>178</v>
      </c>
      <c r="G33" s="217">
        <v>-7</v>
      </c>
      <c r="I33" s="218">
        <v>8397192.1199999992</v>
      </c>
      <c r="J33" s="231"/>
      <c r="K33" s="220">
        <v>7331103</v>
      </c>
      <c r="L33" s="220"/>
      <c r="M33" s="333">
        <f t="shared" si="1"/>
        <v>1653893</v>
      </c>
      <c r="N33" s="220"/>
      <c r="O33" s="220">
        <f t="shared" si="2"/>
        <v>90620</v>
      </c>
      <c r="Q33" s="340">
        <f t="shared" si="3"/>
        <v>1.08</v>
      </c>
      <c r="S33" s="222">
        <v>18.250860737144119</v>
      </c>
      <c r="W33" s="333"/>
    </row>
    <row r="34" spans="1:23" x14ac:dyDescent="0.25">
      <c r="A34" s="214"/>
      <c r="C34" s="232" t="s">
        <v>191</v>
      </c>
      <c r="E34" s="216" t="s">
        <v>183</v>
      </c>
      <c r="F34" s="216" t="s">
        <v>178</v>
      </c>
      <c r="G34" s="217">
        <v>-7</v>
      </c>
      <c r="I34" s="218">
        <v>19505041.370000001</v>
      </c>
      <c r="J34" s="231"/>
      <c r="K34" s="220">
        <v>18115555</v>
      </c>
      <c r="L34" s="220"/>
      <c r="M34" s="333">
        <f t="shared" si="1"/>
        <v>2754839</v>
      </c>
      <c r="N34" s="220"/>
      <c r="O34" s="220">
        <f t="shared" si="2"/>
        <v>150144</v>
      </c>
      <c r="Q34" s="340">
        <f t="shared" si="3"/>
        <v>0.77</v>
      </c>
      <c r="S34" s="222">
        <v>18.347979273231033</v>
      </c>
      <c r="W34" s="333"/>
    </row>
    <row r="35" spans="1:23" x14ac:dyDescent="0.25">
      <c r="A35" s="214"/>
      <c r="C35" s="232" t="s">
        <v>192</v>
      </c>
      <c r="E35" s="216" t="s">
        <v>183</v>
      </c>
      <c r="F35" s="216" t="s">
        <v>178</v>
      </c>
      <c r="G35" s="217">
        <v>-7</v>
      </c>
      <c r="I35" s="218">
        <v>16258655.689999999</v>
      </c>
      <c r="J35" s="231"/>
      <c r="K35" s="220">
        <v>14507970</v>
      </c>
      <c r="L35" s="220"/>
      <c r="M35" s="333">
        <f t="shared" si="1"/>
        <v>2888792</v>
      </c>
      <c r="N35" s="220"/>
      <c r="O35" s="220">
        <f t="shared" si="2"/>
        <v>160168</v>
      </c>
      <c r="Q35" s="340">
        <f t="shared" si="3"/>
        <v>0.99</v>
      </c>
      <c r="S35" s="222">
        <v>18.036012187203436</v>
      </c>
      <c r="W35" s="333"/>
    </row>
    <row r="36" spans="1:23" x14ac:dyDescent="0.25">
      <c r="A36" s="214"/>
      <c r="C36" s="232" t="s">
        <v>193</v>
      </c>
      <c r="E36" s="216" t="s">
        <v>183</v>
      </c>
      <c r="F36" s="216" t="s">
        <v>178</v>
      </c>
      <c r="G36" s="217">
        <v>-7</v>
      </c>
      <c r="I36" s="218">
        <v>51066601.710000001</v>
      </c>
      <c r="J36" s="231"/>
      <c r="K36" s="220">
        <v>32981268</v>
      </c>
      <c r="L36" s="220"/>
      <c r="M36" s="333">
        <f t="shared" si="1"/>
        <v>21659996</v>
      </c>
      <c r="N36" s="220"/>
      <c r="O36" s="220">
        <f t="shared" si="2"/>
        <v>1026693</v>
      </c>
      <c r="Q36" s="340">
        <f t="shared" si="3"/>
        <v>2.0099999999999998</v>
      </c>
      <c r="S36" s="222">
        <v>21.096857580601018</v>
      </c>
      <c r="W36" s="333"/>
    </row>
    <row r="37" spans="1:23" x14ac:dyDescent="0.25">
      <c r="A37" s="214"/>
      <c r="C37" s="232" t="s">
        <v>194</v>
      </c>
      <c r="E37" s="216" t="s">
        <v>183</v>
      </c>
      <c r="F37" s="216" t="s">
        <v>178</v>
      </c>
      <c r="G37" s="217">
        <v>-7</v>
      </c>
      <c r="I37" s="218">
        <v>33248360.760000002</v>
      </c>
      <c r="J37" s="231"/>
      <c r="K37" s="220">
        <v>15639157</v>
      </c>
      <c r="L37" s="220"/>
      <c r="M37" s="333">
        <f t="shared" si="1"/>
        <v>19936589</v>
      </c>
      <c r="N37" s="220"/>
      <c r="O37" s="220">
        <f t="shared" si="2"/>
        <v>902154</v>
      </c>
      <c r="Q37" s="340">
        <f t="shared" si="3"/>
        <v>2.71</v>
      </c>
      <c r="S37" s="222">
        <v>22.098875580000755</v>
      </c>
      <c r="W37" s="333"/>
    </row>
    <row r="38" spans="1:23" x14ac:dyDescent="0.25">
      <c r="A38" s="214"/>
      <c r="C38" s="232" t="s">
        <v>195</v>
      </c>
      <c r="E38" s="216" t="s">
        <v>183</v>
      </c>
      <c r="F38" s="216" t="s">
        <v>178</v>
      </c>
      <c r="G38" s="217">
        <v>-7</v>
      </c>
      <c r="I38" s="223">
        <v>15817337.720000001</v>
      </c>
      <c r="J38" s="231"/>
      <c r="K38" s="220">
        <v>13742096</v>
      </c>
      <c r="L38" s="220"/>
      <c r="M38" s="333">
        <f t="shared" si="1"/>
        <v>3182455</v>
      </c>
      <c r="N38" s="220"/>
      <c r="O38" s="220">
        <f t="shared" si="2"/>
        <v>174668</v>
      </c>
      <c r="Q38" s="345">
        <f t="shared" si="3"/>
        <v>1.1000000000000001</v>
      </c>
      <c r="S38" s="336">
        <v>18.220023129594431</v>
      </c>
      <c r="W38" s="333"/>
    </row>
    <row r="39" spans="1:23" x14ac:dyDescent="0.25">
      <c r="A39" s="214"/>
      <c r="E39" s="216"/>
      <c r="F39" s="216"/>
      <c r="G39" s="217"/>
      <c r="I39" s="218"/>
      <c r="K39" s="233"/>
      <c r="L39" s="211"/>
      <c r="M39" s="233"/>
      <c r="N39" s="211"/>
      <c r="O39" s="233"/>
      <c r="Q39" s="342"/>
      <c r="S39" s="222"/>
    </row>
    <row r="40" spans="1:23" ht="15.6" x14ac:dyDescent="0.3">
      <c r="A40" s="214"/>
      <c r="C40" s="234" t="s">
        <v>196</v>
      </c>
      <c r="E40" s="216"/>
      <c r="F40" s="216"/>
      <c r="G40" s="217"/>
      <c r="I40" s="218">
        <f>+SUBTOTAL(9,I26:I39)</f>
        <v>321692853.29000002</v>
      </c>
      <c r="K40" s="211">
        <f>+SUBTOTAL(9,K26:K39)</f>
        <v>159284854</v>
      </c>
      <c r="L40" s="211"/>
      <c r="M40" s="211">
        <f>+SUBTOTAL(9,M26:M39)</f>
        <v>190173670</v>
      </c>
      <c r="N40" s="211"/>
      <c r="O40" s="211">
        <f>+SUBTOTAL(9,O26:O39)</f>
        <v>6949599</v>
      </c>
      <c r="Q40" s="342">
        <f>O40/I40*100</f>
        <v>2.1603212284405546</v>
      </c>
      <c r="S40" s="222">
        <f>ROUND(M40/O40,1)</f>
        <v>27.4</v>
      </c>
      <c r="W40" s="333"/>
    </row>
    <row r="41" spans="1:23" ht="15.6" x14ac:dyDescent="0.3">
      <c r="A41" s="214"/>
      <c r="C41" s="234"/>
      <c r="E41" s="216"/>
      <c r="F41" s="216"/>
      <c r="G41" s="217"/>
      <c r="I41" s="218"/>
      <c r="K41" s="211"/>
      <c r="L41" s="211"/>
      <c r="M41" s="211"/>
      <c r="N41" s="211"/>
      <c r="O41" s="211"/>
      <c r="Q41" s="342"/>
      <c r="S41" s="222"/>
    </row>
    <row r="42" spans="1:23" x14ac:dyDescent="0.25">
      <c r="Q42" s="340"/>
    </row>
    <row r="43" spans="1:23" x14ac:dyDescent="0.25">
      <c r="A43" s="214">
        <v>311.10000000000002</v>
      </c>
      <c r="C43" s="215" t="s">
        <v>197</v>
      </c>
      <c r="E43" s="216"/>
      <c r="F43" s="216"/>
      <c r="G43" s="217"/>
      <c r="I43" s="218"/>
      <c r="K43" s="211"/>
      <c r="L43" s="211"/>
      <c r="M43" s="211"/>
      <c r="N43" s="211"/>
      <c r="O43" s="211"/>
      <c r="Q43" s="342"/>
      <c r="S43" s="222"/>
    </row>
    <row r="44" spans="1:23" x14ac:dyDescent="0.25">
      <c r="A44" s="214"/>
      <c r="C44" s="215" t="s">
        <v>198</v>
      </c>
      <c r="E44" s="216" t="s">
        <v>199</v>
      </c>
      <c r="F44" s="216" t="s">
        <v>178</v>
      </c>
      <c r="G44" s="217">
        <v>0</v>
      </c>
      <c r="I44" s="218">
        <v>4562600.3</v>
      </c>
      <c r="J44" s="231"/>
      <c r="K44" s="220">
        <v>2148119</v>
      </c>
      <c r="L44" s="220"/>
      <c r="M44" s="333">
        <f>ROUND(I44*(1-(G44/100))-K44,0)</f>
        <v>2414481</v>
      </c>
      <c r="N44" s="220"/>
      <c r="O44" s="220">
        <f>ROUND(M44/S44,0)</f>
        <v>48425</v>
      </c>
      <c r="Q44" s="340">
        <f t="shared" ref="Q44:Q46" si="4">ROUND(O44/I44*100,2)</f>
        <v>1.06</v>
      </c>
      <c r="S44" s="222">
        <v>49.860216830149717</v>
      </c>
      <c r="W44" s="333"/>
    </row>
    <row r="45" spans="1:23" x14ac:dyDescent="0.25">
      <c r="A45" s="214"/>
      <c r="C45" s="232" t="s">
        <v>200</v>
      </c>
      <c r="E45" s="216" t="s">
        <v>199</v>
      </c>
      <c r="F45" s="216" t="s">
        <v>178</v>
      </c>
      <c r="G45" s="217">
        <v>0</v>
      </c>
      <c r="I45" s="218">
        <v>39480.550000000003</v>
      </c>
      <c r="J45" s="231"/>
      <c r="K45" s="220">
        <v>34420</v>
      </c>
      <c r="L45" s="220"/>
      <c r="M45" s="333">
        <f>ROUND(I45*(1-(G45/100))-K45,0)</f>
        <v>5061</v>
      </c>
      <c r="N45" s="220"/>
      <c r="O45" s="220">
        <f>ROUND(M45/S45,0)</f>
        <v>274</v>
      </c>
      <c r="Q45" s="340">
        <f t="shared" si="4"/>
        <v>0.69</v>
      </c>
      <c r="S45" s="222">
        <v>18.470802919708028</v>
      </c>
      <c r="W45" s="333"/>
    </row>
    <row r="46" spans="1:23" x14ac:dyDescent="0.25">
      <c r="A46" s="214"/>
      <c r="C46" s="232" t="s">
        <v>201</v>
      </c>
      <c r="E46" s="216" t="s">
        <v>199</v>
      </c>
      <c r="F46" s="216" t="s">
        <v>178</v>
      </c>
      <c r="G46" s="217">
        <v>0</v>
      </c>
      <c r="I46" s="223">
        <v>322828.55</v>
      </c>
      <c r="J46" s="231"/>
      <c r="K46" s="224">
        <v>304586</v>
      </c>
      <c r="L46" s="220"/>
      <c r="M46" s="334">
        <f>ROUND(I46*(1-(G46/100))-K46,0)</f>
        <v>18243</v>
      </c>
      <c r="N46" s="220"/>
      <c r="O46" s="224">
        <f>ROUND(M46/S46,0)</f>
        <v>986</v>
      </c>
      <c r="Q46" s="345">
        <f t="shared" si="4"/>
        <v>0.31</v>
      </c>
      <c r="S46" s="336">
        <v>18.502028397565923</v>
      </c>
      <c r="W46" s="333"/>
    </row>
    <row r="47" spans="1:23" ht="15.6" x14ac:dyDescent="0.3">
      <c r="A47" s="214"/>
      <c r="C47" s="234"/>
      <c r="E47" s="216"/>
      <c r="F47" s="216"/>
      <c r="G47" s="217"/>
      <c r="I47" s="218"/>
      <c r="K47" s="211"/>
      <c r="L47" s="211"/>
      <c r="M47" s="211"/>
      <c r="N47" s="211"/>
      <c r="O47" s="211"/>
      <c r="Q47" s="342"/>
      <c r="S47" s="222"/>
    </row>
    <row r="48" spans="1:23" ht="15.6" x14ac:dyDescent="0.3">
      <c r="A48" s="214"/>
      <c r="C48" s="234" t="s">
        <v>202</v>
      </c>
      <c r="E48" s="216"/>
      <c r="F48" s="216"/>
      <c r="G48" s="217"/>
      <c r="I48" s="218">
        <f>+SUBTOTAL(9,I44:I47)</f>
        <v>4924909.3999999994</v>
      </c>
      <c r="K48" s="211">
        <f>+SUBTOTAL(9,K44:K47)</f>
        <v>2487125</v>
      </c>
      <c r="L48" s="211"/>
      <c r="M48" s="211">
        <f>+SUBTOTAL(9,M44:M47)</f>
        <v>2437785</v>
      </c>
      <c r="N48" s="211"/>
      <c r="O48" s="211">
        <f>+SUBTOTAL(9,O44:O47)</f>
        <v>49685</v>
      </c>
      <c r="Q48" s="342">
        <f>O48/I48*100</f>
        <v>1.0088510460720355</v>
      </c>
      <c r="S48" s="222">
        <f>ROUND(M48/O48,1)</f>
        <v>49.1</v>
      </c>
      <c r="W48" s="333"/>
    </row>
    <row r="49" spans="1:23" ht="15.6" x14ac:dyDescent="0.3">
      <c r="A49" s="214"/>
      <c r="C49" s="234"/>
      <c r="E49" s="216"/>
      <c r="F49" s="216"/>
      <c r="G49" s="217"/>
      <c r="I49" s="218"/>
      <c r="K49" s="211"/>
      <c r="L49" s="211"/>
      <c r="M49" s="211"/>
      <c r="N49" s="211"/>
      <c r="O49" s="211"/>
      <c r="Q49" s="342"/>
      <c r="S49" s="222"/>
    </row>
    <row r="50" spans="1:23" x14ac:dyDescent="0.25">
      <c r="A50" s="214">
        <v>311.2</v>
      </c>
      <c r="C50" s="215" t="s">
        <v>203</v>
      </c>
      <c r="E50" s="216"/>
      <c r="F50" s="216"/>
      <c r="G50" s="217"/>
      <c r="I50" s="218"/>
      <c r="K50" s="211"/>
      <c r="L50" s="211"/>
      <c r="M50" s="211"/>
      <c r="N50" s="211"/>
      <c r="O50" s="211"/>
      <c r="Q50" s="342"/>
      <c r="S50" s="222"/>
    </row>
    <row r="51" spans="1:23" x14ac:dyDescent="0.25">
      <c r="A51" s="214"/>
      <c r="C51" s="215" t="s">
        <v>204</v>
      </c>
      <c r="E51" s="216" t="s">
        <v>183</v>
      </c>
      <c r="F51" s="216" t="s">
        <v>178</v>
      </c>
      <c r="G51" s="217">
        <v>-10</v>
      </c>
      <c r="I51" s="218">
        <v>1692976.56</v>
      </c>
      <c r="J51" s="231"/>
      <c r="K51" s="220">
        <v>1862274</v>
      </c>
      <c r="L51" s="220"/>
      <c r="M51" s="220">
        <v>0</v>
      </c>
      <c r="N51" s="220"/>
      <c r="O51" s="220">
        <v>0</v>
      </c>
      <c r="Q51" s="342">
        <v>0</v>
      </c>
      <c r="S51" s="222">
        <v>0</v>
      </c>
    </row>
    <row r="52" spans="1:23" x14ac:dyDescent="0.25">
      <c r="A52" s="214"/>
      <c r="C52" s="215" t="s">
        <v>205</v>
      </c>
      <c r="E52" s="216" t="s">
        <v>183</v>
      </c>
      <c r="F52" s="216" t="s">
        <v>178</v>
      </c>
      <c r="G52" s="217">
        <v>-10</v>
      </c>
      <c r="I52" s="218">
        <v>583381.43999999994</v>
      </c>
      <c r="J52" s="231"/>
      <c r="K52" s="220">
        <v>641720</v>
      </c>
      <c r="L52" s="220"/>
      <c r="M52" s="220">
        <v>0</v>
      </c>
      <c r="N52" s="220"/>
      <c r="O52" s="220">
        <v>0</v>
      </c>
      <c r="Q52" s="342">
        <v>0</v>
      </c>
      <c r="R52" s="225"/>
      <c r="S52" s="222">
        <v>0</v>
      </c>
    </row>
    <row r="53" spans="1:23" x14ac:dyDescent="0.25">
      <c r="A53" s="214"/>
      <c r="C53" s="232" t="s">
        <v>206</v>
      </c>
      <c r="E53" s="216" t="s">
        <v>183</v>
      </c>
      <c r="F53" s="216" t="s">
        <v>178</v>
      </c>
      <c r="G53" s="217">
        <v>-10</v>
      </c>
      <c r="I53" s="218">
        <v>2549285.0099999998</v>
      </c>
      <c r="J53" s="231"/>
      <c r="K53" s="220">
        <v>2804214</v>
      </c>
      <c r="L53" s="220"/>
      <c r="M53" s="220">
        <v>0</v>
      </c>
      <c r="N53" s="220"/>
      <c r="O53" s="220">
        <v>0</v>
      </c>
      <c r="Q53" s="342">
        <v>0</v>
      </c>
      <c r="S53" s="222">
        <v>0</v>
      </c>
    </row>
    <row r="54" spans="1:23" x14ac:dyDescent="0.25">
      <c r="A54" s="214"/>
      <c r="C54" s="232" t="s">
        <v>207</v>
      </c>
      <c r="E54" s="216" t="s">
        <v>183</v>
      </c>
      <c r="F54" s="216" t="s">
        <v>178</v>
      </c>
      <c r="G54" s="217">
        <v>-10</v>
      </c>
      <c r="I54" s="218">
        <v>4560022.0599999996</v>
      </c>
      <c r="J54" s="231"/>
      <c r="K54" s="220">
        <v>5016024</v>
      </c>
      <c r="L54" s="220"/>
      <c r="M54" s="220">
        <v>0</v>
      </c>
      <c r="N54" s="220"/>
      <c r="O54" s="220">
        <v>0</v>
      </c>
      <c r="Q54" s="342">
        <v>0</v>
      </c>
      <c r="S54" s="222">
        <v>0</v>
      </c>
    </row>
    <row r="55" spans="1:23" x14ac:dyDescent="0.25">
      <c r="A55" s="214"/>
      <c r="C55" s="232" t="s">
        <v>208</v>
      </c>
      <c r="E55" s="216" t="s">
        <v>183</v>
      </c>
      <c r="F55" s="216" t="s">
        <v>178</v>
      </c>
      <c r="G55" s="217">
        <v>-10</v>
      </c>
      <c r="I55" s="218">
        <v>1558538.26</v>
      </c>
      <c r="J55" s="231"/>
      <c r="K55" s="220">
        <v>1714392</v>
      </c>
      <c r="L55" s="220"/>
      <c r="M55" s="220">
        <v>0</v>
      </c>
      <c r="N55" s="220"/>
      <c r="O55" s="220">
        <v>0</v>
      </c>
      <c r="Q55" s="342">
        <v>0</v>
      </c>
      <c r="R55" s="225"/>
      <c r="S55" s="222">
        <v>0</v>
      </c>
    </row>
    <row r="56" spans="1:23" x14ac:dyDescent="0.25">
      <c r="A56" s="214"/>
      <c r="C56" s="232" t="s">
        <v>209</v>
      </c>
      <c r="E56" s="216" t="s">
        <v>183</v>
      </c>
      <c r="F56" s="216" t="s">
        <v>178</v>
      </c>
      <c r="G56" s="217">
        <v>-10</v>
      </c>
      <c r="I56" s="223">
        <v>37239.96</v>
      </c>
      <c r="J56" s="231"/>
      <c r="K56" s="224">
        <v>40964</v>
      </c>
      <c r="L56" s="220"/>
      <c r="M56" s="224">
        <v>0</v>
      </c>
      <c r="N56" s="220"/>
      <c r="O56" s="224">
        <v>0</v>
      </c>
      <c r="Q56" s="343">
        <v>0</v>
      </c>
      <c r="R56" s="225"/>
      <c r="S56" s="336">
        <v>0</v>
      </c>
    </row>
    <row r="57" spans="1:23" ht="15.6" x14ac:dyDescent="0.3">
      <c r="A57" s="214"/>
      <c r="C57" s="234"/>
      <c r="E57" s="216"/>
      <c r="F57" s="216"/>
      <c r="G57" s="217"/>
      <c r="I57" s="218"/>
      <c r="K57" s="211"/>
      <c r="L57" s="211"/>
      <c r="M57" s="211"/>
      <c r="N57" s="211"/>
      <c r="O57" s="211"/>
      <c r="Q57" s="342"/>
      <c r="S57" s="222"/>
    </row>
    <row r="58" spans="1:23" ht="15.6" x14ac:dyDescent="0.3">
      <c r="A58" s="214"/>
      <c r="C58" s="234" t="s">
        <v>210</v>
      </c>
      <c r="E58" s="216"/>
      <c r="F58" s="216"/>
      <c r="G58" s="217"/>
      <c r="I58" s="218">
        <f>+SUBTOTAL(9,I51:I57)</f>
        <v>10981443.290000001</v>
      </c>
      <c r="K58" s="211">
        <f>+SUBTOTAL(9,K51:K57)</f>
        <v>12079588</v>
      </c>
      <c r="L58" s="211"/>
      <c r="M58" s="211">
        <f>+SUBTOTAL(9,M51:M57)</f>
        <v>0</v>
      </c>
      <c r="N58" s="211"/>
      <c r="O58" s="211">
        <f>+SUBTOTAL(9,O51:O57)</f>
        <v>0</v>
      </c>
      <c r="Q58" s="342">
        <f>O58/I58*100</f>
        <v>0</v>
      </c>
      <c r="S58" s="222">
        <v>0</v>
      </c>
    </row>
    <row r="59" spans="1:23" ht="15.6" x14ac:dyDescent="0.3">
      <c r="A59" s="214"/>
      <c r="C59" s="234"/>
      <c r="E59" s="216"/>
      <c r="F59" s="216"/>
      <c r="G59" s="217"/>
      <c r="I59" s="218"/>
      <c r="K59" s="211"/>
      <c r="L59" s="211"/>
      <c r="M59" s="211"/>
      <c r="N59" s="211"/>
      <c r="O59" s="211"/>
      <c r="Q59" s="342"/>
      <c r="S59" s="222"/>
    </row>
    <row r="60" spans="1:23" x14ac:dyDescent="0.25">
      <c r="A60" s="214">
        <v>312</v>
      </c>
      <c r="C60" s="112" t="s">
        <v>211</v>
      </c>
      <c r="I60" s="218"/>
      <c r="K60" s="211"/>
      <c r="L60" s="211"/>
      <c r="M60" s="211"/>
      <c r="N60" s="211"/>
      <c r="O60" s="211"/>
      <c r="Q60" s="342"/>
      <c r="S60" s="222"/>
    </row>
    <row r="61" spans="1:23" x14ac:dyDescent="0.25">
      <c r="A61" s="214"/>
      <c r="C61" s="215" t="s">
        <v>182</v>
      </c>
      <c r="E61" s="210" t="s">
        <v>212</v>
      </c>
      <c r="F61" s="210" t="s">
        <v>178</v>
      </c>
      <c r="G61" s="192">
        <v>-13</v>
      </c>
      <c r="I61" s="218">
        <v>531933576.48000002</v>
      </c>
      <c r="K61" s="211">
        <v>92306117</v>
      </c>
      <c r="L61" s="211"/>
      <c r="M61" s="333">
        <f t="shared" ref="M61:M74" si="5">ROUND(I61*(1-(G61/100))-K61,0)</f>
        <v>508778824</v>
      </c>
      <c r="N61" s="220"/>
      <c r="O61" s="220">
        <f t="shared" ref="O61:O74" si="6">ROUND(M61/S61,0)</f>
        <v>11363536</v>
      </c>
      <c r="Q61" s="340">
        <f t="shared" ref="Q61:Q74" si="7">ROUND(O61/I61*100,2)</f>
        <v>2.14</v>
      </c>
      <c r="S61" s="222">
        <v>44.772931946534953</v>
      </c>
      <c r="W61" s="333"/>
    </row>
    <row r="62" spans="1:23" x14ac:dyDescent="0.25">
      <c r="A62" s="214"/>
      <c r="C62" s="215" t="s">
        <v>184</v>
      </c>
      <c r="E62" s="210" t="s">
        <v>212</v>
      </c>
      <c r="F62" s="210" t="s">
        <v>178</v>
      </c>
      <c r="G62" s="192">
        <v>-13</v>
      </c>
      <c r="I62" s="218">
        <v>73021689.569999993</v>
      </c>
      <c r="K62" s="211">
        <v>18602423</v>
      </c>
      <c r="L62" s="211"/>
      <c r="M62" s="333">
        <f t="shared" si="5"/>
        <v>63912086</v>
      </c>
      <c r="N62" s="220"/>
      <c r="O62" s="220">
        <f t="shared" si="6"/>
        <v>1437844</v>
      </c>
      <c r="Q62" s="340">
        <f t="shared" si="7"/>
        <v>1.97</v>
      </c>
      <c r="S62" s="222">
        <v>44.449944500237855</v>
      </c>
      <c r="W62" s="333"/>
    </row>
    <row r="63" spans="1:23" x14ac:dyDescent="0.25">
      <c r="A63" s="214"/>
      <c r="C63" s="232" t="s">
        <v>186</v>
      </c>
      <c r="E63" s="216" t="s">
        <v>212</v>
      </c>
      <c r="F63" s="216" t="s">
        <v>178</v>
      </c>
      <c r="G63" s="217">
        <v>-6</v>
      </c>
      <c r="I63" s="218">
        <v>40216199.409999996</v>
      </c>
      <c r="J63" s="231"/>
      <c r="K63" s="220">
        <v>22985071</v>
      </c>
      <c r="L63" s="220"/>
      <c r="M63" s="333">
        <f t="shared" si="5"/>
        <v>19644100</v>
      </c>
      <c r="N63" s="220"/>
      <c r="O63" s="220">
        <f t="shared" si="6"/>
        <v>2657761</v>
      </c>
      <c r="Q63" s="340">
        <f t="shared" si="7"/>
        <v>6.61</v>
      </c>
      <c r="S63" s="222">
        <v>7.3912214077940037</v>
      </c>
      <c r="W63" s="333"/>
    </row>
    <row r="64" spans="1:23" x14ac:dyDescent="0.25">
      <c r="A64" s="214"/>
      <c r="C64" s="232" t="s">
        <v>187</v>
      </c>
      <c r="E64" s="216" t="s">
        <v>212</v>
      </c>
      <c r="F64" s="216" t="s">
        <v>178</v>
      </c>
      <c r="G64" s="217">
        <v>-6</v>
      </c>
      <c r="I64" s="218">
        <v>41452992.229999997</v>
      </c>
      <c r="J64" s="231"/>
      <c r="K64" s="220">
        <v>15937592</v>
      </c>
      <c r="L64" s="220"/>
      <c r="M64" s="333">
        <f t="shared" si="5"/>
        <v>28002580</v>
      </c>
      <c r="N64" s="220"/>
      <c r="O64" s="220">
        <f t="shared" si="6"/>
        <v>2137595</v>
      </c>
      <c r="Q64" s="340">
        <f t="shared" si="7"/>
        <v>5.16</v>
      </c>
      <c r="S64" s="222">
        <v>13.100039998222302</v>
      </c>
      <c r="W64" s="333"/>
    </row>
    <row r="65" spans="1:23" x14ac:dyDescent="0.25">
      <c r="A65" s="214"/>
      <c r="C65" s="232" t="s">
        <v>188</v>
      </c>
      <c r="E65" s="216" t="s">
        <v>212</v>
      </c>
      <c r="F65" s="216" t="s">
        <v>178</v>
      </c>
      <c r="G65" s="217">
        <v>-6</v>
      </c>
      <c r="I65" s="218">
        <v>335039815.44</v>
      </c>
      <c r="J65" s="231"/>
      <c r="K65" s="220">
        <v>74041334</v>
      </c>
      <c r="L65" s="220"/>
      <c r="M65" s="333">
        <f t="shared" si="5"/>
        <v>281100870</v>
      </c>
      <c r="N65" s="220"/>
      <c r="O65" s="220">
        <f t="shared" si="6"/>
        <v>14850849</v>
      </c>
      <c r="Q65" s="340">
        <f t="shared" si="7"/>
        <v>4.43</v>
      </c>
      <c r="S65" s="222">
        <v>18.928269353489487</v>
      </c>
      <c r="W65" s="333"/>
    </row>
    <row r="66" spans="1:23" x14ac:dyDescent="0.25">
      <c r="A66" s="214"/>
      <c r="C66" s="232" t="s">
        <v>189</v>
      </c>
      <c r="E66" s="216" t="s">
        <v>212</v>
      </c>
      <c r="F66" s="216" t="s">
        <v>178</v>
      </c>
      <c r="G66" s="217">
        <v>-6</v>
      </c>
      <c r="I66" s="218">
        <v>334559939.62</v>
      </c>
      <c r="J66" s="231"/>
      <c r="K66" s="220">
        <v>77676980</v>
      </c>
      <c r="L66" s="220"/>
      <c r="M66" s="333">
        <f t="shared" si="5"/>
        <v>276956556</v>
      </c>
      <c r="N66" s="220"/>
      <c r="O66" s="220">
        <f t="shared" si="6"/>
        <v>14535936</v>
      </c>
      <c r="Q66" s="340">
        <f t="shared" si="7"/>
        <v>4.34</v>
      </c>
      <c r="S66" s="222">
        <v>19.053231659798172</v>
      </c>
      <c r="W66" s="333"/>
    </row>
    <row r="67" spans="1:23" x14ac:dyDescent="0.25">
      <c r="A67" s="214"/>
      <c r="C67" s="232" t="s">
        <v>190</v>
      </c>
      <c r="E67" s="216" t="s">
        <v>212</v>
      </c>
      <c r="F67" s="216" t="s">
        <v>178</v>
      </c>
      <c r="G67" s="217">
        <v>-7</v>
      </c>
      <c r="I67" s="218">
        <v>138832539.38999999</v>
      </c>
      <c r="J67" s="231"/>
      <c r="K67" s="220">
        <v>47058422</v>
      </c>
      <c r="L67" s="220"/>
      <c r="M67" s="333">
        <f t="shared" si="5"/>
        <v>101492395</v>
      </c>
      <c r="N67" s="220"/>
      <c r="O67" s="220">
        <f t="shared" si="6"/>
        <v>5617564</v>
      </c>
      <c r="Q67" s="340">
        <f t="shared" si="7"/>
        <v>4.05</v>
      </c>
      <c r="S67" s="222">
        <v>18.066976183982952</v>
      </c>
      <c r="W67" s="333"/>
    </row>
    <row r="68" spans="1:23" x14ac:dyDescent="0.25">
      <c r="A68" s="214"/>
      <c r="C68" s="232" t="s">
        <v>191</v>
      </c>
      <c r="E68" s="216" t="s">
        <v>212</v>
      </c>
      <c r="F68" s="216" t="s">
        <v>178</v>
      </c>
      <c r="G68" s="217">
        <v>-7</v>
      </c>
      <c r="I68" s="218">
        <v>347267291.08999997</v>
      </c>
      <c r="J68" s="231"/>
      <c r="K68" s="220">
        <v>96144803</v>
      </c>
      <c r="L68" s="220"/>
      <c r="M68" s="333">
        <f t="shared" si="5"/>
        <v>275431198</v>
      </c>
      <c r="N68" s="220"/>
      <c r="O68" s="220">
        <f t="shared" si="6"/>
        <v>15302639</v>
      </c>
      <c r="Q68" s="340">
        <f t="shared" si="7"/>
        <v>4.41</v>
      </c>
      <c r="S68" s="222">
        <v>17.998934562855467</v>
      </c>
      <c r="W68" s="333"/>
    </row>
    <row r="69" spans="1:23" x14ac:dyDescent="0.25">
      <c r="A69" s="214"/>
      <c r="C69" s="232" t="s">
        <v>192</v>
      </c>
      <c r="E69" s="216" t="s">
        <v>212</v>
      </c>
      <c r="F69" s="216" t="s">
        <v>178</v>
      </c>
      <c r="G69" s="217">
        <v>-7</v>
      </c>
      <c r="I69" s="218">
        <v>269565973.05000001</v>
      </c>
      <c r="J69" s="231"/>
      <c r="K69" s="220">
        <v>67704359</v>
      </c>
      <c r="L69" s="220"/>
      <c r="M69" s="333">
        <f t="shared" si="5"/>
        <v>220731232</v>
      </c>
      <c r="N69" s="220"/>
      <c r="O69" s="220">
        <f t="shared" si="6"/>
        <v>12275159</v>
      </c>
      <c r="Q69" s="340">
        <f t="shared" si="7"/>
        <v>4.55</v>
      </c>
      <c r="S69" s="222">
        <v>17.981944836722686</v>
      </c>
      <c r="W69" s="333"/>
    </row>
    <row r="70" spans="1:23" x14ac:dyDescent="0.25">
      <c r="A70" s="214"/>
      <c r="C70" s="232" t="s">
        <v>193</v>
      </c>
      <c r="E70" s="216" t="s">
        <v>212</v>
      </c>
      <c r="F70" s="216" t="s">
        <v>178</v>
      </c>
      <c r="G70" s="217">
        <v>-7</v>
      </c>
      <c r="I70" s="218">
        <v>425512609.68000001</v>
      </c>
      <c r="J70" s="231"/>
      <c r="K70" s="220">
        <v>168531725</v>
      </c>
      <c r="L70" s="220"/>
      <c r="M70" s="333">
        <f t="shared" si="5"/>
        <v>286766767</v>
      </c>
      <c r="N70" s="220"/>
      <c r="O70" s="220">
        <f t="shared" si="6"/>
        <v>13903449</v>
      </c>
      <c r="Q70" s="340">
        <f t="shared" si="7"/>
        <v>3.27</v>
      </c>
      <c r="S70" s="222">
        <v>20.625584845889676</v>
      </c>
      <c r="W70" s="333"/>
    </row>
    <row r="71" spans="1:23" x14ac:dyDescent="0.25">
      <c r="A71" s="214"/>
      <c r="C71" s="232" t="s">
        <v>194</v>
      </c>
      <c r="E71" s="216" t="s">
        <v>212</v>
      </c>
      <c r="F71" s="216" t="s">
        <v>178</v>
      </c>
      <c r="G71" s="217">
        <v>-7</v>
      </c>
      <c r="I71" s="218">
        <v>735664440.23000002</v>
      </c>
      <c r="J71" s="231"/>
      <c r="K71" s="220">
        <v>135118842</v>
      </c>
      <c r="L71" s="220"/>
      <c r="M71" s="333">
        <f t="shared" si="5"/>
        <v>652042109</v>
      </c>
      <c r="N71" s="220"/>
      <c r="O71" s="220">
        <f t="shared" si="6"/>
        <v>30032084</v>
      </c>
      <c r="Q71" s="340">
        <f t="shared" si="7"/>
        <v>4.08</v>
      </c>
      <c r="S71" s="222">
        <v>21.711517222714214</v>
      </c>
      <c r="W71" s="333"/>
    </row>
    <row r="72" spans="1:23" x14ac:dyDescent="0.25">
      <c r="A72" s="235"/>
      <c r="C72" s="232" t="s">
        <v>195</v>
      </c>
      <c r="E72" s="216" t="s">
        <v>212</v>
      </c>
      <c r="F72" s="216" t="s">
        <v>178</v>
      </c>
      <c r="G72" s="217">
        <v>-7</v>
      </c>
      <c r="I72" s="218">
        <v>66258293.729999997</v>
      </c>
      <c r="J72" s="231"/>
      <c r="K72" s="220">
        <v>59902017</v>
      </c>
      <c r="L72" s="220"/>
      <c r="M72" s="333">
        <f t="shared" si="5"/>
        <v>10994357</v>
      </c>
      <c r="N72" s="220"/>
      <c r="O72" s="220">
        <f t="shared" si="6"/>
        <v>613758</v>
      </c>
      <c r="Q72" s="340">
        <f t="shared" si="7"/>
        <v>0.93</v>
      </c>
      <c r="S72" s="222">
        <v>17.913179135750571</v>
      </c>
      <c r="W72" s="333"/>
    </row>
    <row r="73" spans="1:23" x14ac:dyDescent="0.25">
      <c r="A73" s="214"/>
      <c r="C73" s="232" t="s">
        <v>213</v>
      </c>
      <c r="E73" s="216" t="s">
        <v>212</v>
      </c>
      <c r="F73" s="216" t="s">
        <v>178</v>
      </c>
      <c r="G73" s="217">
        <v>-7</v>
      </c>
      <c r="I73" s="236">
        <v>118460532.34</v>
      </c>
      <c r="J73" s="231"/>
      <c r="K73" s="220">
        <v>31824024</v>
      </c>
      <c r="L73" s="220"/>
      <c r="M73" s="333">
        <f t="shared" si="5"/>
        <v>94928746</v>
      </c>
      <c r="N73" s="220"/>
      <c r="O73" s="220">
        <f t="shared" si="6"/>
        <v>4568202</v>
      </c>
      <c r="Q73" s="340">
        <f t="shared" si="7"/>
        <v>3.86</v>
      </c>
      <c r="S73" s="222">
        <v>20.780330204312332</v>
      </c>
      <c r="W73" s="333"/>
    </row>
    <row r="74" spans="1:23" x14ac:dyDescent="0.25">
      <c r="A74" s="214"/>
      <c r="C74" s="232" t="s">
        <v>214</v>
      </c>
      <c r="E74" s="216" t="s">
        <v>212</v>
      </c>
      <c r="F74" s="216" t="s">
        <v>178</v>
      </c>
      <c r="G74" s="217">
        <v>-7</v>
      </c>
      <c r="I74" s="223">
        <v>253701662.19999999</v>
      </c>
      <c r="J74" s="231"/>
      <c r="K74" s="220">
        <v>77381453</v>
      </c>
      <c r="L74" s="220"/>
      <c r="M74" s="333">
        <f t="shared" si="5"/>
        <v>194079326</v>
      </c>
      <c r="N74" s="220"/>
      <c r="O74" s="220">
        <f t="shared" si="6"/>
        <v>8878216</v>
      </c>
      <c r="Q74" s="345">
        <f t="shared" si="7"/>
        <v>3.5</v>
      </c>
      <c r="S74" s="336">
        <v>21.860171683139946</v>
      </c>
      <c r="W74" s="333"/>
    </row>
    <row r="75" spans="1:23" x14ac:dyDescent="0.25">
      <c r="A75" s="214"/>
      <c r="E75" s="216"/>
      <c r="F75" s="216"/>
      <c r="G75" s="217"/>
      <c r="I75" s="218"/>
      <c r="K75" s="233"/>
      <c r="L75" s="211"/>
      <c r="M75" s="233"/>
      <c r="N75" s="211"/>
      <c r="O75" s="233"/>
      <c r="Q75" s="342"/>
      <c r="S75" s="222"/>
      <c r="W75" s="333"/>
    </row>
    <row r="76" spans="1:23" ht="15.6" x14ac:dyDescent="0.3">
      <c r="A76" s="214"/>
      <c r="C76" s="234" t="s">
        <v>215</v>
      </c>
      <c r="E76" s="216"/>
      <c r="F76" s="216"/>
      <c r="G76" s="217"/>
      <c r="I76" s="218">
        <f>+SUBTOTAL(9,I61:I75)</f>
        <v>3711487554.4599996</v>
      </c>
      <c r="K76" s="211">
        <f>+SUBTOTAL(9,K61:K75)</f>
        <v>985215162</v>
      </c>
      <c r="L76" s="211"/>
      <c r="M76" s="211">
        <f>+SUBTOTAL(9,M61:M75)</f>
        <v>3014861146</v>
      </c>
      <c r="N76" s="211"/>
      <c r="O76" s="211">
        <f>+SUBTOTAL(9,O61:O75)</f>
        <v>138174592</v>
      </c>
      <c r="Q76" s="342">
        <f>O76/I76*100</f>
        <v>3.7228898109589279</v>
      </c>
      <c r="S76" s="222">
        <f>ROUND(M76/O76,1)</f>
        <v>21.8</v>
      </c>
      <c r="W76" s="333"/>
    </row>
    <row r="77" spans="1:23" ht="15.6" x14ac:dyDescent="0.3">
      <c r="C77" s="237"/>
      <c r="Q77" s="340"/>
      <c r="W77" s="333"/>
    </row>
    <row r="78" spans="1:23" x14ac:dyDescent="0.25">
      <c r="A78" s="214">
        <v>312.10000000000002</v>
      </c>
      <c r="C78" s="215" t="s">
        <v>216</v>
      </c>
      <c r="E78" s="216"/>
      <c r="F78" s="216"/>
      <c r="G78" s="217"/>
      <c r="I78" s="218"/>
      <c r="K78" s="211"/>
      <c r="L78" s="211"/>
      <c r="M78" s="211"/>
      <c r="N78" s="211"/>
      <c r="O78" s="211"/>
      <c r="Q78" s="342"/>
      <c r="S78" s="222"/>
      <c r="W78" s="333"/>
    </row>
    <row r="79" spans="1:23" x14ac:dyDescent="0.25">
      <c r="A79" s="214"/>
      <c r="C79" s="215" t="s">
        <v>198</v>
      </c>
      <c r="E79" s="216" t="s">
        <v>199</v>
      </c>
      <c r="F79" s="216" t="s">
        <v>178</v>
      </c>
      <c r="G79" s="217">
        <v>0</v>
      </c>
      <c r="I79" s="236">
        <v>4610665.2300000004</v>
      </c>
      <c r="J79" s="231"/>
      <c r="K79" s="220">
        <v>676102</v>
      </c>
      <c r="L79" s="220"/>
      <c r="M79" s="333">
        <f t="shared" ref="M79:M88" si="8">ROUND(I79*(1-(G79/100))-K79,0)</f>
        <v>3934563</v>
      </c>
      <c r="N79" s="220"/>
      <c r="O79" s="220">
        <f>ROUND(M79/S79,0)</f>
        <v>77928</v>
      </c>
      <c r="Q79" s="340">
        <f>ROUND(O79/I79*100,2)</f>
        <v>1.69</v>
      </c>
      <c r="S79" s="222">
        <v>50.489721281182632</v>
      </c>
      <c r="W79" s="333"/>
    </row>
    <row r="80" spans="1:23" x14ac:dyDescent="0.25">
      <c r="A80" s="214"/>
      <c r="C80" s="215" t="s">
        <v>217</v>
      </c>
      <c r="E80" s="210" t="s">
        <v>199</v>
      </c>
      <c r="F80" s="210" t="s">
        <v>178</v>
      </c>
      <c r="G80" s="217">
        <v>0</v>
      </c>
      <c r="I80" s="218">
        <v>575455.72</v>
      </c>
      <c r="K80" s="211">
        <v>575456</v>
      </c>
      <c r="L80" s="211"/>
      <c r="M80" s="333">
        <f t="shared" si="8"/>
        <v>0</v>
      </c>
      <c r="N80" s="220"/>
      <c r="O80" s="220"/>
      <c r="Q80" s="342">
        <v>0</v>
      </c>
      <c r="S80" s="222">
        <v>0</v>
      </c>
      <c r="W80" s="333"/>
    </row>
    <row r="81" spans="1:23" x14ac:dyDescent="0.25">
      <c r="C81" s="232" t="s">
        <v>218</v>
      </c>
      <c r="E81" s="210" t="s">
        <v>199</v>
      </c>
      <c r="F81" s="210" t="s">
        <v>178</v>
      </c>
      <c r="G81" s="217">
        <v>0</v>
      </c>
      <c r="I81" s="218">
        <v>1831840.98</v>
      </c>
      <c r="K81" s="211">
        <v>1831841</v>
      </c>
      <c r="L81" s="211"/>
      <c r="M81" s="333">
        <f t="shared" si="8"/>
        <v>0</v>
      </c>
      <c r="N81" s="220"/>
      <c r="O81" s="220"/>
      <c r="Q81" s="342">
        <v>0</v>
      </c>
      <c r="S81" s="222">
        <v>0</v>
      </c>
      <c r="W81" s="333"/>
    </row>
    <row r="82" spans="1:23" s="241" customFormat="1" x14ac:dyDescent="0.25">
      <c r="A82" s="238"/>
      <c r="B82" s="239"/>
      <c r="C82" s="240" t="s">
        <v>219</v>
      </c>
      <c r="E82" s="242" t="s">
        <v>199</v>
      </c>
      <c r="F82" s="243" t="s">
        <v>178</v>
      </c>
      <c r="G82" s="244">
        <v>0</v>
      </c>
      <c r="I82" s="236">
        <v>91265.89</v>
      </c>
      <c r="J82" s="245"/>
      <c r="K82" s="246">
        <v>91266</v>
      </c>
      <c r="L82" s="246"/>
      <c r="M82" s="333">
        <f t="shared" si="8"/>
        <v>0</v>
      </c>
      <c r="N82" s="220"/>
      <c r="O82" s="220"/>
      <c r="Q82" s="344">
        <v>0</v>
      </c>
      <c r="R82" s="248"/>
      <c r="S82" s="249">
        <v>0</v>
      </c>
      <c r="U82" s="112"/>
      <c r="V82" s="112"/>
      <c r="W82" s="333"/>
    </row>
    <row r="83" spans="1:23" x14ac:dyDescent="0.25">
      <c r="A83" s="214"/>
      <c r="C83" s="232" t="s">
        <v>220</v>
      </c>
      <c r="E83" s="216" t="s">
        <v>199</v>
      </c>
      <c r="F83" s="216" t="s">
        <v>178</v>
      </c>
      <c r="G83" s="217">
        <v>0</v>
      </c>
      <c r="I83" s="218">
        <v>9299115</v>
      </c>
      <c r="J83" s="231"/>
      <c r="K83" s="220">
        <v>7598416</v>
      </c>
      <c r="L83" s="220"/>
      <c r="M83" s="333">
        <f t="shared" si="8"/>
        <v>1700699</v>
      </c>
      <c r="N83" s="220"/>
      <c r="O83" s="220">
        <f>ROUND(M83/S83,0)</f>
        <v>226760</v>
      </c>
      <c r="Q83" s="340">
        <f t="shared" ref="Q83:Q87" si="9">ROUND(O83/I83*100,2)</f>
        <v>2.44</v>
      </c>
      <c r="S83" s="222">
        <v>7.4999955900511557</v>
      </c>
      <c r="W83" s="333"/>
    </row>
    <row r="84" spans="1:23" x14ac:dyDescent="0.25">
      <c r="A84" s="214"/>
      <c r="C84" s="232" t="s">
        <v>221</v>
      </c>
      <c r="E84" s="216" t="s">
        <v>199</v>
      </c>
      <c r="F84" s="216" t="s">
        <v>178</v>
      </c>
      <c r="G84" s="217">
        <v>0</v>
      </c>
      <c r="I84" s="218">
        <v>3909061.67</v>
      </c>
      <c r="J84" s="231"/>
      <c r="K84" s="220">
        <v>3256464</v>
      </c>
      <c r="L84" s="220"/>
      <c r="M84" s="333">
        <f t="shared" si="8"/>
        <v>652598</v>
      </c>
      <c r="N84" s="220"/>
      <c r="O84" s="220">
        <f>ROUND(M84/S84,0)</f>
        <v>48341</v>
      </c>
      <c r="Q84" s="340">
        <f t="shared" si="9"/>
        <v>1.24</v>
      </c>
      <c r="S84" s="222">
        <v>13.49988622494363</v>
      </c>
      <c r="W84" s="333"/>
    </row>
    <row r="85" spans="1:23" x14ac:dyDescent="0.25">
      <c r="A85" s="214"/>
      <c r="C85" s="232" t="s">
        <v>222</v>
      </c>
      <c r="E85" s="216" t="s">
        <v>199</v>
      </c>
      <c r="F85" s="216" t="s">
        <v>178</v>
      </c>
      <c r="G85" s="217">
        <v>0</v>
      </c>
      <c r="I85" s="218">
        <v>19802080.260000002</v>
      </c>
      <c r="J85" s="231"/>
      <c r="K85" s="220">
        <v>6026115</v>
      </c>
      <c r="L85" s="220"/>
      <c r="M85" s="333">
        <f t="shared" si="8"/>
        <v>13775965</v>
      </c>
      <c r="N85" s="220"/>
      <c r="O85" s="220">
        <f>ROUND(M85/S85,0)</f>
        <v>706460</v>
      </c>
      <c r="Q85" s="340">
        <f t="shared" si="9"/>
        <v>3.57</v>
      </c>
      <c r="S85" s="222">
        <v>19.499992922458453</v>
      </c>
      <c r="W85" s="333"/>
    </row>
    <row r="86" spans="1:23" x14ac:dyDescent="0.25">
      <c r="A86" s="214"/>
      <c r="C86" s="232" t="s">
        <v>201</v>
      </c>
      <c r="E86" s="216" t="s">
        <v>199</v>
      </c>
      <c r="F86" s="216" t="s">
        <v>178</v>
      </c>
      <c r="G86" s="217">
        <v>0</v>
      </c>
      <c r="I86" s="218">
        <v>1777792.39</v>
      </c>
      <c r="J86" s="231"/>
      <c r="K86" s="220">
        <v>1464285</v>
      </c>
      <c r="L86" s="220"/>
      <c r="M86" s="333">
        <f t="shared" si="8"/>
        <v>313507</v>
      </c>
      <c r="N86" s="220"/>
      <c r="O86" s="220">
        <f>ROUND(M86/S86,0)</f>
        <v>16983</v>
      </c>
      <c r="Q86" s="340">
        <f t="shared" si="9"/>
        <v>0.96</v>
      </c>
      <c r="S86" s="222">
        <v>18.460048283577695</v>
      </c>
      <c r="W86" s="333"/>
    </row>
    <row r="87" spans="1:23" x14ac:dyDescent="0.25">
      <c r="A87" s="214"/>
      <c r="C87" s="232" t="s">
        <v>223</v>
      </c>
      <c r="E87" s="216" t="s">
        <v>199</v>
      </c>
      <c r="F87" s="216" t="s">
        <v>178</v>
      </c>
      <c r="G87" s="217">
        <v>0</v>
      </c>
      <c r="I87" s="218">
        <v>32692663.870000001</v>
      </c>
      <c r="J87" s="231"/>
      <c r="K87" s="220">
        <v>13338503</v>
      </c>
      <c r="L87" s="220"/>
      <c r="M87" s="333">
        <f t="shared" si="8"/>
        <v>19354161</v>
      </c>
      <c r="N87" s="220"/>
      <c r="O87" s="220">
        <f>ROUND(M87/S87,0)</f>
        <v>860185</v>
      </c>
      <c r="Q87" s="340">
        <f t="shared" si="9"/>
        <v>2.63</v>
      </c>
      <c r="S87" s="222">
        <v>22.499998256189077</v>
      </c>
      <c r="W87" s="333"/>
    </row>
    <row r="88" spans="1:23" s="241" customFormat="1" x14ac:dyDescent="0.25">
      <c r="A88" s="250"/>
      <c r="B88" s="239"/>
      <c r="C88" s="240" t="s">
        <v>224</v>
      </c>
      <c r="E88" s="243" t="s">
        <v>199</v>
      </c>
      <c r="F88" s="243" t="s">
        <v>178</v>
      </c>
      <c r="G88" s="244">
        <v>0</v>
      </c>
      <c r="I88" s="223">
        <v>1901133.18</v>
      </c>
      <c r="J88" s="245"/>
      <c r="K88" s="224">
        <v>1901133</v>
      </c>
      <c r="L88" s="246"/>
      <c r="M88" s="334">
        <f t="shared" si="8"/>
        <v>0</v>
      </c>
      <c r="N88" s="220"/>
      <c r="O88" s="224"/>
      <c r="Q88" s="343">
        <v>0</v>
      </c>
      <c r="S88" s="336">
        <v>0</v>
      </c>
      <c r="U88" s="112"/>
      <c r="V88" s="112"/>
      <c r="W88" s="333"/>
    </row>
    <row r="89" spans="1:23" ht="15.6" x14ac:dyDescent="0.3">
      <c r="A89" s="214"/>
      <c r="C89" s="234"/>
      <c r="E89" s="216"/>
      <c r="F89" s="216"/>
      <c r="G89" s="217"/>
      <c r="I89" s="218"/>
      <c r="K89" s="211"/>
      <c r="L89" s="211"/>
      <c r="M89" s="211"/>
      <c r="N89" s="211"/>
      <c r="O89" s="211"/>
      <c r="Q89" s="342"/>
      <c r="S89" s="222"/>
      <c r="W89" s="333"/>
    </row>
    <row r="90" spans="1:23" ht="15.6" x14ac:dyDescent="0.3">
      <c r="A90" s="214"/>
      <c r="C90" s="234" t="s">
        <v>225</v>
      </c>
      <c r="E90" s="216"/>
      <c r="F90" s="216"/>
      <c r="G90" s="217"/>
      <c r="I90" s="218">
        <f>+SUBTOTAL(9,I79:I89)</f>
        <v>76491074.190000013</v>
      </c>
      <c r="K90" s="211">
        <f>+SUBTOTAL(9,K79:K89)</f>
        <v>36759581</v>
      </c>
      <c r="L90" s="211"/>
      <c r="M90" s="211">
        <f>+SUBTOTAL(9,M79:M89)</f>
        <v>39731493</v>
      </c>
      <c r="N90" s="211"/>
      <c r="O90" s="211">
        <f>+SUBTOTAL(9,O79:O89)</f>
        <v>1936657</v>
      </c>
      <c r="Q90" s="342">
        <f>O90/I90*100</f>
        <v>2.5318731897913218</v>
      </c>
      <c r="S90" s="222">
        <f>ROUND(M90/O90,1)</f>
        <v>20.5</v>
      </c>
      <c r="W90" s="333"/>
    </row>
    <row r="91" spans="1:23" ht="15.6" x14ac:dyDescent="0.3">
      <c r="A91" s="214"/>
      <c r="C91" s="234"/>
      <c r="E91" s="216"/>
      <c r="F91" s="216"/>
      <c r="G91" s="217"/>
      <c r="I91" s="218"/>
      <c r="K91" s="211"/>
      <c r="L91" s="211"/>
      <c r="M91" s="211"/>
      <c r="N91" s="211"/>
      <c r="O91" s="211"/>
      <c r="Q91" s="342"/>
      <c r="S91" s="222"/>
      <c r="W91" s="333"/>
    </row>
    <row r="92" spans="1:23" x14ac:dyDescent="0.25">
      <c r="A92" s="214">
        <v>312.2</v>
      </c>
      <c r="C92" s="215" t="s">
        <v>226</v>
      </c>
      <c r="E92" s="216"/>
      <c r="F92" s="216"/>
      <c r="G92" s="217"/>
      <c r="I92" s="218"/>
      <c r="K92" s="211"/>
      <c r="L92" s="211"/>
      <c r="M92" s="211"/>
      <c r="N92" s="211"/>
      <c r="O92" s="211"/>
      <c r="Q92" s="342"/>
      <c r="S92" s="222"/>
      <c r="W92" s="333"/>
    </row>
    <row r="93" spans="1:23" x14ac:dyDescent="0.25">
      <c r="A93" s="214"/>
      <c r="C93" s="215" t="s">
        <v>204</v>
      </c>
      <c r="E93" s="210" t="s">
        <v>212</v>
      </c>
      <c r="F93" s="210" t="s">
        <v>178</v>
      </c>
      <c r="G93" s="217">
        <v>-10</v>
      </c>
      <c r="I93" s="218">
        <v>91162.48</v>
      </c>
      <c r="K93" s="211">
        <v>100279</v>
      </c>
      <c r="L93" s="211"/>
      <c r="M93" s="211">
        <v>0</v>
      </c>
      <c r="N93" s="211"/>
      <c r="O93" s="211">
        <v>0</v>
      </c>
      <c r="Q93" s="342">
        <v>0</v>
      </c>
      <c r="S93" s="222">
        <v>0</v>
      </c>
      <c r="W93" s="333"/>
    </row>
    <row r="94" spans="1:23" x14ac:dyDescent="0.25">
      <c r="A94" s="214"/>
      <c r="C94" s="215" t="s">
        <v>205</v>
      </c>
      <c r="E94" s="210" t="s">
        <v>212</v>
      </c>
      <c r="F94" s="210" t="s">
        <v>178</v>
      </c>
      <c r="G94" s="217">
        <v>-10</v>
      </c>
      <c r="I94" s="218">
        <v>35937.440000000002</v>
      </c>
      <c r="K94" s="211">
        <v>39531</v>
      </c>
      <c r="L94" s="211"/>
      <c r="M94" s="211">
        <v>0</v>
      </c>
      <c r="N94" s="211"/>
      <c r="O94" s="211">
        <v>0</v>
      </c>
      <c r="Q94" s="342">
        <v>0</v>
      </c>
      <c r="R94" s="225"/>
      <c r="S94" s="222">
        <v>0</v>
      </c>
      <c r="W94" s="333"/>
    </row>
    <row r="95" spans="1:23" x14ac:dyDescent="0.25">
      <c r="C95" s="232" t="s">
        <v>206</v>
      </c>
      <c r="E95" s="210" t="s">
        <v>212</v>
      </c>
      <c r="F95" s="210" t="s">
        <v>178</v>
      </c>
      <c r="G95" s="217">
        <v>-10</v>
      </c>
      <c r="I95" s="218">
        <v>41300.9</v>
      </c>
      <c r="K95" s="211">
        <v>45431</v>
      </c>
      <c r="L95" s="211"/>
      <c r="M95" s="211">
        <v>0</v>
      </c>
      <c r="N95" s="211"/>
      <c r="O95" s="211">
        <v>0</v>
      </c>
      <c r="Q95" s="342">
        <v>0</v>
      </c>
      <c r="S95" s="222">
        <v>0</v>
      </c>
      <c r="W95" s="333"/>
    </row>
    <row r="96" spans="1:23" x14ac:dyDescent="0.25">
      <c r="A96" s="214"/>
      <c r="C96" s="232" t="s">
        <v>207</v>
      </c>
      <c r="E96" s="216" t="s">
        <v>212</v>
      </c>
      <c r="F96" s="216" t="s">
        <v>178</v>
      </c>
      <c r="G96" s="217">
        <v>-10</v>
      </c>
      <c r="I96" s="218">
        <v>599315.53</v>
      </c>
      <c r="J96" s="231"/>
      <c r="K96" s="220">
        <v>659247</v>
      </c>
      <c r="L96" s="220"/>
      <c r="M96" s="220">
        <v>0</v>
      </c>
      <c r="N96" s="220"/>
      <c r="O96" s="220">
        <v>0</v>
      </c>
      <c r="Q96" s="342">
        <v>0</v>
      </c>
      <c r="S96" s="222">
        <v>0</v>
      </c>
      <c r="W96" s="333"/>
    </row>
    <row r="97" spans="1:23" x14ac:dyDescent="0.25">
      <c r="A97" s="214"/>
      <c r="C97" s="232" t="s">
        <v>208</v>
      </c>
      <c r="E97" s="210" t="s">
        <v>212</v>
      </c>
      <c r="F97" s="216" t="s">
        <v>178</v>
      </c>
      <c r="G97" s="217">
        <v>-10</v>
      </c>
      <c r="I97" s="218">
        <v>152243.76</v>
      </c>
      <c r="J97" s="231"/>
      <c r="K97" s="220">
        <v>167468</v>
      </c>
      <c r="L97" s="220"/>
      <c r="M97" s="220">
        <v>0</v>
      </c>
      <c r="N97" s="220"/>
      <c r="O97" s="220">
        <v>0</v>
      </c>
      <c r="Q97" s="342">
        <v>0</v>
      </c>
      <c r="R97" s="225"/>
      <c r="S97" s="222">
        <v>0</v>
      </c>
      <c r="W97" s="333"/>
    </row>
    <row r="98" spans="1:23" s="241" customFormat="1" x14ac:dyDescent="0.25">
      <c r="A98" s="238"/>
      <c r="B98" s="239"/>
      <c r="C98" s="240" t="s">
        <v>209</v>
      </c>
      <c r="E98" s="242" t="s">
        <v>212</v>
      </c>
      <c r="F98" s="243" t="s">
        <v>178</v>
      </c>
      <c r="G98" s="244">
        <v>-10</v>
      </c>
      <c r="I98" s="223">
        <v>145202.53</v>
      </c>
      <c r="J98" s="245"/>
      <c r="K98" s="224">
        <v>159723</v>
      </c>
      <c r="L98" s="246"/>
      <c r="M98" s="224">
        <v>0</v>
      </c>
      <c r="N98" s="246"/>
      <c r="O98" s="224">
        <v>0</v>
      </c>
      <c r="Q98" s="343">
        <v>0</v>
      </c>
      <c r="R98" s="248"/>
      <c r="S98" s="336">
        <v>0</v>
      </c>
      <c r="U98" s="112"/>
      <c r="V98" s="112"/>
      <c r="W98" s="333"/>
    </row>
    <row r="99" spans="1:23" ht="15.6" x14ac:dyDescent="0.3">
      <c r="A99" s="214"/>
      <c r="C99" s="234"/>
      <c r="E99" s="216"/>
      <c r="F99" s="216"/>
      <c r="G99" s="217"/>
      <c r="I99" s="218"/>
      <c r="K99" s="211"/>
      <c r="L99" s="211"/>
      <c r="M99" s="211"/>
      <c r="N99" s="211"/>
      <c r="O99" s="211"/>
      <c r="Q99" s="342"/>
      <c r="S99" s="222"/>
      <c r="W99" s="333"/>
    </row>
    <row r="100" spans="1:23" ht="15.6" x14ac:dyDescent="0.3">
      <c r="A100" s="214"/>
      <c r="C100" s="234" t="s">
        <v>227</v>
      </c>
      <c r="E100" s="216"/>
      <c r="F100" s="216"/>
      <c r="G100" s="217"/>
      <c r="I100" s="218">
        <f>+SUBTOTAL(9,I93:I99)</f>
        <v>1065162.6400000001</v>
      </c>
      <c r="K100" s="211">
        <f>+SUBTOTAL(9,K93:K99)</f>
        <v>1171679</v>
      </c>
      <c r="L100" s="211"/>
      <c r="M100" s="211">
        <f>+SUBTOTAL(9,M93:M99)</f>
        <v>0</v>
      </c>
      <c r="N100" s="211"/>
      <c r="O100" s="211">
        <f>+SUBTOTAL(9,O93:O99)</f>
        <v>0</v>
      </c>
      <c r="Q100" s="342">
        <f>O100/I100*100</f>
        <v>0</v>
      </c>
      <c r="S100" s="222">
        <v>0</v>
      </c>
      <c r="W100" s="333"/>
    </row>
    <row r="101" spans="1:23" ht="15.6" x14ac:dyDescent="0.3">
      <c r="A101" s="214"/>
      <c r="C101" s="234"/>
      <c r="E101" s="216"/>
      <c r="F101" s="216"/>
      <c r="G101" s="217"/>
      <c r="I101" s="218"/>
      <c r="K101" s="211"/>
      <c r="L101" s="211"/>
      <c r="M101" s="211"/>
      <c r="N101" s="211"/>
      <c r="O101" s="211"/>
      <c r="Q101" s="342"/>
      <c r="S101" s="222"/>
      <c r="W101" s="333"/>
    </row>
    <row r="102" spans="1:23" x14ac:dyDescent="0.25">
      <c r="A102" s="214">
        <v>314</v>
      </c>
      <c r="C102" s="112" t="s">
        <v>228</v>
      </c>
      <c r="I102" s="218"/>
      <c r="K102" s="211"/>
      <c r="L102" s="211"/>
      <c r="M102" s="211"/>
      <c r="N102" s="211"/>
      <c r="O102" s="211"/>
      <c r="Q102" s="342"/>
      <c r="S102" s="222"/>
      <c r="W102" s="333"/>
    </row>
    <row r="103" spans="1:23" x14ac:dyDescent="0.25">
      <c r="A103" s="214"/>
      <c r="C103" s="232" t="s">
        <v>182</v>
      </c>
      <c r="E103" s="216" t="s">
        <v>229</v>
      </c>
      <c r="F103" s="216" t="s">
        <v>178</v>
      </c>
      <c r="G103" s="217">
        <v>-13</v>
      </c>
      <c r="I103" s="218">
        <v>89907009.939999998</v>
      </c>
      <c r="J103" s="231"/>
      <c r="K103" s="220">
        <v>20271673</v>
      </c>
      <c r="L103" s="220"/>
      <c r="M103" s="333">
        <f t="shared" ref="M103:M110" si="10">ROUND(I103*(1-(G103/100))-K103,0)</f>
        <v>81323248</v>
      </c>
      <c r="N103" s="220"/>
      <c r="O103" s="220">
        <f t="shared" ref="O103:O110" si="11">ROUND(M103/S103,0)</f>
        <v>1876033</v>
      </c>
      <c r="Q103" s="340">
        <f t="shared" ref="Q103:Q110" si="12">ROUND(O103/I103*100,2)</f>
        <v>2.09</v>
      </c>
      <c r="S103" s="222">
        <v>43.348516790482897</v>
      </c>
      <c r="W103" s="333"/>
    </row>
    <row r="104" spans="1:23" x14ac:dyDescent="0.25">
      <c r="A104" s="214"/>
      <c r="C104" s="232" t="s">
        <v>186</v>
      </c>
      <c r="E104" s="216" t="s">
        <v>229</v>
      </c>
      <c r="F104" s="216" t="s">
        <v>178</v>
      </c>
      <c r="G104" s="217">
        <v>-6</v>
      </c>
      <c r="I104" s="218">
        <v>8340751.6699999999</v>
      </c>
      <c r="J104" s="231"/>
      <c r="K104" s="220">
        <v>3801260</v>
      </c>
      <c r="L104" s="220"/>
      <c r="M104" s="333">
        <f t="shared" si="10"/>
        <v>5039937</v>
      </c>
      <c r="N104" s="220"/>
      <c r="O104" s="220">
        <f t="shared" si="11"/>
        <v>691075</v>
      </c>
      <c r="Q104" s="340">
        <f t="shared" si="12"/>
        <v>8.2899999999999991</v>
      </c>
      <c r="S104" s="222">
        <v>7.2928944036464927</v>
      </c>
      <c r="W104" s="333"/>
    </row>
    <row r="105" spans="1:23" x14ac:dyDescent="0.25">
      <c r="A105" s="214"/>
      <c r="C105" s="232" t="s">
        <v>187</v>
      </c>
      <c r="E105" s="216" t="s">
        <v>229</v>
      </c>
      <c r="F105" s="216" t="s">
        <v>178</v>
      </c>
      <c r="G105" s="217">
        <v>-6</v>
      </c>
      <c r="I105" s="218">
        <v>13741664.699999999</v>
      </c>
      <c r="J105" s="231"/>
      <c r="K105" s="220">
        <v>9070939</v>
      </c>
      <c r="L105" s="220"/>
      <c r="M105" s="333">
        <f t="shared" si="10"/>
        <v>5495226</v>
      </c>
      <c r="N105" s="220"/>
      <c r="O105" s="220">
        <f t="shared" si="11"/>
        <v>418837</v>
      </c>
      <c r="Q105" s="340">
        <f t="shared" si="12"/>
        <v>3.05</v>
      </c>
      <c r="S105" s="222">
        <v>13.120201892382955</v>
      </c>
      <c r="W105" s="333"/>
    </row>
    <row r="106" spans="1:23" x14ac:dyDescent="0.25">
      <c r="A106" s="214"/>
      <c r="C106" s="232" t="s">
        <v>188</v>
      </c>
      <c r="E106" s="216" t="s">
        <v>229</v>
      </c>
      <c r="F106" s="216" t="s">
        <v>178</v>
      </c>
      <c r="G106" s="217">
        <v>-6</v>
      </c>
      <c r="I106" s="218">
        <v>45458100.43</v>
      </c>
      <c r="J106" s="231"/>
      <c r="K106" s="220">
        <v>20614566</v>
      </c>
      <c r="L106" s="220"/>
      <c r="M106" s="333">
        <f t="shared" si="10"/>
        <v>27571020</v>
      </c>
      <c r="N106" s="220"/>
      <c r="O106" s="220">
        <f t="shared" si="11"/>
        <v>1470358</v>
      </c>
      <c r="Q106" s="340">
        <f t="shared" si="12"/>
        <v>3.23</v>
      </c>
      <c r="S106" s="222">
        <v>18.751229292458028</v>
      </c>
      <c r="W106" s="333"/>
    </row>
    <row r="107" spans="1:23" x14ac:dyDescent="0.25">
      <c r="A107" s="214"/>
      <c r="C107" s="232" t="s">
        <v>191</v>
      </c>
      <c r="E107" s="216" t="s">
        <v>229</v>
      </c>
      <c r="F107" s="216" t="s">
        <v>178</v>
      </c>
      <c r="G107" s="217">
        <v>-7</v>
      </c>
      <c r="I107" s="218">
        <v>38748250.590000004</v>
      </c>
      <c r="J107" s="231"/>
      <c r="K107" s="220">
        <v>20826042</v>
      </c>
      <c r="L107" s="220"/>
      <c r="M107" s="333">
        <f t="shared" si="10"/>
        <v>20634586</v>
      </c>
      <c r="N107" s="220"/>
      <c r="O107" s="220">
        <f t="shared" si="11"/>
        <v>1173145</v>
      </c>
      <c r="Q107" s="340">
        <f t="shared" si="12"/>
        <v>3.03</v>
      </c>
      <c r="S107" s="222">
        <v>17.589118139701402</v>
      </c>
      <c r="W107" s="333"/>
    </row>
    <row r="108" spans="1:23" x14ac:dyDescent="0.25">
      <c r="A108" s="214"/>
      <c r="B108" s="189"/>
      <c r="C108" s="232" t="s">
        <v>192</v>
      </c>
      <c r="D108" s="251"/>
      <c r="E108" s="216" t="s">
        <v>229</v>
      </c>
      <c r="F108" s="216" t="s">
        <v>178</v>
      </c>
      <c r="G108" s="217">
        <v>-7</v>
      </c>
      <c r="H108" s="251"/>
      <c r="I108" s="218">
        <v>31826255.719999999</v>
      </c>
      <c r="J108" s="231"/>
      <c r="K108" s="220">
        <v>21384390</v>
      </c>
      <c r="L108" s="220"/>
      <c r="M108" s="333">
        <f t="shared" si="10"/>
        <v>12669704</v>
      </c>
      <c r="N108" s="220"/>
      <c r="O108" s="220">
        <f t="shared" si="11"/>
        <v>744559</v>
      </c>
      <c r="P108" s="251"/>
      <c r="Q108" s="340">
        <f t="shared" si="12"/>
        <v>2.34</v>
      </c>
      <c r="S108" s="222">
        <v>17.016386881361989</v>
      </c>
      <c r="W108" s="333"/>
    </row>
    <row r="109" spans="1:23" x14ac:dyDescent="0.25">
      <c r="A109" s="214"/>
      <c r="C109" s="232" t="s">
        <v>193</v>
      </c>
      <c r="E109" s="216" t="s">
        <v>229</v>
      </c>
      <c r="F109" s="216" t="s">
        <v>178</v>
      </c>
      <c r="G109" s="217">
        <v>-7</v>
      </c>
      <c r="I109" s="218">
        <v>43067738.159999996</v>
      </c>
      <c r="J109" s="231"/>
      <c r="K109" s="220">
        <v>29423726</v>
      </c>
      <c r="L109" s="220"/>
      <c r="M109" s="333">
        <f t="shared" si="10"/>
        <v>16658754</v>
      </c>
      <c r="N109" s="220"/>
      <c r="O109" s="220">
        <f t="shared" si="11"/>
        <v>849375</v>
      </c>
      <c r="Q109" s="340">
        <f t="shared" si="12"/>
        <v>1.97</v>
      </c>
      <c r="S109" s="222">
        <v>19.612955408388522</v>
      </c>
      <c r="W109" s="333"/>
    </row>
    <row r="110" spans="1:23" x14ac:dyDescent="0.25">
      <c r="A110" s="214"/>
      <c r="C110" s="232" t="s">
        <v>194</v>
      </c>
      <c r="E110" s="216" t="s">
        <v>229</v>
      </c>
      <c r="F110" s="216" t="s">
        <v>178</v>
      </c>
      <c r="G110" s="217">
        <v>-7</v>
      </c>
      <c r="I110" s="223">
        <v>57957357.43</v>
      </c>
      <c r="J110" s="231"/>
      <c r="K110" s="220">
        <v>33064819</v>
      </c>
      <c r="L110" s="220"/>
      <c r="M110" s="333">
        <f t="shared" si="10"/>
        <v>28949553</v>
      </c>
      <c r="N110" s="220"/>
      <c r="O110" s="220">
        <f t="shared" si="11"/>
        <v>1408391</v>
      </c>
      <c r="Q110" s="345">
        <f t="shared" si="12"/>
        <v>2.4300000000000002</v>
      </c>
      <c r="S110" s="336">
        <v>20.555053958737311</v>
      </c>
      <c r="W110" s="333"/>
    </row>
    <row r="111" spans="1:23" x14ac:dyDescent="0.25">
      <c r="A111" s="214"/>
      <c r="E111" s="216"/>
      <c r="F111" s="216"/>
      <c r="G111" s="217"/>
      <c r="I111" s="218"/>
      <c r="K111" s="233"/>
      <c r="L111" s="211"/>
      <c r="M111" s="233"/>
      <c r="N111" s="211"/>
      <c r="O111" s="233"/>
      <c r="Q111" s="342"/>
      <c r="S111" s="222"/>
      <c r="W111" s="333"/>
    </row>
    <row r="112" spans="1:23" ht="15.6" x14ac:dyDescent="0.3">
      <c r="A112" s="214"/>
      <c r="C112" s="234" t="s">
        <v>230</v>
      </c>
      <c r="E112" s="216"/>
      <c r="F112" s="216"/>
      <c r="G112" s="217"/>
      <c r="I112" s="218">
        <f>+SUBTOTAL(9,I103:I111)</f>
        <v>329047128.64000005</v>
      </c>
      <c r="K112" s="211">
        <f>+SUBTOTAL(9,K103:K111)</f>
        <v>158457415</v>
      </c>
      <c r="L112" s="211"/>
      <c r="M112" s="211">
        <f>+SUBTOTAL(9,M103:M111)</f>
        <v>198342028</v>
      </c>
      <c r="N112" s="211"/>
      <c r="O112" s="211">
        <f>+SUBTOTAL(9,O103:O111)</f>
        <v>8631773</v>
      </c>
      <c r="Q112" s="342">
        <f>O112/I112*100</f>
        <v>2.6232634321035961</v>
      </c>
      <c r="S112" s="222">
        <f>ROUND(M112/O112,1)</f>
        <v>23</v>
      </c>
      <c r="W112" s="333"/>
    </row>
    <row r="113" spans="1:23" ht="15.6" x14ac:dyDescent="0.3">
      <c r="A113" s="214"/>
      <c r="C113" s="234"/>
      <c r="E113" s="216"/>
      <c r="F113" s="216"/>
      <c r="G113" s="217"/>
      <c r="I113" s="218"/>
      <c r="K113" s="211"/>
      <c r="L113" s="211"/>
      <c r="M113" s="211"/>
      <c r="N113" s="211"/>
      <c r="O113" s="211"/>
      <c r="Q113" s="342"/>
      <c r="S113" s="222"/>
      <c r="W113" s="333"/>
    </row>
    <row r="114" spans="1:23" x14ac:dyDescent="0.25">
      <c r="A114" s="214">
        <v>314.10000000000002</v>
      </c>
      <c r="C114" s="215" t="s">
        <v>231</v>
      </c>
      <c r="E114" s="216"/>
      <c r="F114" s="216"/>
      <c r="G114" s="217"/>
      <c r="I114" s="218"/>
      <c r="K114" s="211"/>
      <c r="L114" s="211"/>
      <c r="M114" s="211"/>
      <c r="N114" s="211"/>
      <c r="O114" s="211"/>
      <c r="Q114" s="342"/>
      <c r="S114" s="222"/>
      <c r="W114" s="333"/>
    </row>
    <row r="115" spans="1:23" x14ac:dyDescent="0.25">
      <c r="A115" s="214"/>
      <c r="C115" s="232" t="s">
        <v>204</v>
      </c>
      <c r="E115" s="216"/>
      <c r="F115" s="216"/>
      <c r="G115" s="217"/>
      <c r="I115" s="218"/>
      <c r="J115" s="231"/>
      <c r="K115" s="220">
        <v>460380</v>
      </c>
      <c r="L115" s="220"/>
      <c r="M115" s="220"/>
      <c r="N115" s="220"/>
      <c r="O115" s="220"/>
      <c r="Q115" s="342"/>
      <c r="S115" s="222"/>
      <c r="W115" s="333"/>
    </row>
    <row r="116" spans="1:23" x14ac:dyDescent="0.25">
      <c r="A116" s="214"/>
      <c r="C116" s="232" t="s">
        <v>205</v>
      </c>
      <c r="E116" s="216"/>
      <c r="F116" s="216"/>
      <c r="G116" s="217"/>
      <c r="I116" s="218"/>
      <c r="J116" s="231"/>
      <c r="K116" s="220">
        <v>377537</v>
      </c>
      <c r="L116" s="220"/>
      <c r="M116" s="220"/>
      <c r="N116" s="220"/>
      <c r="O116" s="220"/>
      <c r="Q116" s="342"/>
      <c r="S116" s="222"/>
      <c r="W116" s="333"/>
    </row>
    <row r="117" spans="1:23" x14ac:dyDescent="0.25">
      <c r="A117" s="214"/>
      <c r="C117" s="232" t="s">
        <v>206</v>
      </c>
      <c r="E117" s="216"/>
      <c r="F117" s="216"/>
      <c r="G117" s="217"/>
      <c r="I117" s="218"/>
      <c r="J117" s="231"/>
      <c r="K117" s="220">
        <v>361644</v>
      </c>
      <c r="L117" s="220"/>
      <c r="M117" s="220"/>
      <c r="N117" s="220"/>
      <c r="O117" s="220"/>
      <c r="Q117" s="342"/>
      <c r="S117" s="222"/>
      <c r="W117" s="333"/>
    </row>
    <row r="118" spans="1:23" x14ac:dyDescent="0.25">
      <c r="A118" s="214"/>
      <c r="C118" s="232" t="s">
        <v>207</v>
      </c>
      <c r="E118" s="216"/>
      <c r="F118" s="216"/>
      <c r="G118" s="217"/>
      <c r="I118" s="218"/>
      <c r="J118" s="231"/>
      <c r="K118" s="224">
        <v>2233665</v>
      </c>
      <c r="L118" s="220"/>
      <c r="M118" s="220"/>
      <c r="N118" s="220"/>
      <c r="O118" s="220"/>
      <c r="Q118" s="342"/>
      <c r="S118" s="222"/>
      <c r="W118" s="333"/>
    </row>
    <row r="119" spans="1:23" ht="15.6" x14ac:dyDescent="0.3">
      <c r="A119" s="214"/>
      <c r="C119" s="234"/>
      <c r="E119" s="216"/>
      <c r="F119" s="216"/>
      <c r="G119" s="217"/>
      <c r="I119" s="218"/>
      <c r="K119" s="211"/>
      <c r="L119" s="211"/>
      <c r="M119" s="211"/>
      <c r="N119" s="211"/>
      <c r="O119" s="211"/>
      <c r="Q119" s="342"/>
      <c r="S119" s="222"/>
      <c r="W119" s="333"/>
    </row>
    <row r="120" spans="1:23" ht="15.6" x14ac:dyDescent="0.3">
      <c r="A120" s="214"/>
      <c r="C120" s="234" t="s">
        <v>232</v>
      </c>
      <c r="E120" s="216"/>
      <c r="F120" s="216"/>
      <c r="G120" s="217"/>
      <c r="I120" s="218"/>
      <c r="K120" s="211">
        <f>+SUBTOTAL(9,K115:K119)</f>
        <v>3433226</v>
      </c>
      <c r="L120" s="211"/>
      <c r="M120" s="211"/>
      <c r="N120" s="211"/>
      <c r="O120" s="211"/>
      <c r="Q120" s="342"/>
      <c r="S120" s="222"/>
      <c r="W120" s="333"/>
    </row>
    <row r="121" spans="1:23" ht="15.6" x14ac:dyDescent="0.3">
      <c r="A121" s="214"/>
      <c r="C121" s="234"/>
      <c r="E121" s="216"/>
      <c r="F121" s="216"/>
      <c r="G121" s="217"/>
      <c r="I121" s="218"/>
      <c r="K121" s="211"/>
      <c r="L121" s="211"/>
      <c r="M121" s="211"/>
      <c r="N121" s="211"/>
      <c r="O121" s="211"/>
      <c r="Q121" s="342"/>
      <c r="S121" s="222"/>
      <c r="W121" s="333"/>
    </row>
    <row r="122" spans="1:23" x14ac:dyDescent="0.25">
      <c r="A122" s="214">
        <v>315</v>
      </c>
      <c r="C122" s="112" t="s">
        <v>233</v>
      </c>
      <c r="I122" s="218"/>
      <c r="K122" s="211"/>
      <c r="L122" s="211"/>
      <c r="M122" s="211"/>
      <c r="N122" s="211"/>
      <c r="O122" s="211"/>
      <c r="Q122" s="342"/>
      <c r="S122" s="222"/>
      <c r="W122" s="333"/>
    </row>
    <row r="123" spans="1:23" x14ac:dyDescent="0.25">
      <c r="A123" s="214"/>
      <c r="C123" s="215" t="s">
        <v>182</v>
      </c>
      <c r="E123" s="210" t="s">
        <v>234</v>
      </c>
      <c r="F123" s="210" t="s">
        <v>178</v>
      </c>
      <c r="G123" s="192">
        <v>-13</v>
      </c>
      <c r="I123" s="218">
        <v>47156606.939999998</v>
      </c>
      <c r="K123" s="211">
        <v>8082472</v>
      </c>
      <c r="L123" s="211"/>
      <c r="M123" s="333">
        <f t="shared" ref="M123:M136" si="13">ROUND(I123*(1-(G123/100))-K123,0)</f>
        <v>45204494</v>
      </c>
      <c r="N123" s="220"/>
      <c r="O123" s="220">
        <f t="shared" ref="O123:O136" si="14">ROUND(M123/S123,0)</f>
        <v>970475</v>
      </c>
      <c r="Q123" s="340">
        <f t="shared" ref="Q123:Q136" si="15">ROUND(O123/I123*100,2)</f>
        <v>2.06</v>
      </c>
      <c r="S123" s="222">
        <v>46.579761457018471</v>
      </c>
      <c r="W123" s="333"/>
    </row>
    <row r="124" spans="1:23" x14ac:dyDescent="0.25">
      <c r="A124" s="214"/>
      <c r="C124" s="215" t="s">
        <v>184</v>
      </c>
      <c r="E124" s="210" t="s">
        <v>234</v>
      </c>
      <c r="F124" s="210" t="s">
        <v>178</v>
      </c>
      <c r="G124" s="192">
        <v>-13</v>
      </c>
      <c r="I124" s="218">
        <v>1415469.1</v>
      </c>
      <c r="K124" s="211">
        <v>751018</v>
      </c>
      <c r="L124" s="211"/>
      <c r="M124" s="333">
        <f t="shared" si="13"/>
        <v>848462</v>
      </c>
      <c r="N124" s="220"/>
      <c r="O124" s="220">
        <f t="shared" si="14"/>
        <v>20750</v>
      </c>
      <c r="Q124" s="340">
        <f t="shared" si="15"/>
        <v>1.47</v>
      </c>
      <c r="S124" s="222">
        <v>40.889734939759038</v>
      </c>
      <c r="W124" s="333"/>
    </row>
    <row r="125" spans="1:23" x14ac:dyDescent="0.25">
      <c r="A125" s="214"/>
      <c r="C125" s="232" t="s">
        <v>186</v>
      </c>
      <c r="E125" s="216" t="s">
        <v>234</v>
      </c>
      <c r="F125" s="216" t="s">
        <v>178</v>
      </c>
      <c r="G125" s="217">
        <v>-6</v>
      </c>
      <c r="I125" s="218">
        <v>4224540.53</v>
      </c>
      <c r="J125" s="231"/>
      <c r="K125" s="220">
        <v>3219138</v>
      </c>
      <c r="L125" s="220"/>
      <c r="M125" s="333">
        <f t="shared" si="13"/>
        <v>1258875</v>
      </c>
      <c r="N125" s="220"/>
      <c r="O125" s="220">
        <f t="shared" si="14"/>
        <v>168566</v>
      </c>
      <c r="Q125" s="340">
        <f t="shared" si="15"/>
        <v>3.99</v>
      </c>
      <c r="S125" s="222">
        <v>7.4681430418945691</v>
      </c>
      <c r="W125" s="333"/>
    </row>
    <row r="126" spans="1:23" x14ac:dyDescent="0.25">
      <c r="A126" s="214"/>
      <c r="C126" s="232" t="s">
        <v>187</v>
      </c>
      <c r="E126" s="216" t="s">
        <v>234</v>
      </c>
      <c r="F126" s="216" t="s">
        <v>178</v>
      </c>
      <c r="G126" s="217">
        <v>-6</v>
      </c>
      <c r="I126" s="218">
        <v>2408998.58</v>
      </c>
      <c r="J126" s="231"/>
      <c r="K126" s="220">
        <v>1409941</v>
      </c>
      <c r="L126" s="220"/>
      <c r="M126" s="333">
        <f t="shared" si="13"/>
        <v>1143597</v>
      </c>
      <c r="N126" s="220"/>
      <c r="O126" s="220">
        <f t="shared" si="14"/>
        <v>85479</v>
      </c>
      <c r="Q126" s="340">
        <f t="shared" si="15"/>
        <v>3.55</v>
      </c>
      <c r="S126" s="222">
        <v>13.378689502684869</v>
      </c>
      <c r="W126" s="333"/>
    </row>
    <row r="127" spans="1:23" x14ac:dyDescent="0.25">
      <c r="A127" s="214"/>
      <c r="C127" s="232" t="s">
        <v>188</v>
      </c>
      <c r="E127" s="216" t="s">
        <v>234</v>
      </c>
      <c r="F127" s="216" t="s">
        <v>178</v>
      </c>
      <c r="G127" s="217">
        <v>-6</v>
      </c>
      <c r="I127" s="218">
        <v>8959757.0099999998</v>
      </c>
      <c r="J127" s="231"/>
      <c r="K127" s="220">
        <v>6735226</v>
      </c>
      <c r="L127" s="220"/>
      <c r="M127" s="333">
        <f t="shared" si="13"/>
        <v>2762116</v>
      </c>
      <c r="N127" s="220"/>
      <c r="O127" s="220">
        <f t="shared" si="14"/>
        <v>142911</v>
      </c>
      <c r="Q127" s="340">
        <f t="shared" si="15"/>
        <v>1.6</v>
      </c>
      <c r="S127" s="222">
        <v>19.327525522877874</v>
      </c>
      <c r="W127" s="333"/>
    </row>
    <row r="128" spans="1:23" x14ac:dyDescent="0.25">
      <c r="A128" s="214"/>
      <c r="C128" s="232" t="s">
        <v>189</v>
      </c>
      <c r="E128" s="216" t="s">
        <v>234</v>
      </c>
      <c r="F128" s="216" t="s">
        <v>178</v>
      </c>
      <c r="G128" s="217">
        <v>-6</v>
      </c>
      <c r="I128" s="218">
        <v>29308888.079999998</v>
      </c>
      <c r="J128" s="231"/>
      <c r="K128" s="220">
        <v>5739630</v>
      </c>
      <c r="L128" s="220"/>
      <c r="M128" s="333">
        <f t="shared" si="13"/>
        <v>25327791</v>
      </c>
      <c r="N128" s="220"/>
      <c r="O128" s="220">
        <f t="shared" si="14"/>
        <v>1306904</v>
      </c>
      <c r="Q128" s="340">
        <f t="shared" si="15"/>
        <v>4.46</v>
      </c>
      <c r="S128" s="222">
        <v>19.379993480775941</v>
      </c>
      <c r="W128" s="333"/>
    </row>
    <row r="129" spans="1:23" x14ac:dyDescent="0.25">
      <c r="A129" s="214"/>
      <c r="C129" s="232" t="s">
        <v>190</v>
      </c>
      <c r="E129" s="216" t="s">
        <v>234</v>
      </c>
      <c r="F129" s="216" t="s">
        <v>178</v>
      </c>
      <c r="G129" s="217">
        <v>-7</v>
      </c>
      <c r="I129" s="218">
        <v>12144071.970000001</v>
      </c>
      <c r="J129" s="231"/>
      <c r="K129" s="220">
        <v>4905197</v>
      </c>
      <c r="L129" s="220"/>
      <c r="M129" s="333">
        <f t="shared" si="13"/>
        <v>8088960</v>
      </c>
      <c r="N129" s="220"/>
      <c r="O129" s="220">
        <f t="shared" si="14"/>
        <v>440467</v>
      </c>
      <c r="Q129" s="340">
        <f t="shared" si="15"/>
        <v>3.63</v>
      </c>
      <c r="S129" s="222">
        <v>18.364508578395203</v>
      </c>
      <c r="W129" s="333"/>
    </row>
    <row r="130" spans="1:23" x14ac:dyDescent="0.25">
      <c r="A130" s="214"/>
      <c r="C130" s="232" t="s">
        <v>191</v>
      </c>
      <c r="E130" s="216" t="s">
        <v>234</v>
      </c>
      <c r="F130" s="216" t="s">
        <v>178</v>
      </c>
      <c r="G130" s="217">
        <v>-7</v>
      </c>
      <c r="I130" s="218">
        <v>11725994.720000001</v>
      </c>
      <c r="J130" s="231"/>
      <c r="K130" s="220">
        <v>8500593</v>
      </c>
      <c r="L130" s="220"/>
      <c r="M130" s="333">
        <f t="shared" si="13"/>
        <v>4046221</v>
      </c>
      <c r="N130" s="220"/>
      <c r="O130" s="220">
        <f t="shared" si="14"/>
        <v>222000</v>
      </c>
      <c r="Q130" s="340">
        <f t="shared" si="15"/>
        <v>1.89</v>
      </c>
      <c r="S130" s="222">
        <v>18.226220720720722</v>
      </c>
      <c r="W130" s="333"/>
    </row>
    <row r="131" spans="1:23" x14ac:dyDescent="0.25">
      <c r="A131" s="214"/>
      <c r="C131" s="232" t="s">
        <v>192</v>
      </c>
      <c r="E131" s="216" t="s">
        <v>234</v>
      </c>
      <c r="F131" s="216" t="s">
        <v>178</v>
      </c>
      <c r="G131" s="217">
        <v>-7</v>
      </c>
      <c r="I131" s="218">
        <v>14302432.689999999</v>
      </c>
      <c r="J131" s="231"/>
      <c r="K131" s="220">
        <v>11303320</v>
      </c>
      <c r="L131" s="220"/>
      <c r="M131" s="333">
        <f t="shared" si="13"/>
        <v>4000283</v>
      </c>
      <c r="N131" s="220"/>
      <c r="O131" s="220">
        <f t="shared" si="14"/>
        <v>225550</v>
      </c>
      <c r="Q131" s="340">
        <f t="shared" si="15"/>
        <v>1.58</v>
      </c>
      <c r="S131" s="222">
        <v>17.735681667036133</v>
      </c>
      <c r="W131" s="333"/>
    </row>
    <row r="132" spans="1:23" x14ac:dyDescent="0.25">
      <c r="A132" s="214"/>
      <c r="C132" s="232" t="s">
        <v>193</v>
      </c>
      <c r="E132" s="216" t="s">
        <v>234</v>
      </c>
      <c r="F132" s="216" t="s">
        <v>178</v>
      </c>
      <c r="G132" s="217">
        <v>-7</v>
      </c>
      <c r="I132" s="218">
        <v>33488118.710000001</v>
      </c>
      <c r="J132" s="231"/>
      <c r="K132" s="220">
        <v>24419733</v>
      </c>
      <c r="L132" s="220"/>
      <c r="M132" s="333">
        <f t="shared" si="13"/>
        <v>11412554</v>
      </c>
      <c r="N132" s="220"/>
      <c r="O132" s="220">
        <f t="shared" si="14"/>
        <v>557910</v>
      </c>
      <c r="Q132" s="340">
        <f t="shared" si="15"/>
        <v>1.67</v>
      </c>
      <c r="S132" s="222">
        <v>20.455905074295138</v>
      </c>
      <c r="W132" s="333"/>
    </row>
    <row r="133" spans="1:23" x14ac:dyDescent="0.25">
      <c r="A133" s="214"/>
      <c r="C133" s="232" t="s">
        <v>194</v>
      </c>
      <c r="E133" s="216" t="s">
        <v>234</v>
      </c>
      <c r="F133" s="216" t="s">
        <v>178</v>
      </c>
      <c r="G133" s="217">
        <v>-7</v>
      </c>
      <c r="I133" s="218">
        <v>27465559.02</v>
      </c>
      <c r="J133" s="231"/>
      <c r="K133" s="220">
        <v>18041343</v>
      </c>
      <c r="L133" s="220"/>
      <c r="M133" s="333">
        <f t="shared" si="13"/>
        <v>11346805</v>
      </c>
      <c r="N133" s="220"/>
      <c r="O133" s="220">
        <f t="shared" si="14"/>
        <v>527907</v>
      </c>
      <c r="Q133" s="340">
        <f t="shared" si="15"/>
        <v>1.92</v>
      </c>
      <c r="S133" s="222">
        <v>21.493946850486925</v>
      </c>
      <c r="W133" s="333"/>
    </row>
    <row r="134" spans="1:23" x14ac:dyDescent="0.25">
      <c r="A134" s="214"/>
      <c r="C134" s="232" t="s">
        <v>195</v>
      </c>
      <c r="E134" s="216" t="s">
        <v>234</v>
      </c>
      <c r="F134" s="216" t="s">
        <v>178</v>
      </c>
      <c r="G134" s="217">
        <v>-7</v>
      </c>
      <c r="I134" s="218">
        <v>951198.87</v>
      </c>
      <c r="J134" s="231"/>
      <c r="K134" s="220">
        <v>180721</v>
      </c>
      <c r="L134" s="220"/>
      <c r="M134" s="333">
        <f t="shared" si="13"/>
        <v>837062</v>
      </c>
      <c r="N134" s="220"/>
      <c r="O134" s="220">
        <f t="shared" si="14"/>
        <v>45517</v>
      </c>
      <c r="Q134" s="340">
        <f t="shared" si="15"/>
        <v>4.79</v>
      </c>
      <c r="S134" s="222">
        <v>18.390096008084893</v>
      </c>
      <c r="W134" s="333"/>
    </row>
    <row r="135" spans="1:23" x14ac:dyDescent="0.25">
      <c r="A135" s="214"/>
      <c r="C135" s="232" t="s">
        <v>213</v>
      </c>
      <c r="E135" s="216" t="s">
        <v>234</v>
      </c>
      <c r="F135" s="216" t="s">
        <v>178</v>
      </c>
      <c r="G135" s="217">
        <v>-7</v>
      </c>
      <c r="I135" s="218">
        <v>12041998.279999999</v>
      </c>
      <c r="J135" s="231"/>
      <c r="K135" s="220">
        <v>3570888</v>
      </c>
      <c r="L135" s="220"/>
      <c r="M135" s="333">
        <f t="shared" si="13"/>
        <v>9314050</v>
      </c>
      <c r="N135" s="220"/>
      <c r="O135" s="220">
        <f t="shared" si="14"/>
        <v>438601</v>
      </c>
      <c r="Q135" s="340">
        <f t="shared" si="15"/>
        <v>3.64</v>
      </c>
      <c r="S135" s="222">
        <v>21.235815695814647</v>
      </c>
      <c r="W135" s="333"/>
    </row>
    <row r="136" spans="1:23" x14ac:dyDescent="0.25">
      <c r="A136" s="214"/>
      <c r="C136" s="232" t="s">
        <v>214</v>
      </c>
      <c r="E136" s="216" t="s">
        <v>234</v>
      </c>
      <c r="F136" s="216" t="s">
        <v>178</v>
      </c>
      <c r="G136" s="217">
        <v>-7</v>
      </c>
      <c r="I136" s="223">
        <v>15148041.550000001</v>
      </c>
      <c r="J136" s="231"/>
      <c r="K136" s="220">
        <v>2357879</v>
      </c>
      <c r="L136" s="220"/>
      <c r="M136" s="333">
        <f t="shared" si="13"/>
        <v>13850525</v>
      </c>
      <c r="N136" s="220"/>
      <c r="O136" s="220">
        <f t="shared" si="14"/>
        <v>621100</v>
      </c>
      <c r="Q136" s="345">
        <f t="shared" si="15"/>
        <v>4.0999999999999996</v>
      </c>
      <c r="S136" s="336">
        <v>22.299991949766543</v>
      </c>
      <c r="W136" s="333"/>
    </row>
    <row r="137" spans="1:23" x14ac:dyDescent="0.25">
      <c r="A137" s="214"/>
      <c r="E137" s="216"/>
      <c r="F137" s="216"/>
      <c r="G137" s="217"/>
      <c r="I137" s="218"/>
      <c r="K137" s="233"/>
      <c r="L137" s="211"/>
      <c r="M137" s="233"/>
      <c r="N137" s="211"/>
      <c r="O137" s="233"/>
      <c r="Q137" s="342"/>
      <c r="S137" s="222"/>
      <c r="W137" s="333"/>
    </row>
    <row r="138" spans="1:23" ht="15.6" x14ac:dyDescent="0.3">
      <c r="A138" s="214"/>
      <c r="C138" s="234" t="s">
        <v>235</v>
      </c>
      <c r="E138" s="216"/>
      <c r="F138" s="216"/>
      <c r="G138" s="217"/>
      <c r="I138" s="218">
        <f>+SUBTOTAL(9,I123:I137)</f>
        <v>220741676.05000001</v>
      </c>
      <c r="K138" s="211">
        <f>+SUBTOTAL(9,K123:K137)</f>
        <v>99217099</v>
      </c>
      <c r="L138" s="211"/>
      <c r="M138" s="211">
        <f>+SUBTOTAL(9,M123:M137)</f>
        <v>139441795</v>
      </c>
      <c r="N138" s="211"/>
      <c r="O138" s="211">
        <f>+SUBTOTAL(9,O123:O137)</f>
        <v>5774137</v>
      </c>
      <c r="Q138" s="342">
        <f>O138/I138*100</f>
        <v>2.6157892353286765</v>
      </c>
      <c r="S138" s="222">
        <f>ROUND(M138/O138,1)</f>
        <v>24.1</v>
      </c>
      <c r="W138" s="333"/>
    </row>
    <row r="139" spans="1:23" ht="15.6" x14ac:dyDescent="0.3">
      <c r="A139" s="214"/>
      <c r="C139" s="234"/>
      <c r="E139" s="216"/>
      <c r="F139" s="216"/>
      <c r="G139" s="217"/>
      <c r="I139" s="218"/>
      <c r="K139" s="211"/>
      <c r="L139" s="211"/>
      <c r="M139" s="211"/>
      <c r="N139" s="211"/>
      <c r="O139" s="211"/>
      <c r="Q139" s="342"/>
      <c r="S139" s="222"/>
      <c r="W139" s="333"/>
    </row>
    <row r="140" spans="1:23" x14ac:dyDescent="0.25">
      <c r="A140" s="214">
        <v>315.10000000000002</v>
      </c>
      <c r="C140" s="215" t="s">
        <v>236</v>
      </c>
      <c r="E140" s="216"/>
      <c r="F140" s="216"/>
      <c r="G140" s="217"/>
      <c r="I140" s="218"/>
      <c r="K140" s="211"/>
      <c r="L140" s="211"/>
      <c r="M140" s="211"/>
      <c r="N140" s="211"/>
      <c r="O140" s="211"/>
      <c r="Q140" s="342"/>
      <c r="S140" s="222"/>
      <c r="W140" s="333"/>
    </row>
    <row r="141" spans="1:23" x14ac:dyDescent="0.25">
      <c r="A141" s="214"/>
      <c r="C141" s="215" t="s">
        <v>204</v>
      </c>
      <c r="E141" s="210" t="s">
        <v>234</v>
      </c>
      <c r="F141" s="210" t="s">
        <v>178</v>
      </c>
      <c r="G141" s="192">
        <v>-10</v>
      </c>
      <c r="I141" s="218">
        <v>24678.67</v>
      </c>
      <c r="K141" s="211">
        <v>27147</v>
      </c>
      <c r="L141" s="211"/>
      <c r="M141" s="211">
        <v>0</v>
      </c>
      <c r="N141" s="211"/>
      <c r="O141" s="211">
        <v>0</v>
      </c>
      <c r="Q141" s="342">
        <v>0</v>
      </c>
      <c r="S141" s="222">
        <v>0</v>
      </c>
      <c r="W141" s="333"/>
    </row>
    <row r="142" spans="1:23" x14ac:dyDescent="0.25">
      <c r="A142" s="214"/>
      <c r="C142" s="232" t="s">
        <v>206</v>
      </c>
      <c r="E142" s="210" t="s">
        <v>234</v>
      </c>
      <c r="F142" s="210" t="s">
        <v>178</v>
      </c>
      <c r="G142" s="192">
        <v>-10</v>
      </c>
      <c r="I142" s="218">
        <v>165716.59</v>
      </c>
      <c r="K142" s="211">
        <v>182288</v>
      </c>
      <c r="L142" s="211"/>
      <c r="M142" s="211">
        <v>0</v>
      </c>
      <c r="N142" s="211"/>
      <c r="O142" s="211">
        <v>0</v>
      </c>
      <c r="Q142" s="342">
        <v>0</v>
      </c>
      <c r="S142" s="222">
        <v>0</v>
      </c>
      <c r="W142" s="333"/>
    </row>
    <row r="143" spans="1:23" x14ac:dyDescent="0.25">
      <c r="A143" s="214"/>
      <c r="C143" s="232" t="s">
        <v>207</v>
      </c>
      <c r="E143" s="216" t="s">
        <v>234</v>
      </c>
      <c r="F143" s="216" t="s">
        <v>178</v>
      </c>
      <c r="G143" s="217">
        <v>-10</v>
      </c>
      <c r="I143" s="223">
        <v>480433.11</v>
      </c>
      <c r="J143" s="231"/>
      <c r="K143" s="224">
        <v>528476</v>
      </c>
      <c r="L143" s="220"/>
      <c r="M143" s="224">
        <v>0</v>
      </c>
      <c r="N143" s="220"/>
      <c r="O143" s="224">
        <v>0</v>
      </c>
      <c r="Q143" s="343">
        <v>0</v>
      </c>
      <c r="S143" s="336">
        <v>0</v>
      </c>
      <c r="W143" s="333"/>
    </row>
    <row r="144" spans="1:23" ht="15.6" x14ac:dyDescent="0.3">
      <c r="A144" s="214"/>
      <c r="C144" s="234"/>
      <c r="E144" s="216"/>
      <c r="F144" s="216"/>
      <c r="G144" s="217"/>
      <c r="I144" s="218"/>
      <c r="K144" s="211"/>
      <c r="L144" s="211"/>
      <c r="M144" s="211"/>
      <c r="N144" s="211"/>
      <c r="O144" s="211"/>
      <c r="Q144" s="342"/>
      <c r="S144" s="222"/>
      <c r="W144" s="333"/>
    </row>
    <row r="145" spans="1:23" ht="15.6" x14ac:dyDescent="0.3">
      <c r="A145" s="214"/>
      <c r="C145" s="234" t="s">
        <v>237</v>
      </c>
      <c r="E145" s="216"/>
      <c r="F145" s="216"/>
      <c r="G145" s="217"/>
      <c r="I145" s="218">
        <f>+SUBTOTAL(9,I141:I144)</f>
        <v>670828.37</v>
      </c>
      <c r="K145" s="211">
        <f>+SUBTOTAL(9,K141:K144)</f>
        <v>737911</v>
      </c>
      <c r="L145" s="211"/>
      <c r="M145" s="211">
        <f>+SUBTOTAL(9,M141:M144)</f>
        <v>0</v>
      </c>
      <c r="N145" s="211"/>
      <c r="O145" s="211">
        <f>+SUBTOTAL(9,O141:O144)</f>
        <v>0</v>
      </c>
      <c r="Q145" s="342">
        <f>O145/I145*100</f>
        <v>0</v>
      </c>
      <c r="S145" s="222">
        <v>0</v>
      </c>
      <c r="W145" s="333"/>
    </row>
    <row r="146" spans="1:23" ht="15.6" x14ac:dyDescent="0.3">
      <c r="A146" s="214"/>
      <c r="C146" s="234"/>
      <c r="E146" s="216"/>
      <c r="F146" s="216"/>
      <c r="G146" s="217"/>
      <c r="I146" s="218"/>
      <c r="K146" s="211"/>
      <c r="L146" s="211"/>
      <c r="M146" s="211"/>
      <c r="N146" s="211"/>
      <c r="O146" s="211"/>
      <c r="Q146" s="342"/>
      <c r="S146" s="222"/>
      <c r="W146" s="333"/>
    </row>
    <row r="147" spans="1:23" x14ac:dyDescent="0.25">
      <c r="A147" s="214">
        <v>316</v>
      </c>
      <c r="B147" s="209" t="s">
        <v>84</v>
      </c>
      <c r="C147" s="112" t="s">
        <v>238</v>
      </c>
      <c r="I147" s="218"/>
      <c r="K147" s="211"/>
      <c r="L147" s="211"/>
      <c r="M147" s="211"/>
      <c r="N147" s="211"/>
      <c r="O147" s="211"/>
      <c r="Q147" s="342"/>
      <c r="S147" s="222"/>
      <c r="W147" s="333"/>
    </row>
    <row r="148" spans="1:23" x14ac:dyDescent="0.25">
      <c r="A148" s="214"/>
      <c r="C148" s="232" t="s">
        <v>182</v>
      </c>
      <c r="E148" s="216" t="s">
        <v>239</v>
      </c>
      <c r="F148" s="216" t="s">
        <v>178</v>
      </c>
      <c r="G148" s="217">
        <v>-13</v>
      </c>
      <c r="I148" s="218">
        <v>8369509.9800000004</v>
      </c>
      <c r="J148" s="231"/>
      <c r="K148" s="220">
        <v>721700</v>
      </c>
      <c r="L148" s="220"/>
      <c r="M148" s="333">
        <f t="shared" ref="M148:M157" si="16">ROUND(I148*(1-(G148/100))-K148,0)</f>
        <v>8735846</v>
      </c>
      <c r="N148" s="220"/>
      <c r="O148" s="220">
        <f t="shared" ref="O148:O157" si="17">ROUND(M148/S148,0)</f>
        <v>192565</v>
      </c>
      <c r="Q148" s="340">
        <f t="shared" ref="Q148:Q157" si="18">ROUND(O148/I148*100,2)</f>
        <v>2.2999999999999998</v>
      </c>
      <c r="S148" s="222">
        <v>45.365699893542441</v>
      </c>
      <c r="W148" s="333"/>
    </row>
    <row r="149" spans="1:23" x14ac:dyDescent="0.25">
      <c r="A149" s="214"/>
      <c r="C149" s="215" t="s">
        <v>185</v>
      </c>
      <c r="E149" s="216" t="s">
        <v>239</v>
      </c>
      <c r="F149" s="216" t="s">
        <v>178</v>
      </c>
      <c r="G149" s="217">
        <v>-1</v>
      </c>
      <c r="I149" s="218">
        <v>3234114.29</v>
      </c>
      <c r="J149" s="231"/>
      <c r="K149" s="220">
        <v>901711</v>
      </c>
      <c r="L149" s="220"/>
      <c r="M149" s="333">
        <f t="shared" si="16"/>
        <v>2364744</v>
      </c>
      <c r="N149" s="220"/>
      <c r="O149" s="220">
        <f t="shared" si="17"/>
        <v>101143</v>
      </c>
      <c r="Q149" s="340">
        <f t="shared" si="18"/>
        <v>3.13</v>
      </c>
      <c r="S149" s="222">
        <v>23.380204265248214</v>
      </c>
      <c r="W149" s="333"/>
    </row>
    <row r="150" spans="1:23" x14ac:dyDescent="0.25">
      <c r="A150" s="214"/>
      <c r="C150" s="232" t="s">
        <v>186</v>
      </c>
      <c r="E150" s="216" t="s">
        <v>239</v>
      </c>
      <c r="F150" s="216" t="s">
        <v>178</v>
      </c>
      <c r="G150" s="217">
        <v>-6</v>
      </c>
      <c r="I150" s="218">
        <v>445832.67</v>
      </c>
      <c r="J150" s="231"/>
      <c r="K150" s="220">
        <v>355631</v>
      </c>
      <c r="L150" s="220"/>
      <c r="M150" s="333">
        <f t="shared" si="16"/>
        <v>116952</v>
      </c>
      <c r="N150" s="220"/>
      <c r="O150" s="220">
        <f t="shared" si="17"/>
        <v>15823</v>
      </c>
      <c r="Q150" s="340">
        <f t="shared" si="18"/>
        <v>3.55</v>
      </c>
      <c r="S150" s="222">
        <v>7.3912658787840488</v>
      </c>
      <c r="W150" s="333"/>
    </row>
    <row r="151" spans="1:23" x14ac:dyDescent="0.25">
      <c r="A151" s="214"/>
      <c r="C151" s="232" t="s">
        <v>187</v>
      </c>
      <c r="E151" s="216" t="s">
        <v>239</v>
      </c>
      <c r="F151" s="216" t="s">
        <v>178</v>
      </c>
      <c r="G151" s="217">
        <v>-6</v>
      </c>
      <c r="I151" s="218">
        <v>123107.1</v>
      </c>
      <c r="J151" s="231"/>
      <c r="K151" s="220">
        <v>107051</v>
      </c>
      <c r="L151" s="220"/>
      <c r="M151" s="333">
        <f t="shared" si="16"/>
        <v>23443</v>
      </c>
      <c r="N151" s="220"/>
      <c r="O151" s="220">
        <f t="shared" si="17"/>
        <v>1774</v>
      </c>
      <c r="Q151" s="340">
        <f t="shared" si="18"/>
        <v>1.44</v>
      </c>
      <c r="S151" s="222">
        <v>13.214768883878241</v>
      </c>
      <c r="W151" s="333"/>
    </row>
    <row r="152" spans="1:23" x14ac:dyDescent="0.25">
      <c r="A152" s="214"/>
      <c r="C152" s="232" t="s">
        <v>188</v>
      </c>
      <c r="E152" s="216" t="s">
        <v>239</v>
      </c>
      <c r="F152" s="216" t="s">
        <v>178</v>
      </c>
      <c r="G152" s="217">
        <v>-6</v>
      </c>
      <c r="I152" s="218">
        <v>6381168.1100000003</v>
      </c>
      <c r="J152" s="231"/>
      <c r="K152" s="220">
        <v>3287152</v>
      </c>
      <c r="L152" s="220"/>
      <c r="M152" s="333">
        <f t="shared" si="16"/>
        <v>3476886</v>
      </c>
      <c r="N152" s="220"/>
      <c r="O152" s="220">
        <f t="shared" si="17"/>
        <v>185330</v>
      </c>
      <c r="Q152" s="340">
        <f t="shared" si="18"/>
        <v>2.9</v>
      </c>
      <c r="S152" s="222">
        <v>18.760513678303568</v>
      </c>
      <c r="W152" s="333"/>
    </row>
    <row r="153" spans="1:23" x14ac:dyDescent="0.25">
      <c r="A153" s="235"/>
      <c r="C153" s="232" t="s">
        <v>190</v>
      </c>
      <c r="E153" s="216" t="s">
        <v>239</v>
      </c>
      <c r="F153" s="216" t="s">
        <v>178</v>
      </c>
      <c r="G153" s="217">
        <v>-7</v>
      </c>
      <c r="I153" s="218">
        <v>1033027.09</v>
      </c>
      <c r="J153" s="231"/>
      <c r="K153" s="220">
        <v>948862</v>
      </c>
      <c r="L153" s="220"/>
      <c r="M153" s="333">
        <f t="shared" si="16"/>
        <v>156477</v>
      </c>
      <c r="N153" s="220"/>
      <c r="O153" s="220">
        <f t="shared" si="17"/>
        <v>8797</v>
      </c>
      <c r="Q153" s="340">
        <f t="shared" si="18"/>
        <v>0.85</v>
      </c>
      <c r="S153" s="222">
        <v>17.787541207229737</v>
      </c>
      <c r="W153" s="333"/>
    </row>
    <row r="154" spans="1:23" x14ac:dyDescent="0.25">
      <c r="A154" s="214"/>
      <c r="C154" s="232" t="s">
        <v>191</v>
      </c>
      <c r="E154" s="216" t="s">
        <v>239</v>
      </c>
      <c r="F154" s="216" t="s">
        <v>178</v>
      </c>
      <c r="G154" s="217">
        <v>-7</v>
      </c>
      <c r="I154" s="218">
        <v>1883273.64</v>
      </c>
      <c r="J154" s="231"/>
      <c r="K154" s="220">
        <v>1666398</v>
      </c>
      <c r="L154" s="220"/>
      <c r="M154" s="333">
        <f t="shared" si="16"/>
        <v>348705</v>
      </c>
      <c r="N154" s="220"/>
      <c r="O154" s="220">
        <f t="shared" si="17"/>
        <v>19624</v>
      </c>
      <c r="Q154" s="340">
        <f t="shared" si="18"/>
        <v>1.04</v>
      </c>
      <c r="S154" s="222">
        <v>17.769313086017121</v>
      </c>
      <c r="W154" s="333"/>
    </row>
    <row r="155" spans="1:23" x14ac:dyDescent="0.25">
      <c r="C155" s="232" t="s">
        <v>192</v>
      </c>
      <c r="E155" s="216" t="s">
        <v>239</v>
      </c>
      <c r="F155" s="216" t="s">
        <v>178</v>
      </c>
      <c r="G155" s="217">
        <v>-7</v>
      </c>
      <c r="I155" s="218">
        <v>1527545.73</v>
      </c>
      <c r="J155" s="231"/>
      <c r="K155" s="220">
        <v>1449503</v>
      </c>
      <c r="L155" s="220"/>
      <c r="M155" s="333">
        <f t="shared" si="16"/>
        <v>184971</v>
      </c>
      <c r="N155" s="220"/>
      <c r="O155" s="220">
        <f t="shared" si="17"/>
        <v>10632</v>
      </c>
      <c r="Q155" s="340">
        <f t="shared" si="18"/>
        <v>0.7</v>
      </c>
      <c r="S155" s="222">
        <v>17.39757336343115</v>
      </c>
      <c r="W155" s="333"/>
    </row>
    <row r="156" spans="1:23" x14ac:dyDescent="0.25">
      <c r="A156" s="214"/>
      <c r="C156" s="232" t="s">
        <v>193</v>
      </c>
      <c r="E156" s="216" t="s">
        <v>239</v>
      </c>
      <c r="F156" s="216" t="s">
        <v>178</v>
      </c>
      <c r="G156" s="217">
        <v>-7</v>
      </c>
      <c r="I156" s="218">
        <v>3984043.73</v>
      </c>
      <c r="J156" s="231"/>
      <c r="K156" s="220">
        <v>2671355</v>
      </c>
      <c r="L156" s="220"/>
      <c r="M156" s="333">
        <f t="shared" si="16"/>
        <v>1591572</v>
      </c>
      <c r="N156" s="220"/>
      <c r="O156" s="220">
        <f t="shared" si="17"/>
        <v>78030</v>
      </c>
      <c r="Q156" s="340">
        <f t="shared" si="18"/>
        <v>1.96</v>
      </c>
      <c r="S156" s="222">
        <v>20.39692425990004</v>
      </c>
      <c r="W156" s="333"/>
    </row>
    <row r="157" spans="1:23" x14ac:dyDescent="0.25">
      <c r="A157" s="214"/>
      <c r="C157" s="232" t="s">
        <v>194</v>
      </c>
      <c r="E157" s="216" t="s">
        <v>239</v>
      </c>
      <c r="F157" s="216" t="s">
        <v>178</v>
      </c>
      <c r="G157" s="217">
        <v>-7</v>
      </c>
      <c r="I157" s="223">
        <v>8771982.9499999993</v>
      </c>
      <c r="J157" s="231"/>
      <c r="K157" s="220">
        <v>3568709</v>
      </c>
      <c r="L157" s="220"/>
      <c r="M157" s="333">
        <f t="shared" si="16"/>
        <v>5817313</v>
      </c>
      <c r="N157" s="220"/>
      <c r="O157" s="220">
        <f t="shared" si="17"/>
        <v>271431</v>
      </c>
      <c r="Q157" s="345">
        <f t="shared" si="18"/>
        <v>3.09</v>
      </c>
      <c r="S157" s="336">
        <v>21.43201402934816</v>
      </c>
      <c r="W157" s="333"/>
    </row>
    <row r="158" spans="1:23" x14ac:dyDescent="0.25">
      <c r="A158" s="214"/>
      <c r="C158" s="232"/>
      <c r="E158" s="216"/>
      <c r="F158" s="216"/>
      <c r="G158" s="217"/>
      <c r="I158" s="218"/>
      <c r="K158" s="233"/>
      <c r="L158" s="211"/>
      <c r="M158" s="233"/>
      <c r="N158" s="211"/>
      <c r="O158" s="233"/>
      <c r="Q158" s="342"/>
      <c r="S158" s="222"/>
      <c r="W158" s="333"/>
    </row>
    <row r="159" spans="1:23" ht="15.6" x14ac:dyDescent="0.3">
      <c r="A159" s="214"/>
      <c r="C159" s="234" t="s">
        <v>240</v>
      </c>
      <c r="E159" s="216"/>
      <c r="F159" s="216"/>
      <c r="G159" s="217"/>
      <c r="I159" s="236">
        <f>+SUBTOTAL(9,I148:I158)</f>
        <v>35753605.289999999</v>
      </c>
      <c r="J159" s="241"/>
      <c r="K159" s="252">
        <f>+SUBTOTAL(9,K148:K158)</f>
        <v>15678072</v>
      </c>
      <c r="L159" s="252"/>
      <c r="M159" s="252">
        <f>+SUBTOTAL(9,M148:M158)</f>
        <v>22816909</v>
      </c>
      <c r="N159" s="252"/>
      <c r="O159" s="252">
        <f>+SUBTOTAL(9,O148:O158)</f>
        <v>885149</v>
      </c>
      <c r="Q159" s="342">
        <f>O159/I159*100</f>
        <v>2.475691591996092</v>
      </c>
      <c r="S159" s="222">
        <f>ROUND(M159/O159,1)</f>
        <v>25.8</v>
      </c>
      <c r="W159" s="333"/>
    </row>
    <row r="160" spans="1:23" ht="15.6" x14ac:dyDescent="0.3">
      <c r="A160" s="214"/>
      <c r="C160" s="234"/>
      <c r="E160" s="216"/>
      <c r="F160" s="216"/>
      <c r="G160" s="217"/>
      <c r="I160" s="236"/>
      <c r="J160" s="241"/>
      <c r="K160" s="252"/>
      <c r="L160" s="252"/>
      <c r="M160" s="252"/>
      <c r="N160" s="252"/>
      <c r="O160" s="252"/>
      <c r="Q160" s="342"/>
      <c r="S160" s="222"/>
      <c r="W160" s="333"/>
    </row>
    <row r="161" spans="1:23" x14ac:dyDescent="0.25">
      <c r="A161" s="214">
        <v>316.10000000000002</v>
      </c>
      <c r="C161" s="215" t="s">
        <v>241</v>
      </c>
      <c r="E161" s="216"/>
      <c r="F161" s="216"/>
      <c r="G161" s="217"/>
      <c r="I161" s="236"/>
      <c r="K161" s="252"/>
      <c r="L161" s="211"/>
      <c r="M161" s="252"/>
      <c r="N161" s="211"/>
      <c r="O161" s="252"/>
      <c r="Q161" s="342"/>
      <c r="S161" s="222"/>
      <c r="W161" s="333"/>
    </row>
    <row r="162" spans="1:23" x14ac:dyDescent="0.25">
      <c r="A162" s="214"/>
      <c r="C162" s="215" t="s">
        <v>204</v>
      </c>
      <c r="E162" s="216" t="s">
        <v>239</v>
      </c>
      <c r="F162" s="216" t="s">
        <v>178</v>
      </c>
      <c r="G162" s="217">
        <v>-10</v>
      </c>
      <c r="I162" s="218">
        <v>74491.69</v>
      </c>
      <c r="J162" s="231"/>
      <c r="K162" s="220">
        <v>81941</v>
      </c>
      <c r="L162" s="220"/>
      <c r="M162" s="220">
        <v>0</v>
      </c>
      <c r="N162" s="220"/>
      <c r="O162" s="220">
        <v>0</v>
      </c>
      <c r="Q162" s="342">
        <v>0</v>
      </c>
      <c r="S162" s="222">
        <v>0</v>
      </c>
      <c r="W162" s="333"/>
    </row>
    <row r="163" spans="1:23" x14ac:dyDescent="0.25">
      <c r="A163" s="214"/>
      <c r="C163" s="215" t="s">
        <v>205</v>
      </c>
      <c r="E163" s="216" t="s">
        <v>239</v>
      </c>
      <c r="F163" s="216" t="s">
        <v>178</v>
      </c>
      <c r="G163" s="217">
        <v>-10</v>
      </c>
      <c r="I163" s="218">
        <v>11541.15</v>
      </c>
      <c r="J163" s="231"/>
      <c r="K163" s="220">
        <v>12695</v>
      </c>
      <c r="L163" s="220"/>
      <c r="M163" s="220">
        <v>0</v>
      </c>
      <c r="N163" s="220"/>
      <c r="O163" s="220">
        <v>0</v>
      </c>
      <c r="Q163" s="342">
        <v>0</v>
      </c>
      <c r="R163" s="225"/>
      <c r="S163" s="222">
        <v>0</v>
      </c>
      <c r="W163" s="333"/>
    </row>
    <row r="164" spans="1:23" x14ac:dyDescent="0.25">
      <c r="A164" s="214"/>
      <c r="C164" s="232" t="s">
        <v>207</v>
      </c>
      <c r="E164" s="216" t="s">
        <v>239</v>
      </c>
      <c r="F164" s="216" t="s">
        <v>178</v>
      </c>
      <c r="G164" s="217">
        <v>-10</v>
      </c>
      <c r="I164" s="218">
        <v>380191.26</v>
      </c>
      <c r="J164" s="231"/>
      <c r="K164" s="220">
        <v>418210</v>
      </c>
      <c r="L164" s="220"/>
      <c r="M164" s="220">
        <v>0</v>
      </c>
      <c r="N164" s="220"/>
      <c r="O164" s="220">
        <v>0</v>
      </c>
      <c r="Q164" s="342">
        <v>0</v>
      </c>
      <c r="S164" s="222">
        <v>0</v>
      </c>
      <c r="W164" s="333"/>
    </row>
    <row r="165" spans="1:23" x14ac:dyDescent="0.25">
      <c r="A165" s="214"/>
      <c r="C165" s="232" t="s">
        <v>208</v>
      </c>
      <c r="E165" s="216" t="s">
        <v>239</v>
      </c>
      <c r="F165" s="216" t="s">
        <v>178</v>
      </c>
      <c r="G165" s="217">
        <v>-10</v>
      </c>
      <c r="I165" s="223">
        <v>45689.51</v>
      </c>
      <c r="J165" s="231"/>
      <c r="K165" s="224">
        <v>50258</v>
      </c>
      <c r="L165" s="220"/>
      <c r="M165" s="224">
        <v>0</v>
      </c>
      <c r="N165" s="220"/>
      <c r="O165" s="224">
        <v>0</v>
      </c>
      <c r="Q165" s="343">
        <v>0</v>
      </c>
      <c r="R165" s="225"/>
      <c r="S165" s="336">
        <v>0</v>
      </c>
      <c r="W165" s="333"/>
    </row>
    <row r="166" spans="1:23" ht="15.6" x14ac:dyDescent="0.3">
      <c r="A166" s="214"/>
      <c r="C166" s="234"/>
      <c r="E166" s="216"/>
      <c r="F166" s="216"/>
      <c r="G166" s="217"/>
      <c r="I166" s="236"/>
      <c r="K166" s="252"/>
      <c r="L166" s="211"/>
      <c r="M166" s="252"/>
      <c r="N166" s="211"/>
      <c r="O166" s="252"/>
      <c r="Q166" s="342"/>
      <c r="S166" s="222"/>
      <c r="W166" s="333"/>
    </row>
    <row r="167" spans="1:23" ht="15.6" x14ac:dyDescent="0.3">
      <c r="A167" s="214"/>
      <c r="C167" s="234" t="s">
        <v>242</v>
      </c>
      <c r="E167" s="216"/>
      <c r="F167" s="216"/>
      <c r="G167" s="217"/>
      <c r="I167" s="223">
        <f>+SUBTOTAL(9,I162:I166)</f>
        <v>511913.61</v>
      </c>
      <c r="K167" s="253">
        <f>+SUBTOTAL(9,K162:K166)</f>
        <v>563104</v>
      </c>
      <c r="L167" s="211"/>
      <c r="M167" s="253">
        <f>+SUBTOTAL(9,M162:M166)</f>
        <v>0</v>
      </c>
      <c r="N167" s="211"/>
      <c r="O167" s="253">
        <f>+SUBTOTAL(9,O162:O166)</f>
        <v>0</v>
      </c>
      <c r="Q167" s="343">
        <f>O167/I167*100</f>
        <v>0</v>
      </c>
      <c r="S167" s="337">
        <v>0</v>
      </c>
      <c r="W167" s="333"/>
    </row>
    <row r="168" spans="1:23" ht="15.6" x14ac:dyDescent="0.3">
      <c r="A168" s="214"/>
      <c r="C168" s="234"/>
      <c r="E168" s="216"/>
      <c r="F168" s="216"/>
      <c r="G168" s="217"/>
      <c r="I168" s="236"/>
      <c r="K168" s="252"/>
      <c r="L168" s="211"/>
      <c r="M168" s="252"/>
      <c r="N168" s="211"/>
      <c r="O168" s="252"/>
      <c r="Q168" s="342"/>
      <c r="S168" s="222"/>
      <c r="W168" s="333"/>
    </row>
    <row r="169" spans="1:23" ht="15.6" x14ac:dyDescent="0.3">
      <c r="A169" s="214"/>
      <c r="C169" s="188" t="s">
        <v>243</v>
      </c>
      <c r="E169" s="216"/>
      <c r="F169" s="216"/>
      <c r="G169" s="217"/>
      <c r="I169" s="227">
        <f>+SUBTOTAL(9,I25:I168)</f>
        <v>4713368149.2299995</v>
      </c>
      <c r="J169" s="228"/>
      <c r="K169" s="229">
        <f>+SUBTOTAL(9,K25:K168)</f>
        <v>1475084816</v>
      </c>
      <c r="L169" s="229"/>
      <c r="M169" s="229">
        <f>+SUBTOTAL(9,M25:M168)</f>
        <v>3607804826</v>
      </c>
      <c r="N169" s="229"/>
      <c r="O169" s="229">
        <f>+SUBTOTAL(9,O25:O168)</f>
        <v>162401592</v>
      </c>
      <c r="Q169" s="341">
        <f>ROUND(((O169/I169)*100),2)</f>
        <v>3.45</v>
      </c>
      <c r="S169" s="222"/>
      <c r="W169" s="333"/>
    </row>
    <row r="170" spans="1:23" ht="15.6" x14ac:dyDescent="0.3">
      <c r="A170" s="214"/>
      <c r="C170" s="188"/>
      <c r="E170" s="216"/>
      <c r="F170" s="216"/>
      <c r="G170" s="217"/>
      <c r="I170" s="218"/>
      <c r="J170" s="228"/>
      <c r="K170" s="229"/>
      <c r="L170" s="229"/>
      <c r="M170" s="229"/>
      <c r="N170" s="229"/>
      <c r="O170" s="229"/>
      <c r="Q170" s="342"/>
      <c r="S170" s="222"/>
      <c r="W170" s="333"/>
    </row>
    <row r="171" spans="1:23" ht="15.6" x14ac:dyDescent="0.3">
      <c r="A171" s="214"/>
      <c r="C171" s="212" t="s">
        <v>244</v>
      </c>
      <c r="E171" s="216"/>
      <c r="F171" s="216"/>
      <c r="G171" s="217"/>
      <c r="I171" s="218"/>
      <c r="J171" s="228"/>
      <c r="K171" s="229"/>
      <c r="L171" s="229"/>
      <c r="M171" s="229"/>
      <c r="N171" s="229"/>
      <c r="O171" s="229"/>
      <c r="Q171" s="342"/>
      <c r="S171" s="222"/>
      <c r="W171" s="333"/>
    </row>
    <row r="172" spans="1:23" ht="15.6" x14ac:dyDescent="0.3">
      <c r="A172" s="214"/>
      <c r="C172" s="254"/>
      <c r="E172" s="216"/>
      <c r="F172" s="216"/>
      <c r="G172" s="217"/>
      <c r="I172" s="218"/>
      <c r="J172" s="228"/>
      <c r="K172" s="229"/>
      <c r="L172" s="229"/>
      <c r="M172" s="229"/>
      <c r="N172" s="229"/>
      <c r="O172" s="229"/>
      <c r="Q172" s="342"/>
      <c r="S172" s="222"/>
      <c r="W172" s="333"/>
    </row>
    <row r="173" spans="1:23" ht="15.6" x14ac:dyDescent="0.3">
      <c r="A173" s="214">
        <v>330.1</v>
      </c>
      <c r="C173" s="254" t="s">
        <v>245</v>
      </c>
      <c r="E173" s="216"/>
      <c r="F173" s="216"/>
      <c r="G173" s="217"/>
      <c r="I173" s="218"/>
      <c r="J173" s="228"/>
      <c r="K173" s="229"/>
      <c r="L173" s="229"/>
      <c r="M173" s="229"/>
      <c r="N173" s="229"/>
      <c r="O173" s="229"/>
      <c r="Q173" s="342"/>
      <c r="S173" s="222"/>
      <c r="W173" s="333"/>
    </row>
    <row r="174" spans="1:23" x14ac:dyDescent="0.25">
      <c r="A174" s="214"/>
      <c r="C174" s="254" t="s">
        <v>246</v>
      </c>
      <c r="E174" s="216" t="s">
        <v>247</v>
      </c>
      <c r="F174" s="216" t="s">
        <v>178</v>
      </c>
      <c r="G174" s="217">
        <v>0</v>
      </c>
      <c r="I174" s="223">
        <v>879311.47</v>
      </c>
      <c r="J174" s="215"/>
      <c r="K174" s="255">
        <v>912333</v>
      </c>
      <c r="L174" s="256"/>
      <c r="M174" s="334">
        <f>ROUND(I174*(1-(G174/100))-K174,0)</f>
        <v>-33022</v>
      </c>
      <c r="N174" s="220"/>
      <c r="O174" s="224"/>
      <c r="Q174" s="343">
        <v>0</v>
      </c>
      <c r="R174" s="225"/>
      <c r="S174" s="336">
        <v>0</v>
      </c>
      <c r="W174" s="333"/>
    </row>
    <row r="175" spans="1:23" x14ac:dyDescent="0.25">
      <c r="A175" s="214"/>
      <c r="C175" s="254"/>
      <c r="E175" s="216"/>
      <c r="F175" s="216"/>
      <c r="G175" s="217"/>
      <c r="I175" s="218"/>
      <c r="J175" s="215"/>
      <c r="K175" s="256"/>
      <c r="L175" s="256"/>
      <c r="M175" s="256"/>
      <c r="N175" s="256"/>
      <c r="O175" s="256"/>
      <c r="Q175" s="342"/>
      <c r="S175" s="222"/>
      <c r="W175" s="333"/>
    </row>
    <row r="176" spans="1:23" ht="15.6" x14ac:dyDescent="0.3">
      <c r="A176" s="214"/>
      <c r="C176" s="257" t="s">
        <v>248</v>
      </c>
      <c r="E176" s="216"/>
      <c r="F176" s="216"/>
      <c r="G176" s="217"/>
      <c r="I176" s="218">
        <f>+SUBTOTAL(9,I174:I175)</f>
        <v>879311.47</v>
      </c>
      <c r="J176" s="215"/>
      <c r="K176" s="256">
        <f>+SUBTOTAL(9,K174:K175)</f>
        <v>912333</v>
      </c>
      <c r="L176" s="256"/>
      <c r="M176" s="256">
        <f>+SUBTOTAL(9,M174:M175)</f>
        <v>-33022</v>
      </c>
      <c r="N176" s="256"/>
      <c r="O176" s="256">
        <f>+SUBTOTAL(9,O174:O175)</f>
        <v>0</v>
      </c>
      <c r="Q176" s="342">
        <f>O176/I176*100</f>
        <v>0</v>
      </c>
      <c r="R176" s="225"/>
      <c r="S176" s="222">
        <f>Q176/K176*100</f>
        <v>0</v>
      </c>
      <c r="W176" s="333"/>
    </row>
    <row r="177" spans="1:23" x14ac:dyDescent="0.25">
      <c r="A177" s="214"/>
      <c r="C177" s="254"/>
      <c r="E177" s="216"/>
      <c r="F177" s="216"/>
      <c r="G177" s="217"/>
      <c r="I177" s="218"/>
      <c r="J177" s="215"/>
      <c r="K177" s="256"/>
      <c r="L177" s="256"/>
      <c r="M177" s="256"/>
      <c r="N177" s="256"/>
      <c r="O177" s="256"/>
      <c r="Q177" s="342"/>
      <c r="S177" s="222"/>
      <c r="W177" s="333"/>
    </row>
    <row r="178" spans="1:23" x14ac:dyDescent="0.25">
      <c r="A178" s="214">
        <v>331</v>
      </c>
      <c r="C178" s="254" t="s">
        <v>114</v>
      </c>
      <c r="E178" s="216"/>
      <c r="F178" s="216"/>
      <c r="G178" s="217"/>
      <c r="I178" s="218"/>
      <c r="J178" s="215"/>
      <c r="K178" s="256"/>
      <c r="L178" s="256"/>
      <c r="M178" s="256"/>
      <c r="N178" s="256"/>
      <c r="O178" s="256"/>
      <c r="Q178" s="342"/>
      <c r="S178" s="222"/>
      <c r="W178" s="333"/>
    </row>
    <row r="179" spans="1:23" x14ac:dyDescent="0.25">
      <c r="A179" s="214"/>
      <c r="C179" s="254" t="s">
        <v>249</v>
      </c>
      <c r="E179" s="216" t="s">
        <v>250</v>
      </c>
      <c r="F179" s="216" t="s">
        <v>178</v>
      </c>
      <c r="G179" s="217">
        <v>-3</v>
      </c>
      <c r="I179" s="223">
        <v>827602.64</v>
      </c>
      <c r="J179" s="215"/>
      <c r="K179" s="255">
        <v>345562</v>
      </c>
      <c r="L179" s="256"/>
      <c r="M179" s="334">
        <f>ROUND(I179*(1-(G179/100))-K179,0)</f>
        <v>506869</v>
      </c>
      <c r="N179" s="220"/>
      <c r="O179" s="224">
        <f>ROUND(M179/S179,0)</f>
        <v>20516</v>
      </c>
      <c r="Q179" s="345">
        <f>ROUND(O179/I179*100,2)</f>
        <v>2.48</v>
      </c>
      <c r="S179" s="336">
        <v>24.706034314681226</v>
      </c>
      <c r="W179" s="333"/>
    </row>
    <row r="180" spans="1:23" x14ac:dyDescent="0.25">
      <c r="A180" s="214"/>
      <c r="C180" s="254"/>
      <c r="E180" s="216"/>
      <c r="F180" s="216"/>
      <c r="G180" s="217"/>
      <c r="I180" s="218"/>
      <c r="J180" s="215"/>
      <c r="K180" s="256"/>
      <c r="L180" s="256"/>
      <c r="M180" s="256"/>
      <c r="N180" s="256"/>
      <c r="O180" s="256"/>
      <c r="Q180" s="342"/>
      <c r="S180" s="222"/>
      <c r="W180" s="333"/>
    </row>
    <row r="181" spans="1:23" ht="15.6" x14ac:dyDescent="0.3">
      <c r="A181" s="214"/>
      <c r="C181" s="257" t="s">
        <v>251</v>
      </c>
      <c r="E181" s="216"/>
      <c r="F181" s="216"/>
      <c r="G181" s="217"/>
      <c r="I181" s="218">
        <f>+SUBTOTAL(9,I179:I180)</f>
        <v>827602.64</v>
      </c>
      <c r="J181" s="215"/>
      <c r="K181" s="256">
        <f>+SUBTOTAL(9,K179:K180)</f>
        <v>345562</v>
      </c>
      <c r="L181" s="256"/>
      <c r="M181" s="256">
        <f>+SUBTOTAL(9,M179:M180)</f>
        <v>506869</v>
      </c>
      <c r="N181" s="256"/>
      <c r="O181" s="256">
        <f>+SUBTOTAL(9,O179:O180)</f>
        <v>20516</v>
      </c>
      <c r="Q181" s="342">
        <f>O181/I181*100</f>
        <v>2.4789674426364807</v>
      </c>
      <c r="S181" s="222">
        <f>ROUND(M181/O181,1)</f>
        <v>24.7</v>
      </c>
      <c r="W181" s="333"/>
    </row>
    <row r="182" spans="1:23" x14ac:dyDescent="0.25">
      <c r="A182" s="214"/>
      <c r="C182" s="254"/>
      <c r="E182" s="216"/>
      <c r="F182" s="216"/>
      <c r="G182" s="217"/>
      <c r="I182" s="218"/>
      <c r="J182" s="215"/>
      <c r="K182" s="256"/>
      <c r="L182" s="256"/>
      <c r="M182" s="256"/>
      <c r="N182" s="256"/>
      <c r="O182" s="256"/>
      <c r="Q182" s="342"/>
      <c r="S182" s="222"/>
      <c r="W182" s="333"/>
    </row>
    <row r="183" spans="1:23" x14ac:dyDescent="0.25">
      <c r="A183" s="214">
        <v>332</v>
      </c>
      <c r="C183" s="254" t="s">
        <v>136</v>
      </c>
      <c r="I183" s="218"/>
      <c r="J183" s="215"/>
      <c r="K183" s="256"/>
      <c r="L183" s="256"/>
      <c r="M183" s="256"/>
      <c r="N183" s="256"/>
      <c r="O183" s="256"/>
      <c r="Q183" s="342"/>
      <c r="S183" s="222"/>
      <c r="W183" s="333"/>
    </row>
    <row r="184" spans="1:23" x14ac:dyDescent="0.25">
      <c r="A184" s="214"/>
      <c r="C184" s="254" t="s">
        <v>249</v>
      </c>
      <c r="E184" s="216" t="s">
        <v>252</v>
      </c>
      <c r="F184" s="216" t="s">
        <v>178</v>
      </c>
      <c r="G184" s="217">
        <v>-3</v>
      </c>
      <c r="I184" s="258">
        <v>21885646.370000001</v>
      </c>
      <c r="J184" s="259"/>
      <c r="K184" s="260">
        <v>8216620</v>
      </c>
      <c r="L184" s="261"/>
      <c r="M184" s="334">
        <f>ROUND(I184*(1-(G184/100))-K184,0)</f>
        <v>14325596</v>
      </c>
      <c r="N184" s="220"/>
      <c r="O184" s="224">
        <f>ROUND(M184/S184,0)</f>
        <v>570125</v>
      </c>
      <c r="Q184" s="345">
        <f>ROUND(O184/I184*100,2)</f>
        <v>2.61</v>
      </c>
      <c r="S184" s="336">
        <v>25.127114229335671</v>
      </c>
      <c r="W184" s="333"/>
    </row>
    <row r="185" spans="1:23" x14ac:dyDescent="0.25">
      <c r="A185" s="214"/>
      <c r="C185" s="254"/>
      <c r="E185" s="216"/>
      <c r="F185" s="216"/>
      <c r="G185" s="217"/>
      <c r="I185" s="218"/>
      <c r="J185" s="215"/>
      <c r="K185" s="256"/>
      <c r="L185" s="256"/>
      <c r="M185" s="256"/>
      <c r="N185" s="256"/>
      <c r="O185" s="256"/>
      <c r="Q185" s="342"/>
      <c r="S185" s="222"/>
      <c r="W185" s="333"/>
    </row>
    <row r="186" spans="1:23" ht="15.6" x14ac:dyDescent="0.3">
      <c r="A186" s="214"/>
      <c r="C186" s="257" t="s">
        <v>253</v>
      </c>
      <c r="E186" s="216"/>
      <c r="F186" s="216"/>
      <c r="G186" s="217"/>
      <c r="I186" s="218">
        <f>+SUBTOTAL(9,I184:I185)</f>
        <v>21885646.370000001</v>
      </c>
      <c r="J186" s="215"/>
      <c r="K186" s="256">
        <f>+SUBTOTAL(9,K184:K185)</f>
        <v>8216620</v>
      </c>
      <c r="L186" s="256"/>
      <c r="M186" s="256">
        <f>+SUBTOTAL(9,M184:M185)</f>
        <v>14325596</v>
      </c>
      <c r="N186" s="256"/>
      <c r="O186" s="256">
        <f>+SUBTOTAL(9,O184:O185)</f>
        <v>570125</v>
      </c>
      <c r="Q186" s="342">
        <f>O186/I186*100</f>
        <v>2.6050178750101041</v>
      </c>
      <c r="S186" s="222">
        <f>ROUND(M186/O186,1)</f>
        <v>25.1</v>
      </c>
      <c r="W186" s="333"/>
    </row>
    <row r="187" spans="1:23" x14ac:dyDescent="0.25">
      <c r="A187" s="214"/>
      <c r="C187" s="254"/>
      <c r="E187" s="216"/>
      <c r="F187" s="216"/>
      <c r="G187" s="217"/>
      <c r="I187" s="218"/>
      <c r="J187" s="215"/>
      <c r="K187" s="256"/>
      <c r="L187" s="256"/>
      <c r="M187" s="256"/>
      <c r="N187" s="256"/>
      <c r="O187" s="256"/>
      <c r="Q187" s="342"/>
      <c r="S187" s="222"/>
      <c r="W187" s="333"/>
    </row>
    <row r="188" spans="1:23" x14ac:dyDescent="0.25">
      <c r="A188" s="214">
        <v>333</v>
      </c>
      <c r="C188" s="254" t="s">
        <v>137</v>
      </c>
      <c r="E188" s="216"/>
      <c r="F188" s="216"/>
      <c r="G188" s="217"/>
      <c r="I188" s="218"/>
      <c r="J188" s="215"/>
      <c r="K188" s="256"/>
      <c r="L188" s="256"/>
      <c r="M188" s="256"/>
      <c r="N188" s="256"/>
      <c r="O188" s="256"/>
      <c r="Q188" s="342"/>
      <c r="S188" s="222"/>
      <c r="W188" s="333"/>
    </row>
    <row r="189" spans="1:23" x14ac:dyDescent="0.25">
      <c r="A189" s="214"/>
      <c r="C189" s="254" t="s">
        <v>254</v>
      </c>
      <c r="E189" s="216" t="s">
        <v>255</v>
      </c>
      <c r="F189" s="216" t="s">
        <v>178</v>
      </c>
      <c r="G189" s="217">
        <v>-3</v>
      </c>
      <c r="I189" s="258">
        <v>14058896.32</v>
      </c>
      <c r="J189" s="259"/>
      <c r="K189" s="260">
        <v>817722</v>
      </c>
      <c r="L189" s="261"/>
      <c r="M189" s="334">
        <f>ROUND(I189*(1-(G189/100))-K189,0)</f>
        <v>13662941</v>
      </c>
      <c r="N189" s="220"/>
      <c r="O189" s="224">
        <f>ROUND(M189/S189,0)</f>
        <v>542711</v>
      </c>
      <c r="Q189" s="345">
        <f>ROUND(O189/I189*100,2)</f>
        <v>3.86</v>
      </c>
      <c r="S189" s="336">
        <v>25.17535299634612</v>
      </c>
      <c r="W189" s="333"/>
    </row>
    <row r="190" spans="1:23" x14ac:dyDescent="0.25">
      <c r="A190" s="214"/>
      <c r="C190" s="254"/>
      <c r="E190" s="216"/>
      <c r="F190" s="216"/>
      <c r="G190" s="217"/>
      <c r="I190" s="218"/>
      <c r="J190" s="215"/>
      <c r="K190" s="256"/>
      <c r="L190" s="256"/>
      <c r="M190" s="256"/>
      <c r="N190" s="256"/>
      <c r="O190" s="256"/>
      <c r="Q190" s="342"/>
      <c r="S190" s="222"/>
      <c r="W190" s="333"/>
    </row>
    <row r="191" spans="1:23" ht="15.6" x14ac:dyDescent="0.3">
      <c r="A191" s="214"/>
      <c r="C191" s="257" t="s">
        <v>256</v>
      </c>
      <c r="E191" s="216"/>
      <c r="F191" s="216"/>
      <c r="G191" s="217"/>
      <c r="I191" s="218">
        <f>+SUBTOTAL(9,I189:I190)</f>
        <v>14058896.32</v>
      </c>
      <c r="J191" s="215"/>
      <c r="K191" s="256">
        <f>+SUBTOTAL(9,K189:K190)</f>
        <v>817722</v>
      </c>
      <c r="L191" s="256"/>
      <c r="M191" s="256">
        <f>+SUBTOTAL(9,M189:M190)</f>
        <v>13662941</v>
      </c>
      <c r="N191" s="256"/>
      <c r="O191" s="256">
        <f>+SUBTOTAL(9,O189:O190)</f>
        <v>542711</v>
      </c>
      <c r="Q191" s="342">
        <f>O191/I191*100</f>
        <v>3.8602674608813099</v>
      </c>
      <c r="S191" s="222">
        <f>ROUND(M191/O191,1)</f>
        <v>25.2</v>
      </c>
      <c r="W191" s="333"/>
    </row>
    <row r="192" spans="1:23" x14ac:dyDescent="0.25">
      <c r="A192" s="214"/>
      <c r="C192" s="254"/>
      <c r="E192" s="216"/>
      <c r="F192" s="216"/>
      <c r="G192" s="217"/>
      <c r="I192" s="218"/>
      <c r="J192" s="215"/>
      <c r="K192" s="256"/>
      <c r="L192" s="256"/>
      <c r="M192" s="256"/>
      <c r="N192" s="256"/>
      <c r="O192" s="256"/>
      <c r="Q192" s="342"/>
      <c r="S192" s="222"/>
      <c r="W192" s="333"/>
    </row>
    <row r="193" spans="1:23" x14ac:dyDescent="0.25">
      <c r="A193" s="214">
        <v>334</v>
      </c>
      <c r="C193" s="254" t="s">
        <v>117</v>
      </c>
      <c r="E193" s="216"/>
      <c r="F193" s="216"/>
      <c r="G193" s="217"/>
      <c r="I193" s="218"/>
      <c r="J193" s="215"/>
      <c r="K193" s="256"/>
      <c r="L193" s="256"/>
      <c r="M193" s="256"/>
      <c r="N193" s="256"/>
      <c r="O193" s="256"/>
      <c r="Q193" s="342"/>
      <c r="S193" s="222"/>
      <c r="W193" s="333"/>
    </row>
    <row r="194" spans="1:23" x14ac:dyDescent="0.25">
      <c r="A194" s="214"/>
      <c r="C194" s="254" t="s">
        <v>254</v>
      </c>
      <c r="E194" s="216" t="s">
        <v>257</v>
      </c>
      <c r="F194" s="216" t="s">
        <v>178</v>
      </c>
      <c r="G194" s="217">
        <v>-3</v>
      </c>
      <c r="I194" s="223">
        <v>1321688.77</v>
      </c>
      <c r="J194" s="215"/>
      <c r="K194" s="255">
        <v>220518</v>
      </c>
      <c r="L194" s="256"/>
      <c r="M194" s="334">
        <f>ROUND(I194*(1-(G194/100))-K194,0)</f>
        <v>1140821</v>
      </c>
      <c r="N194" s="220"/>
      <c r="O194" s="224">
        <f>ROUND(M194/S194,0)</f>
        <v>50351</v>
      </c>
      <c r="Q194" s="345">
        <f>ROUND(O194/I194*100,2)</f>
        <v>3.81</v>
      </c>
      <c r="S194" s="336">
        <v>22.657365295624714</v>
      </c>
      <c r="W194" s="333"/>
    </row>
    <row r="195" spans="1:23" x14ac:dyDescent="0.25">
      <c r="A195" s="214"/>
      <c r="C195" s="254"/>
      <c r="E195" s="216"/>
      <c r="F195" s="216"/>
      <c r="G195" s="217"/>
      <c r="I195" s="218"/>
      <c r="J195" s="215"/>
      <c r="K195" s="256"/>
      <c r="L195" s="256"/>
      <c r="M195" s="256"/>
      <c r="N195" s="256"/>
      <c r="O195" s="256"/>
      <c r="Q195" s="342"/>
      <c r="S195" s="222"/>
      <c r="W195" s="333"/>
    </row>
    <row r="196" spans="1:23" ht="15.6" x14ac:dyDescent="0.3">
      <c r="A196" s="214"/>
      <c r="C196" s="257" t="s">
        <v>258</v>
      </c>
      <c r="E196" s="216"/>
      <c r="F196" s="216"/>
      <c r="G196" s="217"/>
      <c r="I196" s="218">
        <f>+SUBTOTAL(9,I194:I195)</f>
        <v>1321688.77</v>
      </c>
      <c r="J196" s="215"/>
      <c r="K196" s="256">
        <f>+SUBTOTAL(9,K194:K195)</f>
        <v>220518</v>
      </c>
      <c r="L196" s="256"/>
      <c r="M196" s="256">
        <f>+SUBTOTAL(9,M194:M195)</f>
        <v>1140821</v>
      </c>
      <c r="N196" s="256"/>
      <c r="O196" s="256">
        <f>+SUBTOTAL(9,O194:O195)</f>
        <v>50351</v>
      </c>
      <c r="Q196" s="342">
        <f>O196/I196*100</f>
        <v>3.8095958097608711</v>
      </c>
      <c r="S196" s="222">
        <f>ROUND(M196/O196,1)</f>
        <v>22.7</v>
      </c>
      <c r="W196" s="333"/>
    </row>
    <row r="197" spans="1:23" x14ac:dyDescent="0.25">
      <c r="A197" s="214"/>
      <c r="C197" s="254"/>
      <c r="E197" s="216"/>
      <c r="F197" s="216"/>
      <c r="G197" s="217"/>
      <c r="I197" s="218"/>
      <c r="J197" s="215"/>
      <c r="K197" s="256"/>
      <c r="L197" s="256"/>
      <c r="M197" s="256"/>
      <c r="N197" s="256"/>
      <c r="O197" s="256"/>
      <c r="Q197" s="342"/>
      <c r="S197" s="222"/>
      <c r="W197" s="333"/>
    </row>
    <row r="198" spans="1:23" x14ac:dyDescent="0.25">
      <c r="A198" s="214">
        <v>335</v>
      </c>
      <c r="C198" s="254" t="s">
        <v>118</v>
      </c>
      <c r="E198" s="216"/>
      <c r="F198" s="216"/>
      <c r="G198" s="217"/>
      <c r="I198" s="218"/>
      <c r="J198" s="215"/>
      <c r="K198" s="256"/>
      <c r="L198" s="256"/>
      <c r="M198" s="256"/>
      <c r="N198" s="256"/>
      <c r="O198" s="256"/>
      <c r="Q198" s="342"/>
      <c r="S198" s="222"/>
      <c r="W198" s="333"/>
    </row>
    <row r="199" spans="1:23" x14ac:dyDescent="0.25">
      <c r="A199" s="214"/>
      <c r="C199" s="254" t="s">
        <v>254</v>
      </c>
      <c r="E199" s="216" t="s">
        <v>259</v>
      </c>
      <c r="F199" s="216" t="s">
        <v>178</v>
      </c>
      <c r="G199" s="217">
        <v>-3</v>
      </c>
      <c r="I199" s="223">
        <v>316946.74</v>
      </c>
      <c r="J199" s="215"/>
      <c r="K199" s="255">
        <v>116558</v>
      </c>
      <c r="L199" s="256"/>
      <c r="M199" s="334">
        <f>ROUND(I199*(1-(G199/100))-K199,0)</f>
        <v>209897</v>
      </c>
      <c r="N199" s="220"/>
      <c r="O199" s="224">
        <f>ROUND(M199/S199,0)</f>
        <v>11924</v>
      </c>
      <c r="Q199" s="345">
        <f>ROUND(O199/I199*100,2)</f>
        <v>3.76</v>
      </c>
      <c r="S199" s="336">
        <v>17.60290171083529</v>
      </c>
      <c r="W199" s="333"/>
    </row>
    <row r="200" spans="1:23" x14ac:dyDescent="0.25">
      <c r="A200" s="214"/>
      <c r="C200" s="254"/>
      <c r="E200" s="216"/>
      <c r="F200" s="216"/>
      <c r="G200" s="217"/>
      <c r="I200" s="218"/>
      <c r="J200" s="215"/>
      <c r="K200" s="256"/>
      <c r="L200" s="256"/>
      <c r="M200" s="256"/>
      <c r="N200" s="256"/>
      <c r="O200" s="256"/>
      <c r="Q200" s="342"/>
      <c r="S200" s="222"/>
      <c r="W200" s="333"/>
    </row>
    <row r="201" spans="1:23" ht="15.6" x14ac:dyDescent="0.3">
      <c r="A201" s="214"/>
      <c r="C201" s="257" t="s">
        <v>260</v>
      </c>
      <c r="E201" s="216"/>
      <c r="F201" s="216"/>
      <c r="G201" s="217"/>
      <c r="I201" s="218">
        <f>+SUBTOTAL(9,I199:I200)</f>
        <v>316946.74</v>
      </c>
      <c r="J201" s="215"/>
      <c r="K201" s="256">
        <f>+SUBTOTAL(9,K199:K200)</f>
        <v>116558</v>
      </c>
      <c r="L201" s="256"/>
      <c r="M201" s="256">
        <f>+SUBTOTAL(9,M199:M200)</f>
        <v>209897</v>
      </c>
      <c r="N201" s="256"/>
      <c r="O201" s="256">
        <f>+SUBTOTAL(9,O199:O200)</f>
        <v>11924</v>
      </c>
      <c r="Q201" s="342">
        <f>O201/I201*100</f>
        <v>3.7621462836311235</v>
      </c>
      <c r="S201" s="222">
        <f>ROUND(M201/O201,1)</f>
        <v>17.600000000000001</v>
      </c>
      <c r="W201" s="333"/>
    </row>
    <row r="202" spans="1:23" x14ac:dyDescent="0.25">
      <c r="A202" s="214"/>
      <c r="C202" s="254"/>
      <c r="E202" s="216"/>
      <c r="F202" s="216"/>
      <c r="G202" s="217"/>
      <c r="I202" s="218"/>
      <c r="J202" s="215"/>
      <c r="K202" s="256"/>
      <c r="L202" s="256"/>
      <c r="M202" s="256"/>
      <c r="N202" s="256"/>
      <c r="O202" s="256"/>
      <c r="Q202" s="342"/>
      <c r="S202" s="222"/>
      <c r="W202" s="333"/>
    </row>
    <row r="203" spans="1:23" x14ac:dyDescent="0.25">
      <c r="A203" s="214">
        <v>336</v>
      </c>
      <c r="C203" s="254" t="s">
        <v>138</v>
      </c>
      <c r="E203" s="216"/>
      <c r="F203" s="216"/>
      <c r="G203" s="217"/>
      <c r="I203" s="218"/>
      <c r="J203" s="215"/>
      <c r="K203" s="256"/>
      <c r="L203" s="256"/>
      <c r="M203" s="256"/>
      <c r="N203" s="256"/>
      <c r="O203" s="256"/>
      <c r="Q203" s="342"/>
      <c r="S203" s="222"/>
      <c r="W203" s="333"/>
    </row>
    <row r="204" spans="1:23" s="215" customFormat="1" x14ac:dyDescent="0.25">
      <c r="A204" s="235"/>
      <c r="B204" s="262"/>
      <c r="C204" s="254" t="s">
        <v>249</v>
      </c>
      <c r="E204" s="216" t="s">
        <v>261</v>
      </c>
      <c r="F204" s="216" t="s">
        <v>178</v>
      </c>
      <c r="G204" s="217">
        <v>-3</v>
      </c>
      <c r="I204" s="223">
        <v>234509.13</v>
      </c>
      <c r="K204" s="255">
        <v>70567</v>
      </c>
      <c r="L204" s="256"/>
      <c r="M204" s="334">
        <f>ROUND(I204*(1-(G204/100))-K204,0)</f>
        <v>170977</v>
      </c>
      <c r="N204" s="220"/>
      <c r="O204" s="224">
        <f>ROUND(M204/S204,0)</f>
        <v>7820</v>
      </c>
      <c r="Q204" s="345">
        <f>ROUND(O204/I204*100,2)</f>
        <v>3.33</v>
      </c>
      <c r="R204" s="112"/>
      <c r="S204" s="336">
        <v>21.864066496163684</v>
      </c>
      <c r="U204" s="112"/>
      <c r="V204" s="112"/>
      <c r="W204" s="333"/>
    </row>
    <row r="205" spans="1:23" x14ac:dyDescent="0.25">
      <c r="A205" s="214"/>
      <c r="C205" s="254"/>
      <c r="E205" s="216"/>
      <c r="F205" s="216"/>
      <c r="G205" s="217"/>
      <c r="I205" s="218"/>
      <c r="J205" s="215"/>
      <c r="K205" s="256"/>
      <c r="L205" s="256"/>
      <c r="M205" s="256"/>
      <c r="N205" s="256"/>
      <c r="O205" s="256"/>
      <c r="Q205" s="342"/>
      <c r="S205" s="222"/>
      <c r="W205" s="333"/>
    </row>
    <row r="206" spans="1:23" ht="15.6" x14ac:dyDescent="0.3">
      <c r="A206" s="214"/>
      <c r="C206" s="257" t="s">
        <v>262</v>
      </c>
      <c r="E206" s="216"/>
      <c r="F206" s="216"/>
      <c r="G206" s="217"/>
      <c r="I206" s="223">
        <f>+SUBTOTAL(9,I204:I205)</f>
        <v>234509.13</v>
      </c>
      <c r="J206" s="215"/>
      <c r="K206" s="255">
        <f>+SUBTOTAL(9,K204:K205)</f>
        <v>70567</v>
      </c>
      <c r="L206" s="256"/>
      <c r="M206" s="255">
        <f>+SUBTOTAL(9,M204:M205)</f>
        <v>170977</v>
      </c>
      <c r="N206" s="256"/>
      <c r="O206" s="255">
        <f>+SUBTOTAL(9,O204:O205)</f>
        <v>7820</v>
      </c>
      <c r="Q206" s="343">
        <f>O206/I206*100</f>
        <v>3.334624967479944</v>
      </c>
      <c r="S206" s="336">
        <f>ROUND(M206/O206,1)</f>
        <v>21.9</v>
      </c>
      <c r="W206" s="333"/>
    </row>
    <row r="207" spans="1:23" x14ac:dyDescent="0.25">
      <c r="A207" s="214"/>
      <c r="C207" s="254"/>
      <c r="E207" s="216"/>
      <c r="F207" s="216"/>
      <c r="G207" s="217"/>
      <c r="I207" s="218"/>
      <c r="J207" s="215"/>
      <c r="K207" s="256"/>
      <c r="L207" s="256"/>
      <c r="M207" s="256"/>
      <c r="N207" s="256"/>
      <c r="O207" s="256"/>
      <c r="Q207" s="342"/>
      <c r="S207" s="222"/>
      <c r="W207" s="333"/>
    </row>
    <row r="208" spans="1:23" s="228" customFormat="1" ht="15.6" x14ac:dyDescent="0.3">
      <c r="A208" s="263"/>
      <c r="B208" s="186"/>
      <c r="C208" s="188" t="s">
        <v>263</v>
      </c>
      <c r="E208" s="196"/>
      <c r="F208" s="196"/>
      <c r="G208" s="198"/>
      <c r="I208" s="227">
        <f>+SUBTOTAL(9,I173:I207)</f>
        <v>39524601.440000005</v>
      </c>
      <c r="K208" s="229">
        <f>+SUBTOTAL(9,K173:K207)</f>
        <v>10699880</v>
      </c>
      <c r="L208" s="229"/>
      <c r="M208" s="229">
        <f>+SUBTOTAL(9,M173:M207)</f>
        <v>29984079</v>
      </c>
      <c r="N208" s="229"/>
      <c r="O208" s="229">
        <f>+SUBTOTAL(9,O173:O207)</f>
        <v>1203447</v>
      </c>
      <c r="Q208" s="341">
        <f>ROUND(((O208/I208)*100),2)</f>
        <v>3.04</v>
      </c>
      <c r="R208" s="112"/>
      <c r="S208" s="222"/>
      <c r="U208" s="112"/>
      <c r="V208" s="112"/>
      <c r="W208" s="333"/>
    </row>
    <row r="209" spans="1:23" ht="15.6" x14ac:dyDescent="0.3">
      <c r="A209" s="214"/>
      <c r="C209" s="254"/>
      <c r="E209" s="216"/>
      <c r="F209" s="216"/>
      <c r="G209" s="217"/>
      <c r="I209" s="218"/>
      <c r="J209" s="228"/>
      <c r="K209" s="229"/>
      <c r="L209" s="229"/>
      <c r="M209" s="229"/>
      <c r="N209" s="229"/>
      <c r="O209" s="229"/>
      <c r="Q209" s="342"/>
      <c r="S209" s="222"/>
      <c r="W209" s="333"/>
    </row>
    <row r="210" spans="1:23" ht="15.6" x14ac:dyDescent="0.3">
      <c r="A210" s="214"/>
      <c r="C210" s="196" t="s">
        <v>141</v>
      </c>
      <c r="D210" s="251"/>
      <c r="E210" s="216"/>
      <c r="F210" s="216"/>
      <c r="G210" s="217"/>
      <c r="H210" s="251"/>
      <c r="I210" s="218"/>
      <c r="J210" s="251"/>
      <c r="K210" s="211"/>
      <c r="L210" s="211"/>
      <c r="M210" s="211"/>
      <c r="N210" s="211"/>
      <c r="O210" s="211"/>
      <c r="P210" s="251"/>
      <c r="Q210" s="342"/>
      <c r="S210" s="222"/>
      <c r="W210" s="333"/>
    </row>
    <row r="211" spans="1:23" x14ac:dyDescent="0.25">
      <c r="A211" s="214"/>
      <c r="C211" s="264"/>
      <c r="E211" s="216"/>
      <c r="F211" s="216"/>
      <c r="G211" s="217"/>
      <c r="I211" s="218"/>
      <c r="K211" s="211"/>
      <c r="L211" s="211"/>
      <c r="M211" s="211"/>
      <c r="N211" s="211"/>
      <c r="O211" s="211"/>
      <c r="Q211" s="342"/>
      <c r="S211" s="222"/>
      <c r="W211" s="333"/>
    </row>
    <row r="212" spans="1:23" s="241" customFormat="1" x14ac:dyDescent="0.25">
      <c r="A212" s="238">
        <v>340.1</v>
      </c>
      <c r="B212" s="239"/>
      <c r="C212" s="265" t="s">
        <v>245</v>
      </c>
      <c r="E212" s="243"/>
      <c r="F212" s="243"/>
      <c r="G212" s="244"/>
      <c r="I212" s="236"/>
      <c r="K212" s="252"/>
      <c r="L212" s="252"/>
      <c r="M212" s="252"/>
      <c r="N212" s="252"/>
      <c r="O212" s="252"/>
      <c r="Q212" s="342"/>
      <c r="R212" s="112"/>
      <c r="S212" s="222"/>
      <c r="U212" s="112"/>
      <c r="V212" s="112"/>
      <c r="W212" s="333"/>
    </row>
    <row r="213" spans="1:23" s="241" customFormat="1" x14ac:dyDescent="0.25">
      <c r="A213" s="238"/>
      <c r="B213" s="239"/>
      <c r="C213" s="266" t="s">
        <v>264</v>
      </c>
      <c r="E213" s="243" t="s">
        <v>177</v>
      </c>
      <c r="F213" s="216" t="s">
        <v>178</v>
      </c>
      <c r="G213" s="217">
        <v>0</v>
      </c>
      <c r="I213" s="223">
        <v>176409.31</v>
      </c>
      <c r="K213" s="253">
        <v>116532</v>
      </c>
      <c r="L213" s="252"/>
      <c r="M213" s="334">
        <f>ROUND(I213*(1-(G213/100))-K213,0)</f>
        <v>59877</v>
      </c>
      <c r="N213" s="220"/>
      <c r="O213" s="224">
        <f>ROUND(M213/S213,0)</f>
        <v>3863</v>
      </c>
      <c r="Q213" s="345">
        <f>ROUND(O213/I213*100,2)</f>
        <v>2.19</v>
      </c>
      <c r="R213" s="112"/>
      <c r="S213" s="336">
        <v>15.500129433083096</v>
      </c>
      <c r="U213" s="112"/>
      <c r="V213" s="112"/>
      <c r="W213" s="333"/>
    </row>
    <row r="214" spans="1:23" s="241" customFormat="1" x14ac:dyDescent="0.25">
      <c r="A214" s="238"/>
      <c r="B214" s="239"/>
      <c r="C214" s="265"/>
      <c r="E214" s="243"/>
      <c r="F214" s="243"/>
      <c r="G214" s="244"/>
      <c r="I214" s="236"/>
      <c r="K214" s="252"/>
      <c r="L214" s="252"/>
      <c r="M214" s="252"/>
      <c r="N214" s="252"/>
      <c r="O214" s="252"/>
      <c r="Q214" s="342"/>
      <c r="R214" s="112"/>
      <c r="S214" s="222"/>
      <c r="U214" s="112"/>
      <c r="V214" s="112"/>
      <c r="W214" s="333"/>
    </row>
    <row r="215" spans="1:23" s="241" customFormat="1" ht="15.6" x14ac:dyDescent="0.3">
      <c r="A215" s="238"/>
      <c r="B215" s="239"/>
      <c r="C215" s="267" t="s">
        <v>265</v>
      </c>
      <c r="E215" s="243"/>
      <c r="F215" s="243"/>
      <c r="G215" s="244"/>
      <c r="I215" s="218">
        <f>+SUBTOTAL(9,I213:I214)</f>
        <v>176409.31</v>
      </c>
      <c r="J215" s="215"/>
      <c r="K215" s="256">
        <f>+SUBTOTAL(9,K213:K214)</f>
        <v>116532</v>
      </c>
      <c r="L215" s="256"/>
      <c r="M215" s="256">
        <f>+SUBTOTAL(9,M213:M214)</f>
        <v>59877</v>
      </c>
      <c r="N215" s="256"/>
      <c r="O215" s="256">
        <f>+SUBTOTAL(9,O213:O214)</f>
        <v>3863</v>
      </c>
      <c r="Q215" s="342">
        <f>O215/I215*100</f>
        <v>2.1897937246055781</v>
      </c>
      <c r="R215" s="112"/>
      <c r="S215" s="222">
        <f>ROUND(M215/O215,1)</f>
        <v>15.5</v>
      </c>
      <c r="U215" s="112"/>
      <c r="V215" s="112"/>
      <c r="W215" s="333"/>
    </row>
    <row r="216" spans="1:23" s="241" customFormat="1" x14ac:dyDescent="0.25">
      <c r="A216" s="238"/>
      <c r="B216" s="239"/>
      <c r="C216" s="265"/>
      <c r="E216" s="243"/>
      <c r="F216" s="243"/>
      <c r="G216" s="244"/>
      <c r="I216" s="236"/>
      <c r="K216" s="252"/>
      <c r="L216" s="252"/>
      <c r="M216" s="252"/>
      <c r="N216" s="252"/>
      <c r="O216" s="252"/>
      <c r="Q216" s="342"/>
      <c r="R216" s="112"/>
      <c r="S216" s="222"/>
      <c r="U216" s="112"/>
      <c r="V216" s="112"/>
      <c r="W216" s="333"/>
    </row>
    <row r="217" spans="1:23" x14ac:dyDescent="0.25">
      <c r="A217" s="214">
        <v>341</v>
      </c>
      <c r="C217" s="232" t="s">
        <v>114</v>
      </c>
      <c r="I217" s="218"/>
      <c r="K217" s="211"/>
      <c r="L217" s="211"/>
      <c r="M217" s="211"/>
      <c r="N217" s="211"/>
      <c r="O217" s="211"/>
      <c r="Q217" s="342"/>
      <c r="S217" s="222"/>
      <c r="W217" s="333"/>
    </row>
    <row r="218" spans="1:23" x14ac:dyDescent="0.25">
      <c r="A218" s="214"/>
      <c r="C218" s="268" t="s">
        <v>266</v>
      </c>
      <c r="E218" s="216" t="s">
        <v>267</v>
      </c>
      <c r="F218" s="216" t="s">
        <v>178</v>
      </c>
      <c r="G218" s="217">
        <v>-12</v>
      </c>
      <c r="I218" s="218">
        <v>46895473.789999999</v>
      </c>
      <c r="J218" s="231"/>
      <c r="K218" s="220">
        <v>663228</v>
      </c>
      <c r="L218" s="220"/>
      <c r="M218" s="333">
        <f t="shared" ref="M218:M233" si="19">ROUND(I218*(1-(G218/100))-K218,0)</f>
        <v>51859703</v>
      </c>
      <c r="N218" s="220"/>
      <c r="O218" s="220">
        <f t="shared" ref="O218:O233" si="20">ROUND(M218/S218,0)</f>
        <v>1421593</v>
      </c>
      <c r="Q218" s="340">
        <f t="shared" ref="Q218:Q233" si="21">ROUND(O218/I218*100,2)</f>
        <v>3.03</v>
      </c>
      <c r="S218" s="222">
        <v>36.479993218874881</v>
      </c>
      <c r="W218" s="333"/>
    </row>
    <row r="219" spans="1:23" x14ac:dyDescent="0.25">
      <c r="A219" s="214"/>
      <c r="C219" s="268" t="s">
        <v>268</v>
      </c>
      <c r="E219" s="216" t="s">
        <v>267</v>
      </c>
      <c r="F219" s="216" t="s">
        <v>178</v>
      </c>
      <c r="G219" s="217">
        <v>-7</v>
      </c>
      <c r="I219" s="218">
        <v>3740231.32</v>
      </c>
      <c r="J219" s="231"/>
      <c r="K219" s="220">
        <v>1711412</v>
      </c>
      <c r="L219" s="220"/>
      <c r="M219" s="333">
        <f t="shared" si="19"/>
        <v>2290636</v>
      </c>
      <c r="N219" s="220"/>
      <c r="O219" s="220">
        <f t="shared" si="20"/>
        <v>144628</v>
      </c>
      <c r="Q219" s="340">
        <f t="shared" si="21"/>
        <v>3.87</v>
      </c>
      <c r="S219" s="222">
        <v>15.838122631855519</v>
      </c>
      <c r="W219" s="333"/>
    </row>
    <row r="220" spans="1:23" x14ac:dyDescent="0.25">
      <c r="A220" s="214"/>
      <c r="C220" s="268" t="s">
        <v>269</v>
      </c>
      <c r="E220" s="216" t="s">
        <v>267</v>
      </c>
      <c r="F220" s="216" t="s">
        <v>178</v>
      </c>
      <c r="G220" s="217">
        <v>-7</v>
      </c>
      <c r="I220" s="218">
        <v>3588684.24</v>
      </c>
      <c r="J220" s="231"/>
      <c r="K220" s="220">
        <v>1647141</v>
      </c>
      <c r="L220" s="220"/>
      <c r="M220" s="333">
        <f t="shared" si="19"/>
        <v>2192751</v>
      </c>
      <c r="N220" s="220"/>
      <c r="O220" s="220">
        <f t="shared" si="20"/>
        <v>138513</v>
      </c>
      <c r="Q220" s="340">
        <f t="shared" si="21"/>
        <v>3.86</v>
      </c>
      <c r="S220" s="222">
        <v>15.830651274609604</v>
      </c>
      <c r="W220" s="333"/>
    </row>
    <row r="221" spans="1:23" x14ac:dyDescent="0.25">
      <c r="A221" s="214"/>
      <c r="C221" s="268" t="s">
        <v>270</v>
      </c>
      <c r="E221" s="216" t="s">
        <v>267</v>
      </c>
      <c r="F221" s="216" t="s">
        <v>178</v>
      </c>
      <c r="G221" s="217">
        <v>-7</v>
      </c>
      <c r="I221" s="218">
        <v>3559154.97</v>
      </c>
      <c r="J221" s="231"/>
      <c r="K221" s="220">
        <v>1423558</v>
      </c>
      <c r="L221" s="220"/>
      <c r="M221" s="333">
        <f t="shared" si="19"/>
        <v>2384738</v>
      </c>
      <c r="N221" s="220"/>
      <c r="O221" s="220">
        <f t="shared" si="20"/>
        <v>134503</v>
      </c>
      <c r="Q221" s="340">
        <f t="shared" si="21"/>
        <v>3.78</v>
      </c>
      <c r="S221" s="222">
        <v>17.729998587392103</v>
      </c>
      <c r="W221" s="333"/>
    </row>
    <row r="222" spans="1:23" x14ac:dyDescent="0.25">
      <c r="A222" s="214"/>
      <c r="C222" s="268" t="s">
        <v>271</v>
      </c>
      <c r="E222" s="216" t="s">
        <v>267</v>
      </c>
      <c r="F222" s="216" t="s">
        <v>178</v>
      </c>
      <c r="G222" s="217">
        <v>-7</v>
      </c>
      <c r="I222" s="218">
        <v>3548851.71</v>
      </c>
      <c r="J222" s="231"/>
      <c r="K222" s="220">
        <v>1419437</v>
      </c>
      <c r="L222" s="220"/>
      <c r="M222" s="333">
        <f t="shared" si="19"/>
        <v>2377834</v>
      </c>
      <c r="N222" s="220"/>
      <c r="O222" s="220">
        <f t="shared" si="20"/>
        <v>134114</v>
      </c>
      <c r="Q222" s="340">
        <f t="shared" si="21"/>
        <v>3.78</v>
      </c>
      <c r="S222" s="222">
        <v>17.729946165202737</v>
      </c>
      <c r="W222" s="333"/>
    </row>
    <row r="223" spans="1:23" x14ac:dyDescent="0.25">
      <c r="A223" s="214"/>
      <c r="C223" s="268" t="s">
        <v>272</v>
      </c>
      <c r="E223" s="216" t="s">
        <v>267</v>
      </c>
      <c r="F223" s="216" t="s">
        <v>178</v>
      </c>
      <c r="G223" s="217">
        <v>-7</v>
      </c>
      <c r="I223" s="218">
        <v>3655976.41</v>
      </c>
      <c r="J223" s="231"/>
      <c r="K223" s="220">
        <v>1452931</v>
      </c>
      <c r="L223" s="220"/>
      <c r="M223" s="333">
        <f t="shared" si="19"/>
        <v>2458964</v>
      </c>
      <c r="N223" s="220"/>
      <c r="O223" s="220">
        <f t="shared" si="20"/>
        <v>138689</v>
      </c>
      <c r="Q223" s="340">
        <f t="shared" si="21"/>
        <v>3.79</v>
      </c>
      <c r="S223" s="222">
        <v>17.730057899328713</v>
      </c>
      <c r="W223" s="333"/>
    </row>
    <row r="224" spans="1:23" x14ac:dyDescent="0.25">
      <c r="A224" s="214"/>
      <c r="C224" s="268" t="s">
        <v>273</v>
      </c>
      <c r="E224" s="216" t="s">
        <v>267</v>
      </c>
      <c r="F224" s="216" t="s">
        <v>178</v>
      </c>
      <c r="G224" s="217">
        <v>-7</v>
      </c>
      <c r="I224" s="218">
        <v>3653029.99</v>
      </c>
      <c r="J224" s="231"/>
      <c r="K224" s="220">
        <v>1451760</v>
      </c>
      <c r="L224" s="220"/>
      <c r="M224" s="333">
        <f t="shared" si="19"/>
        <v>2456982</v>
      </c>
      <c r="N224" s="220"/>
      <c r="O224" s="220">
        <f t="shared" si="20"/>
        <v>138578</v>
      </c>
      <c r="Q224" s="340">
        <f t="shared" si="21"/>
        <v>3.79</v>
      </c>
      <c r="S224" s="222">
        <v>17.729957136053343</v>
      </c>
      <c r="W224" s="333"/>
    </row>
    <row r="225" spans="1:23" x14ac:dyDescent="0.25">
      <c r="A225" s="214"/>
      <c r="C225" s="268" t="s">
        <v>274</v>
      </c>
      <c r="E225" s="216" t="s">
        <v>267</v>
      </c>
      <c r="F225" s="216" t="s">
        <v>178</v>
      </c>
      <c r="G225" s="217">
        <v>-7</v>
      </c>
      <c r="I225" s="218">
        <v>785900.23</v>
      </c>
      <c r="J225" s="231"/>
      <c r="K225" s="220">
        <v>380011</v>
      </c>
      <c r="L225" s="220"/>
      <c r="M225" s="333">
        <f t="shared" si="19"/>
        <v>460902</v>
      </c>
      <c r="N225" s="220"/>
      <c r="O225" s="220">
        <f t="shared" si="20"/>
        <v>30948</v>
      </c>
      <c r="Q225" s="340">
        <f t="shared" si="21"/>
        <v>3.94</v>
      </c>
      <c r="S225" s="222">
        <v>14.892787902287708</v>
      </c>
      <c r="W225" s="333"/>
    </row>
    <row r="226" spans="1:23" x14ac:dyDescent="0.25">
      <c r="A226" s="214"/>
      <c r="C226" s="268" t="s">
        <v>275</v>
      </c>
      <c r="E226" s="216" t="s">
        <v>267</v>
      </c>
      <c r="F226" s="216" t="s">
        <v>178</v>
      </c>
      <c r="G226" s="217">
        <v>-7</v>
      </c>
      <c r="I226" s="218">
        <v>192814.02</v>
      </c>
      <c r="J226" s="231"/>
      <c r="K226" s="220">
        <v>97181</v>
      </c>
      <c r="L226" s="220"/>
      <c r="M226" s="333">
        <f t="shared" si="19"/>
        <v>109130</v>
      </c>
      <c r="N226" s="220"/>
      <c r="O226" s="220">
        <f t="shared" si="20"/>
        <v>8363</v>
      </c>
      <c r="Q226" s="340">
        <f t="shared" si="21"/>
        <v>4.34</v>
      </c>
      <c r="S226" s="222">
        <v>13.049145043644625</v>
      </c>
      <c r="W226" s="333"/>
    </row>
    <row r="227" spans="1:23" x14ac:dyDescent="0.25">
      <c r="A227" s="214"/>
      <c r="C227" s="268" t="s">
        <v>276</v>
      </c>
      <c r="E227" s="216" t="s">
        <v>267</v>
      </c>
      <c r="F227" s="216" t="s">
        <v>178</v>
      </c>
      <c r="G227" s="217">
        <v>-7</v>
      </c>
      <c r="I227" s="218">
        <v>567512.06999999995</v>
      </c>
      <c r="J227" s="231"/>
      <c r="K227" s="220">
        <v>287418</v>
      </c>
      <c r="L227" s="220"/>
      <c r="M227" s="333">
        <f t="shared" si="19"/>
        <v>319820</v>
      </c>
      <c r="N227" s="220"/>
      <c r="O227" s="220">
        <f t="shared" si="20"/>
        <v>24545</v>
      </c>
      <c r="Q227" s="340">
        <f t="shared" si="21"/>
        <v>4.33</v>
      </c>
      <c r="S227" s="222">
        <v>13.029944998981463</v>
      </c>
      <c r="W227" s="333"/>
    </row>
    <row r="228" spans="1:23" x14ac:dyDescent="0.25">
      <c r="A228" s="214"/>
      <c r="C228" s="268" t="s">
        <v>277</v>
      </c>
      <c r="E228" s="216" t="s">
        <v>267</v>
      </c>
      <c r="F228" s="216" t="s">
        <v>178</v>
      </c>
      <c r="G228" s="217">
        <v>-7</v>
      </c>
      <c r="I228" s="218">
        <v>2012654.95</v>
      </c>
      <c r="J228" s="231"/>
      <c r="K228" s="220">
        <v>1419091</v>
      </c>
      <c r="L228" s="220"/>
      <c r="M228" s="333">
        <f t="shared" si="19"/>
        <v>734450</v>
      </c>
      <c r="N228" s="220"/>
      <c r="O228" s="220">
        <f t="shared" si="20"/>
        <v>79897</v>
      </c>
      <c r="Q228" s="340">
        <f t="shared" si="21"/>
        <v>3.97</v>
      </c>
      <c r="S228" s="222">
        <v>9.1924602926267571</v>
      </c>
      <c r="W228" s="333"/>
    </row>
    <row r="229" spans="1:23" x14ac:dyDescent="0.25">
      <c r="A229" s="214"/>
      <c r="C229" s="268" t="s">
        <v>278</v>
      </c>
      <c r="E229" s="216" t="s">
        <v>267</v>
      </c>
      <c r="F229" s="216" t="s">
        <v>178</v>
      </c>
      <c r="G229" s="217">
        <v>-7</v>
      </c>
      <c r="I229" s="218">
        <v>4660156.04</v>
      </c>
      <c r="J229" s="231"/>
      <c r="K229" s="220">
        <v>3115511</v>
      </c>
      <c r="L229" s="220"/>
      <c r="M229" s="333">
        <f t="shared" si="19"/>
        <v>1870856</v>
      </c>
      <c r="N229" s="220"/>
      <c r="O229" s="220">
        <f t="shared" si="20"/>
        <v>128396</v>
      </c>
      <c r="Q229" s="340">
        <f t="shared" si="21"/>
        <v>2.76</v>
      </c>
      <c r="S229" s="222">
        <v>14.570983519735817</v>
      </c>
      <c r="W229" s="333"/>
    </row>
    <row r="230" spans="1:23" x14ac:dyDescent="0.25">
      <c r="A230" s="214"/>
      <c r="C230" s="268" t="s">
        <v>279</v>
      </c>
      <c r="E230" s="216" t="s">
        <v>267</v>
      </c>
      <c r="F230" s="216" t="s">
        <v>178</v>
      </c>
      <c r="G230" s="217">
        <v>-7</v>
      </c>
      <c r="I230" s="218">
        <v>1865718.2</v>
      </c>
      <c r="J230" s="231"/>
      <c r="K230" s="220">
        <v>1202272</v>
      </c>
      <c r="L230" s="220"/>
      <c r="M230" s="333">
        <f t="shared" si="19"/>
        <v>794046</v>
      </c>
      <c r="N230" s="220"/>
      <c r="O230" s="220">
        <f t="shared" si="20"/>
        <v>54497</v>
      </c>
      <c r="Q230" s="340">
        <f t="shared" si="21"/>
        <v>2.92</v>
      </c>
      <c r="S230" s="222">
        <v>14.570453419454282</v>
      </c>
      <c r="W230" s="333"/>
    </row>
    <row r="231" spans="1:23" x14ac:dyDescent="0.25">
      <c r="A231" s="214"/>
      <c r="C231" s="268" t="s">
        <v>280</v>
      </c>
      <c r="E231" s="216" t="s">
        <v>267</v>
      </c>
      <c r="F231" s="216" t="s">
        <v>178</v>
      </c>
      <c r="G231" s="217">
        <v>-7</v>
      </c>
      <c r="I231" s="218">
        <v>1919015.13</v>
      </c>
      <c r="J231" s="231"/>
      <c r="K231" s="220">
        <v>1208894</v>
      </c>
      <c r="L231" s="220"/>
      <c r="M231" s="333">
        <f t="shared" si="19"/>
        <v>844452</v>
      </c>
      <c r="N231" s="220"/>
      <c r="O231" s="220">
        <f t="shared" si="20"/>
        <v>82956</v>
      </c>
      <c r="Q231" s="340">
        <f t="shared" si="21"/>
        <v>4.32</v>
      </c>
      <c r="S231" s="222">
        <v>10.179516852307247</v>
      </c>
      <c r="W231" s="333"/>
    </row>
    <row r="232" spans="1:23" x14ac:dyDescent="0.25">
      <c r="A232" s="214"/>
      <c r="C232" s="268" t="s">
        <v>281</v>
      </c>
      <c r="E232" s="216" t="s">
        <v>267</v>
      </c>
      <c r="F232" s="216" t="s">
        <v>178</v>
      </c>
      <c r="G232" s="217">
        <v>-10</v>
      </c>
      <c r="I232" s="218">
        <v>291451.55</v>
      </c>
      <c r="J232" s="231"/>
      <c r="K232" s="220">
        <v>71390</v>
      </c>
      <c r="L232" s="220"/>
      <c r="M232" s="333">
        <f t="shared" si="19"/>
        <v>249207</v>
      </c>
      <c r="N232" s="220"/>
      <c r="O232" s="220">
        <f t="shared" si="20"/>
        <v>55881</v>
      </c>
      <c r="Q232" s="340">
        <f t="shared" si="21"/>
        <v>19.170000000000002</v>
      </c>
      <c r="S232" s="222">
        <v>4.4596016535137171</v>
      </c>
      <c r="W232" s="333"/>
    </row>
    <row r="233" spans="1:23" x14ac:dyDescent="0.25">
      <c r="A233" s="214"/>
      <c r="C233" s="268" t="s">
        <v>282</v>
      </c>
      <c r="E233" s="216" t="s">
        <v>267</v>
      </c>
      <c r="F233" s="216" t="s">
        <v>178</v>
      </c>
      <c r="G233" s="217">
        <v>-6</v>
      </c>
      <c r="I233" s="223">
        <v>2136302.83</v>
      </c>
      <c r="J233" s="231"/>
      <c r="K233" s="220">
        <v>936648</v>
      </c>
      <c r="L233" s="220"/>
      <c r="M233" s="333">
        <f t="shared" si="19"/>
        <v>1327833</v>
      </c>
      <c r="N233" s="220"/>
      <c r="O233" s="220">
        <f t="shared" si="20"/>
        <v>88832</v>
      </c>
      <c r="Q233" s="345">
        <f t="shared" si="21"/>
        <v>4.16</v>
      </c>
      <c r="S233" s="336">
        <v>14.947687770172911</v>
      </c>
      <c r="W233" s="333"/>
    </row>
    <row r="234" spans="1:23" x14ac:dyDescent="0.25">
      <c r="A234" s="214"/>
      <c r="C234" s="232"/>
      <c r="E234" s="216"/>
      <c r="F234" s="216"/>
      <c r="G234" s="217"/>
      <c r="I234" s="218"/>
      <c r="K234" s="233"/>
      <c r="L234" s="211"/>
      <c r="M234" s="233"/>
      <c r="N234" s="211"/>
      <c r="O234" s="233"/>
      <c r="Q234" s="342"/>
      <c r="S234" s="222"/>
      <c r="W234" s="333"/>
    </row>
    <row r="235" spans="1:23" ht="15.6" x14ac:dyDescent="0.3">
      <c r="A235" s="214"/>
      <c r="C235" s="234" t="s">
        <v>283</v>
      </c>
      <c r="E235" s="216"/>
      <c r="F235" s="216"/>
      <c r="G235" s="217"/>
      <c r="I235" s="218">
        <f>+SUBTOTAL(9,I218:I234)</f>
        <v>83072927.449999988</v>
      </c>
      <c r="K235" s="211">
        <f>+SUBTOTAL(9,K218:K234)</f>
        <v>18487883</v>
      </c>
      <c r="L235" s="211"/>
      <c r="M235" s="211">
        <f>+SUBTOTAL(9,M218:M234)</f>
        <v>72732304</v>
      </c>
      <c r="N235" s="211"/>
      <c r="O235" s="211">
        <f>+SUBTOTAL(9,O218:O234)</f>
        <v>2804933</v>
      </c>
      <c r="Q235" s="342">
        <f>O235/I235*100</f>
        <v>3.3764706338153734</v>
      </c>
      <c r="S235" s="222">
        <f>ROUND(M235/O235,1)</f>
        <v>25.9</v>
      </c>
      <c r="W235" s="333"/>
    </row>
    <row r="236" spans="1:23" x14ac:dyDescent="0.25">
      <c r="A236" s="214"/>
      <c r="C236" s="232"/>
      <c r="E236" s="216"/>
      <c r="F236" s="216"/>
      <c r="G236" s="217"/>
      <c r="I236" s="218"/>
      <c r="K236" s="211"/>
      <c r="L236" s="211"/>
      <c r="M236" s="211"/>
      <c r="N236" s="211"/>
      <c r="O236" s="211"/>
      <c r="Q236" s="342"/>
      <c r="S236" s="222"/>
      <c r="W236" s="333"/>
    </row>
    <row r="237" spans="1:23" x14ac:dyDescent="0.25">
      <c r="A237" s="214">
        <v>342</v>
      </c>
      <c r="C237" s="112" t="s">
        <v>143</v>
      </c>
      <c r="I237" s="218"/>
      <c r="K237" s="211"/>
      <c r="L237" s="211"/>
      <c r="M237" s="211"/>
      <c r="N237" s="211"/>
      <c r="O237" s="211"/>
      <c r="Q237" s="342"/>
      <c r="S237" s="222"/>
      <c r="W237" s="333"/>
    </row>
    <row r="238" spans="1:23" x14ac:dyDescent="0.25">
      <c r="A238" s="214"/>
      <c r="C238" s="268" t="s">
        <v>266</v>
      </c>
      <c r="E238" s="216" t="s">
        <v>284</v>
      </c>
      <c r="F238" s="216" t="s">
        <v>178</v>
      </c>
      <c r="G238" s="217">
        <v>-12</v>
      </c>
      <c r="I238" s="218">
        <v>111535551.95</v>
      </c>
      <c r="J238" s="231"/>
      <c r="K238" s="220">
        <v>1643640</v>
      </c>
      <c r="L238" s="220"/>
      <c r="M238" s="333">
        <f t="shared" ref="M238:M256" si="22">ROUND(I238*(1-(G238/100))-K238,0)</f>
        <v>123276178</v>
      </c>
      <c r="N238" s="220"/>
      <c r="O238" s="220">
        <f t="shared" ref="O238:O256" si="23">ROUND(M238/S238,0)</f>
        <v>3459898</v>
      </c>
      <c r="Q238" s="340">
        <f t="shared" ref="Q238:Q256" si="24">ROUND(O238/I238*100,2)</f>
        <v>3.1</v>
      </c>
      <c r="S238" s="222">
        <v>35.630003543457065</v>
      </c>
      <c r="W238" s="333"/>
    </row>
    <row r="239" spans="1:23" x14ac:dyDescent="0.25">
      <c r="A239" s="214"/>
      <c r="C239" s="268" t="s">
        <v>285</v>
      </c>
      <c r="E239" s="216" t="s">
        <v>284</v>
      </c>
      <c r="F239" s="216" t="s">
        <v>178</v>
      </c>
      <c r="G239" s="217">
        <v>-12</v>
      </c>
      <c r="I239" s="218">
        <v>23414526.870000001</v>
      </c>
      <c r="J239" s="231"/>
      <c r="K239" s="220">
        <v>345052</v>
      </c>
      <c r="L239" s="220"/>
      <c r="M239" s="333">
        <f t="shared" si="22"/>
        <v>25879218</v>
      </c>
      <c r="N239" s="220"/>
      <c r="O239" s="220">
        <f t="shared" si="23"/>
        <v>726332</v>
      </c>
      <c r="Q239" s="340">
        <f t="shared" si="24"/>
        <v>3.1</v>
      </c>
      <c r="S239" s="222">
        <v>35.630012170742859</v>
      </c>
      <c r="W239" s="333"/>
    </row>
    <row r="240" spans="1:23" x14ac:dyDescent="0.25">
      <c r="A240" s="214"/>
      <c r="C240" s="268" t="s">
        <v>268</v>
      </c>
      <c r="E240" s="216" t="s">
        <v>284</v>
      </c>
      <c r="F240" s="216" t="s">
        <v>178</v>
      </c>
      <c r="G240" s="217">
        <v>-7</v>
      </c>
      <c r="I240" s="218">
        <v>239584.43</v>
      </c>
      <c r="J240" s="231"/>
      <c r="K240" s="220">
        <v>110150</v>
      </c>
      <c r="L240" s="220"/>
      <c r="M240" s="333">
        <f t="shared" si="22"/>
        <v>146205</v>
      </c>
      <c r="N240" s="220"/>
      <c r="O240" s="220">
        <f t="shared" si="23"/>
        <v>9354</v>
      </c>
      <c r="Q240" s="340">
        <f t="shared" si="24"/>
        <v>3.9</v>
      </c>
      <c r="S240" s="222">
        <v>15.630211674150097</v>
      </c>
      <c r="W240" s="333"/>
    </row>
    <row r="241" spans="1:23" x14ac:dyDescent="0.25">
      <c r="A241" s="214"/>
      <c r="C241" s="268" t="s">
        <v>269</v>
      </c>
      <c r="E241" s="216" t="s">
        <v>284</v>
      </c>
      <c r="F241" s="216" t="s">
        <v>178</v>
      </c>
      <c r="G241" s="217">
        <v>-7</v>
      </c>
      <c r="I241" s="218">
        <v>239245.54</v>
      </c>
      <c r="J241" s="231"/>
      <c r="K241" s="220">
        <v>110006</v>
      </c>
      <c r="L241" s="220"/>
      <c r="M241" s="333">
        <f t="shared" si="22"/>
        <v>145987</v>
      </c>
      <c r="N241" s="220"/>
      <c r="O241" s="220">
        <f t="shared" si="23"/>
        <v>9340</v>
      </c>
      <c r="Q241" s="340">
        <f t="shared" si="24"/>
        <v>3.9</v>
      </c>
      <c r="S241" s="222">
        <v>15.630299785867237</v>
      </c>
      <c r="W241" s="333"/>
    </row>
    <row r="242" spans="1:23" x14ac:dyDescent="0.25">
      <c r="A242" s="214"/>
      <c r="C242" s="232" t="s">
        <v>286</v>
      </c>
      <c r="E242" s="216" t="s">
        <v>284</v>
      </c>
      <c r="F242" s="216" t="s">
        <v>178</v>
      </c>
      <c r="G242" s="217">
        <v>-7</v>
      </c>
      <c r="I242" s="218">
        <v>4856134.6500000004</v>
      </c>
      <c r="J242" s="231"/>
      <c r="K242" s="220">
        <v>2216039</v>
      </c>
      <c r="L242" s="220"/>
      <c r="M242" s="333">
        <f t="shared" si="22"/>
        <v>2980025</v>
      </c>
      <c r="N242" s="220"/>
      <c r="O242" s="220">
        <f t="shared" si="23"/>
        <v>171646</v>
      </c>
      <c r="Q242" s="340">
        <f t="shared" si="24"/>
        <v>3.53</v>
      </c>
      <c r="S242" s="222">
        <v>17.361459049438963</v>
      </c>
      <c r="W242" s="333"/>
    </row>
    <row r="243" spans="1:23" x14ac:dyDescent="0.25">
      <c r="A243" s="214"/>
      <c r="C243" s="268" t="s">
        <v>270</v>
      </c>
      <c r="E243" s="216" t="s">
        <v>284</v>
      </c>
      <c r="F243" s="216" t="s">
        <v>178</v>
      </c>
      <c r="G243" s="217">
        <v>-7</v>
      </c>
      <c r="I243" s="218">
        <v>578059.38</v>
      </c>
      <c r="J243" s="231"/>
      <c r="K243" s="220">
        <v>231910</v>
      </c>
      <c r="L243" s="220"/>
      <c r="M243" s="333">
        <f t="shared" si="22"/>
        <v>386614</v>
      </c>
      <c r="N243" s="220"/>
      <c r="O243" s="220">
        <f t="shared" si="23"/>
        <v>22080</v>
      </c>
      <c r="Q243" s="340">
        <f t="shared" si="24"/>
        <v>3.82</v>
      </c>
      <c r="S243" s="222">
        <v>17.509692028985508</v>
      </c>
      <c r="W243" s="333"/>
    </row>
    <row r="244" spans="1:23" x14ac:dyDescent="0.25">
      <c r="A244" s="214"/>
      <c r="C244" s="268" t="s">
        <v>271</v>
      </c>
      <c r="E244" s="216" t="s">
        <v>284</v>
      </c>
      <c r="F244" s="216" t="s">
        <v>178</v>
      </c>
      <c r="G244" s="217">
        <v>-7</v>
      </c>
      <c r="I244" s="218">
        <v>576385.74</v>
      </c>
      <c r="J244" s="231"/>
      <c r="K244" s="220">
        <v>231239</v>
      </c>
      <c r="L244" s="220"/>
      <c r="M244" s="333">
        <f t="shared" si="22"/>
        <v>385494</v>
      </c>
      <c r="N244" s="220"/>
      <c r="O244" s="220">
        <f t="shared" si="23"/>
        <v>22016</v>
      </c>
      <c r="Q244" s="340">
        <f t="shared" si="24"/>
        <v>3.82</v>
      </c>
      <c r="S244" s="222">
        <v>17.509720203488371</v>
      </c>
      <c r="W244" s="333"/>
    </row>
    <row r="245" spans="1:23" x14ac:dyDescent="0.25">
      <c r="A245" s="214"/>
      <c r="C245" s="268" t="s">
        <v>272</v>
      </c>
      <c r="E245" s="216" t="s">
        <v>284</v>
      </c>
      <c r="F245" s="216" t="s">
        <v>178</v>
      </c>
      <c r="G245" s="217">
        <v>-7</v>
      </c>
      <c r="I245" s="218">
        <v>593786.01</v>
      </c>
      <c r="J245" s="231"/>
      <c r="K245" s="220">
        <v>236879</v>
      </c>
      <c r="L245" s="220"/>
      <c r="M245" s="333">
        <f t="shared" si="22"/>
        <v>398472</v>
      </c>
      <c r="N245" s="220"/>
      <c r="O245" s="220">
        <f t="shared" si="23"/>
        <v>22757</v>
      </c>
      <c r="Q245" s="340">
        <f t="shared" si="24"/>
        <v>3.83</v>
      </c>
      <c r="S245" s="222">
        <v>17.50986509645384</v>
      </c>
      <c r="W245" s="333"/>
    </row>
    <row r="246" spans="1:23" x14ac:dyDescent="0.25">
      <c r="A246" s="214"/>
      <c r="C246" s="268" t="s">
        <v>273</v>
      </c>
      <c r="E246" s="216" t="s">
        <v>284</v>
      </c>
      <c r="F246" s="216" t="s">
        <v>178</v>
      </c>
      <c r="G246" s="217">
        <v>-7</v>
      </c>
      <c r="I246" s="218">
        <v>622872.6</v>
      </c>
      <c r="J246" s="231"/>
      <c r="K246" s="220">
        <v>246641</v>
      </c>
      <c r="L246" s="220"/>
      <c r="M246" s="333">
        <f t="shared" si="22"/>
        <v>419833</v>
      </c>
      <c r="N246" s="220"/>
      <c r="O246" s="220">
        <f t="shared" si="23"/>
        <v>23962</v>
      </c>
      <c r="Q246" s="340">
        <f t="shared" si="24"/>
        <v>3.85</v>
      </c>
      <c r="S246" s="222">
        <v>17.520782906268259</v>
      </c>
      <c r="W246" s="333"/>
    </row>
    <row r="247" spans="1:23" x14ac:dyDescent="0.25">
      <c r="A247" s="214"/>
      <c r="C247" s="268" t="s">
        <v>274</v>
      </c>
      <c r="E247" s="216" t="s">
        <v>284</v>
      </c>
      <c r="F247" s="216" t="s">
        <v>178</v>
      </c>
      <c r="G247" s="217">
        <v>-7</v>
      </c>
      <c r="I247" s="218">
        <v>795787.89</v>
      </c>
      <c r="J247" s="231"/>
      <c r="K247" s="220">
        <v>261412</v>
      </c>
      <c r="L247" s="220"/>
      <c r="M247" s="333">
        <f t="shared" si="22"/>
        <v>590081</v>
      </c>
      <c r="N247" s="220"/>
      <c r="O247" s="220">
        <f t="shared" si="23"/>
        <v>39789</v>
      </c>
      <c r="Q247" s="340">
        <f t="shared" si="24"/>
        <v>5</v>
      </c>
      <c r="S247" s="222">
        <v>14.830254592977958</v>
      </c>
      <c r="W247" s="333"/>
    </row>
    <row r="248" spans="1:23" x14ac:dyDescent="0.25">
      <c r="A248" s="214"/>
      <c r="C248" s="268" t="s">
        <v>275</v>
      </c>
      <c r="E248" s="216" t="s">
        <v>284</v>
      </c>
      <c r="F248" s="216" t="s">
        <v>178</v>
      </c>
      <c r="G248" s="217">
        <v>-7</v>
      </c>
      <c r="I248" s="218">
        <v>959617.2</v>
      </c>
      <c r="J248" s="231"/>
      <c r="K248" s="220">
        <v>141990</v>
      </c>
      <c r="L248" s="220"/>
      <c r="M248" s="333">
        <f t="shared" si="22"/>
        <v>884800</v>
      </c>
      <c r="N248" s="220"/>
      <c r="O248" s="220">
        <f t="shared" si="23"/>
        <v>66811</v>
      </c>
      <c r="Q248" s="340">
        <f t="shared" si="24"/>
        <v>6.96</v>
      </c>
      <c r="S248" s="222">
        <v>13.243328194458996</v>
      </c>
      <c r="W248" s="333"/>
    </row>
    <row r="249" spans="1:23" x14ac:dyDescent="0.25">
      <c r="A249" s="214"/>
      <c r="C249" s="268" t="s">
        <v>276</v>
      </c>
      <c r="E249" s="216" t="s">
        <v>284</v>
      </c>
      <c r="F249" s="216" t="s">
        <v>178</v>
      </c>
      <c r="G249" s="217">
        <v>-7</v>
      </c>
      <c r="I249" s="218">
        <v>959028.11</v>
      </c>
      <c r="J249" s="231"/>
      <c r="K249" s="220">
        <v>138794</v>
      </c>
      <c r="L249" s="220"/>
      <c r="M249" s="333">
        <f t="shared" si="22"/>
        <v>887366</v>
      </c>
      <c r="N249" s="220"/>
      <c r="O249" s="220">
        <f t="shared" si="23"/>
        <v>67004</v>
      </c>
      <c r="Q249" s="340">
        <f t="shared" si="24"/>
        <v>6.99</v>
      </c>
      <c r="S249" s="222">
        <v>13.243478001313354</v>
      </c>
      <c r="W249" s="333"/>
    </row>
    <row r="250" spans="1:23" x14ac:dyDescent="0.25">
      <c r="A250" s="214"/>
      <c r="C250" s="268" t="s">
        <v>277</v>
      </c>
      <c r="E250" s="216" t="s">
        <v>284</v>
      </c>
      <c r="F250" s="216" t="s">
        <v>178</v>
      </c>
      <c r="G250" s="217">
        <v>-7</v>
      </c>
      <c r="I250" s="218">
        <v>263045.52</v>
      </c>
      <c r="J250" s="231"/>
      <c r="K250" s="220">
        <v>120424</v>
      </c>
      <c r="L250" s="220"/>
      <c r="M250" s="333">
        <f t="shared" si="22"/>
        <v>161035</v>
      </c>
      <c r="N250" s="220"/>
      <c r="O250" s="220">
        <f t="shared" si="23"/>
        <v>17167</v>
      </c>
      <c r="Q250" s="340">
        <f t="shared" si="24"/>
        <v>6.53</v>
      </c>
      <c r="S250" s="222">
        <v>9.3804974660686202</v>
      </c>
      <c r="W250" s="333"/>
    </row>
    <row r="251" spans="1:23" x14ac:dyDescent="0.25">
      <c r="A251" s="214"/>
      <c r="C251" s="268" t="s">
        <v>278</v>
      </c>
      <c r="E251" s="216" t="s">
        <v>284</v>
      </c>
      <c r="F251" s="216" t="s">
        <v>178</v>
      </c>
      <c r="G251" s="217">
        <v>-7</v>
      </c>
      <c r="I251" s="218">
        <v>3155168.57</v>
      </c>
      <c r="J251" s="231"/>
      <c r="K251" s="220">
        <v>1205201</v>
      </c>
      <c r="L251" s="220"/>
      <c r="M251" s="333">
        <f t="shared" si="22"/>
        <v>2170829</v>
      </c>
      <c r="N251" s="220"/>
      <c r="O251" s="220">
        <f t="shared" si="23"/>
        <v>146809</v>
      </c>
      <c r="Q251" s="340">
        <f t="shared" si="24"/>
        <v>4.6500000000000004</v>
      </c>
      <c r="R251" s="225"/>
      <c r="S251" s="222">
        <v>14.786756942694248</v>
      </c>
      <c r="W251" s="333"/>
    </row>
    <row r="252" spans="1:23" x14ac:dyDescent="0.25">
      <c r="A252" s="214"/>
      <c r="C252" s="268" t="s">
        <v>279</v>
      </c>
      <c r="E252" s="216" t="s">
        <v>284</v>
      </c>
      <c r="F252" s="216" t="s">
        <v>178</v>
      </c>
      <c r="G252" s="217">
        <v>-7</v>
      </c>
      <c r="I252" s="218">
        <v>282445.64</v>
      </c>
      <c r="J252" s="231"/>
      <c r="K252" s="220">
        <v>71115</v>
      </c>
      <c r="L252" s="220"/>
      <c r="M252" s="333">
        <f t="shared" si="22"/>
        <v>231102</v>
      </c>
      <c r="N252" s="220"/>
      <c r="O252" s="220">
        <f t="shared" si="23"/>
        <v>15342</v>
      </c>
      <c r="Q252" s="340">
        <f t="shared" si="24"/>
        <v>5.43</v>
      </c>
      <c r="S252" s="222">
        <v>15.063355494720376</v>
      </c>
      <c r="W252" s="333"/>
    </row>
    <row r="253" spans="1:23" x14ac:dyDescent="0.25">
      <c r="A253" s="214"/>
      <c r="C253" s="268" t="s">
        <v>280</v>
      </c>
      <c r="E253" s="216" t="s">
        <v>284</v>
      </c>
      <c r="F253" s="216" t="s">
        <v>178</v>
      </c>
      <c r="G253" s="217">
        <v>-7</v>
      </c>
      <c r="I253" s="218">
        <v>301560.87</v>
      </c>
      <c r="J253" s="231"/>
      <c r="K253" s="220">
        <v>92783</v>
      </c>
      <c r="L253" s="220"/>
      <c r="M253" s="333">
        <f t="shared" si="22"/>
        <v>229887</v>
      </c>
      <c r="N253" s="220"/>
      <c r="O253" s="220">
        <f t="shared" si="23"/>
        <v>22275</v>
      </c>
      <c r="Q253" s="340">
        <f t="shared" si="24"/>
        <v>7.39</v>
      </c>
      <c r="S253" s="222">
        <v>10.320404040404041</v>
      </c>
      <c r="W253" s="333"/>
    </row>
    <row r="254" spans="1:23" x14ac:dyDescent="0.25">
      <c r="A254" s="214"/>
      <c r="C254" s="266" t="s">
        <v>264</v>
      </c>
      <c r="E254" s="216" t="s">
        <v>284</v>
      </c>
      <c r="F254" s="216" t="s">
        <v>178</v>
      </c>
      <c r="G254" s="217">
        <v>-7</v>
      </c>
      <c r="I254" s="218">
        <v>8208122.6900000004</v>
      </c>
      <c r="J254" s="231"/>
      <c r="K254" s="220">
        <v>5255746</v>
      </c>
      <c r="L254" s="220"/>
      <c r="M254" s="333">
        <f t="shared" si="22"/>
        <v>3526945</v>
      </c>
      <c r="N254" s="220"/>
      <c r="O254" s="220">
        <f t="shared" si="23"/>
        <v>248491</v>
      </c>
      <c r="Q254" s="340">
        <f t="shared" si="24"/>
        <v>3.03</v>
      </c>
      <c r="S254" s="222">
        <v>14.193451674306111</v>
      </c>
      <c r="W254" s="333"/>
    </row>
    <row r="255" spans="1:23" x14ac:dyDescent="0.25">
      <c r="A255" s="214"/>
      <c r="C255" s="268" t="s">
        <v>281</v>
      </c>
      <c r="E255" s="216" t="s">
        <v>284</v>
      </c>
      <c r="F255" s="216" t="s">
        <v>178</v>
      </c>
      <c r="G255" s="217">
        <v>-10</v>
      </c>
      <c r="I255" s="218">
        <v>472116.83</v>
      </c>
      <c r="J255" s="231"/>
      <c r="K255" s="220">
        <v>192271</v>
      </c>
      <c r="L255" s="220"/>
      <c r="M255" s="333">
        <f t="shared" si="22"/>
        <v>327058</v>
      </c>
      <c r="N255" s="220"/>
      <c r="O255" s="220">
        <f t="shared" si="23"/>
        <v>74299</v>
      </c>
      <c r="Q255" s="340">
        <f t="shared" si="24"/>
        <v>15.74</v>
      </c>
      <c r="S255" s="222">
        <v>4.4019165803039071</v>
      </c>
      <c r="W255" s="333"/>
    </row>
    <row r="256" spans="1:23" x14ac:dyDescent="0.25">
      <c r="A256" s="214"/>
      <c r="C256" s="268" t="s">
        <v>282</v>
      </c>
      <c r="E256" s="216" t="s">
        <v>284</v>
      </c>
      <c r="F256" s="216" t="s">
        <v>178</v>
      </c>
      <c r="G256" s="217">
        <v>-6</v>
      </c>
      <c r="I256" s="223">
        <v>1997091.15</v>
      </c>
      <c r="J256" s="231"/>
      <c r="K256" s="220">
        <v>975255</v>
      </c>
      <c r="L256" s="220"/>
      <c r="M256" s="333">
        <f t="shared" si="22"/>
        <v>1141662</v>
      </c>
      <c r="N256" s="220"/>
      <c r="O256" s="220">
        <f t="shared" si="23"/>
        <v>77700</v>
      </c>
      <c r="Q256" s="345">
        <f t="shared" si="24"/>
        <v>3.89</v>
      </c>
      <c r="S256" s="336">
        <v>14.693204633204633</v>
      </c>
      <c r="W256" s="333"/>
    </row>
    <row r="257" spans="1:23" x14ac:dyDescent="0.25">
      <c r="A257" s="214"/>
      <c r="E257" s="216"/>
      <c r="F257" s="216"/>
      <c r="G257" s="217"/>
      <c r="I257" s="218"/>
      <c r="K257" s="233"/>
      <c r="L257" s="211"/>
      <c r="M257" s="233"/>
      <c r="N257" s="211"/>
      <c r="O257" s="233"/>
      <c r="Q257" s="342"/>
      <c r="S257" s="222"/>
      <c r="W257" s="333"/>
    </row>
    <row r="258" spans="1:23" ht="15.6" x14ac:dyDescent="0.3">
      <c r="A258" s="214"/>
      <c r="C258" s="234" t="s">
        <v>287</v>
      </c>
      <c r="E258" s="216"/>
      <c r="F258" s="216"/>
      <c r="G258" s="217"/>
      <c r="I258" s="218">
        <f>+SUBTOTAL(9,I238:I257)</f>
        <v>160050131.63999999</v>
      </c>
      <c r="K258" s="211">
        <f>+SUBTOTAL(9,K238:K257)</f>
        <v>13826547</v>
      </c>
      <c r="L258" s="211"/>
      <c r="M258" s="211">
        <f>+SUBTOTAL(9,M238:M257)</f>
        <v>164168791</v>
      </c>
      <c r="N258" s="211"/>
      <c r="O258" s="211">
        <f>+SUBTOTAL(9,O238:O257)</f>
        <v>5243072</v>
      </c>
      <c r="Q258" s="342">
        <f>O258/I258*100</f>
        <v>3.275893588012297</v>
      </c>
      <c r="S258" s="222">
        <f>ROUND(M258/O258,1)</f>
        <v>31.3</v>
      </c>
      <c r="W258" s="333"/>
    </row>
    <row r="259" spans="1:23" x14ac:dyDescent="0.25">
      <c r="A259" s="214"/>
      <c r="E259" s="216"/>
      <c r="F259" s="216"/>
      <c r="G259" s="217"/>
      <c r="I259" s="218"/>
      <c r="K259" s="211"/>
      <c r="L259" s="211"/>
      <c r="M259" s="211"/>
      <c r="N259" s="211"/>
      <c r="O259" s="211"/>
      <c r="Q259" s="342"/>
      <c r="S259" s="222"/>
      <c r="W259" s="333"/>
    </row>
    <row r="260" spans="1:23" x14ac:dyDescent="0.25">
      <c r="A260" s="214">
        <v>343</v>
      </c>
      <c r="C260" s="112" t="s">
        <v>144</v>
      </c>
      <c r="I260" s="218"/>
      <c r="K260" s="211"/>
      <c r="L260" s="211"/>
      <c r="M260" s="211"/>
      <c r="N260" s="211"/>
      <c r="O260" s="211"/>
      <c r="Q260" s="342"/>
      <c r="S260" s="222"/>
      <c r="W260" s="333"/>
    </row>
    <row r="261" spans="1:23" x14ac:dyDescent="0.25">
      <c r="A261" s="214"/>
      <c r="C261" s="268" t="s">
        <v>266</v>
      </c>
      <c r="E261" s="216" t="s">
        <v>288</v>
      </c>
      <c r="F261" s="216" t="s">
        <v>178</v>
      </c>
      <c r="G261" s="217">
        <v>-12</v>
      </c>
      <c r="I261" s="218">
        <v>89873336.879999995</v>
      </c>
      <c r="J261" s="231"/>
      <c r="K261" s="220">
        <v>1353524</v>
      </c>
      <c r="L261" s="220"/>
      <c r="M261" s="333">
        <f t="shared" ref="M261:M275" si="25">ROUND(I261*(1-(G261/100))-K261,0)</f>
        <v>99304613</v>
      </c>
      <c r="N261" s="220"/>
      <c r="O261" s="220">
        <f t="shared" ref="O261:O275" si="26">ROUND(M261/S261,0)</f>
        <v>3212702</v>
      </c>
      <c r="Q261" s="340">
        <f t="shared" ref="Q261:Q275" si="27">ROUND(O261/I261*100,2)</f>
        <v>3.57</v>
      </c>
      <c r="S261" s="222">
        <v>30.909998188440756</v>
      </c>
      <c r="W261" s="333"/>
    </row>
    <row r="262" spans="1:23" x14ac:dyDescent="0.25">
      <c r="A262" s="214"/>
      <c r="C262" s="268" t="s">
        <v>268</v>
      </c>
      <c r="E262" s="216" t="s">
        <v>288</v>
      </c>
      <c r="F262" s="216" t="s">
        <v>178</v>
      </c>
      <c r="G262" s="217">
        <v>-7</v>
      </c>
      <c r="I262" s="218">
        <v>33056281.239999998</v>
      </c>
      <c r="J262" s="231"/>
      <c r="K262" s="220">
        <v>13187243</v>
      </c>
      <c r="L262" s="220"/>
      <c r="M262" s="333">
        <f t="shared" si="25"/>
        <v>22182978</v>
      </c>
      <c r="N262" s="220"/>
      <c r="O262" s="220">
        <f t="shared" si="26"/>
        <v>1513668</v>
      </c>
      <c r="Q262" s="340">
        <f t="shared" si="27"/>
        <v>4.58</v>
      </c>
      <c r="S262" s="222">
        <v>14.655114595803044</v>
      </c>
      <c r="W262" s="333"/>
    </row>
    <row r="263" spans="1:23" x14ac:dyDescent="0.25">
      <c r="A263" s="214"/>
      <c r="C263" s="268" t="s">
        <v>269</v>
      </c>
      <c r="E263" s="216" t="s">
        <v>288</v>
      </c>
      <c r="F263" s="216" t="s">
        <v>178</v>
      </c>
      <c r="G263" s="217">
        <v>-7</v>
      </c>
      <c r="I263" s="218">
        <v>32944728.98</v>
      </c>
      <c r="J263" s="231"/>
      <c r="K263" s="220">
        <v>13527496</v>
      </c>
      <c r="L263" s="220"/>
      <c r="M263" s="333">
        <f t="shared" si="25"/>
        <v>21723364</v>
      </c>
      <c r="N263" s="220"/>
      <c r="O263" s="220">
        <f t="shared" si="26"/>
        <v>1483363</v>
      </c>
      <c r="Q263" s="340">
        <f t="shared" si="27"/>
        <v>4.5</v>
      </c>
      <c r="S263" s="222">
        <v>14.644671600950003</v>
      </c>
      <c r="W263" s="333"/>
    </row>
    <row r="264" spans="1:23" x14ac:dyDescent="0.25">
      <c r="A264" s="214"/>
      <c r="C264" s="268" t="s">
        <v>270</v>
      </c>
      <c r="E264" s="216" t="s">
        <v>288</v>
      </c>
      <c r="F264" s="216" t="s">
        <v>178</v>
      </c>
      <c r="G264" s="217">
        <v>-7</v>
      </c>
      <c r="I264" s="218">
        <v>26290569.66</v>
      </c>
      <c r="J264" s="231"/>
      <c r="K264" s="220">
        <v>8647624</v>
      </c>
      <c r="L264" s="220"/>
      <c r="M264" s="333">
        <f t="shared" si="25"/>
        <v>19483286</v>
      </c>
      <c r="N264" s="220"/>
      <c r="O264" s="220">
        <f t="shared" si="26"/>
        <v>1188928</v>
      </c>
      <c r="Q264" s="340">
        <f t="shared" si="27"/>
        <v>4.5199999999999996</v>
      </c>
      <c r="S264" s="222">
        <v>16.38727155891694</v>
      </c>
      <c r="W264" s="333"/>
    </row>
    <row r="265" spans="1:23" x14ac:dyDescent="0.25">
      <c r="A265" s="214"/>
      <c r="C265" s="268" t="s">
        <v>271</v>
      </c>
      <c r="E265" s="216" t="s">
        <v>288</v>
      </c>
      <c r="F265" s="216" t="s">
        <v>178</v>
      </c>
      <c r="G265" s="217">
        <v>-7</v>
      </c>
      <c r="I265" s="218">
        <v>25158461.82</v>
      </c>
      <c r="J265" s="231"/>
      <c r="K265" s="220">
        <v>8098854</v>
      </c>
      <c r="L265" s="220"/>
      <c r="M265" s="333">
        <f t="shared" si="25"/>
        <v>18820700</v>
      </c>
      <c r="N265" s="220"/>
      <c r="O265" s="220">
        <f t="shared" si="26"/>
        <v>1150385</v>
      </c>
      <c r="Q265" s="340">
        <f t="shared" si="27"/>
        <v>4.57</v>
      </c>
      <c r="S265" s="222">
        <v>16.360348926663683</v>
      </c>
      <c r="W265" s="333"/>
    </row>
    <row r="266" spans="1:23" x14ac:dyDescent="0.25">
      <c r="A266" s="214"/>
      <c r="C266" s="268" t="s">
        <v>272</v>
      </c>
      <c r="E266" s="216" t="s">
        <v>288</v>
      </c>
      <c r="F266" s="216" t="s">
        <v>178</v>
      </c>
      <c r="G266" s="217">
        <v>-7</v>
      </c>
      <c r="I266" s="218">
        <v>24889310.25</v>
      </c>
      <c r="J266" s="231"/>
      <c r="K266" s="220">
        <v>8411416</v>
      </c>
      <c r="L266" s="220"/>
      <c r="M266" s="333">
        <f t="shared" si="25"/>
        <v>18220146</v>
      </c>
      <c r="N266" s="220"/>
      <c r="O266" s="220">
        <f t="shared" si="26"/>
        <v>1114728</v>
      </c>
      <c r="Q266" s="340">
        <f t="shared" si="27"/>
        <v>4.4800000000000004</v>
      </c>
      <c r="S266" s="222">
        <v>16.344925398841692</v>
      </c>
      <c r="W266" s="333"/>
    </row>
    <row r="267" spans="1:23" x14ac:dyDescent="0.25">
      <c r="A267" s="214"/>
      <c r="C267" s="268" t="s">
        <v>273</v>
      </c>
      <c r="E267" s="216" t="s">
        <v>288</v>
      </c>
      <c r="F267" s="216" t="s">
        <v>178</v>
      </c>
      <c r="G267" s="217">
        <v>-7</v>
      </c>
      <c r="I267" s="218">
        <v>24739825.43</v>
      </c>
      <c r="J267" s="231"/>
      <c r="K267" s="220">
        <v>8285715</v>
      </c>
      <c r="L267" s="220"/>
      <c r="M267" s="333">
        <f t="shared" si="25"/>
        <v>18185898</v>
      </c>
      <c r="N267" s="220"/>
      <c r="O267" s="220">
        <f t="shared" si="26"/>
        <v>1111919</v>
      </c>
      <c r="Q267" s="340">
        <f t="shared" si="27"/>
        <v>4.49</v>
      </c>
      <c r="S267" s="222">
        <v>16.355416176897776</v>
      </c>
      <c r="W267" s="333"/>
    </row>
    <row r="268" spans="1:23" x14ac:dyDescent="0.25">
      <c r="A268" s="214"/>
      <c r="C268" s="268" t="s">
        <v>274</v>
      </c>
      <c r="E268" s="216" t="s">
        <v>288</v>
      </c>
      <c r="F268" s="216" t="s">
        <v>178</v>
      </c>
      <c r="G268" s="217">
        <v>-7</v>
      </c>
      <c r="I268" s="218">
        <v>14722669.92</v>
      </c>
      <c r="J268" s="231"/>
      <c r="K268" s="220">
        <v>6777304</v>
      </c>
      <c r="L268" s="220"/>
      <c r="M268" s="333">
        <f t="shared" si="25"/>
        <v>8975953</v>
      </c>
      <c r="N268" s="220"/>
      <c r="O268" s="220">
        <f t="shared" si="26"/>
        <v>649464</v>
      </c>
      <c r="Q268" s="340">
        <f t="shared" si="27"/>
        <v>4.41</v>
      </c>
      <c r="S268" s="222">
        <v>13.820555103901063</v>
      </c>
      <c r="W268" s="333"/>
    </row>
    <row r="269" spans="1:23" ht="16.5" customHeight="1" x14ac:dyDescent="0.25">
      <c r="A269" s="235"/>
      <c r="C269" s="268" t="s">
        <v>275</v>
      </c>
      <c r="E269" s="216" t="s">
        <v>288</v>
      </c>
      <c r="F269" s="216" t="s">
        <v>178</v>
      </c>
      <c r="G269" s="217">
        <v>-7</v>
      </c>
      <c r="I269" s="218">
        <v>34702471.57</v>
      </c>
      <c r="J269" s="231"/>
      <c r="K269" s="220">
        <v>14206645</v>
      </c>
      <c r="L269" s="220"/>
      <c r="M269" s="333">
        <f t="shared" si="25"/>
        <v>22925000</v>
      </c>
      <c r="N269" s="220"/>
      <c r="O269" s="220">
        <f t="shared" si="26"/>
        <v>1879838</v>
      </c>
      <c r="Q269" s="340">
        <f t="shared" si="27"/>
        <v>5.42</v>
      </c>
      <c r="S269" s="222">
        <v>12.195199799131627</v>
      </c>
      <c r="W269" s="333"/>
    </row>
    <row r="270" spans="1:23" x14ac:dyDescent="0.25">
      <c r="A270" s="214"/>
      <c r="C270" s="268" t="s">
        <v>276</v>
      </c>
      <c r="E270" s="216" t="s">
        <v>288</v>
      </c>
      <c r="F270" s="216" t="s">
        <v>178</v>
      </c>
      <c r="G270" s="217">
        <v>-7</v>
      </c>
      <c r="I270" s="218">
        <v>31876587.219999999</v>
      </c>
      <c r="J270" s="231"/>
      <c r="K270" s="220">
        <v>13616280</v>
      </c>
      <c r="L270" s="220"/>
      <c r="M270" s="333">
        <f t="shared" si="25"/>
        <v>20491668</v>
      </c>
      <c r="N270" s="220"/>
      <c r="O270" s="220">
        <f t="shared" si="26"/>
        <v>1683897</v>
      </c>
      <c r="Q270" s="340">
        <f t="shared" si="27"/>
        <v>5.28</v>
      </c>
      <c r="S270" s="222">
        <v>12.169193246380271</v>
      </c>
      <c r="W270" s="333"/>
    </row>
    <row r="271" spans="1:23" x14ac:dyDescent="0.25">
      <c r="A271" s="214"/>
      <c r="C271" s="268" t="s">
        <v>277</v>
      </c>
      <c r="E271" s="216" t="s">
        <v>288</v>
      </c>
      <c r="F271" s="216" t="s">
        <v>178</v>
      </c>
      <c r="G271" s="217">
        <v>-7</v>
      </c>
      <c r="I271" s="218">
        <v>26679925.25</v>
      </c>
      <c r="J271" s="231"/>
      <c r="K271" s="220">
        <v>14860849</v>
      </c>
      <c r="L271" s="220"/>
      <c r="M271" s="333">
        <f t="shared" si="25"/>
        <v>13686671</v>
      </c>
      <c r="N271" s="220"/>
      <c r="O271" s="220">
        <f t="shared" si="26"/>
        <v>1549572</v>
      </c>
      <c r="Q271" s="340">
        <f t="shared" si="27"/>
        <v>5.81</v>
      </c>
      <c r="S271" s="222">
        <v>8.832549245856276</v>
      </c>
      <c r="W271" s="333"/>
    </row>
    <row r="272" spans="1:23" x14ac:dyDescent="0.25">
      <c r="A272" s="235"/>
      <c r="C272" s="268" t="s">
        <v>278</v>
      </c>
      <c r="E272" s="216" t="s">
        <v>288</v>
      </c>
      <c r="F272" s="216" t="s">
        <v>178</v>
      </c>
      <c r="G272" s="217">
        <v>-7</v>
      </c>
      <c r="I272" s="218">
        <v>28711611.960000001</v>
      </c>
      <c r="J272" s="231"/>
      <c r="K272" s="220">
        <v>12156038</v>
      </c>
      <c r="L272" s="220"/>
      <c r="M272" s="333">
        <f t="shared" si="25"/>
        <v>18565387</v>
      </c>
      <c r="N272" s="220"/>
      <c r="O272" s="220">
        <f t="shared" si="26"/>
        <v>1360267</v>
      </c>
      <c r="Q272" s="340">
        <f t="shared" si="27"/>
        <v>4.74</v>
      </c>
      <c r="S272" s="222">
        <v>13.648340362590579</v>
      </c>
      <c r="W272" s="333"/>
    </row>
    <row r="273" spans="1:23" x14ac:dyDescent="0.25">
      <c r="A273" s="214"/>
      <c r="C273" s="268" t="s">
        <v>279</v>
      </c>
      <c r="E273" s="216" t="s">
        <v>288</v>
      </c>
      <c r="F273" s="216" t="s">
        <v>178</v>
      </c>
      <c r="G273" s="217">
        <v>-7</v>
      </c>
      <c r="I273" s="218">
        <v>25926887.420000002</v>
      </c>
      <c r="J273" s="231"/>
      <c r="K273" s="220">
        <v>10072720</v>
      </c>
      <c r="L273" s="220"/>
      <c r="M273" s="333">
        <f t="shared" si="25"/>
        <v>17669050</v>
      </c>
      <c r="N273" s="220"/>
      <c r="O273" s="220">
        <f t="shared" si="26"/>
        <v>1279752</v>
      </c>
      <c r="Q273" s="340">
        <f t="shared" si="27"/>
        <v>4.9400000000000004</v>
      </c>
      <c r="S273" s="222">
        <v>13.806620345191881</v>
      </c>
      <c r="W273" s="333"/>
    </row>
    <row r="274" spans="1:23" x14ac:dyDescent="0.25">
      <c r="A274" s="214"/>
      <c r="C274" s="268" t="s">
        <v>280</v>
      </c>
      <c r="E274" s="216" t="s">
        <v>288</v>
      </c>
      <c r="F274" s="216" t="s">
        <v>178</v>
      </c>
      <c r="G274" s="217">
        <v>-7</v>
      </c>
      <c r="I274" s="218">
        <v>34682773.229999997</v>
      </c>
      <c r="J274" s="231"/>
      <c r="K274" s="220">
        <v>21054696</v>
      </c>
      <c r="L274" s="220"/>
      <c r="M274" s="333">
        <f t="shared" si="25"/>
        <v>16055871</v>
      </c>
      <c r="N274" s="220"/>
      <c r="O274" s="220">
        <f t="shared" si="26"/>
        <v>1672185</v>
      </c>
      <c r="Q274" s="340">
        <f t="shared" si="27"/>
        <v>4.82</v>
      </c>
      <c r="S274" s="222">
        <v>9.601731267772406</v>
      </c>
      <c r="W274" s="333"/>
    </row>
    <row r="275" spans="1:23" x14ac:dyDescent="0.25">
      <c r="A275" s="214"/>
      <c r="C275" s="268" t="s">
        <v>282</v>
      </c>
      <c r="E275" s="216" t="s">
        <v>288</v>
      </c>
      <c r="F275" s="216" t="s">
        <v>178</v>
      </c>
      <c r="G275" s="217">
        <v>-6</v>
      </c>
      <c r="I275" s="223">
        <v>19558876.850000001</v>
      </c>
      <c r="J275" s="231"/>
      <c r="K275" s="224">
        <v>5651832</v>
      </c>
      <c r="L275" s="220"/>
      <c r="M275" s="334">
        <f t="shared" si="25"/>
        <v>15080577</v>
      </c>
      <c r="N275" s="220"/>
      <c r="O275" s="224">
        <f t="shared" si="26"/>
        <v>1081308</v>
      </c>
      <c r="Q275" s="345">
        <f t="shared" si="27"/>
        <v>5.53</v>
      </c>
      <c r="S275" s="336">
        <v>13.946606332330843</v>
      </c>
      <c r="W275" s="333"/>
    </row>
    <row r="276" spans="1:23" x14ac:dyDescent="0.25">
      <c r="A276" s="214"/>
      <c r="E276" s="216"/>
      <c r="F276" s="216"/>
      <c r="G276" s="217"/>
      <c r="I276" s="218"/>
      <c r="J276" s="231"/>
      <c r="K276" s="220"/>
      <c r="L276" s="220"/>
      <c r="M276" s="220"/>
      <c r="N276" s="220"/>
      <c r="O276" s="220"/>
      <c r="Q276" s="342"/>
      <c r="S276" s="222"/>
      <c r="W276" s="333"/>
    </row>
    <row r="277" spans="1:23" ht="15.6" x14ac:dyDescent="0.3">
      <c r="A277" s="214"/>
      <c r="C277" s="234" t="s">
        <v>289</v>
      </c>
      <c r="E277" s="216"/>
      <c r="F277" s="216"/>
      <c r="G277" s="217"/>
      <c r="I277" s="218">
        <f>+SUBTOTAL(9,I261:I276)</f>
        <v>473814317.68000007</v>
      </c>
      <c r="K277" s="211">
        <f>+SUBTOTAL(9,K261:K276)</f>
        <v>159908236</v>
      </c>
      <c r="L277" s="211"/>
      <c r="M277" s="211">
        <f>+SUBTOTAL(9,M261:M276)</f>
        <v>351371162</v>
      </c>
      <c r="N277" s="211"/>
      <c r="O277" s="211">
        <f>+SUBTOTAL(9,O261:O276)</f>
        <v>21931976</v>
      </c>
      <c r="Q277" s="342">
        <f>O277/I277*100</f>
        <v>4.6288124232691921</v>
      </c>
      <c r="S277" s="222">
        <f>ROUND(M277/O277,1)</f>
        <v>16</v>
      </c>
      <c r="W277" s="333"/>
    </row>
    <row r="278" spans="1:23" x14ac:dyDescent="0.25">
      <c r="A278" s="214"/>
      <c r="E278" s="216"/>
      <c r="F278" s="216"/>
      <c r="G278" s="217"/>
      <c r="I278" s="218"/>
      <c r="K278" s="211"/>
      <c r="L278" s="211"/>
      <c r="M278" s="211"/>
      <c r="N278" s="211"/>
      <c r="O278" s="211"/>
      <c r="Q278" s="342"/>
      <c r="S278" s="222"/>
      <c r="W278" s="333"/>
    </row>
    <row r="279" spans="1:23" x14ac:dyDescent="0.25">
      <c r="A279" s="214">
        <v>344</v>
      </c>
      <c r="C279" s="112" t="s">
        <v>290</v>
      </c>
      <c r="I279" s="218"/>
      <c r="K279" s="211"/>
      <c r="L279" s="211"/>
      <c r="M279" s="211"/>
      <c r="N279" s="211"/>
      <c r="O279" s="211"/>
      <c r="Q279" s="342"/>
      <c r="S279" s="222"/>
      <c r="W279" s="333"/>
    </row>
    <row r="280" spans="1:23" x14ac:dyDescent="0.25">
      <c r="A280" s="214"/>
      <c r="C280" s="268" t="s">
        <v>266</v>
      </c>
      <c r="E280" s="216" t="s">
        <v>291</v>
      </c>
      <c r="F280" s="216" t="s">
        <v>178</v>
      </c>
      <c r="G280" s="217">
        <v>-12</v>
      </c>
      <c r="I280" s="218">
        <v>113390206.33</v>
      </c>
      <c r="J280" s="231"/>
      <c r="K280" s="220">
        <v>1903560</v>
      </c>
      <c r="L280" s="220"/>
      <c r="M280" s="333">
        <f t="shared" ref="M280:M295" si="28">ROUND(I280*(1-(G280/100))-K280,0)</f>
        <v>125093471</v>
      </c>
      <c r="N280" s="220"/>
      <c r="O280" s="220">
        <f t="shared" ref="O280:O295" si="29">ROUND(M280/S280,0)</f>
        <v>3278131</v>
      </c>
      <c r="Q280" s="340">
        <f t="shared" ref="Q280:Q295" si="30">ROUND(O280/I280*100,2)</f>
        <v>2.89</v>
      </c>
      <c r="S280" s="222">
        <v>38.159997571787095</v>
      </c>
      <c r="W280" s="333"/>
    </row>
    <row r="281" spans="1:23" x14ac:dyDescent="0.25">
      <c r="A281" s="214"/>
      <c r="C281" s="268" t="s">
        <v>268</v>
      </c>
      <c r="E281" s="216" t="s">
        <v>291</v>
      </c>
      <c r="F281" s="216" t="s">
        <v>178</v>
      </c>
      <c r="G281" s="217">
        <v>-7</v>
      </c>
      <c r="I281" s="218">
        <v>3800400.42</v>
      </c>
      <c r="J281" s="231"/>
      <c r="K281" s="220">
        <v>1691733</v>
      </c>
      <c r="L281" s="220"/>
      <c r="M281" s="333">
        <f t="shared" si="28"/>
        <v>2374695</v>
      </c>
      <c r="N281" s="220"/>
      <c r="O281" s="220">
        <f t="shared" si="29"/>
        <v>146280</v>
      </c>
      <c r="Q281" s="340">
        <f t="shared" si="30"/>
        <v>3.85</v>
      </c>
      <c r="S281" s="222">
        <v>16.233900738310091</v>
      </c>
      <c r="W281" s="333"/>
    </row>
    <row r="282" spans="1:23" x14ac:dyDescent="0.25">
      <c r="A282" s="214"/>
      <c r="C282" s="268" t="s">
        <v>269</v>
      </c>
      <c r="E282" s="216" t="s">
        <v>291</v>
      </c>
      <c r="F282" s="216" t="s">
        <v>178</v>
      </c>
      <c r="G282" s="217">
        <v>-7</v>
      </c>
      <c r="I282" s="218">
        <v>3795072.48</v>
      </c>
      <c r="J282" s="231"/>
      <c r="K282" s="220">
        <v>1689538</v>
      </c>
      <c r="L282" s="220"/>
      <c r="M282" s="333">
        <f t="shared" si="28"/>
        <v>2371190</v>
      </c>
      <c r="N282" s="220"/>
      <c r="O282" s="220">
        <f t="shared" si="29"/>
        <v>146065</v>
      </c>
      <c r="Q282" s="340">
        <f t="shared" si="30"/>
        <v>3.85</v>
      </c>
      <c r="S282" s="222">
        <v>16.233800020538801</v>
      </c>
      <c r="W282" s="333"/>
    </row>
    <row r="283" spans="1:23" x14ac:dyDescent="0.25">
      <c r="A283" s="214"/>
      <c r="C283" s="268" t="s">
        <v>270</v>
      </c>
      <c r="E283" s="216" t="s">
        <v>291</v>
      </c>
      <c r="F283" s="216" t="s">
        <v>178</v>
      </c>
      <c r="G283" s="217">
        <v>-7</v>
      </c>
      <c r="I283" s="218">
        <v>2983225.97</v>
      </c>
      <c r="J283" s="231"/>
      <c r="K283" s="220">
        <v>1154958</v>
      </c>
      <c r="L283" s="220"/>
      <c r="M283" s="333">
        <f t="shared" si="28"/>
        <v>2037094</v>
      </c>
      <c r="N283" s="220"/>
      <c r="O283" s="220">
        <f t="shared" si="29"/>
        <v>111785</v>
      </c>
      <c r="Q283" s="340">
        <f t="shared" si="30"/>
        <v>3.75</v>
      </c>
      <c r="S283" s="222">
        <v>18.223321554770319</v>
      </c>
      <c r="W283" s="333"/>
    </row>
    <row r="284" spans="1:23" x14ac:dyDescent="0.25">
      <c r="A284" s="214"/>
      <c r="C284" s="268" t="s">
        <v>271</v>
      </c>
      <c r="E284" s="216" t="s">
        <v>291</v>
      </c>
      <c r="F284" s="216" t="s">
        <v>178</v>
      </c>
      <c r="G284" s="217">
        <v>-7</v>
      </c>
      <c r="I284" s="218">
        <v>2970873.8</v>
      </c>
      <c r="J284" s="231"/>
      <c r="K284" s="220">
        <v>1150135</v>
      </c>
      <c r="L284" s="220"/>
      <c r="M284" s="333">
        <f t="shared" si="28"/>
        <v>2028700</v>
      </c>
      <c r="N284" s="220"/>
      <c r="O284" s="220">
        <f t="shared" si="29"/>
        <v>111325</v>
      </c>
      <c r="Q284" s="340">
        <f t="shared" si="30"/>
        <v>3.75</v>
      </c>
      <c r="S284" s="222">
        <v>18.223220300920726</v>
      </c>
      <c r="W284" s="333"/>
    </row>
    <row r="285" spans="1:23" x14ac:dyDescent="0.25">
      <c r="A285" s="214"/>
      <c r="C285" s="268" t="s">
        <v>272</v>
      </c>
      <c r="E285" s="216" t="s">
        <v>291</v>
      </c>
      <c r="F285" s="216" t="s">
        <v>178</v>
      </c>
      <c r="G285" s="217">
        <v>-7</v>
      </c>
      <c r="I285" s="218">
        <v>2990463.7</v>
      </c>
      <c r="J285" s="231"/>
      <c r="K285" s="220">
        <v>1150226</v>
      </c>
      <c r="L285" s="220"/>
      <c r="M285" s="333">
        <f t="shared" si="28"/>
        <v>2049570</v>
      </c>
      <c r="N285" s="220"/>
      <c r="O285" s="220">
        <f t="shared" si="29"/>
        <v>112470</v>
      </c>
      <c r="Q285" s="340">
        <f t="shared" si="30"/>
        <v>3.76</v>
      </c>
      <c r="S285" s="222">
        <v>18.223259535876235</v>
      </c>
      <c r="W285" s="333"/>
    </row>
    <row r="286" spans="1:23" x14ac:dyDescent="0.25">
      <c r="A286" s="214"/>
      <c r="C286" s="268" t="s">
        <v>273</v>
      </c>
      <c r="E286" s="216" t="s">
        <v>291</v>
      </c>
      <c r="F286" s="216" t="s">
        <v>178</v>
      </c>
      <c r="G286" s="217">
        <v>-7</v>
      </c>
      <c r="I286" s="218">
        <v>2987092.13</v>
      </c>
      <c r="J286" s="231"/>
      <c r="K286" s="220">
        <v>1149086</v>
      </c>
      <c r="L286" s="220"/>
      <c r="M286" s="333">
        <f t="shared" si="28"/>
        <v>2047103</v>
      </c>
      <c r="N286" s="220"/>
      <c r="O286" s="220">
        <f t="shared" si="29"/>
        <v>112335</v>
      </c>
      <c r="Q286" s="340">
        <f t="shared" si="30"/>
        <v>3.76</v>
      </c>
      <c r="S286" s="222">
        <v>18.223198468865448</v>
      </c>
      <c r="W286" s="333"/>
    </row>
    <row r="287" spans="1:23" x14ac:dyDescent="0.25">
      <c r="A287" s="214"/>
      <c r="C287" s="268" t="s">
        <v>274</v>
      </c>
      <c r="E287" s="216" t="s">
        <v>291</v>
      </c>
      <c r="F287" s="216" t="s">
        <v>178</v>
      </c>
      <c r="G287" s="217">
        <v>-7</v>
      </c>
      <c r="I287" s="218">
        <v>2866821.78</v>
      </c>
      <c r="J287" s="231"/>
      <c r="K287" s="220">
        <v>1327386</v>
      </c>
      <c r="L287" s="220"/>
      <c r="M287" s="333">
        <f t="shared" si="28"/>
        <v>1740113</v>
      </c>
      <c r="N287" s="220"/>
      <c r="O287" s="220">
        <f t="shared" si="29"/>
        <v>114116</v>
      </c>
      <c r="Q287" s="340">
        <f t="shared" si="30"/>
        <v>3.98</v>
      </c>
      <c r="S287" s="222">
        <v>15.248632969960392</v>
      </c>
      <c r="W287" s="333"/>
    </row>
    <row r="288" spans="1:23" x14ac:dyDescent="0.25">
      <c r="A288" s="214"/>
      <c r="C288" s="268" t="s">
        <v>275</v>
      </c>
      <c r="E288" s="216" t="s">
        <v>291</v>
      </c>
      <c r="F288" s="216" t="s">
        <v>178</v>
      </c>
      <c r="G288" s="217">
        <v>-7</v>
      </c>
      <c r="I288" s="218">
        <v>3721293.63</v>
      </c>
      <c r="J288" s="231"/>
      <c r="K288" s="220">
        <v>1994405</v>
      </c>
      <c r="L288" s="220"/>
      <c r="M288" s="333">
        <f t="shared" si="28"/>
        <v>1987379</v>
      </c>
      <c r="N288" s="220"/>
      <c r="O288" s="220">
        <f t="shared" si="29"/>
        <v>149756</v>
      </c>
      <c r="Q288" s="340">
        <f t="shared" si="30"/>
        <v>4.0199999999999996</v>
      </c>
      <c r="S288" s="222">
        <v>13.270780469563825</v>
      </c>
      <c r="W288" s="333"/>
    </row>
    <row r="289" spans="1:23" x14ac:dyDescent="0.25">
      <c r="A289" s="214"/>
      <c r="C289" s="268" t="s">
        <v>276</v>
      </c>
      <c r="E289" s="216" t="s">
        <v>291</v>
      </c>
      <c r="F289" s="216" t="s">
        <v>178</v>
      </c>
      <c r="G289" s="217">
        <v>-7</v>
      </c>
      <c r="I289" s="218">
        <v>3731462.57</v>
      </c>
      <c r="J289" s="231"/>
      <c r="K289" s="220">
        <v>1971763</v>
      </c>
      <c r="L289" s="220"/>
      <c r="M289" s="333">
        <f t="shared" si="28"/>
        <v>2020902</v>
      </c>
      <c r="N289" s="220"/>
      <c r="O289" s="220">
        <f t="shared" si="29"/>
        <v>152276</v>
      </c>
      <c r="Q289" s="340">
        <f t="shared" si="30"/>
        <v>4.08</v>
      </c>
      <c r="S289" s="222">
        <v>13.271309989755444</v>
      </c>
      <c r="W289" s="333"/>
    </row>
    <row r="290" spans="1:23" x14ac:dyDescent="0.25">
      <c r="A290" s="214"/>
      <c r="C290" s="268" t="s">
        <v>277</v>
      </c>
      <c r="E290" s="216" t="s">
        <v>291</v>
      </c>
      <c r="F290" s="216" t="s">
        <v>178</v>
      </c>
      <c r="G290" s="217">
        <v>-7</v>
      </c>
      <c r="I290" s="218">
        <v>4962634.83</v>
      </c>
      <c r="J290" s="231"/>
      <c r="K290" s="220">
        <v>3437474</v>
      </c>
      <c r="L290" s="220"/>
      <c r="M290" s="333">
        <f t="shared" si="28"/>
        <v>1872545</v>
      </c>
      <c r="N290" s="220"/>
      <c r="O290" s="220">
        <f t="shared" si="29"/>
        <v>200474</v>
      </c>
      <c r="Q290" s="340">
        <f t="shared" si="30"/>
        <v>4.04</v>
      </c>
      <c r="S290" s="222">
        <v>9.340587806897652</v>
      </c>
      <c r="W290" s="333"/>
    </row>
    <row r="291" spans="1:23" x14ac:dyDescent="0.25">
      <c r="A291" s="214"/>
      <c r="C291" s="268" t="s">
        <v>278</v>
      </c>
      <c r="E291" s="216" t="s">
        <v>291</v>
      </c>
      <c r="F291" s="216" t="s">
        <v>178</v>
      </c>
      <c r="G291" s="217">
        <v>-7</v>
      </c>
      <c r="I291" s="218">
        <v>5460715.0800000001</v>
      </c>
      <c r="J291" s="231"/>
      <c r="K291" s="220">
        <v>3599863</v>
      </c>
      <c r="L291" s="220"/>
      <c r="M291" s="333">
        <f t="shared" si="28"/>
        <v>2243102</v>
      </c>
      <c r="N291" s="220"/>
      <c r="O291" s="220">
        <f t="shared" si="29"/>
        <v>151116</v>
      </c>
      <c r="Q291" s="340">
        <f t="shared" si="30"/>
        <v>2.77</v>
      </c>
      <c r="S291" s="222">
        <v>14.843577119563779</v>
      </c>
      <c r="W291" s="333"/>
    </row>
    <row r="292" spans="1:23" x14ac:dyDescent="0.25">
      <c r="A292" s="214"/>
      <c r="C292" s="268" t="s">
        <v>279</v>
      </c>
      <c r="E292" s="216" t="s">
        <v>291</v>
      </c>
      <c r="F292" s="216" t="s">
        <v>178</v>
      </c>
      <c r="G292" s="217">
        <v>-7</v>
      </c>
      <c r="I292" s="218">
        <v>4953096.82</v>
      </c>
      <c r="J292" s="231"/>
      <c r="K292" s="220">
        <v>3129054</v>
      </c>
      <c r="L292" s="220"/>
      <c r="M292" s="333">
        <f t="shared" si="28"/>
        <v>2170760</v>
      </c>
      <c r="N292" s="220"/>
      <c r="O292" s="220">
        <f t="shared" si="29"/>
        <v>145572</v>
      </c>
      <c r="Q292" s="340">
        <f t="shared" si="30"/>
        <v>2.94</v>
      </c>
      <c r="S292" s="222">
        <v>14.911933613607012</v>
      </c>
      <c r="W292" s="333"/>
    </row>
    <row r="293" spans="1:23" x14ac:dyDescent="0.25">
      <c r="A293" s="214"/>
      <c r="C293" s="268" t="s">
        <v>280</v>
      </c>
      <c r="D293" s="251"/>
      <c r="E293" s="216" t="s">
        <v>291</v>
      </c>
      <c r="F293" s="216" t="s">
        <v>178</v>
      </c>
      <c r="G293" s="217">
        <v>-7</v>
      </c>
      <c r="H293" s="251"/>
      <c r="I293" s="218">
        <v>5762894.9800000004</v>
      </c>
      <c r="J293" s="231"/>
      <c r="K293" s="220">
        <v>2847510</v>
      </c>
      <c r="L293" s="220"/>
      <c r="M293" s="333">
        <f t="shared" si="28"/>
        <v>3318788</v>
      </c>
      <c r="N293" s="220"/>
      <c r="O293" s="220">
        <f t="shared" si="29"/>
        <v>319972</v>
      </c>
      <c r="P293" s="251"/>
      <c r="Q293" s="340">
        <f t="shared" si="30"/>
        <v>5.55</v>
      </c>
      <c r="S293" s="222">
        <v>10.372120060505294</v>
      </c>
      <c r="W293" s="333"/>
    </row>
    <row r="294" spans="1:23" x14ac:dyDescent="0.25">
      <c r="A294" s="214"/>
      <c r="C294" s="268" t="s">
        <v>281</v>
      </c>
      <c r="E294" s="216" t="s">
        <v>291</v>
      </c>
      <c r="F294" s="216" t="s">
        <v>178</v>
      </c>
      <c r="G294" s="217">
        <v>-10</v>
      </c>
      <c r="I294" s="218">
        <v>2682135.6800000002</v>
      </c>
      <c r="J294" s="231"/>
      <c r="K294" s="220">
        <v>2341531</v>
      </c>
      <c r="L294" s="220"/>
      <c r="M294" s="333">
        <f t="shared" si="28"/>
        <v>608818</v>
      </c>
      <c r="N294" s="220"/>
      <c r="O294" s="220">
        <f t="shared" si="29"/>
        <v>143904</v>
      </c>
      <c r="Q294" s="340">
        <f t="shared" si="30"/>
        <v>5.37</v>
      </c>
      <c r="S294" s="222">
        <v>4.2307232599510787</v>
      </c>
      <c r="W294" s="333"/>
    </row>
    <row r="295" spans="1:23" x14ac:dyDescent="0.25">
      <c r="A295" s="214"/>
      <c r="C295" s="268" t="s">
        <v>282</v>
      </c>
      <c r="E295" s="216" t="s">
        <v>291</v>
      </c>
      <c r="F295" s="216" t="s">
        <v>178</v>
      </c>
      <c r="G295" s="217">
        <v>-6</v>
      </c>
      <c r="I295" s="223">
        <v>5450549.4199999999</v>
      </c>
      <c r="J295" s="231"/>
      <c r="K295" s="220">
        <v>2269181</v>
      </c>
      <c r="L295" s="220"/>
      <c r="M295" s="333">
        <f t="shared" si="28"/>
        <v>3508401</v>
      </c>
      <c r="N295" s="220"/>
      <c r="O295" s="220">
        <f t="shared" si="29"/>
        <v>229696</v>
      </c>
      <c r="Q295" s="345">
        <f t="shared" si="30"/>
        <v>4.21</v>
      </c>
      <c r="S295" s="336">
        <v>15.274105774589023</v>
      </c>
      <c r="W295" s="333"/>
    </row>
    <row r="296" spans="1:23" x14ac:dyDescent="0.25">
      <c r="A296" s="214"/>
      <c r="E296" s="216"/>
      <c r="F296" s="216"/>
      <c r="G296" s="217"/>
      <c r="I296" s="218"/>
      <c r="K296" s="233"/>
      <c r="L296" s="211"/>
      <c r="M296" s="233"/>
      <c r="N296" s="211"/>
      <c r="O296" s="233"/>
      <c r="Q296" s="342"/>
      <c r="S296" s="222"/>
      <c r="W296" s="333"/>
    </row>
    <row r="297" spans="1:23" ht="15.6" x14ac:dyDescent="0.3">
      <c r="A297" s="214"/>
      <c r="C297" s="234" t="s">
        <v>292</v>
      </c>
      <c r="E297" s="216"/>
      <c r="F297" s="216"/>
      <c r="G297" s="217"/>
      <c r="I297" s="218">
        <f>+SUBTOTAL(9,I280:I296)</f>
        <v>172508939.61999997</v>
      </c>
      <c r="K297" s="211">
        <f>+SUBTOTAL(9,K280:K296)</f>
        <v>32807403</v>
      </c>
      <c r="L297" s="211"/>
      <c r="M297" s="211">
        <f>+SUBTOTAL(9,M280:M296)</f>
        <v>157472631</v>
      </c>
      <c r="N297" s="211"/>
      <c r="O297" s="211">
        <f>+SUBTOTAL(9,O280:O296)</f>
        <v>5625273</v>
      </c>
      <c r="Q297" s="342">
        <f>O297/I297*100</f>
        <v>3.2608588357167254</v>
      </c>
      <c r="S297" s="222">
        <f>ROUND(M297/O297,1)</f>
        <v>28</v>
      </c>
      <c r="W297" s="333"/>
    </row>
    <row r="298" spans="1:23" x14ac:dyDescent="0.25">
      <c r="A298" s="214"/>
      <c r="E298" s="216"/>
      <c r="F298" s="216"/>
      <c r="G298" s="217"/>
      <c r="I298" s="218"/>
      <c r="K298" s="211"/>
      <c r="L298" s="211"/>
      <c r="M298" s="211"/>
      <c r="N298" s="211"/>
      <c r="O298" s="211"/>
      <c r="Q298" s="342"/>
      <c r="S298" s="222"/>
      <c r="W298" s="333"/>
    </row>
    <row r="299" spans="1:23" x14ac:dyDescent="0.25">
      <c r="A299" s="214">
        <v>345</v>
      </c>
      <c r="C299" s="112" t="s">
        <v>293</v>
      </c>
      <c r="I299" s="218"/>
      <c r="K299" s="211"/>
      <c r="L299" s="211"/>
      <c r="M299" s="211"/>
      <c r="N299" s="211"/>
      <c r="O299" s="211"/>
      <c r="Q299" s="342"/>
      <c r="S299" s="222"/>
      <c r="W299" s="333"/>
    </row>
    <row r="300" spans="1:23" x14ac:dyDescent="0.25">
      <c r="A300" s="214"/>
      <c r="C300" s="268" t="s">
        <v>266</v>
      </c>
      <c r="E300" s="216" t="s">
        <v>294</v>
      </c>
      <c r="F300" s="216" t="s">
        <v>178</v>
      </c>
      <c r="G300" s="217">
        <v>-12</v>
      </c>
      <c r="I300" s="218">
        <v>26286452.559999999</v>
      </c>
      <c r="J300" s="231"/>
      <c r="K300" s="220">
        <v>421424</v>
      </c>
      <c r="L300" s="220"/>
      <c r="M300" s="333">
        <f t="shared" ref="M300:M315" si="31">ROUND(I300*(1-(G300/100))-K300,0)</f>
        <v>29019403</v>
      </c>
      <c r="N300" s="220"/>
      <c r="O300" s="220">
        <f t="shared" ref="O300:O315" si="32">ROUND(M300/S300,0)</f>
        <v>779044</v>
      </c>
      <c r="Q300" s="340">
        <f t="shared" ref="Q300:Q315" si="33">ROUND(O300/I300*100,2)</f>
        <v>2.96</v>
      </c>
      <c r="S300" s="222">
        <v>37.250017970743627</v>
      </c>
      <c r="W300" s="333"/>
    </row>
    <row r="301" spans="1:23" x14ac:dyDescent="0.25">
      <c r="A301" s="214"/>
      <c r="C301" s="268" t="s">
        <v>268</v>
      </c>
      <c r="E301" s="216" t="s">
        <v>294</v>
      </c>
      <c r="F301" s="216" t="s">
        <v>178</v>
      </c>
      <c r="G301" s="217">
        <v>-7</v>
      </c>
      <c r="I301" s="218">
        <v>1889943.86</v>
      </c>
      <c r="J301" s="231"/>
      <c r="K301" s="220">
        <v>754635</v>
      </c>
      <c r="L301" s="220"/>
      <c r="M301" s="333">
        <f t="shared" si="31"/>
        <v>1267605</v>
      </c>
      <c r="N301" s="220"/>
      <c r="O301" s="220">
        <f t="shared" si="32"/>
        <v>78966</v>
      </c>
      <c r="Q301" s="340">
        <f t="shared" si="33"/>
        <v>4.18</v>
      </c>
      <c r="S301" s="222">
        <v>16.052541600182359</v>
      </c>
      <c r="W301" s="333"/>
    </row>
    <row r="302" spans="1:23" x14ac:dyDescent="0.25">
      <c r="A302" s="214"/>
      <c r="C302" s="268" t="s">
        <v>269</v>
      </c>
      <c r="E302" s="216" t="s">
        <v>294</v>
      </c>
      <c r="F302" s="216" t="s">
        <v>178</v>
      </c>
      <c r="G302" s="217">
        <v>-7</v>
      </c>
      <c r="I302" s="218">
        <v>4329841.09</v>
      </c>
      <c r="J302" s="231"/>
      <c r="K302" s="220">
        <v>1688232</v>
      </c>
      <c r="L302" s="220"/>
      <c r="M302" s="333">
        <f t="shared" si="31"/>
        <v>2944698</v>
      </c>
      <c r="N302" s="220"/>
      <c r="O302" s="220">
        <f t="shared" si="32"/>
        <v>184149</v>
      </c>
      <c r="Q302" s="340">
        <f t="shared" si="33"/>
        <v>4.25</v>
      </c>
      <c r="S302" s="222">
        <v>15.990844370591207</v>
      </c>
      <c r="W302" s="333"/>
    </row>
    <row r="303" spans="1:23" x14ac:dyDescent="0.25">
      <c r="A303" s="214"/>
      <c r="C303" s="268" t="s">
        <v>270</v>
      </c>
      <c r="E303" s="216" t="s">
        <v>294</v>
      </c>
      <c r="F303" s="216" t="s">
        <v>178</v>
      </c>
      <c r="G303" s="217">
        <v>-7</v>
      </c>
      <c r="I303" s="218">
        <v>3833038.02</v>
      </c>
      <c r="J303" s="231"/>
      <c r="K303" s="220">
        <v>1250888</v>
      </c>
      <c r="L303" s="220"/>
      <c r="M303" s="333">
        <f t="shared" si="31"/>
        <v>2850463</v>
      </c>
      <c r="N303" s="220"/>
      <c r="O303" s="220">
        <f t="shared" si="32"/>
        <v>158187</v>
      </c>
      <c r="Q303" s="340">
        <f t="shared" si="33"/>
        <v>4.13</v>
      </c>
      <c r="S303" s="222">
        <v>18.019578094280821</v>
      </c>
      <c r="W303" s="333"/>
    </row>
    <row r="304" spans="1:23" x14ac:dyDescent="0.25">
      <c r="A304" s="214"/>
      <c r="C304" s="268" t="s">
        <v>271</v>
      </c>
      <c r="E304" s="216" t="s">
        <v>294</v>
      </c>
      <c r="F304" s="216" t="s">
        <v>178</v>
      </c>
      <c r="G304" s="217">
        <v>-7</v>
      </c>
      <c r="I304" s="218">
        <v>3144581.31</v>
      </c>
      <c r="J304" s="231"/>
      <c r="K304" s="220">
        <v>1229820</v>
      </c>
      <c r="L304" s="220"/>
      <c r="M304" s="333">
        <f t="shared" si="31"/>
        <v>2134882</v>
      </c>
      <c r="N304" s="220"/>
      <c r="O304" s="220">
        <f t="shared" si="32"/>
        <v>119062</v>
      </c>
      <c r="Q304" s="340">
        <f t="shared" si="33"/>
        <v>3.79</v>
      </c>
      <c r="S304" s="222">
        <v>17.930842754195293</v>
      </c>
      <c r="W304" s="333"/>
    </row>
    <row r="305" spans="1:23" x14ac:dyDescent="0.25">
      <c r="A305" s="214"/>
      <c r="C305" s="268" t="s">
        <v>272</v>
      </c>
      <c r="E305" s="216" t="s">
        <v>294</v>
      </c>
      <c r="F305" s="216" t="s">
        <v>178</v>
      </c>
      <c r="G305" s="217">
        <v>-7</v>
      </c>
      <c r="I305" s="218">
        <v>3423274.57</v>
      </c>
      <c r="J305" s="231"/>
      <c r="K305" s="220">
        <v>1257225</v>
      </c>
      <c r="L305" s="220"/>
      <c r="M305" s="333">
        <f t="shared" si="31"/>
        <v>2405679</v>
      </c>
      <c r="N305" s="220"/>
      <c r="O305" s="220">
        <f t="shared" si="32"/>
        <v>133945</v>
      </c>
      <c r="Q305" s="340">
        <f t="shared" si="33"/>
        <v>3.91</v>
      </c>
      <c r="S305" s="222">
        <v>17.960200082123258</v>
      </c>
      <c r="W305" s="333"/>
    </row>
    <row r="306" spans="1:23" x14ac:dyDescent="0.25">
      <c r="A306" s="214"/>
      <c r="C306" s="268" t="s">
        <v>273</v>
      </c>
      <c r="E306" s="216" t="s">
        <v>294</v>
      </c>
      <c r="F306" s="216" t="s">
        <v>178</v>
      </c>
      <c r="G306" s="217">
        <v>-7</v>
      </c>
      <c r="I306" s="218">
        <v>7261076.0700000003</v>
      </c>
      <c r="J306" s="231"/>
      <c r="K306" s="220">
        <v>2513401</v>
      </c>
      <c r="L306" s="220"/>
      <c r="M306" s="333">
        <f t="shared" si="31"/>
        <v>5255950</v>
      </c>
      <c r="N306" s="220"/>
      <c r="O306" s="220">
        <f t="shared" si="32"/>
        <v>293027</v>
      </c>
      <c r="Q306" s="340">
        <f t="shared" si="33"/>
        <v>4.04</v>
      </c>
      <c r="S306" s="222">
        <v>17.93674303050572</v>
      </c>
      <c r="W306" s="333"/>
    </row>
    <row r="307" spans="1:23" x14ac:dyDescent="0.25">
      <c r="A307" s="214"/>
      <c r="C307" s="268" t="s">
        <v>274</v>
      </c>
      <c r="E307" s="216" t="s">
        <v>294</v>
      </c>
      <c r="F307" s="216" t="s">
        <v>178</v>
      </c>
      <c r="G307" s="217">
        <v>-7</v>
      </c>
      <c r="I307" s="218">
        <v>2310232.75</v>
      </c>
      <c r="J307" s="231"/>
      <c r="K307" s="220">
        <v>1003516</v>
      </c>
      <c r="L307" s="220"/>
      <c r="M307" s="333">
        <f t="shared" si="31"/>
        <v>1468433</v>
      </c>
      <c r="N307" s="220"/>
      <c r="O307" s="220">
        <f t="shared" si="32"/>
        <v>97644</v>
      </c>
      <c r="Q307" s="340">
        <f t="shared" si="33"/>
        <v>4.2300000000000004</v>
      </c>
      <c r="S307" s="222">
        <v>15.038640367047643</v>
      </c>
      <c r="W307" s="333"/>
    </row>
    <row r="308" spans="1:23" x14ac:dyDescent="0.25">
      <c r="A308" s="214"/>
      <c r="C308" s="268" t="s">
        <v>275</v>
      </c>
      <c r="E308" s="216" t="s">
        <v>294</v>
      </c>
      <c r="F308" s="216" t="s">
        <v>178</v>
      </c>
      <c r="G308" s="217">
        <v>-7</v>
      </c>
      <c r="I308" s="218">
        <v>2026642.95</v>
      </c>
      <c r="J308" s="231"/>
      <c r="K308" s="220">
        <v>987425</v>
      </c>
      <c r="L308" s="220"/>
      <c r="M308" s="333">
        <f t="shared" si="31"/>
        <v>1181083</v>
      </c>
      <c r="N308" s="220"/>
      <c r="O308" s="220">
        <f t="shared" si="32"/>
        <v>90024</v>
      </c>
      <c r="Q308" s="340">
        <f t="shared" si="33"/>
        <v>4.4400000000000004</v>
      </c>
      <c r="S308" s="222">
        <v>13.119645872211855</v>
      </c>
      <c r="W308" s="333"/>
    </row>
    <row r="309" spans="1:23" x14ac:dyDescent="0.25">
      <c r="A309" s="214"/>
      <c r="C309" s="268" t="s">
        <v>276</v>
      </c>
      <c r="E309" s="216" t="s">
        <v>294</v>
      </c>
      <c r="F309" s="216" t="s">
        <v>178</v>
      </c>
      <c r="G309" s="217">
        <v>-7</v>
      </c>
      <c r="I309" s="218">
        <v>1987208.52</v>
      </c>
      <c r="J309" s="231"/>
      <c r="K309" s="220">
        <v>966000</v>
      </c>
      <c r="L309" s="220"/>
      <c r="M309" s="333">
        <f t="shared" si="31"/>
        <v>1160313</v>
      </c>
      <c r="N309" s="220"/>
      <c r="O309" s="220">
        <f t="shared" si="32"/>
        <v>88475</v>
      </c>
      <c r="Q309" s="340">
        <f t="shared" si="33"/>
        <v>4.45</v>
      </c>
      <c r="S309" s="222">
        <v>13.114586041254592</v>
      </c>
      <c r="W309" s="333"/>
    </row>
    <row r="310" spans="1:23" x14ac:dyDescent="0.25">
      <c r="A310" s="214"/>
      <c r="C310" s="268" t="s">
        <v>277</v>
      </c>
      <c r="E310" s="216" t="s">
        <v>294</v>
      </c>
      <c r="F310" s="216" t="s">
        <v>178</v>
      </c>
      <c r="G310" s="217">
        <v>-7</v>
      </c>
      <c r="I310" s="218">
        <v>3326335.69</v>
      </c>
      <c r="J310" s="231"/>
      <c r="K310" s="220">
        <v>1750769</v>
      </c>
      <c r="L310" s="220"/>
      <c r="M310" s="333">
        <f t="shared" si="31"/>
        <v>1808410</v>
      </c>
      <c r="N310" s="220"/>
      <c r="O310" s="220">
        <f t="shared" si="32"/>
        <v>194311</v>
      </c>
      <c r="Q310" s="340">
        <f t="shared" si="33"/>
        <v>5.84</v>
      </c>
      <c r="S310" s="222">
        <v>9.3067813968329123</v>
      </c>
      <c r="W310" s="333"/>
    </row>
    <row r="311" spans="1:23" x14ac:dyDescent="0.25">
      <c r="A311" s="214"/>
      <c r="C311" s="268" t="s">
        <v>278</v>
      </c>
      <c r="E311" s="216" t="s">
        <v>294</v>
      </c>
      <c r="F311" s="216" t="s">
        <v>178</v>
      </c>
      <c r="G311" s="217">
        <v>-7</v>
      </c>
      <c r="I311" s="218">
        <v>4707156.4800000004</v>
      </c>
      <c r="J311" s="231"/>
      <c r="K311" s="220">
        <v>2494754</v>
      </c>
      <c r="L311" s="220"/>
      <c r="M311" s="333">
        <f t="shared" si="31"/>
        <v>2541903</v>
      </c>
      <c r="N311" s="220"/>
      <c r="O311" s="220">
        <f t="shared" si="32"/>
        <v>171279</v>
      </c>
      <c r="Q311" s="340">
        <f t="shared" si="33"/>
        <v>3.64</v>
      </c>
      <c r="S311" s="222">
        <v>14.840716024731579</v>
      </c>
      <c r="W311" s="333"/>
    </row>
    <row r="312" spans="1:23" x14ac:dyDescent="0.25">
      <c r="A312" s="214"/>
      <c r="C312" s="268" t="s">
        <v>279</v>
      </c>
      <c r="E312" s="216" t="s">
        <v>294</v>
      </c>
      <c r="F312" s="216" t="s">
        <v>178</v>
      </c>
      <c r="G312" s="217">
        <v>-7</v>
      </c>
      <c r="I312" s="218">
        <v>3245891.87</v>
      </c>
      <c r="J312" s="231"/>
      <c r="K312" s="220">
        <v>1659633</v>
      </c>
      <c r="L312" s="220"/>
      <c r="M312" s="333">
        <f t="shared" si="31"/>
        <v>1813471</v>
      </c>
      <c r="N312" s="220"/>
      <c r="O312" s="220">
        <f t="shared" si="32"/>
        <v>122283</v>
      </c>
      <c r="P312" s="220"/>
      <c r="Q312" s="340">
        <f t="shared" si="33"/>
        <v>3.77</v>
      </c>
      <c r="S312" s="222">
        <v>14.830115388075203</v>
      </c>
      <c r="W312" s="333"/>
    </row>
    <row r="313" spans="1:23" x14ac:dyDescent="0.25">
      <c r="A313" s="214"/>
      <c r="C313" s="268" t="s">
        <v>280</v>
      </c>
      <c r="E313" s="216" t="s">
        <v>294</v>
      </c>
      <c r="F313" s="216" t="s">
        <v>178</v>
      </c>
      <c r="G313" s="217">
        <v>-7</v>
      </c>
      <c r="I313" s="218">
        <v>2454258.42</v>
      </c>
      <c r="J313" s="231"/>
      <c r="K313" s="220">
        <v>1381238</v>
      </c>
      <c r="L313" s="220"/>
      <c r="M313" s="333">
        <f t="shared" si="31"/>
        <v>1244819</v>
      </c>
      <c r="N313" s="220"/>
      <c r="O313" s="220">
        <f t="shared" si="32"/>
        <v>120670</v>
      </c>
      <c r="Q313" s="340">
        <f t="shared" si="33"/>
        <v>4.92</v>
      </c>
      <c r="S313" s="222">
        <v>10.315894588547277</v>
      </c>
      <c r="W313" s="333"/>
    </row>
    <row r="314" spans="1:23" x14ac:dyDescent="0.25">
      <c r="A314" s="214"/>
      <c r="C314" s="268" t="s">
        <v>281</v>
      </c>
      <c r="E314" s="216" t="s">
        <v>294</v>
      </c>
      <c r="F314" s="216" t="s">
        <v>178</v>
      </c>
      <c r="G314" s="217">
        <v>-10</v>
      </c>
      <c r="I314" s="218">
        <v>816263.41</v>
      </c>
      <c r="J314" s="231"/>
      <c r="K314" s="220">
        <v>105619</v>
      </c>
      <c r="L314" s="220"/>
      <c r="M314" s="333">
        <f t="shared" si="31"/>
        <v>792271</v>
      </c>
      <c r="N314" s="220"/>
      <c r="O314" s="220">
        <f t="shared" si="32"/>
        <v>180894</v>
      </c>
      <c r="Q314" s="340">
        <f t="shared" si="33"/>
        <v>22.16</v>
      </c>
      <c r="S314" s="222">
        <v>4.3797527833980121</v>
      </c>
      <c r="W314" s="333"/>
    </row>
    <row r="315" spans="1:23" x14ac:dyDescent="0.25">
      <c r="A315" s="214"/>
      <c r="C315" s="268" t="s">
        <v>282</v>
      </c>
      <c r="E315" s="216" t="s">
        <v>294</v>
      </c>
      <c r="F315" s="216" t="s">
        <v>178</v>
      </c>
      <c r="G315" s="217">
        <v>-6</v>
      </c>
      <c r="I315" s="223">
        <v>2499650.62</v>
      </c>
      <c r="J315" s="231"/>
      <c r="K315" s="220">
        <v>1141302</v>
      </c>
      <c r="L315" s="220"/>
      <c r="M315" s="333">
        <f t="shared" si="31"/>
        <v>1508328</v>
      </c>
      <c r="N315" s="220"/>
      <c r="O315" s="220">
        <f t="shared" si="32"/>
        <v>100236</v>
      </c>
      <c r="Q315" s="345">
        <f t="shared" si="33"/>
        <v>4.01</v>
      </c>
      <c r="S315" s="336">
        <v>15.047767269244583</v>
      </c>
      <c r="W315" s="333"/>
    </row>
    <row r="316" spans="1:23" x14ac:dyDescent="0.25">
      <c r="A316" s="214"/>
      <c r="E316" s="216"/>
      <c r="F316" s="216"/>
      <c r="G316" s="217"/>
      <c r="I316" s="218"/>
      <c r="K316" s="233"/>
      <c r="L316" s="211"/>
      <c r="M316" s="233"/>
      <c r="N316" s="211"/>
      <c r="O316" s="233"/>
      <c r="Q316" s="342"/>
      <c r="S316" s="222"/>
      <c r="W316" s="333"/>
    </row>
    <row r="317" spans="1:23" ht="15.6" x14ac:dyDescent="0.3">
      <c r="A317" s="214"/>
      <c r="C317" s="234" t="s">
        <v>295</v>
      </c>
      <c r="E317" s="216"/>
      <c r="F317" s="216"/>
      <c r="G317" s="217"/>
      <c r="I317" s="218">
        <f>+SUBTOTAL(9,I300:I316)</f>
        <v>73541848.190000013</v>
      </c>
      <c r="K317" s="211">
        <f>+SUBTOTAL(9,K300:K316)</f>
        <v>20605881</v>
      </c>
      <c r="L317" s="211"/>
      <c r="M317" s="211">
        <f>+SUBTOTAL(9,M300:M316)</f>
        <v>59397711</v>
      </c>
      <c r="N317" s="211"/>
      <c r="O317" s="211">
        <f>+SUBTOTAL(9,O300:O316)</f>
        <v>2912196</v>
      </c>
      <c r="Q317" s="342">
        <f>O317/I317*100</f>
        <v>3.9599167979517693</v>
      </c>
      <c r="S317" s="222">
        <f>ROUND(M317/O317,1)</f>
        <v>20.399999999999999</v>
      </c>
      <c r="W317" s="333"/>
    </row>
    <row r="318" spans="1:23" x14ac:dyDescent="0.25">
      <c r="A318" s="214"/>
      <c r="E318" s="216"/>
      <c r="F318" s="216"/>
      <c r="G318" s="217"/>
      <c r="I318" s="218"/>
      <c r="K318" s="211"/>
      <c r="L318" s="211"/>
      <c r="M318" s="211"/>
      <c r="N318" s="211"/>
      <c r="O318" s="211"/>
      <c r="Q318" s="342"/>
      <c r="S318" s="222"/>
      <c r="W318" s="333"/>
    </row>
    <row r="319" spans="1:23" x14ac:dyDescent="0.25">
      <c r="A319" s="214">
        <v>346</v>
      </c>
      <c r="C319" s="112" t="s">
        <v>296</v>
      </c>
      <c r="I319" s="218"/>
      <c r="K319" s="211"/>
      <c r="L319" s="211"/>
      <c r="M319" s="211"/>
      <c r="N319" s="211"/>
      <c r="O319" s="211"/>
      <c r="Q319" s="342"/>
      <c r="S319" s="222"/>
      <c r="W319" s="333"/>
    </row>
    <row r="320" spans="1:23" x14ac:dyDescent="0.25">
      <c r="A320" s="214"/>
      <c r="C320" s="268" t="s">
        <v>266</v>
      </c>
      <c r="E320" s="216" t="s">
        <v>297</v>
      </c>
      <c r="F320" s="216" t="s">
        <v>178</v>
      </c>
      <c r="G320" s="217">
        <v>-12</v>
      </c>
      <c r="I320" s="218">
        <v>21065.55</v>
      </c>
      <c r="J320" s="231"/>
      <c r="K320" s="220">
        <v>88</v>
      </c>
      <c r="L320" s="220"/>
      <c r="M320" s="333">
        <f t="shared" ref="M320:M334" si="34">ROUND(I320*(1-(G320/100))-K320,0)</f>
        <v>23505</v>
      </c>
      <c r="N320" s="220"/>
      <c r="O320" s="220">
        <f t="shared" ref="O320:O334" si="35">ROUND(M320/S320,0)</f>
        <v>700</v>
      </c>
      <c r="Q320" s="340">
        <f t="shared" ref="Q320:Q334" si="36">ROUND(O320/I320*100,2)</f>
        <v>3.32</v>
      </c>
      <c r="S320" s="222">
        <v>33.578571428571429</v>
      </c>
      <c r="W320" s="333"/>
    </row>
    <row r="321" spans="1:23" x14ac:dyDescent="0.25">
      <c r="A321" s="214"/>
      <c r="C321" s="268" t="s">
        <v>268</v>
      </c>
      <c r="E321" s="216" t="s">
        <v>297</v>
      </c>
      <c r="F321" s="216" t="s">
        <v>178</v>
      </c>
      <c r="G321" s="217">
        <v>-7</v>
      </c>
      <c r="I321" s="218">
        <v>28963.63</v>
      </c>
      <c r="J321" s="231"/>
      <c r="K321" s="220">
        <v>12880</v>
      </c>
      <c r="L321" s="220"/>
      <c r="M321" s="333">
        <f t="shared" si="34"/>
        <v>18111</v>
      </c>
      <c r="N321" s="220"/>
      <c r="O321" s="220">
        <f t="shared" si="35"/>
        <v>1169</v>
      </c>
      <c r="Q321" s="340">
        <f t="shared" si="36"/>
        <v>4.04</v>
      </c>
      <c r="S321" s="222">
        <v>15.492728828058169</v>
      </c>
      <c r="W321" s="333"/>
    </row>
    <row r="322" spans="1:23" x14ac:dyDescent="0.25">
      <c r="A322" s="214"/>
      <c r="C322" s="268" t="s">
        <v>270</v>
      </c>
      <c r="E322" s="216" t="s">
        <v>297</v>
      </c>
      <c r="F322" s="216" t="s">
        <v>178</v>
      </c>
      <c r="G322" s="217">
        <v>-7</v>
      </c>
      <c r="I322" s="218">
        <v>8888.93</v>
      </c>
      <c r="J322" s="231"/>
      <c r="K322" s="220">
        <v>3661</v>
      </c>
      <c r="L322" s="220"/>
      <c r="M322" s="333">
        <f t="shared" si="34"/>
        <v>5850</v>
      </c>
      <c r="N322" s="220"/>
      <c r="O322" s="220">
        <f t="shared" si="35"/>
        <v>346</v>
      </c>
      <c r="Q322" s="340">
        <f t="shared" si="36"/>
        <v>3.89</v>
      </c>
      <c r="S322" s="222">
        <v>16.907514450867051</v>
      </c>
      <c r="W322" s="333"/>
    </row>
    <row r="323" spans="1:23" x14ac:dyDescent="0.25">
      <c r="A323" s="214"/>
      <c r="C323" s="268" t="s">
        <v>271</v>
      </c>
      <c r="E323" s="216" t="s">
        <v>297</v>
      </c>
      <c r="F323" s="216" t="s">
        <v>178</v>
      </c>
      <c r="G323" s="217">
        <v>-7</v>
      </c>
      <c r="I323" s="218">
        <v>8861.01</v>
      </c>
      <c r="J323" s="231"/>
      <c r="K323" s="220">
        <v>3649</v>
      </c>
      <c r="L323" s="220"/>
      <c r="M323" s="333">
        <f t="shared" si="34"/>
        <v>5832</v>
      </c>
      <c r="N323" s="220"/>
      <c r="O323" s="220">
        <f t="shared" si="35"/>
        <v>345</v>
      </c>
      <c r="Q323" s="340">
        <f t="shared" si="36"/>
        <v>3.89</v>
      </c>
      <c r="S323" s="222">
        <v>16.904347826086955</v>
      </c>
      <c r="W323" s="333"/>
    </row>
    <row r="324" spans="1:23" x14ac:dyDescent="0.25">
      <c r="A324" s="214"/>
      <c r="C324" s="268" t="s">
        <v>272</v>
      </c>
      <c r="E324" s="216" t="s">
        <v>297</v>
      </c>
      <c r="F324" s="216" t="s">
        <v>178</v>
      </c>
      <c r="G324" s="217">
        <v>-7</v>
      </c>
      <c r="I324" s="218">
        <v>9113.52</v>
      </c>
      <c r="J324" s="231"/>
      <c r="K324" s="220">
        <v>3730</v>
      </c>
      <c r="L324" s="220"/>
      <c r="M324" s="333">
        <f t="shared" si="34"/>
        <v>6021</v>
      </c>
      <c r="N324" s="220"/>
      <c r="O324" s="220">
        <f t="shared" si="35"/>
        <v>356</v>
      </c>
      <c r="Q324" s="340">
        <f t="shared" si="36"/>
        <v>3.91</v>
      </c>
      <c r="S324" s="222">
        <v>16.912921348314608</v>
      </c>
      <c r="W324" s="333"/>
    </row>
    <row r="325" spans="1:23" x14ac:dyDescent="0.25">
      <c r="A325" s="214"/>
      <c r="C325" s="268" t="s">
        <v>273</v>
      </c>
      <c r="E325" s="216" t="s">
        <v>297</v>
      </c>
      <c r="F325" s="216" t="s">
        <v>178</v>
      </c>
      <c r="G325" s="217">
        <v>-7</v>
      </c>
      <c r="I325" s="218">
        <v>41868.51</v>
      </c>
      <c r="J325" s="231"/>
      <c r="K325" s="220">
        <v>11271</v>
      </c>
      <c r="L325" s="220"/>
      <c r="M325" s="333">
        <f t="shared" si="34"/>
        <v>33528</v>
      </c>
      <c r="N325" s="220"/>
      <c r="O325" s="220">
        <f t="shared" si="35"/>
        <v>1930</v>
      </c>
      <c r="Q325" s="340">
        <f t="shared" si="36"/>
        <v>4.6100000000000003</v>
      </c>
      <c r="S325" s="222">
        <v>17.372020725388602</v>
      </c>
      <c r="W325" s="333"/>
    </row>
    <row r="326" spans="1:23" x14ac:dyDescent="0.25">
      <c r="A326" s="214"/>
      <c r="C326" s="268" t="s">
        <v>274</v>
      </c>
      <c r="E326" s="216" t="s">
        <v>297</v>
      </c>
      <c r="F326" s="216" t="s">
        <v>178</v>
      </c>
      <c r="G326" s="217">
        <v>-7</v>
      </c>
      <c r="I326" s="218">
        <v>2139352.61</v>
      </c>
      <c r="J326" s="231"/>
      <c r="K326" s="220">
        <v>1067229</v>
      </c>
      <c r="L326" s="220"/>
      <c r="M326" s="333">
        <f t="shared" si="34"/>
        <v>1221878</v>
      </c>
      <c r="N326" s="220"/>
      <c r="O326" s="220">
        <f t="shared" si="35"/>
        <v>85804</v>
      </c>
      <c r="Q326" s="340">
        <f t="shared" si="36"/>
        <v>4.01</v>
      </c>
      <c r="S326" s="222">
        <v>14.240338445760104</v>
      </c>
      <c r="W326" s="333"/>
    </row>
    <row r="327" spans="1:23" x14ac:dyDescent="0.25">
      <c r="A327" s="235"/>
      <c r="C327" s="268" t="s">
        <v>275</v>
      </c>
      <c r="E327" s="216" t="s">
        <v>297</v>
      </c>
      <c r="F327" s="216" t="s">
        <v>178</v>
      </c>
      <c r="G327" s="217">
        <v>-7</v>
      </c>
      <c r="I327" s="218">
        <v>102224.96000000001</v>
      </c>
      <c r="J327" s="231"/>
      <c r="K327" s="220">
        <v>26854</v>
      </c>
      <c r="L327" s="220"/>
      <c r="M327" s="333">
        <f t="shared" si="34"/>
        <v>82527</v>
      </c>
      <c r="N327" s="220"/>
      <c r="O327" s="220">
        <f t="shared" si="35"/>
        <v>6356</v>
      </c>
      <c r="Q327" s="340">
        <f t="shared" si="36"/>
        <v>6.22</v>
      </c>
      <c r="S327" s="222">
        <v>12.98410950283197</v>
      </c>
      <c r="W327" s="333"/>
    </row>
    <row r="328" spans="1:23" x14ac:dyDescent="0.25">
      <c r="A328" s="214"/>
      <c r="C328" s="268" t="s">
        <v>276</v>
      </c>
      <c r="E328" s="216" t="s">
        <v>297</v>
      </c>
      <c r="F328" s="216" t="s">
        <v>178</v>
      </c>
      <c r="G328" s="217">
        <v>-7</v>
      </c>
      <c r="I328" s="218">
        <v>84123.48</v>
      </c>
      <c r="J328" s="231"/>
      <c r="K328" s="220">
        <v>21717</v>
      </c>
      <c r="L328" s="220"/>
      <c r="M328" s="333">
        <f t="shared" si="34"/>
        <v>68295</v>
      </c>
      <c r="N328" s="220"/>
      <c r="O328" s="220">
        <f t="shared" si="35"/>
        <v>5249</v>
      </c>
      <c r="Q328" s="340">
        <f t="shared" si="36"/>
        <v>6.24</v>
      </c>
      <c r="S328" s="222">
        <v>13.011049723756907</v>
      </c>
      <c r="W328" s="333"/>
    </row>
    <row r="329" spans="1:23" x14ac:dyDescent="0.25">
      <c r="A329" s="214"/>
      <c r="C329" s="268" t="s">
        <v>277</v>
      </c>
      <c r="E329" s="216" t="s">
        <v>297</v>
      </c>
      <c r="F329" s="216" t="s">
        <v>178</v>
      </c>
      <c r="G329" s="217">
        <v>-7</v>
      </c>
      <c r="I329" s="218">
        <v>291226.01</v>
      </c>
      <c r="J329" s="231"/>
      <c r="K329" s="220">
        <v>180825</v>
      </c>
      <c r="L329" s="220"/>
      <c r="M329" s="333">
        <f t="shared" si="34"/>
        <v>130787</v>
      </c>
      <c r="N329" s="220"/>
      <c r="O329" s="220">
        <f t="shared" si="35"/>
        <v>14504</v>
      </c>
      <c r="Q329" s="340">
        <f t="shared" si="36"/>
        <v>4.9800000000000004</v>
      </c>
      <c r="S329" s="222">
        <v>9.0173055708769994</v>
      </c>
      <c r="W329" s="333"/>
    </row>
    <row r="330" spans="1:23" x14ac:dyDescent="0.25">
      <c r="A330" s="214"/>
      <c r="C330" s="268" t="s">
        <v>278</v>
      </c>
      <c r="E330" s="216" t="s">
        <v>297</v>
      </c>
      <c r="F330" s="216" t="s">
        <v>178</v>
      </c>
      <c r="G330" s="217">
        <v>-7</v>
      </c>
      <c r="I330" s="218">
        <v>860425.29</v>
      </c>
      <c r="J330" s="231"/>
      <c r="K330" s="220">
        <v>524836</v>
      </c>
      <c r="L330" s="220"/>
      <c r="M330" s="333">
        <f t="shared" si="34"/>
        <v>395819</v>
      </c>
      <c r="N330" s="220"/>
      <c r="O330" s="220">
        <f t="shared" si="35"/>
        <v>28439</v>
      </c>
      <c r="Q330" s="340">
        <f t="shared" si="36"/>
        <v>3.31</v>
      </c>
      <c r="S330" s="222">
        <v>13.918175744576111</v>
      </c>
      <c r="W330" s="333"/>
    </row>
    <row r="331" spans="1:23" x14ac:dyDescent="0.25">
      <c r="A331" s="214"/>
      <c r="C331" s="268" t="s">
        <v>279</v>
      </c>
      <c r="E331" s="216" t="s">
        <v>297</v>
      </c>
      <c r="F331" s="216" t="s">
        <v>178</v>
      </c>
      <c r="G331" s="217">
        <v>-7</v>
      </c>
      <c r="I331" s="218">
        <v>274390.87</v>
      </c>
      <c r="J331" s="231"/>
      <c r="K331" s="220">
        <v>170711</v>
      </c>
      <c r="L331" s="220"/>
      <c r="M331" s="333">
        <f t="shared" si="34"/>
        <v>122887</v>
      </c>
      <c r="N331" s="220"/>
      <c r="O331" s="220">
        <f t="shared" si="35"/>
        <v>8936</v>
      </c>
      <c r="Q331" s="340">
        <f t="shared" si="36"/>
        <v>3.26</v>
      </c>
      <c r="S331" s="222">
        <v>13.7519024171889</v>
      </c>
      <c r="W331" s="333"/>
    </row>
    <row r="332" spans="1:23" x14ac:dyDescent="0.25">
      <c r="A332" s="214"/>
      <c r="C332" s="268" t="s">
        <v>280</v>
      </c>
      <c r="E332" s="216" t="s">
        <v>297</v>
      </c>
      <c r="F332" s="216" t="s">
        <v>178</v>
      </c>
      <c r="G332" s="217">
        <v>-7</v>
      </c>
      <c r="I332" s="218">
        <v>590562.81999999995</v>
      </c>
      <c r="J332" s="231"/>
      <c r="K332" s="220">
        <v>323816</v>
      </c>
      <c r="L332" s="220"/>
      <c r="M332" s="333">
        <f t="shared" si="34"/>
        <v>308086</v>
      </c>
      <c r="N332" s="220"/>
      <c r="O332" s="220">
        <f t="shared" si="35"/>
        <v>30798</v>
      </c>
      <c r="Q332" s="340">
        <f t="shared" si="36"/>
        <v>5.22</v>
      </c>
      <c r="S332" s="222">
        <v>10.003441781933892</v>
      </c>
      <c r="W332" s="333"/>
    </row>
    <row r="333" spans="1:23" x14ac:dyDescent="0.25">
      <c r="A333" s="214"/>
      <c r="C333" s="268" t="s">
        <v>281</v>
      </c>
      <c r="E333" s="216" t="s">
        <v>297</v>
      </c>
      <c r="F333" s="216" t="s">
        <v>178</v>
      </c>
      <c r="G333" s="217">
        <v>-10</v>
      </c>
      <c r="I333" s="218">
        <v>104991.22</v>
      </c>
      <c r="J333" s="231"/>
      <c r="K333" s="220">
        <v>35538</v>
      </c>
      <c r="L333" s="220"/>
      <c r="M333" s="333">
        <f t="shared" si="34"/>
        <v>79952</v>
      </c>
      <c r="N333" s="220"/>
      <c r="O333" s="220">
        <f t="shared" si="35"/>
        <v>18636</v>
      </c>
      <c r="Q333" s="340">
        <f t="shared" si="36"/>
        <v>17.75</v>
      </c>
      <c r="S333" s="222">
        <v>4.2901910281176221</v>
      </c>
      <c r="W333" s="333"/>
    </row>
    <row r="334" spans="1:23" x14ac:dyDescent="0.25">
      <c r="A334" s="214"/>
      <c r="C334" s="268" t="s">
        <v>282</v>
      </c>
      <c r="E334" s="216" t="s">
        <v>297</v>
      </c>
      <c r="F334" s="216" t="s">
        <v>178</v>
      </c>
      <c r="G334" s="217">
        <v>-6</v>
      </c>
      <c r="I334" s="223">
        <v>1089550.03</v>
      </c>
      <c r="J334" s="231"/>
      <c r="K334" s="220">
        <v>546300</v>
      </c>
      <c r="L334" s="220"/>
      <c r="M334" s="333">
        <f t="shared" si="34"/>
        <v>608623</v>
      </c>
      <c r="N334" s="220"/>
      <c r="O334" s="220">
        <f t="shared" si="35"/>
        <v>42769</v>
      </c>
      <c r="Q334" s="345">
        <f t="shared" si="36"/>
        <v>3.93</v>
      </c>
      <c r="S334" s="336">
        <v>14.230470668007202</v>
      </c>
      <c r="W334" s="333"/>
    </row>
    <row r="335" spans="1:23" x14ac:dyDescent="0.25">
      <c r="A335" s="214"/>
      <c r="E335" s="216"/>
      <c r="F335" s="216"/>
      <c r="G335" s="217"/>
      <c r="I335" s="218"/>
      <c r="K335" s="233"/>
      <c r="L335" s="211"/>
      <c r="M335" s="233"/>
      <c r="N335" s="211"/>
      <c r="O335" s="233"/>
      <c r="Q335" s="342"/>
      <c r="S335" s="222"/>
      <c r="W335" s="333"/>
    </row>
    <row r="336" spans="1:23" ht="15.6" x14ac:dyDescent="0.3">
      <c r="A336" s="214"/>
      <c r="C336" s="234" t="s">
        <v>298</v>
      </c>
      <c r="E336" s="216"/>
      <c r="F336" s="216"/>
      <c r="G336" s="217"/>
      <c r="I336" s="223">
        <f>+SUBTOTAL(9,I320:I335)</f>
        <v>5655608.4400000004</v>
      </c>
      <c r="K336" s="253">
        <f>+SUBTOTAL(9,K320:K335)</f>
        <v>2933105</v>
      </c>
      <c r="L336" s="211"/>
      <c r="M336" s="253">
        <f>+SUBTOTAL(9,M320:M335)</f>
        <v>3111701</v>
      </c>
      <c r="N336" s="211"/>
      <c r="O336" s="253">
        <f>+SUBTOTAL(9,O320:O335)</f>
        <v>246337</v>
      </c>
      <c r="Q336" s="343">
        <f>O336/I336*100</f>
        <v>4.3556233182225039</v>
      </c>
      <c r="S336" s="336">
        <f>ROUND(M336/O336,1)</f>
        <v>12.6</v>
      </c>
      <c r="W336" s="333"/>
    </row>
    <row r="337" spans="1:23" x14ac:dyDescent="0.25">
      <c r="A337" s="214"/>
      <c r="E337" s="216"/>
      <c r="F337" s="216"/>
      <c r="G337" s="217"/>
      <c r="I337" s="218"/>
      <c r="K337" s="211"/>
      <c r="L337" s="211"/>
      <c r="M337" s="211"/>
      <c r="N337" s="211"/>
      <c r="O337" s="211"/>
      <c r="Q337" s="342"/>
      <c r="S337" s="222"/>
      <c r="W337" s="333"/>
    </row>
    <row r="338" spans="1:23" ht="15.6" x14ac:dyDescent="0.3">
      <c r="A338" s="214"/>
      <c r="C338" s="269" t="s">
        <v>299</v>
      </c>
      <c r="E338" s="202"/>
      <c r="G338" s="198"/>
      <c r="H338" s="228"/>
      <c r="I338" s="227">
        <f>+SUBTOTAL(9,I212:I337)</f>
        <v>968820182.33000028</v>
      </c>
      <c r="J338" s="228"/>
      <c r="K338" s="229">
        <f>+SUBTOTAL(9,K212:K337)</f>
        <v>248685587</v>
      </c>
      <c r="L338" s="229"/>
      <c r="M338" s="229">
        <f>+SUBTOTAL(9,M212:M337)</f>
        <v>808314177</v>
      </c>
      <c r="N338" s="229"/>
      <c r="O338" s="229">
        <f>+SUBTOTAL(9,O212:O337)</f>
        <v>38767650</v>
      </c>
      <c r="P338" s="228"/>
      <c r="Q338" s="341">
        <f>ROUND(((O338/I338)*100),2)</f>
        <v>4</v>
      </c>
      <c r="S338" s="222"/>
      <c r="W338" s="333"/>
    </row>
    <row r="339" spans="1:23" ht="15.6" x14ac:dyDescent="0.3">
      <c r="A339" s="214"/>
      <c r="C339" s="269"/>
      <c r="E339" s="202"/>
      <c r="G339" s="198"/>
      <c r="H339" s="228"/>
      <c r="I339" s="218"/>
      <c r="J339" s="228"/>
      <c r="K339" s="229"/>
      <c r="L339" s="229"/>
      <c r="M339" s="229"/>
      <c r="N339" s="229"/>
      <c r="O339" s="229"/>
      <c r="P339" s="228"/>
      <c r="Q339" s="342"/>
      <c r="S339" s="222"/>
      <c r="W339" s="333"/>
    </row>
    <row r="340" spans="1:23" ht="15.6" x14ac:dyDescent="0.3">
      <c r="A340" s="214"/>
      <c r="C340" s="196" t="s">
        <v>300</v>
      </c>
      <c r="E340" s="202"/>
      <c r="G340" s="217"/>
      <c r="I340" s="218"/>
      <c r="K340" s="211"/>
      <c r="L340" s="211"/>
      <c r="M340" s="211"/>
      <c r="N340" s="211"/>
      <c r="O340" s="211"/>
      <c r="Q340" s="342"/>
      <c r="S340" s="222"/>
      <c r="W340" s="333"/>
    </row>
    <row r="341" spans="1:23" ht="15.6" x14ac:dyDescent="0.3">
      <c r="A341" s="214"/>
      <c r="C341" s="205"/>
      <c r="E341" s="202"/>
      <c r="G341" s="217"/>
      <c r="I341" s="218"/>
      <c r="K341" s="211"/>
      <c r="L341" s="211"/>
      <c r="M341" s="211"/>
      <c r="N341" s="211"/>
      <c r="O341" s="211"/>
      <c r="Q341" s="342"/>
      <c r="S341" s="222"/>
      <c r="W341" s="333"/>
    </row>
    <row r="342" spans="1:23" x14ac:dyDescent="0.25">
      <c r="A342" s="214">
        <v>350.1</v>
      </c>
      <c r="C342" s="112" t="s">
        <v>245</v>
      </c>
      <c r="E342" s="216" t="s">
        <v>234</v>
      </c>
      <c r="G342" s="217">
        <v>0</v>
      </c>
      <c r="I342" s="218">
        <v>29428995.300000001</v>
      </c>
      <c r="J342" s="231"/>
      <c r="K342" s="220">
        <v>17044058</v>
      </c>
      <c r="L342" s="220"/>
      <c r="M342" s="333">
        <f t="shared" ref="M342:M351" si="37">ROUND(I342*(1-(G342/100))-K342,0)</f>
        <v>12384937</v>
      </c>
      <c r="N342" s="220"/>
      <c r="O342" s="220">
        <f>ROUND(M342/S342,0)</f>
        <v>253363</v>
      </c>
      <c r="Q342" s="340">
        <f t="shared" ref="Q342:Q351" si="38">ROUND(O342/I342*100,2)</f>
        <v>0.86</v>
      </c>
      <c r="S342" s="222">
        <v>48.882184849405796</v>
      </c>
      <c r="W342" s="333"/>
    </row>
    <row r="343" spans="1:23" ht="15" customHeight="1" x14ac:dyDescent="0.25">
      <c r="A343" s="214">
        <v>352.1</v>
      </c>
      <c r="C343" s="215" t="s">
        <v>301</v>
      </c>
      <c r="E343" s="216" t="s">
        <v>234</v>
      </c>
      <c r="G343" s="217">
        <v>-25</v>
      </c>
      <c r="I343" s="218">
        <v>25314463.82</v>
      </c>
      <c r="J343" s="231"/>
      <c r="K343" s="220">
        <v>6625682</v>
      </c>
      <c r="L343" s="220"/>
      <c r="M343" s="333">
        <f t="shared" si="37"/>
        <v>25017398</v>
      </c>
      <c r="N343" s="220"/>
      <c r="O343" s="220">
        <f>ROUND(M343/S343,0)</f>
        <v>420302</v>
      </c>
      <c r="Q343" s="340">
        <f t="shared" si="38"/>
        <v>1.66</v>
      </c>
      <c r="S343" s="222">
        <v>59.522433868979924</v>
      </c>
      <c r="W343" s="333"/>
    </row>
    <row r="344" spans="1:23" ht="15" customHeight="1" x14ac:dyDescent="0.25">
      <c r="A344" s="214">
        <v>352.2</v>
      </c>
      <c r="C344" s="112" t="s">
        <v>302</v>
      </c>
      <c r="E344" s="216" t="s">
        <v>303</v>
      </c>
      <c r="G344" s="217">
        <v>-25</v>
      </c>
      <c r="I344" s="218">
        <v>193226.01</v>
      </c>
      <c r="J344" s="231"/>
      <c r="K344" s="220">
        <v>71970</v>
      </c>
      <c r="L344" s="220"/>
      <c r="M344" s="333">
        <f t="shared" si="37"/>
        <v>169563</v>
      </c>
      <c r="N344" s="220"/>
      <c r="O344" s="220">
        <f>ROUND(M344/S344,0)</f>
        <v>3543</v>
      </c>
      <c r="Q344" s="340">
        <f t="shared" si="38"/>
        <v>1.83</v>
      </c>
      <c r="S344" s="222">
        <v>47.858594411515668</v>
      </c>
      <c r="W344" s="333"/>
    </row>
    <row r="345" spans="1:23" ht="15" customHeight="1" x14ac:dyDescent="0.25">
      <c r="A345" s="214">
        <v>353.1</v>
      </c>
      <c r="C345" s="112" t="s">
        <v>304</v>
      </c>
      <c r="E345" s="216" t="s">
        <v>229</v>
      </c>
      <c r="G345" s="217">
        <v>-15</v>
      </c>
      <c r="I345" s="218">
        <v>257735637.27000001</v>
      </c>
      <c r="J345" s="231"/>
      <c r="K345" s="220">
        <v>70441066</v>
      </c>
      <c r="L345" s="220"/>
      <c r="M345" s="333">
        <f t="shared" si="37"/>
        <v>225954917</v>
      </c>
      <c r="N345" s="220"/>
      <c r="O345" s="220">
        <f>ROUND(M345/S345,0)</f>
        <v>4908788</v>
      </c>
      <c r="Q345" s="340">
        <f t="shared" si="38"/>
        <v>1.9</v>
      </c>
      <c r="S345" s="222">
        <v>46.030693727249982</v>
      </c>
      <c r="W345" s="333"/>
    </row>
    <row r="346" spans="1:23" ht="15" customHeight="1" x14ac:dyDescent="0.25">
      <c r="A346" s="214">
        <v>353.2</v>
      </c>
      <c r="C346" s="112" t="s">
        <v>305</v>
      </c>
      <c r="E346" s="216" t="s">
        <v>306</v>
      </c>
      <c r="G346" s="217">
        <v>-15</v>
      </c>
      <c r="I346" s="218">
        <v>6568060.2699999996</v>
      </c>
      <c r="J346" s="231"/>
      <c r="K346" s="220">
        <v>7553269</v>
      </c>
      <c r="L346" s="220"/>
      <c r="M346" s="333">
        <f t="shared" si="37"/>
        <v>0</v>
      </c>
      <c r="N346" s="220"/>
      <c r="O346" s="220"/>
      <c r="Q346" s="340">
        <f t="shared" si="38"/>
        <v>0</v>
      </c>
      <c r="R346" s="225"/>
      <c r="S346" s="222"/>
      <c r="W346" s="333"/>
    </row>
    <row r="347" spans="1:23" x14ac:dyDescent="0.25">
      <c r="A347" s="214">
        <v>354</v>
      </c>
      <c r="C347" s="112" t="s">
        <v>307</v>
      </c>
      <c r="E347" s="216" t="s">
        <v>308</v>
      </c>
      <c r="G347" s="217">
        <v>-40</v>
      </c>
      <c r="I347" s="218">
        <v>76403298.640000001</v>
      </c>
      <c r="J347" s="231"/>
      <c r="K347" s="220">
        <v>49143732</v>
      </c>
      <c r="L347" s="220"/>
      <c r="M347" s="333">
        <f t="shared" si="37"/>
        <v>57820886</v>
      </c>
      <c r="N347" s="220"/>
      <c r="O347" s="220">
        <f>ROUND(M347/S347,0)</f>
        <v>1289330</v>
      </c>
      <c r="Q347" s="340">
        <f t="shared" si="38"/>
        <v>1.69</v>
      </c>
      <c r="S347" s="222">
        <v>44.84568419256513</v>
      </c>
      <c r="W347" s="333"/>
    </row>
    <row r="348" spans="1:23" x14ac:dyDescent="0.25">
      <c r="A348" s="214">
        <v>355</v>
      </c>
      <c r="C348" s="112" t="s">
        <v>309</v>
      </c>
      <c r="E348" s="216" t="s">
        <v>310</v>
      </c>
      <c r="G348" s="217">
        <v>-75</v>
      </c>
      <c r="I348" s="218">
        <v>228799845.74000001</v>
      </c>
      <c r="J348" s="231"/>
      <c r="K348" s="220">
        <v>72993220</v>
      </c>
      <c r="L348" s="220"/>
      <c r="M348" s="333">
        <f t="shared" si="37"/>
        <v>327406510</v>
      </c>
      <c r="N348" s="220"/>
      <c r="O348" s="220">
        <f>ROUND(M348/S348,0)</f>
        <v>6711919</v>
      </c>
      <c r="Q348" s="340">
        <f t="shared" si="38"/>
        <v>2.93</v>
      </c>
      <c r="S348" s="222">
        <v>48.779866085988225</v>
      </c>
      <c r="W348" s="333"/>
    </row>
    <row r="349" spans="1:23" x14ac:dyDescent="0.25">
      <c r="A349" s="214">
        <v>356</v>
      </c>
      <c r="C349" s="112" t="s">
        <v>311</v>
      </c>
      <c r="E349" s="216" t="s">
        <v>312</v>
      </c>
      <c r="G349" s="217">
        <v>-75</v>
      </c>
      <c r="I349" s="218">
        <v>178542714.22</v>
      </c>
      <c r="J349" s="231"/>
      <c r="K349" s="220">
        <v>114190318</v>
      </c>
      <c r="L349" s="220"/>
      <c r="M349" s="333">
        <f t="shared" si="37"/>
        <v>198259432</v>
      </c>
      <c r="N349" s="220"/>
      <c r="O349" s="220">
        <f>ROUND(M349/S349,0)</f>
        <v>4527061</v>
      </c>
      <c r="Q349" s="340">
        <f t="shared" si="38"/>
        <v>2.54</v>
      </c>
      <c r="S349" s="222">
        <v>43.794292146715051</v>
      </c>
      <c r="W349" s="333"/>
    </row>
    <row r="350" spans="1:23" x14ac:dyDescent="0.25">
      <c r="A350" s="214">
        <v>357</v>
      </c>
      <c r="C350" s="112" t="s">
        <v>313</v>
      </c>
      <c r="E350" s="216" t="s">
        <v>314</v>
      </c>
      <c r="G350" s="217">
        <v>0</v>
      </c>
      <c r="I350" s="218">
        <v>448760.26</v>
      </c>
      <c r="J350" s="231"/>
      <c r="K350" s="220">
        <v>229646</v>
      </c>
      <c r="L350" s="220"/>
      <c r="M350" s="333">
        <f t="shared" si="37"/>
        <v>219114</v>
      </c>
      <c r="N350" s="220"/>
      <c r="O350" s="220">
        <f>ROUND(M350/S350,0)</f>
        <v>7645</v>
      </c>
      <c r="Q350" s="340">
        <f t="shared" si="38"/>
        <v>1.7</v>
      </c>
      <c r="S350" s="222">
        <v>28.661085676913014</v>
      </c>
      <c r="W350" s="333"/>
    </row>
    <row r="351" spans="1:23" x14ac:dyDescent="0.25">
      <c r="A351" s="214">
        <v>358</v>
      </c>
      <c r="C351" s="232" t="s">
        <v>315</v>
      </c>
      <c r="E351" s="216" t="s">
        <v>316</v>
      </c>
      <c r="G351" s="217">
        <v>0</v>
      </c>
      <c r="I351" s="223">
        <v>1173303.32</v>
      </c>
      <c r="J351" s="231"/>
      <c r="K351" s="220">
        <v>966623</v>
      </c>
      <c r="L351" s="220"/>
      <c r="M351" s="333">
        <f t="shared" si="37"/>
        <v>206680</v>
      </c>
      <c r="N351" s="220"/>
      <c r="O351" s="220">
        <f>ROUND(M351/S351,0)</f>
        <v>8740</v>
      </c>
      <c r="Q351" s="345">
        <f t="shared" si="38"/>
        <v>0.74</v>
      </c>
      <c r="S351" s="336">
        <v>23.647597254004577</v>
      </c>
      <c r="W351" s="333"/>
    </row>
    <row r="352" spans="1:23" x14ac:dyDescent="0.25">
      <c r="A352" s="214"/>
      <c r="E352" s="216"/>
      <c r="G352" s="217"/>
      <c r="I352" s="218"/>
      <c r="K352" s="233"/>
      <c r="L352" s="211"/>
      <c r="M352" s="233"/>
      <c r="N352" s="211"/>
      <c r="O352" s="233"/>
      <c r="Q352" s="342"/>
      <c r="S352" s="222"/>
      <c r="W352" s="333"/>
    </row>
    <row r="353" spans="1:23" ht="15.6" x14ac:dyDescent="0.3">
      <c r="A353" s="214"/>
      <c r="C353" s="188" t="s">
        <v>317</v>
      </c>
      <c r="E353" s="216"/>
      <c r="G353" s="217"/>
      <c r="H353" s="228"/>
      <c r="I353" s="227">
        <f>+SUBTOTAL(9,I342:I352)</f>
        <v>804608304.85000002</v>
      </c>
      <c r="J353" s="228"/>
      <c r="K353" s="229">
        <f>+SUBTOTAL(9,K342:K352)</f>
        <v>339259584</v>
      </c>
      <c r="L353" s="229"/>
      <c r="M353" s="229">
        <f>+SUBTOTAL(9,M342:M352)</f>
        <v>847439437</v>
      </c>
      <c r="N353" s="229"/>
      <c r="O353" s="229">
        <f>+SUBTOTAL(9,O342:O352)</f>
        <v>18130691</v>
      </c>
      <c r="Q353" s="341">
        <f>ROUND(((O353/I353)*100),2)</f>
        <v>2.25</v>
      </c>
      <c r="S353" s="222"/>
      <c r="W353" s="333"/>
    </row>
    <row r="354" spans="1:23" ht="15.6" x14ac:dyDescent="0.3">
      <c r="A354" s="214"/>
      <c r="C354" s="188"/>
      <c r="E354" s="216"/>
      <c r="G354" s="217"/>
      <c r="H354" s="228"/>
      <c r="I354" s="218"/>
      <c r="J354" s="228"/>
      <c r="K354" s="229"/>
      <c r="L354" s="229"/>
      <c r="M354" s="229"/>
      <c r="N354" s="229"/>
      <c r="O354" s="229"/>
      <c r="Q354" s="342"/>
      <c r="S354" s="222"/>
      <c r="W354" s="333"/>
    </row>
    <row r="355" spans="1:23" x14ac:dyDescent="0.25">
      <c r="A355" s="214"/>
      <c r="E355" s="216"/>
      <c r="G355" s="217"/>
      <c r="I355" s="218"/>
      <c r="K355" s="211"/>
      <c r="L355" s="211"/>
      <c r="M355" s="211"/>
      <c r="N355" s="211"/>
      <c r="O355" s="211"/>
      <c r="Q355" s="342"/>
      <c r="S355" s="222"/>
      <c r="W355" s="333"/>
    </row>
    <row r="356" spans="1:23" ht="15.6" x14ac:dyDescent="0.3">
      <c r="A356" s="214"/>
      <c r="C356" s="196" t="s">
        <v>318</v>
      </c>
      <c r="D356" s="251"/>
      <c r="E356" s="216"/>
      <c r="G356" s="217"/>
      <c r="H356" s="251"/>
      <c r="I356" s="218"/>
      <c r="J356" s="251"/>
      <c r="K356" s="211"/>
      <c r="L356" s="211"/>
      <c r="M356" s="211"/>
      <c r="N356" s="211"/>
      <c r="O356" s="211"/>
      <c r="P356" s="251"/>
      <c r="Q356" s="342"/>
      <c r="S356" s="222"/>
      <c r="W356" s="333"/>
    </row>
    <row r="357" spans="1:23" ht="15.6" x14ac:dyDescent="0.3">
      <c r="A357" s="214"/>
      <c r="C357" s="205"/>
      <c r="E357" s="216"/>
      <c r="G357" s="217"/>
      <c r="I357" s="218"/>
      <c r="K357" s="211"/>
      <c r="L357" s="211"/>
      <c r="M357" s="211"/>
      <c r="N357" s="211"/>
      <c r="O357" s="211"/>
      <c r="Q357" s="342"/>
      <c r="S357" s="222"/>
      <c r="W357" s="333"/>
    </row>
    <row r="358" spans="1:23" x14ac:dyDescent="0.25">
      <c r="A358" s="214">
        <v>360.1</v>
      </c>
      <c r="C358" s="215" t="s">
        <v>245</v>
      </c>
      <c r="E358" s="216" t="s">
        <v>308</v>
      </c>
      <c r="G358" s="217">
        <v>0</v>
      </c>
      <c r="I358" s="218">
        <v>2168929.31</v>
      </c>
      <c r="J358" s="231"/>
      <c r="K358" s="220">
        <v>1458105</v>
      </c>
      <c r="L358" s="220"/>
      <c r="M358" s="333">
        <f t="shared" ref="M358:M372" si="39">ROUND(I358*(1-(G358/100))-K358,0)</f>
        <v>710824</v>
      </c>
      <c r="N358" s="220"/>
      <c r="O358" s="220">
        <f t="shared" ref="O358:O368" si="40">ROUND(M358/S358,0)</f>
        <v>13823</v>
      </c>
      <c r="Q358" s="340">
        <f t="shared" ref="Q358:Q368" si="41">ROUND(O358/I358*100,2)</f>
        <v>0.64</v>
      </c>
      <c r="S358" s="222">
        <v>51.423280040512189</v>
      </c>
      <c r="W358" s="333"/>
    </row>
    <row r="359" spans="1:23" x14ac:dyDescent="0.25">
      <c r="A359" s="214">
        <v>361</v>
      </c>
      <c r="C359" s="112" t="s">
        <v>319</v>
      </c>
      <c r="E359" s="216" t="s">
        <v>320</v>
      </c>
      <c r="G359" s="217">
        <v>-25</v>
      </c>
      <c r="I359" s="218">
        <v>10718796.73</v>
      </c>
      <c r="J359" s="231"/>
      <c r="K359" s="220">
        <v>2256794</v>
      </c>
      <c r="L359" s="220"/>
      <c r="M359" s="333">
        <f t="shared" si="39"/>
        <v>11141702</v>
      </c>
      <c r="N359" s="220"/>
      <c r="O359" s="220">
        <f t="shared" si="40"/>
        <v>230057</v>
      </c>
      <c r="Q359" s="340">
        <f t="shared" si="41"/>
        <v>2.15</v>
      </c>
      <c r="S359" s="222">
        <v>48.430180346609752</v>
      </c>
      <c r="W359" s="333"/>
    </row>
    <row r="360" spans="1:23" x14ac:dyDescent="0.25">
      <c r="A360" s="214">
        <v>362</v>
      </c>
      <c r="C360" s="232" t="s">
        <v>321</v>
      </c>
      <c r="E360" s="216" t="s">
        <v>322</v>
      </c>
      <c r="G360" s="217">
        <v>-20</v>
      </c>
      <c r="I360" s="218">
        <v>173228756.88999999</v>
      </c>
      <c r="J360" s="231"/>
      <c r="K360" s="220">
        <v>47843031</v>
      </c>
      <c r="L360" s="220"/>
      <c r="M360" s="333">
        <f t="shared" si="39"/>
        <v>160031477</v>
      </c>
      <c r="N360" s="220"/>
      <c r="O360" s="220">
        <f t="shared" si="40"/>
        <v>3967466</v>
      </c>
      <c r="Q360" s="340">
        <f t="shared" si="41"/>
        <v>2.29</v>
      </c>
      <c r="S360" s="222">
        <v>40.335941631257839</v>
      </c>
      <c r="W360" s="333"/>
    </row>
    <row r="361" spans="1:23" x14ac:dyDescent="0.25">
      <c r="A361" s="214">
        <v>364</v>
      </c>
      <c r="C361" s="232" t="s">
        <v>323</v>
      </c>
      <c r="E361" s="216" t="s">
        <v>324</v>
      </c>
      <c r="G361" s="217">
        <v>-50</v>
      </c>
      <c r="I361" s="218">
        <v>354797240.31999999</v>
      </c>
      <c r="J361" s="231"/>
      <c r="K361" s="220">
        <v>152141111</v>
      </c>
      <c r="L361" s="220"/>
      <c r="M361" s="333">
        <f t="shared" si="39"/>
        <v>380054749</v>
      </c>
      <c r="N361" s="220"/>
      <c r="O361" s="220">
        <f t="shared" si="40"/>
        <v>9477978</v>
      </c>
      <c r="Q361" s="340">
        <f t="shared" si="41"/>
        <v>2.67</v>
      </c>
      <c r="S361" s="222">
        <v>40.098716097462983</v>
      </c>
      <c r="W361" s="333"/>
    </row>
    <row r="362" spans="1:23" x14ac:dyDescent="0.25">
      <c r="A362" s="214">
        <v>365</v>
      </c>
      <c r="C362" s="112" t="s">
        <v>325</v>
      </c>
      <c r="E362" s="216" t="s">
        <v>326</v>
      </c>
      <c r="G362" s="217">
        <v>-30</v>
      </c>
      <c r="I362" s="218">
        <v>337937644.26999998</v>
      </c>
      <c r="J362" s="231"/>
      <c r="K362" s="220">
        <v>119403224</v>
      </c>
      <c r="L362" s="220"/>
      <c r="M362" s="333">
        <f t="shared" si="39"/>
        <v>319915714</v>
      </c>
      <c r="N362" s="220"/>
      <c r="O362" s="220">
        <f t="shared" si="40"/>
        <v>8351144</v>
      </c>
      <c r="Q362" s="340">
        <f t="shared" si="41"/>
        <v>2.4700000000000002</v>
      </c>
      <c r="S362" s="222">
        <v>38.308010734816691</v>
      </c>
      <c r="W362" s="333"/>
    </row>
    <row r="363" spans="1:23" x14ac:dyDescent="0.25">
      <c r="A363" s="214">
        <v>366</v>
      </c>
      <c r="C363" s="215" t="s">
        <v>327</v>
      </c>
      <c r="E363" s="216" t="s">
        <v>314</v>
      </c>
      <c r="G363" s="217">
        <v>0</v>
      </c>
      <c r="I363" s="218">
        <v>2050521.69</v>
      </c>
      <c r="J363" s="231"/>
      <c r="K363" s="220">
        <v>832564</v>
      </c>
      <c r="L363" s="220"/>
      <c r="M363" s="333">
        <f t="shared" si="39"/>
        <v>1217958</v>
      </c>
      <c r="N363" s="220"/>
      <c r="O363" s="220">
        <f t="shared" si="40"/>
        <v>47571</v>
      </c>
      <c r="Q363" s="340">
        <f t="shared" si="41"/>
        <v>2.3199999999999998</v>
      </c>
      <c r="S363" s="222">
        <v>25.602951377940343</v>
      </c>
      <c r="W363" s="333"/>
    </row>
    <row r="364" spans="1:23" x14ac:dyDescent="0.25">
      <c r="A364" s="214">
        <v>367</v>
      </c>
      <c r="C364" s="112" t="s">
        <v>328</v>
      </c>
      <c r="E364" s="216" t="s">
        <v>329</v>
      </c>
      <c r="G364" s="217">
        <v>-20</v>
      </c>
      <c r="I364" s="218">
        <v>181393660.78999999</v>
      </c>
      <c r="J364" s="231"/>
      <c r="K364" s="220">
        <v>40586062</v>
      </c>
      <c r="L364" s="220"/>
      <c r="M364" s="333">
        <f t="shared" si="39"/>
        <v>177086331</v>
      </c>
      <c r="N364" s="220"/>
      <c r="O364" s="220">
        <f t="shared" si="40"/>
        <v>4406186</v>
      </c>
      <c r="Q364" s="340">
        <f t="shared" si="41"/>
        <v>2.4300000000000002</v>
      </c>
      <c r="S364" s="222">
        <v>40.190389375300995</v>
      </c>
      <c r="W364" s="333"/>
    </row>
    <row r="365" spans="1:23" x14ac:dyDescent="0.25">
      <c r="A365" s="214">
        <v>368</v>
      </c>
      <c r="C365" s="112" t="s">
        <v>330</v>
      </c>
      <c r="E365" s="216" t="s">
        <v>331</v>
      </c>
      <c r="G365" s="217">
        <v>-5</v>
      </c>
      <c r="I365" s="218">
        <v>308054000.11000001</v>
      </c>
      <c r="J365" s="231"/>
      <c r="K365" s="220">
        <v>141176694</v>
      </c>
      <c r="L365" s="220"/>
      <c r="M365" s="333">
        <f t="shared" si="39"/>
        <v>182280006</v>
      </c>
      <c r="N365" s="220"/>
      <c r="O365" s="220">
        <f t="shared" si="40"/>
        <v>5515604</v>
      </c>
      <c r="Q365" s="340">
        <f t="shared" si="41"/>
        <v>1.79</v>
      </c>
      <c r="S365" s="222">
        <v>33.048058925187526</v>
      </c>
      <c r="W365" s="333"/>
    </row>
    <row r="366" spans="1:23" x14ac:dyDescent="0.25">
      <c r="A366" s="214">
        <v>369</v>
      </c>
      <c r="C366" s="112" t="s">
        <v>332</v>
      </c>
      <c r="E366" s="216" t="s">
        <v>333</v>
      </c>
      <c r="G366" s="217">
        <v>-25</v>
      </c>
      <c r="I366" s="218">
        <v>94875368.049999997</v>
      </c>
      <c r="J366" s="231"/>
      <c r="K366" s="220">
        <v>61837515</v>
      </c>
      <c r="L366" s="220"/>
      <c r="M366" s="333">
        <f t="shared" si="39"/>
        <v>56756695</v>
      </c>
      <c r="N366" s="220"/>
      <c r="O366" s="220">
        <f t="shared" si="40"/>
        <v>1549728</v>
      </c>
      <c r="Q366" s="340">
        <f t="shared" si="41"/>
        <v>1.63</v>
      </c>
      <c r="S366" s="222">
        <v>36.623649440417928</v>
      </c>
      <c r="W366" s="333"/>
    </row>
    <row r="367" spans="1:23" x14ac:dyDescent="0.25">
      <c r="A367" s="214">
        <v>370</v>
      </c>
      <c r="C367" s="112" t="s">
        <v>334</v>
      </c>
      <c r="E367" s="216" t="s">
        <v>335</v>
      </c>
      <c r="F367" s="210" t="s">
        <v>178</v>
      </c>
      <c r="G367" s="217">
        <v>0</v>
      </c>
      <c r="I367" s="218">
        <v>66212808.460000001</v>
      </c>
      <c r="J367" s="231"/>
      <c r="K367" s="220">
        <v>56280887</v>
      </c>
      <c r="L367" s="220"/>
      <c r="M367" s="333">
        <f t="shared" si="39"/>
        <v>9931921</v>
      </c>
      <c r="N367" s="220"/>
      <c r="O367" s="220">
        <f t="shared" si="40"/>
        <v>2326567</v>
      </c>
      <c r="Q367" s="340">
        <f t="shared" si="41"/>
        <v>3.51</v>
      </c>
      <c r="S367" s="222">
        <v>4.268916820362362</v>
      </c>
      <c r="W367" s="333"/>
    </row>
    <row r="368" spans="1:23" x14ac:dyDescent="0.25">
      <c r="A368" s="214">
        <v>370.1</v>
      </c>
      <c r="C368" s="112" t="s">
        <v>336</v>
      </c>
      <c r="E368" s="216" t="s">
        <v>335</v>
      </c>
      <c r="G368" s="217">
        <v>0</v>
      </c>
      <c r="I368" s="218">
        <v>10416674.08</v>
      </c>
      <c r="J368" s="231"/>
      <c r="K368" s="220">
        <v>3863114</v>
      </c>
      <c r="L368" s="220"/>
      <c r="M368" s="333">
        <f t="shared" si="39"/>
        <v>6553560</v>
      </c>
      <c r="N368" s="220"/>
      <c r="O368" s="220">
        <f t="shared" si="40"/>
        <v>447268</v>
      </c>
      <c r="Q368" s="340">
        <f t="shared" si="41"/>
        <v>4.29</v>
      </c>
      <c r="S368" s="222">
        <v>14.65242315569189</v>
      </c>
      <c r="W368" s="333"/>
    </row>
    <row r="369" spans="1:23" x14ac:dyDescent="0.25">
      <c r="A369" s="214"/>
      <c r="C369" s="112" t="s">
        <v>337</v>
      </c>
      <c r="E369" s="216"/>
      <c r="G369" s="217"/>
      <c r="I369" s="218"/>
      <c r="J369" s="231"/>
      <c r="K369" s="220">
        <v>-22208790</v>
      </c>
      <c r="L369" s="220"/>
      <c r="M369" s="333">
        <f t="shared" si="39"/>
        <v>22208790</v>
      </c>
      <c r="N369" s="220"/>
      <c r="O369" s="220"/>
      <c r="Q369" s="342">
        <v>0</v>
      </c>
      <c r="S369" s="222"/>
      <c r="W369" s="333"/>
    </row>
    <row r="370" spans="1:23" x14ac:dyDescent="0.25">
      <c r="A370" s="214">
        <v>370.2</v>
      </c>
      <c r="C370" s="215" t="s">
        <v>339</v>
      </c>
      <c r="E370" s="216" t="s">
        <v>340</v>
      </c>
      <c r="G370" s="217">
        <v>0</v>
      </c>
      <c r="I370" s="218">
        <v>698893.34</v>
      </c>
      <c r="J370" s="231"/>
      <c r="K370" s="220">
        <v>4284</v>
      </c>
      <c r="L370" s="220"/>
      <c r="M370" s="333">
        <f t="shared" si="39"/>
        <v>694609</v>
      </c>
      <c r="N370" s="220"/>
      <c r="O370" s="220">
        <f>ROUND(M370/S370,0)</f>
        <v>47904</v>
      </c>
      <c r="Q370" s="340">
        <f t="shared" ref="Q370:Q372" si="42">ROUND(O370/I370*100,2)</f>
        <v>6.85</v>
      </c>
      <c r="S370" s="222">
        <v>14.5000208750835</v>
      </c>
      <c r="W370" s="333"/>
    </row>
    <row r="371" spans="1:23" x14ac:dyDescent="0.25">
      <c r="A371" s="214">
        <v>371</v>
      </c>
      <c r="C371" s="112" t="s">
        <v>341</v>
      </c>
      <c r="E371" s="216" t="s">
        <v>342</v>
      </c>
      <c r="G371" s="217">
        <v>-10</v>
      </c>
      <c r="I371" s="218">
        <v>17054091.739999998</v>
      </c>
      <c r="J371" s="231"/>
      <c r="K371" s="220">
        <v>17012710</v>
      </c>
      <c r="L371" s="220"/>
      <c r="M371" s="333">
        <f t="shared" si="39"/>
        <v>1746791</v>
      </c>
      <c r="N371" s="220"/>
      <c r="O371" s="220">
        <f>ROUND(M371/S371,0)</f>
        <v>90485</v>
      </c>
      <c r="Q371" s="340">
        <f t="shared" si="42"/>
        <v>0.53</v>
      </c>
      <c r="S371" s="222">
        <v>19.30475769464552</v>
      </c>
      <c r="W371" s="333"/>
    </row>
    <row r="372" spans="1:23" x14ac:dyDescent="0.25">
      <c r="A372" s="214">
        <v>373</v>
      </c>
      <c r="C372" s="112" t="s">
        <v>343</v>
      </c>
      <c r="E372" s="216" t="s">
        <v>344</v>
      </c>
      <c r="G372" s="217">
        <v>-10</v>
      </c>
      <c r="I372" s="223">
        <v>95997822.299999997</v>
      </c>
      <c r="J372" s="231"/>
      <c r="K372" s="220">
        <v>20947022</v>
      </c>
      <c r="L372" s="220"/>
      <c r="M372" s="333">
        <f t="shared" si="39"/>
        <v>84650583</v>
      </c>
      <c r="N372" s="220"/>
      <c r="O372" s="220">
        <f>ROUND(M372/S372,0)</f>
        <v>3837892</v>
      </c>
      <c r="Q372" s="345">
        <f t="shared" si="42"/>
        <v>4</v>
      </c>
      <c r="S372" s="222">
        <v>22.056530772622054</v>
      </c>
      <c r="W372" s="333"/>
    </row>
    <row r="373" spans="1:23" x14ac:dyDescent="0.25">
      <c r="A373" s="214"/>
      <c r="E373" s="216"/>
      <c r="G373" s="217"/>
      <c r="I373" s="218"/>
      <c r="K373" s="233"/>
      <c r="L373" s="211"/>
      <c r="M373" s="233"/>
      <c r="N373" s="211"/>
      <c r="O373" s="233"/>
      <c r="Q373" s="342"/>
      <c r="S373" s="222"/>
      <c r="W373" s="333"/>
    </row>
    <row r="374" spans="1:23" ht="15.6" x14ac:dyDescent="0.3">
      <c r="A374" s="214"/>
      <c r="C374" s="188" t="s">
        <v>345</v>
      </c>
      <c r="E374" s="216"/>
      <c r="G374" s="217"/>
      <c r="H374" s="228"/>
      <c r="I374" s="227">
        <f>+SUBTOTAL(9,I358:I373)</f>
        <v>1655605208.0799999</v>
      </c>
      <c r="J374" s="228"/>
      <c r="K374" s="229">
        <f>+SUBTOTAL(9,K358:K373)</f>
        <v>643434327</v>
      </c>
      <c r="L374" s="229"/>
      <c r="M374" s="229">
        <f>+SUBTOTAL(9,M358:M373)</f>
        <v>1414981710</v>
      </c>
      <c r="N374" s="229"/>
      <c r="O374" s="229">
        <f>+SUBTOTAL(9,O358:O373)</f>
        <v>40309673</v>
      </c>
      <c r="P374" s="228"/>
      <c r="Q374" s="341">
        <f>ROUND(((O374/I374)*100),2)</f>
        <v>2.4300000000000002</v>
      </c>
      <c r="S374" s="222"/>
      <c r="W374" s="333"/>
    </row>
    <row r="375" spans="1:23" ht="15.6" x14ac:dyDescent="0.3">
      <c r="A375" s="214"/>
      <c r="C375" s="188"/>
      <c r="E375" s="216"/>
      <c r="G375" s="217"/>
      <c r="H375" s="228"/>
      <c r="I375" s="218"/>
      <c r="J375" s="228"/>
      <c r="K375" s="229"/>
      <c r="L375" s="229"/>
      <c r="M375" s="229"/>
      <c r="N375" s="229"/>
      <c r="O375" s="229"/>
      <c r="P375" s="228"/>
      <c r="Q375" s="342"/>
      <c r="S375" s="222"/>
      <c r="W375" s="333"/>
    </row>
    <row r="376" spans="1:23" x14ac:dyDescent="0.25">
      <c r="A376" s="214"/>
      <c r="E376" s="202"/>
      <c r="G376" s="217"/>
      <c r="I376" s="218"/>
      <c r="K376" s="211"/>
      <c r="L376" s="211"/>
      <c r="M376" s="211"/>
      <c r="N376" s="211"/>
      <c r="O376" s="211"/>
      <c r="Q376" s="342"/>
      <c r="S376" s="222"/>
      <c r="W376" s="333"/>
    </row>
    <row r="377" spans="1:23" ht="15.6" x14ac:dyDescent="0.3">
      <c r="A377" s="214"/>
      <c r="C377" s="196" t="s">
        <v>346</v>
      </c>
      <c r="E377" s="202"/>
      <c r="G377" s="217"/>
      <c r="I377" s="218"/>
      <c r="K377" s="211"/>
      <c r="L377" s="211"/>
      <c r="M377" s="211"/>
      <c r="N377" s="211"/>
      <c r="O377" s="211"/>
      <c r="Q377" s="342"/>
      <c r="S377" s="222"/>
      <c r="W377" s="333"/>
    </row>
    <row r="378" spans="1:23" ht="15.6" x14ac:dyDescent="0.3">
      <c r="A378" s="214"/>
      <c r="C378" s="205"/>
      <c r="E378" s="202"/>
      <c r="G378" s="217"/>
      <c r="I378" s="218"/>
      <c r="K378" s="211"/>
      <c r="L378" s="211"/>
      <c r="M378" s="211"/>
      <c r="N378" s="211"/>
      <c r="O378" s="211"/>
      <c r="Q378" s="342"/>
      <c r="S378" s="222"/>
      <c r="W378" s="333"/>
    </row>
    <row r="379" spans="1:23" x14ac:dyDescent="0.25">
      <c r="A379" s="214">
        <v>390.1</v>
      </c>
      <c r="C379" s="254" t="s">
        <v>347</v>
      </c>
      <c r="E379" s="216" t="s">
        <v>348</v>
      </c>
      <c r="G379" s="217">
        <v>-15</v>
      </c>
      <c r="I379" s="218">
        <v>56676361.140000001</v>
      </c>
      <c r="J379" s="231"/>
      <c r="K379" s="220">
        <v>11157166</v>
      </c>
      <c r="L379" s="220"/>
      <c r="M379" s="333">
        <f t="shared" ref="M379:M391" si="43">ROUND(I379*(1-(G379/100))-K379,0)</f>
        <v>54020649</v>
      </c>
      <c r="N379" s="220"/>
      <c r="O379" s="220">
        <f t="shared" ref="O379:O391" si="44">ROUND(M379/S379,0)</f>
        <v>1378746</v>
      </c>
      <c r="Q379" s="340">
        <f t="shared" ref="Q379:Q391" si="45">ROUND(O379/I379*100,2)</f>
        <v>2.4300000000000002</v>
      </c>
      <c r="S379" s="222">
        <v>39.181001431735794</v>
      </c>
      <c r="W379" s="333"/>
    </row>
    <row r="380" spans="1:23" x14ac:dyDescent="0.25">
      <c r="A380" s="214">
        <v>390.2</v>
      </c>
      <c r="C380" s="254" t="s">
        <v>349</v>
      </c>
      <c r="E380" s="216" t="s">
        <v>350</v>
      </c>
      <c r="G380" s="217">
        <v>-10</v>
      </c>
      <c r="I380" s="218">
        <v>528658.32999999996</v>
      </c>
      <c r="J380" s="231"/>
      <c r="K380" s="220">
        <v>445844</v>
      </c>
      <c r="L380" s="220"/>
      <c r="M380" s="333">
        <f t="shared" si="43"/>
        <v>135680</v>
      </c>
      <c r="N380" s="220"/>
      <c r="O380" s="220">
        <f t="shared" si="44"/>
        <v>7551</v>
      </c>
      <c r="Q380" s="340">
        <f t="shared" si="45"/>
        <v>1.43</v>
      </c>
      <c r="S380" s="222">
        <v>17.968480995894584</v>
      </c>
      <c r="W380" s="333"/>
    </row>
    <row r="381" spans="1:23" x14ac:dyDescent="0.25">
      <c r="A381" s="214">
        <v>391.1</v>
      </c>
      <c r="C381" s="254" t="s">
        <v>351</v>
      </c>
      <c r="E381" s="216" t="s">
        <v>173</v>
      </c>
      <c r="G381" s="217">
        <v>0</v>
      </c>
      <c r="I381" s="218">
        <v>9997759.4700000007</v>
      </c>
      <c r="J381" s="231"/>
      <c r="K381" s="220">
        <v>5677517</v>
      </c>
      <c r="L381" s="220"/>
      <c r="M381" s="333">
        <f t="shared" si="43"/>
        <v>4320242</v>
      </c>
      <c r="N381" s="220"/>
      <c r="O381" s="220">
        <f t="shared" si="44"/>
        <v>435890</v>
      </c>
      <c r="Q381" s="340">
        <f t="shared" si="45"/>
        <v>4.3600000000000003</v>
      </c>
      <c r="S381" s="222">
        <v>9.9113124870953673</v>
      </c>
      <c r="W381" s="333"/>
    </row>
    <row r="382" spans="1:23" x14ac:dyDescent="0.25">
      <c r="A382" s="214">
        <v>391.2</v>
      </c>
      <c r="C382" s="254" t="s">
        <v>352</v>
      </c>
      <c r="E382" s="216" t="s">
        <v>175</v>
      </c>
      <c r="G382" s="217">
        <v>0</v>
      </c>
      <c r="I382" s="218">
        <v>26955602.789999999</v>
      </c>
      <c r="J382" s="231"/>
      <c r="K382" s="220">
        <v>14275399</v>
      </c>
      <c r="L382" s="220"/>
      <c r="M382" s="333">
        <f t="shared" si="43"/>
        <v>12680204</v>
      </c>
      <c r="N382" s="220"/>
      <c r="O382" s="220">
        <f t="shared" si="44"/>
        <v>3152434</v>
      </c>
      <c r="Q382" s="340">
        <f t="shared" si="45"/>
        <v>11.69</v>
      </c>
      <c r="S382" s="222">
        <v>4.0223535211205057</v>
      </c>
      <c r="W382" s="333"/>
    </row>
    <row r="383" spans="1:23" x14ac:dyDescent="0.25">
      <c r="A383" s="214">
        <v>391.31</v>
      </c>
      <c r="C383" s="254" t="s">
        <v>353</v>
      </c>
      <c r="E383" s="216" t="s">
        <v>354</v>
      </c>
      <c r="G383" s="217">
        <v>0</v>
      </c>
      <c r="I383" s="218">
        <v>7487177.8600000003</v>
      </c>
      <c r="J383" s="231"/>
      <c r="K383" s="220">
        <v>3350909</v>
      </c>
      <c r="L383" s="220"/>
      <c r="M383" s="333">
        <f t="shared" si="43"/>
        <v>4136269</v>
      </c>
      <c r="N383" s="220"/>
      <c r="O383" s="220">
        <f t="shared" si="44"/>
        <v>1873226</v>
      </c>
      <c r="Q383" s="340">
        <f t="shared" si="45"/>
        <v>25.02</v>
      </c>
      <c r="S383" s="222">
        <v>2.2080992896746041</v>
      </c>
      <c r="W383" s="333"/>
    </row>
    <row r="384" spans="1:23" x14ac:dyDescent="0.25">
      <c r="A384" s="214">
        <v>392</v>
      </c>
      <c r="C384" s="215" t="s">
        <v>355</v>
      </c>
      <c r="E384" s="216" t="s">
        <v>356</v>
      </c>
      <c r="G384" s="217">
        <v>0</v>
      </c>
      <c r="I384" s="218">
        <v>1080256.71</v>
      </c>
      <c r="J384" s="231"/>
      <c r="K384" s="220">
        <v>850491</v>
      </c>
      <c r="L384" s="220"/>
      <c r="M384" s="333">
        <f t="shared" si="43"/>
        <v>229766</v>
      </c>
      <c r="N384" s="220"/>
      <c r="O384" s="220">
        <f t="shared" si="44"/>
        <v>21335</v>
      </c>
      <c r="Q384" s="340">
        <f t="shared" si="45"/>
        <v>1.97</v>
      </c>
      <c r="S384" s="222">
        <v>10.769439887508788</v>
      </c>
      <c r="W384" s="333"/>
    </row>
    <row r="385" spans="1:23" x14ac:dyDescent="0.25">
      <c r="A385" s="214">
        <v>392.1</v>
      </c>
      <c r="C385" s="215" t="s">
        <v>357</v>
      </c>
      <c r="E385" s="216" t="s">
        <v>358</v>
      </c>
      <c r="G385" s="217">
        <v>0</v>
      </c>
      <c r="I385" s="218">
        <v>4496087.6399999997</v>
      </c>
      <c r="J385" s="231"/>
      <c r="K385" s="220">
        <v>2506216</v>
      </c>
      <c r="L385" s="220"/>
      <c r="M385" s="333">
        <f t="shared" si="43"/>
        <v>1989872</v>
      </c>
      <c r="N385" s="220"/>
      <c r="O385" s="220">
        <f t="shared" si="44"/>
        <v>143633</v>
      </c>
      <c r="Q385" s="340">
        <f t="shared" si="45"/>
        <v>3.19</v>
      </c>
      <c r="S385" s="222">
        <v>13.853863666427632</v>
      </c>
      <c r="W385" s="333"/>
    </row>
    <row r="386" spans="1:23" x14ac:dyDescent="0.25">
      <c r="A386" s="214">
        <v>393</v>
      </c>
      <c r="C386" s="232" t="s">
        <v>359</v>
      </c>
      <c r="E386" s="216" t="s">
        <v>360</v>
      </c>
      <c r="G386" s="217">
        <v>0</v>
      </c>
      <c r="I386" s="218">
        <v>1504425.91</v>
      </c>
      <c r="J386" s="231"/>
      <c r="K386" s="220">
        <v>311738</v>
      </c>
      <c r="L386" s="220"/>
      <c r="M386" s="333">
        <f t="shared" si="43"/>
        <v>1192688</v>
      </c>
      <c r="N386" s="220"/>
      <c r="O386" s="220">
        <f t="shared" si="44"/>
        <v>66208</v>
      </c>
      <c r="Q386" s="340">
        <f t="shared" si="45"/>
        <v>4.4000000000000004</v>
      </c>
      <c r="S386" s="222">
        <v>18.014258095698406</v>
      </c>
      <c r="W386" s="333"/>
    </row>
    <row r="387" spans="1:23" x14ac:dyDescent="0.25">
      <c r="A387" s="214">
        <v>394</v>
      </c>
      <c r="C387" s="254" t="s">
        <v>361</v>
      </c>
      <c r="E387" s="216" t="s">
        <v>360</v>
      </c>
      <c r="G387" s="217">
        <v>0</v>
      </c>
      <c r="I387" s="218">
        <v>12146898.050000001</v>
      </c>
      <c r="J387" s="231"/>
      <c r="K387" s="220">
        <v>3584231</v>
      </c>
      <c r="L387" s="220"/>
      <c r="M387" s="333">
        <f t="shared" si="43"/>
        <v>8562667</v>
      </c>
      <c r="N387" s="220"/>
      <c r="O387" s="220">
        <f t="shared" si="44"/>
        <v>488036</v>
      </c>
      <c r="Q387" s="340">
        <f t="shared" si="45"/>
        <v>4.0199999999999996</v>
      </c>
      <c r="S387" s="222">
        <v>17.545154455818832</v>
      </c>
      <c r="W387" s="333"/>
    </row>
    <row r="388" spans="1:23" x14ac:dyDescent="0.25">
      <c r="A388" s="214">
        <v>396</v>
      </c>
      <c r="C388" s="254" t="s">
        <v>362</v>
      </c>
      <c r="E388" s="216" t="s">
        <v>363</v>
      </c>
      <c r="G388" s="217">
        <v>0</v>
      </c>
      <c r="I388" s="218">
        <v>2293200.2799999998</v>
      </c>
      <c r="J388" s="231"/>
      <c r="K388" s="220">
        <v>733922</v>
      </c>
      <c r="L388" s="220"/>
      <c r="M388" s="333">
        <f t="shared" si="43"/>
        <v>1559278</v>
      </c>
      <c r="N388" s="220"/>
      <c r="O388" s="220">
        <f t="shared" si="44"/>
        <v>129523</v>
      </c>
      <c r="Q388" s="340">
        <f t="shared" si="45"/>
        <v>5.65</v>
      </c>
      <c r="S388" s="222">
        <v>12.038618623719339</v>
      </c>
      <c r="W388" s="333"/>
    </row>
    <row r="389" spans="1:23" x14ac:dyDescent="0.25">
      <c r="A389" s="214">
        <v>397</v>
      </c>
      <c r="C389" s="232" t="s">
        <v>364</v>
      </c>
      <c r="E389" s="216" t="s">
        <v>365</v>
      </c>
      <c r="G389" s="217">
        <v>0</v>
      </c>
      <c r="I389" s="218">
        <v>25857151.870000001</v>
      </c>
      <c r="J389" s="231"/>
      <c r="K389" s="220">
        <v>8888012</v>
      </c>
      <c r="L389" s="220"/>
      <c r="M389" s="333">
        <f t="shared" si="43"/>
        <v>16969140</v>
      </c>
      <c r="N389" s="220"/>
      <c r="O389" s="220">
        <f t="shared" si="44"/>
        <v>1268220</v>
      </c>
      <c r="Q389" s="340">
        <f t="shared" si="45"/>
        <v>4.9000000000000004</v>
      </c>
      <c r="S389" s="222">
        <v>13.380281023797133</v>
      </c>
      <c r="W389" s="333"/>
    </row>
    <row r="390" spans="1:23" x14ac:dyDescent="0.25">
      <c r="A390" s="214">
        <v>397.1</v>
      </c>
      <c r="C390" s="232" t="s">
        <v>366</v>
      </c>
      <c r="E390" s="216" t="s">
        <v>367</v>
      </c>
      <c r="G390" s="217">
        <v>0</v>
      </c>
      <c r="I390" s="218">
        <v>20009653.109999999</v>
      </c>
      <c r="J390" s="231"/>
      <c r="K390" s="220">
        <v>7845508</v>
      </c>
      <c r="L390" s="220"/>
      <c r="M390" s="333">
        <f t="shared" si="43"/>
        <v>12164145</v>
      </c>
      <c r="N390" s="220"/>
      <c r="O390" s="220">
        <f t="shared" si="44"/>
        <v>2169315</v>
      </c>
      <c r="Q390" s="340">
        <f t="shared" si="45"/>
        <v>10.84</v>
      </c>
      <c r="S390" s="222">
        <v>5.607366841606682</v>
      </c>
      <c r="W390" s="333"/>
    </row>
    <row r="391" spans="1:23" x14ac:dyDescent="0.25">
      <c r="A391" s="214">
        <v>397.2</v>
      </c>
      <c r="C391" s="232" t="s">
        <v>368</v>
      </c>
      <c r="E391" s="216" t="s">
        <v>367</v>
      </c>
      <c r="G391" s="217">
        <v>0</v>
      </c>
      <c r="I391" s="223">
        <v>5875508.0300000003</v>
      </c>
      <c r="J391" s="231"/>
      <c r="K391" s="220">
        <v>497906</v>
      </c>
      <c r="L391" s="220"/>
      <c r="M391" s="333">
        <f t="shared" si="43"/>
        <v>5377602</v>
      </c>
      <c r="N391" s="220"/>
      <c r="O391" s="220">
        <f t="shared" si="44"/>
        <v>827323</v>
      </c>
      <c r="Q391" s="345">
        <f t="shared" si="45"/>
        <v>14.08</v>
      </c>
      <c r="R391" s="225"/>
      <c r="S391" s="222">
        <v>6.5000030217943898</v>
      </c>
      <c r="W391" s="333"/>
    </row>
    <row r="392" spans="1:23" x14ac:dyDescent="0.25">
      <c r="A392" s="214"/>
      <c r="E392" s="216"/>
      <c r="G392" s="217"/>
      <c r="I392" s="218"/>
      <c r="K392" s="233"/>
      <c r="L392" s="211"/>
      <c r="M392" s="233"/>
      <c r="N392" s="211"/>
      <c r="O392" s="233"/>
      <c r="Q392" s="221"/>
      <c r="S392" s="222"/>
    </row>
    <row r="393" spans="1:23" ht="15.6" x14ac:dyDescent="0.3">
      <c r="C393" s="188" t="s">
        <v>369</v>
      </c>
      <c r="E393" s="202"/>
      <c r="G393" s="217"/>
      <c r="I393" s="271">
        <f>+SUBTOTAL(9,I379:I392)</f>
        <v>174908741.18999997</v>
      </c>
      <c r="J393" s="228"/>
      <c r="K393" s="272">
        <f>+SUBTOTAL(9,K379:K392)</f>
        <v>60124859</v>
      </c>
      <c r="L393" s="229"/>
      <c r="M393" s="272">
        <f>+SUBTOTAL(9,M379:M392)</f>
        <v>123338202</v>
      </c>
      <c r="N393" s="229"/>
      <c r="O393" s="272">
        <f>+SUBTOTAL(9,O379:O392)</f>
        <v>11961440</v>
      </c>
      <c r="P393" s="228"/>
      <c r="Q393" s="338">
        <f>ROUND(((O393/I393)*100),2)</f>
        <v>6.84</v>
      </c>
      <c r="S393" s="273"/>
    </row>
    <row r="394" spans="1:23" ht="15.6" x14ac:dyDescent="0.3">
      <c r="C394" s="228"/>
      <c r="E394" s="202"/>
      <c r="G394" s="217"/>
      <c r="I394" s="227"/>
      <c r="J394" s="228"/>
      <c r="K394" s="229"/>
      <c r="L394" s="229"/>
      <c r="M394" s="229"/>
      <c r="N394" s="229"/>
      <c r="O394" s="229"/>
      <c r="P394" s="228"/>
      <c r="Q394" s="221"/>
      <c r="S394" s="273"/>
    </row>
    <row r="395" spans="1:23" ht="16.2" thickBot="1" x14ac:dyDescent="0.35">
      <c r="C395" s="188" t="s">
        <v>370</v>
      </c>
      <c r="E395" s="202"/>
      <c r="G395" s="217"/>
      <c r="I395" s="274">
        <f>+SUBTOTAL(9,I16:I394)</f>
        <v>8449146032.4399977</v>
      </c>
      <c r="J395" s="228"/>
      <c r="K395" s="275">
        <f>+SUBTOTAL(9,K16:K394)</f>
        <v>2821716576</v>
      </c>
      <c r="L395" s="229"/>
      <c r="M395" s="275">
        <f>+SUBTOTAL(9,M16:M394)</f>
        <v>6879745754</v>
      </c>
      <c r="N395" s="229"/>
      <c r="O395" s="275">
        <f>+SUBTOTAL(9,O16:O394)</f>
        <v>287639343</v>
      </c>
      <c r="P395" s="228"/>
      <c r="Q395" s="230">
        <f>ROUND(((O395/I395)*100),2)</f>
        <v>3.4</v>
      </c>
      <c r="S395" s="273"/>
      <c r="U395" s="333"/>
    </row>
    <row r="396" spans="1:23" ht="16.2" thickTop="1" x14ac:dyDescent="0.3">
      <c r="C396" s="188"/>
      <c r="E396" s="202"/>
      <c r="G396" s="217"/>
      <c r="I396" s="276"/>
      <c r="J396" s="228"/>
      <c r="K396" s="277"/>
      <c r="L396" s="229"/>
      <c r="M396" s="277"/>
      <c r="N396" s="229"/>
      <c r="O396" s="277"/>
      <c r="P396" s="228"/>
      <c r="Q396" s="221"/>
      <c r="S396" s="273"/>
    </row>
    <row r="397" spans="1:23" ht="15.6" x14ac:dyDescent="0.3">
      <c r="C397" s="188"/>
      <c r="E397" s="202"/>
      <c r="G397" s="217"/>
      <c r="I397" s="218"/>
      <c r="J397" s="228"/>
      <c r="K397" s="229"/>
      <c r="L397" s="229"/>
      <c r="M397" s="229"/>
      <c r="N397" s="229"/>
      <c r="O397" s="229"/>
      <c r="P397" s="228"/>
      <c r="Q397" s="221"/>
      <c r="S397" s="273"/>
    </row>
    <row r="398" spans="1:23" ht="15.6" x14ac:dyDescent="0.3">
      <c r="C398" s="212" t="s">
        <v>371</v>
      </c>
      <c r="E398" s="202"/>
      <c r="G398" s="217"/>
      <c r="I398" s="218"/>
      <c r="J398" s="219"/>
      <c r="K398" s="211"/>
      <c r="L398" s="211"/>
      <c r="M398" s="211"/>
      <c r="N398" s="211"/>
      <c r="O398" s="211"/>
      <c r="P398" s="219"/>
      <c r="Q398" s="221"/>
      <c r="S398" s="226"/>
    </row>
    <row r="399" spans="1:23" x14ac:dyDescent="0.25">
      <c r="E399" s="202"/>
      <c r="G399" s="217"/>
      <c r="I399" s="218"/>
      <c r="J399" s="219"/>
      <c r="K399" s="211"/>
      <c r="L399" s="211"/>
      <c r="M399" s="211"/>
      <c r="N399" s="211"/>
      <c r="O399" s="211"/>
      <c r="P399" s="219"/>
      <c r="Q399" s="221"/>
      <c r="S399" s="226"/>
    </row>
    <row r="400" spans="1:23" x14ac:dyDescent="0.25">
      <c r="A400" s="214">
        <v>301</v>
      </c>
      <c r="C400" s="112" t="s">
        <v>372</v>
      </c>
      <c r="E400" s="202"/>
      <c r="G400" s="217"/>
      <c r="I400" s="218">
        <v>44455.58</v>
      </c>
      <c r="J400" s="219"/>
      <c r="K400" s="211"/>
      <c r="L400" s="211"/>
      <c r="M400" s="211"/>
      <c r="N400" s="211"/>
      <c r="O400" s="211"/>
      <c r="P400" s="219"/>
      <c r="Q400" s="221"/>
      <c r="S400" s="226"/>
    </row>
    <row r="401" spans="1:19" x14ac:dyDescent="0.25">
      <c r="A401" s="214">
        <v>310.2</v>
      </c>
      <c r="C401" s="112" t="s">
        <v>373</v>
      </c>
      <c r="E401" s="202"/>
      <c r="G401" s="217"/>
      <c r="I401" s="218">
        <v>22958202.420000002</v>
      </c>
      <c r="J401" s="219"/>
      <c r="K401" s="211"/>
      <c r="L401" s="211"/>
      <c r="M401" s="211"/>
      <c r="N401" s="211"/>
      <c r="O401" s="211"/>
      <c r="P401" s="219"/>
      <c r="Q401" s="221"/>
      <c r="S401" s="226"/>
    </row>
    <row r="402" spans="1:19" x14ac:dyDescent="0.25">
      <c r="A402" s="214">
        <v>340.2</v>
      </c>
      <c r="C402" s="112" t="s">
        <v>373</v>
      </c>
      <c r="E402" s="202"/>
      <c r="G402" s="217"/>
      <c r="I402" s="218">
        <v>135099.01999999999</v>
      </c>
      <c r="J402" s="219"/>
      <c r="K402" s="211"/>
      <c r="L402" s="211"/>
      <c r="M402" s="211"/>
      <c r="N402" s="211"/>
      <c r="O402" s="211"/>
      <c r="P402" s="219"/>
      <c r="Q402" s="221"/>
      <c r="S402" s="226"/>
    </row>
    <row r="403" spans="1:19" x14ac:dyDescent="0.25">
      <c r="A403" s="214">
        <v>350.2</v>
      </c>
      <c r="C403" s="112" t="s">
        <v>373</v>
      </c>
      <c r="E403" s="202"/>
      <c r="G403" s="217"/>
      <c r="I403" s="218">
        <v>2360270.0699999998</v>
      </c>
      <c r="J403" s="219"/>
      <c r="K403" s="211"/>
      <c r="L403" s="211"/>
      <c r="M403" s="211"/>
      <c r="N403" s="211"/>
      <c r="O403" s="211"/>
      <c r="P403" s="219"/>
      <c r="Q403" s="221"/>
      <c r="S403" s="226"/>
    </row>
    <row r="404" spans="1:19" x14ac:dyDescent="0.25">
      <c r="A404" s="214">
        <v>360.2</v>
      </c>
      <c r="C404" s="112" t="s">
        <v>374</v>
      </c>
      <c r="E404" s="202"/>
      <c r="G404" s="217"/>
      <c r="I404" s="218">
        <v>5673927.9500000011</v>
      </c>
      <c r="J404" s="219"/>
      <c r="K404" s="252"/>
      <c r="L404" s="211"/>
      <c r="M404" s="211"/>
      <c r="N404" s="211"/>
      <c r="O404" s="211"/>
      <c r="P404" s="219"/>
      <c r="Q404" s="221"/>
      <c r="S404" s="226"/>
    </row>
    <row r="405" spans="1:19" x14ac:dyDescent="0.25">
      <c r="A405" s="214">
        <v>389.2</v>
      </c>
      <c r="C405" s="112" t="s">
        <v>374</v>
      </c>
      <c r="E405" s="202"/>
      <c r="G405" s="217"/>
      <c r="I405" s="223">
        <v>2810081.6</v>
      </c>
      <c r="J405" s="219"/>
      <c r="K405" s="252"/>
      <c r="L405" s="211"/>
      <c r="M405" s="211"/>
      <c r="N405" s="211"/>
      <c r="O405" s="211"/>
      <c r="P405" s="219"/>
      <c r="Q405" s="221"/>
      <c r="S405" s="226"/>
    </row>
    <row r="406" spans="1:19" x14ac:dyDescent="0.25">
      <c r="A406" s="214"/>
      <c r="E406" s="202"/>
      <c r="G406" s="217"/>
      <c r="I406" s="218"/>
      <c r="J406" s="219"/>
      <c r="K406" s="252"/>
      <c r="L406" s="211"/>
      <c r="M406" s="211"/>
      <c r="N406" s="211"/>
      <c r="O406" s="211"/>
      <c r="P406" s="219"/>
      <c r="Q406" s="221"/>
      <c r="S406" s="226"/>
    </row>
    <row r="407" spans="1:19" ht="15.6" x14ac:dyDescent="0.3">
      <c r="C407" s="188" t="s">
        <v>375</v>
      </c>
      <c r="G407" s="217"/>
      <c r="I407" s="271">
        <f>+SUBTOTAL(9,I400:I406)</f>
        <v>33982036.640000001</v>
      </c>
      <c r="J407" s="278"/>
      <c r="K407" s="277"/>
      <c r="L407" s="229"/>
      <c r="M407" s="229"/>
      <c r="N407" s="229"/>
      <c r="O407" s="229"/>
      <c r="P407" s="278"/>
      <c r="Q407" s="221"/>
      <c r="S407" s="226"/>
    </row>
    <row r="408" spans="1:19" s="215" customFormat="1" x14ac:dyDescent="0.25">
      <c r="A408" s="279"/>
      <c r="B408" s="262"/>
      <c r="C408" s="254"/>
      <c r="E408" s="202"/>
      <c r="F408" s="202"/>
      <c r="G408" s="217"/>
      <c r="I408" s="218"/>
      <c r="J408" s="280"/>
      <c r="K408" s="246"/>
      <c r="L408" s="256"/>
      <c r="M408" s="256"/>
      <c r="N408" s="256"/>
      <c r="O408" s="256"/>
      <c r="P408" s="280"/>
      <c r="Q408" s="281"/>
      <c r="S408" s="282"/>
    </row>
    <row r="409" spans="1:19" ht="16.2" thickBot="1" x14ac:dyDescent="0.35">
      <c r="C409" s="188" t="s">
        <v>376</v>
      </c>
      <c r="G409" s="217"/>
      <c r="I409" s="227">
        <f>+SUBTOTAL(9,I16:I408)</f>
        <v>8483128069.079998</v>
      </c>
      <c r="J409" s="278"/>
      <c r="K409" s="283">
        <f>+SUBTOTAL(9,K16:K408)</f>
        <v>2821716576</v>
      </c>
      <c r="L409" s="229"/>
      <c r="M409" s="283">
        <f>+SUBTOTAL(9,M16:M408)</f>
        <v>6879745754</v>
      </c>
      <c r="N409" s="229"/>
      <c r="O409" s="283">
        <f>+SUBTOTAL(9,O16:O408)</f>
        <v>287639343</v>
      </c>
      <c r="P409" s="278"/>
      <c r="Q409" s="221"/>
      <c r="S409" s="226"/>
    </row>
    <row r="410" spans="1:19" ht="16.2" thickTop="1" x14ac:dyDescent="0.3">
      <c r="C410" s="188"/>
      <c r="G410" s="217"/>
      <c r="I410" s="284"/>
      <c r="J410" s="278"/>
      <c r="K410" s="285"/>
      <c r="L410" s="229"/>
      <c r="M410" s="285"/>
      <c r="N410" s="229"/>
      <c r="O410" s="285"/>
      <c r="P410" s="278"/>
      <c r="Q410" s="219"/>
    </row>
    <row r="411" spans="1:19" ht="15.6" x14ac:dyDescent="0.3">
      <c r="C411" s="188"/>
      <c r="G411" s="217"/>
      <c r="I411" s="286"/>
      <c r="J411" s="278"/>
      <c r="K411" s="229"/>
      <c r="L411" s="229"/>
      <c r="M411" s="229"/>
      <c r="N411" s="229"/>
      <c r="O411" s="229"/>
      <c r="P411" s="278"/>
      <c r="Q411" s="219"/>
    </row>
    <row r="412" spans="1:19" ht="15.6" x14ac:dyDescent="0.3">
      <c r="B412" s="189" t="s">
        <v>178</v>
      </c>
      <c r="C412" s="254" t="s">
        <v>377</v>
      </c>
      <c r="G412" s="217"/>
      <c r="I412" s="287"/>
      <c r="J412" s="278"/>
      <c r="K412" s="287"/>
      <c r="L412" s="229"/>
      <c r="M412" s="229"/>
      <c r="N412" s="229"/>
      <c r="O412" s="229"/>
      <c r="P412" s="278"/>
      <c r="Q412" s="219"/>
    </row>
    <row r="413" spans="1:19" x14ac:dyDescent="0.25">
      <c r="B413" s="209" t="s">
        <v>378</v>
      </c>
      <c r="C413" s="215" t="s">
        <v>379</v>
      </c>
      <c r="G413" s="217"/>
      <c r="I413" s="288"/>
      <c r="J413" s="219"/>
      <c r="K413" s="211"/>
      <c r="L413" s="211"/>
      <c r="M413" s="211"/>
      <c r="N413" s="211"/>
      <c r="O413" s="211"/>
      <c r="P413" s="219"/>
      <c r="Q413" s="219"/>
    </row>
    <row r="414" spans="1:19" x14ac:dyDescent="0.25">
      <c r="B414" s="262" t="s">
        <v>380</v>
      </c>
      <c r="C414" s="254" t="s">
        <v>381</v>
      </c>
    </row>
    <row r="416" spans="1:19" x14ac:dyDescent="0.25">
      <c r="A416" s="214" t="s">
        <v>382</v>
      </c>
      <c r="B416" s="259" t="s">
        <v>383</v>
      </c>
      <c r="C416" s="251"/>
    </row>
    <row r="417" spans="1:3" x14ac:dyDescent="0.25">
      <c r="A417" s="214"/>
      <c r="B417" s="112"/>
      <c r="C417" s="289" t="s">
        <v>384</v>
      </c>
    </row>
    <row r="418" spans="1:3" x14ac:dyDescent="0.25">
      <c r="A418" s="214"/>
      <c r="B418" s="112"/>
      <c r="C418" s="290" t="s">
        <v>385</v>
      </c>
    </row>
    <row r="419" spans="1:3" x14ac:dyDescent="0.25">
      <c r="A419" s="214"/>
      <c r="B419" s="112"/>
      <c r="C419" s="290" t="s">
        <v>386</v>
      </c>
    </row>
    <row r="420" spans="1:3" x14ac:dyDescent="0.25">
      <c r="A420" s="214"/>
      <c r="B420" s="112"/>
      <c r="C420" s="290" t="s">
        <v>387</v>
      </c>
    </row>
    <row r="421" spans="1:3" x14ac:dyDescent="0.25">
      <c r="A421" s="214"/>
      <c r="B421" s="112"/>
      <c r="C421" s="290" t="s">
        <v>388</v>
      </c>
    </row>
    <row r="423" spans="1:3" x14ac:dyDescent="0.25">
      <c r="B423" s="259" t="s">
        <v>389</v>
      </c>
    </row>
    <row r="424" spans="1:3" x14ac:dyDescent="0.25">
      <c r="A424" s="214"/>
      <c r="B424" s="112"/>
      <c r="C424" s="289" t="s">
        <v>384</v>
      </c>
    </row>
    <row r="425" spans="1:3" x14ac:dyDescent="0.25">
      <c r="A425" s="214"/>
      <c r="B425" s="112"/>
      <c r="C425" s="290" t="s">
        <v>390</v>
      </c>
    </row>
  </sheetData>
  <mergeCells count="4">
    <mergeCell ref="A1:S1"/>
    <mergeCell ref="A4:S4"/>
    <mergeCell ref="A5:S5"/>
    <mergeCell ref="U8:W8"/>
  </mergeCells>
  <printOptions horizontalCentered="1"/>
  <pageMargins left="0.75" right="0.75" top="0.75" bottom="0.5" header="0.5" footer="0.5"/>
  <pageSetup scale="41" fitToHeight="0" orientation="landscape" horizontalDpi="4294967295" verticalDpi="4294967295" r:id="rId1"/>
  <headerFooter alignWithMargins="0">
    <oddHeader xml:space="preserve">&amp;R
</oddHeader>
    <oddFooter>&amp;R&amp;"Times New Roman,Bold"Attachment to Response to KIUC-1 Question No. 1
Page &amp;P of &amp;N
Spanos</oddFooter>
  </headerFooter>
  <rowBreaks count="5" manualBreakCount="5">
    <brk id="77" max="18" man="1"/>
    <brk id="146" max="18" man="1"/>
    <brk id="216" max="18" man="1"/>
    <brk id="286" max="18" man="1"/>
    <brk id="353" max="18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/>
  </sheetPr>
  <dimension ref="A1:S425"/>
  <sheetViews>
    <sheetView zoomScale="60" zoomScaleNormal="60" workbookViewId="0">
      <selection activeCell="S204" sqref="S204"/>
    </sheetView>
  </sheetViews>
  <sheetFormatPr defaultColWidth="12.5546875" defaultRowHeight="15" x14ac:dyDescent="0.25"/>
  <cols>
    <col min="1" max="1" width="12.5546875" style="195" customWidth="1"/>
    <col min="2" max="2" width="4.109375" style="209" customWidth="1"/>
    <col min="3" max="3" width="87.6640625" style="112" customWidth="1"/>
    <col min="4" max="4" width="7.33203125" style="112" bestFit="1" customWidth="1"/>
    <col min="5" max="5" width="20.88671875" style="210" customWidth="1"/>
    <col min="6" max="6" width="4.88671875" style="210" customWidth="1"/>
    <col min="7" max="7" width="12.5546875" style="192" customWidth="1"/>
    <col min="8" max="8" width="4.88671875" style="112" customWidth="1"/>
    <col min="9" max="9" width="26.88671875" style="112" bestFit="1" customWidth="1"/>
    <col min="10" max="10" width="4.88671875" style="112" customWidth="1"/>
    <col min="11" max="11" width="22.33203125" style="194" bestFit="1" customWidth="1"/>
    <col min="12" max="12" width="4.88671875" style="194" customWidth="1"/>
    <col min="13" max="13" width="22.6640625" style="194" bestFit="1" customWidth="1"/>
    <col min="14" max="14" width="4.88671875" style="194" customWidth="1"/>
    <col min="15" max="15" width="20.109375" style="194" bestFit="1" customWidth="1"/>
    <col min="16" max="16" width="4.88671875" style="112" customWidth="1"/>
    <col min="17" max="17" width="15.109375" style="112" customWidth="1"/>
    <col min="18" max="18" width="4.88671875" style="112" customWidth="1"/>
    <col min="19" max="19" width="16.44140625" style="112" customWidth="1"/>
    <col min="20" max="16384" width="12.5546875" style="112"/>
  </cols>
  <sheetData>
    <row r="1" spans="1:19" ht="15.6" x14ac:dyDescent="0.3">
      <c r="A1" s="494" t="s">
        <v>98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</row>
    <row r="2" spans="1:19" ht="15.6" x14ac:dyDescent="0.3">
      <c r="A2" s="185"/>
      <c r="B2" s="186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</row>
    <row r="3" spans="1:19" ht="15.6" x14ac:dyDescent="0.3">
      <c r="A3" s="185"/>
      <c r="B3" s="186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</row>
    <row r="4" spans="1:19" ht="15.6" x14ac:dyDescent="0.3">
      <c r="A4" s="494" t="s">
        <v>157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</row>
    <row r="5" spans="1:19" ht="15.6" x14ac:dyDescent="0.3">
      <c r="A5" s="494" t="s">
        <v>158</v>
      </c>
      <c r="B5" s="494"/>
      <c r="C5" s="494"/>
      <c r="D5" s="494"/>
      <c r="E5" s="494"/>
      <c r="F5" s="494"/>
      <c r="G5" s="494"/>
      <c r="H5" s="494"/>
      <c r="I5" s="494"/>
      <c r="J5" s="494"/>
      <c r="K5" s="494"/>
      <c r="L5" s="494"/>
      <c r="M5" s="494"/>
      <c r="N5" s="494"/>
      <c r="O5" s="494"/>
      <c r="P5" s="494"/>
      <c r="Q5" s="494"/>
      <c r="R5" s="494"/>
      <c r="S5" s="494"/>
    </row>
    <row r="6" spans="1:19" ht="15.6" x14ac:dyDescent="0.3">
      <c r="A6" s="188"/>
      <c r="B6" s="189"/>
      <c r="C6" s="190"/>
      <c r="D6" s="190"/>
      <c r="E6" s="191"/>
      <c r="F6" s="191"/>
      <c r="H6" s="190"/>
      <c r="I6" s="190"/>
      <c r="J6" s="190"/>
      <c r="K6" s="193"/>
      <c r="L6" s="193"/>
      <c r="M6" s="193"/>
      <c r="N6" s="193"/>
    </row>
    <row r="7" spans="1:19" ht="15.6" x14ac:dyDescent="0.3">
      <c r="B7" s="186"/>
      <c r="C7" s="196"/>
      <c r="D7" s="197"/>
      <c r="E7" s="197"/>
      <c r="F7" s="197"/>
      <c r="G7" s="198" t="s">
        <v>73</v>
      </c>
      <c r="H7" s="197"/>
      <c r="I7" s="197"/>
      <c r="J7" s="197"/>
      <c r="K7" s="199" t="s">
        <v>77</v>
      </c>
      <c r="L7" s="199"/>
      <c r="M7" s="199"/>
      <c r="N7" s="199"/>
      <c r="O7" s="200" t="s">
        <v>159</v>
      </c>
      <c r="P7" s="201"/>
      <c r="Q7" s="201"/>
      <c r="R7" s="202"/>
      <c r="S7" s="197" t="s">
        <v>72</v>
      </c>
    </row>
    <row r="8" spans="1:19" ht="15.6" x14ac:dyDescent="0.3">
      <c r="B8" s="186"/>
      <c r="C8" s="197"/>
      <c r="D8" s="197"/>
      <c r="E8" s="197" t="s">
        <v>160</v>
      </c>
      <c r="F8" s="197"/>
      <c r="G8" s="198" t="s">
        <v>75</v>
      </c>
      <c r="H8" s="197"/>
      <c r="I8" s="197" t="s">
        <v>74</v>
      </c>
      <c r="J8" s="197"/>
      <c r="K8" s="199" t="s">
        <v>161</v>
      </c>
      <c r="L8" s="199"/>
      <c r="M8" s="199" t="s">
        <v>78</v>
      </c>
      <c r="N8" s="199"/>
      <c r="O8" s="203" t="s">
        <v>162</v>
      </c>
      <c r="P8" s="204"/>
      <c r="Q8" s="205" t="s">
        <v>163</v>
      </c>
      <c r="R8" s="202"/>
      <c r="S8" s="197" t="s">
        <v>164</v>
      </c>
    </row>
    <row r="9" spans="1:19" ht="15.6" x14ac:dyDescent="0.3">
      <c r="B9" s="186"/>
      <c r="C9" s="197" t="s">
        <v>165</v>
      </c>
      <c r="D9" s="197"/>
      <c r="E9" s="197" t="s">
        <v>166</v>
      </c>
      <c r="F9" s="197"/>
      <c r="G9" s="198" t="s">
        <v>80</v>
      </c>
      <c r="H9" s="197"/>
      <c r="I9" s="197" t="s">
        <v>76</v>
      </c>
      <c r="J9" s="197"/>
      <c r="K9" s="199" t="s">
        <v>82</v>
      </c>
      <c r="L9" s="199"/>
      <c r="M9" s="199" t="s">
        <v>83</v>
      </c>
      <c r="N9" s="199"/>
      <c r="O9" s="199" t="s">
        <v>79</v>
      </c>
      <c r="P9" s="197"/>
      <c r="Q9" s="196" t="s">
        <v>167</v>
      </c>
      <c r="R9" s="202"/>
      <c r="S9" s="197" t="s">
        <v>81</v>
      </c>
    </row>
    <row r="10" spans="1:19" ht="15.6" x14ac:dyDescent="0.3">
      <c r="B10" s="186"/>
      <c r="C10" s="203">
        <v>-1</v>
      </c>
      <c r="D10" s="206"/>
      <c r="E10" s="203">
        <v>-2</v>
      </c>
      <c r="F10" s="206"/>
      <c r="G10" s="207">
        <v>-3</v>
      </c>
      <c r="H10" s="206"/>
      <c r="I10" s="203">
        <v>-4</v>
      </c>
      <c r="J10" s="206"/>
      <c r="K10" s="203">
        <v>-5</v>
      </c>
      <c r="L10" s="199"/>
      <c r="M10" s="203">
        <v>-6</v>
      </c>
      <c r="N10" s="199"/>
      <c r="O10" s="203">
        <v>-7</v>
      </c>
      <c r="P10" s="206"/>
      <c r="Q10" s="208" t="s">
        <v>168</v>
      </c>
      <c r="S10" s="208" t="s">
        <v>169</v>
      </c>
    </row>
    <row r="11" spans="1:19" ht="15.6" x14ac:dyDescent="0.3">
      <c r="B11" s="186"/>
      <c r="C11" s="206"/>
      <c r="D11" s="206"/>
      <c r="E11" s="206"/>
      <c r="F11" s="206"/>
      <c r="G11" s="198"/>
      <c r="H11" s="206"/>
      <c r="I11" s="206"/>
      <c r="J11" s="206"/>
      <c r="K11" s="199"/>
      <c r="L11" s="199"/>
      <c r="M11" s="199"/>
      <c r="N11" s="199"/>
      <c r="O11" s="199"/>
      <c r="P11" s="206"/>
      <c r="Q11" s="206"/>
      <c r="S11" s="206"/>
    </row>
    <row r="12" spans="1:19" ht="15.6" x14ac:dyDescent="0.3">
      <c r="C12" s="188" t="s">
        <v>170</v>
      </c>
      <c r="K12" s="211"/>
      <c r="L12" s="211"/>
      <c r="M12" s="211"/>
      <c r="N12" s="211"/>
      <c r="O12" s="211"/>
    </row>
    <row r="13" spans="1:19" x14ac:dyDescent="0.25">
      <c r="K13" s="211"/>
      <c r="L13" s="211"/>
      <c r="M13" s="211"/>
      <c r="N13" s="211"/>
      <c r="O13" s="211"/>
    </row>
    <row r="14" spans="1:19" ht="15.6" x14ac:dyDescent="0.3">
      <c r="C14" s="212" t="s">
        <v>171</v>
      </c>
      <c r="K14" s="211"/>
      <c r="L14" s="211"/>
      <c r="M14" s="211"/>
      <c r="N14" s="211"/>
      <c r="O14" s="211"/>
    </row>
    <row r="15" spans="1:19" x14ac:dyDescent="0.25">
      <c r="I15" s="213"/>
      <c r="K15" s="211"/>
      <c r="L15" s="211"/>
      <c r="M15" s="211"/>
      <c r="N15" s="211"/>
      <c r="O15" s="211"/>
    </row>
    <row r="16" spans="1:19" x14ac:dyDescent="0.25">
      <c r="A16" s="214">
        <v>302</v>
      </c>
      <c r="C16" s="215" t="s">
        <v>172</v>
      </c>
      <c r="E16" s="216" t="s">
        <v>173</v>
      </c>
      <c r="F16" s="216"/>
      <c r="G16" s="217">
        <v>0</v>
      </c>
      <c r="I16" s="218">
        <v>55918.83</v>
      </c>
      <c r="J16" s="219"/>
      <c r="K16" s="220">
        <v>52578</v>
      </c>
      <c r="L16" s="211"/>
      <c r="M16" s="333">
        <f>ROUND(I16*(1-(G16/100))-K16,0)</f>
        <v>3341</v>
      </c>
      <c r="N16" s="220"/>
      <c r="O16" s="220">
        <f>ROUND(M16/S16,0)</f>
        <v>2029</v>
      </c>
      <c r="Q16" s="340">
        <f>ROUND(O16/I16*100,2)</f>
        <v>3.63</v>
      </c>
      <c r="S16" s="222">
        <v>1.6466239526860522</v>
      </c>
    </row>
    <row r="17" spans="1:19" x14ac:dyDescent="0.25">
      <c r="A17" s="214">
        <v>303</v>
      </c>
      <c r="C17" s="112" t="s">
        <v>174</v>
      </c>
      <c r="E17" s="216" t="s">
        <v>175</v>
      </c>
      <c r="F17" s="216"/>
      <c r="G17" s="217">
        <v>0</v>
      </c>
      <c r="I17" s="218">
        <v>51209431.960000001</v>
      </c>
      <c r="J17" s="219"/>
      <c r="K17" s="220">
        <v>17788070</v>
      </c>
      <c r="L17" s="211"/>
      <c r="M17" s="333">
        <f>ROUND(I17*(1-(G17/100))-K17,0)</f>
        <v>33421362</v>
      </c>
      <c r="N17" s="220"/>
      <c r="O17" s="220">
        <f>ROUND(M17/S17,0)</f>
        <v>10731787</v>
      </c>
      <c r="Q17" s="340">
        <f t="shared" ref="Q17:Q18" si="0">ROUND(O17/I17*100,2)</f>
        <v>20.96</v>
      </c>
      <c r="S17" s="222">
        <v>3.1142401540395834</v>
      </c>
    </row>
    <row r="18" spans="1:19" x14ac:dyDescent="0.25">
      <c r="A18" s="214">
        <v>303.10000000000002</v>
      </c>
      <c r="C18" s="112" t="s">
        <v>176</v>
      </c>
      <c r="E18" s="216" t="s">
        <v>177</v>
      </c>
      <c r="F18" s="216" t="s">
        <v>178</v>
      </c>
      <c r="G18" s="217">
        <v>0</v>
      </c>
      <c r="I18" s="223">
        <v>41045494.530000001</v>
      </c>
      <c r="J18" s="219"/>
      <c r="K18" s="224">
        <v>26586875</v>
      </c>
      <c r="L18" s="211"/>
      <c r="M18" s="334">
        <f>ROUND(I18*(1-(G18/100))-K18,0)</f>
        <v>14458620</v>
      </c>
      <c r="N18" s="220"/>
      <c r="O18" s="224">
        <f>ROUND(M18/S18,0)</f>
        <v>4131034</v>
      </c>
      <c r="Q18" s="345">
        <f t="shared" si="0"/>
        <v>10.06</v>
      </c>
      <c r="S18" s="222">
        <v>3.5000002420701453</v>
      </c>
    </row>
    <row r="19" spans="1:19" x14ac:dyDescent="0.25">
      <c r="I19" s="213"/>
      <c r="K19" s="211"/>
      <c r="L19" s="211"/>
      <c r="M19" s="211"/>
      <c r="N19" s="211"/>
      <c r="O19" s="211"/>
      <c r="Q19" s="340"/>
      <c r="S19" s="226"/>
    </row>
    <row r="20" spans="1:19" ht="15.6" x14ac:dyDescent="0.3">
      <c r="C20" s="188" t="s">
        <v>179</v>
      </c>
      <c r="I20" s="227">
        <f>+SUBTOTAL(9,I16:I19)</f>
        <v>92310845.319999993</v>
      </c>
      <c r="J20" s="228"/>
      <c r="K20" s="229">
        <f>+SUBTOTAL(9,K16:K19)</f>
        <v>44427523</v>
      </c>
      <c r="L20" s="229"/>
      <c r="M20" s="229">
        <f>+SUBTOTAL(9,M16:M19)</f>
        <v>47883323</v>
      </c>
      <c r="N20" s="229"/>
      <c r="O20" s="229">
        <f>+SUBTOTAL(9,O16:O19)</f>
        <v>14864850</v>
      </c>
      <c r="Q20" s="341">
        <f>ROUND(((O20/I20)*100),2)</f>
        <v>16.100000000000001</v>
      </c>
      <c r="S20" s="226"/>
    </row>
    <row r="21" spans="1:19" ht="15.6" x14ac:dyDescent="0.3">
      <c r="C21" s="188"/>
      <c r="I21" s="213"/>
      <c r="K21" s="211"/>
      <c r="L21" s="211"/>
      <c r="M21" s="211"/>
      <c r="N21" s="211"/>
      <c r="O21" s="211"/>
      <c r="Q21" s="340"/>
      <c r="S21" s="226"/>
    </row>
    <row r="22" spans="1:19" x14ac:dyDescent="0.25">
      <c r="I22" s="213"/>
      <c r="K22" s="211"/>
      <c r="L22" s="211"/>
      <c r="M22" s="211"/>
      <c r="N22" s="211"/>
      <c r="O22" s="211"/>
      <c r="Q22" s="340"/>
      <c r="S22" s="226"/>
    </row>
    <row r="23" spans="1:19" ht="15.6" x14ac:dyDescent="0.3">
      <c r="C23" s="196" t="s">
        <v>180</v>
      </c>
      <c r="I23" s="213"/>
      <c r="K23" s="211"/>
      <c r="L23" s="211"/>
      <c r="M23" s="211"/>
      <c r="N23" s="211"/>
      <c r="O23" s="211"/>
      <c r="Q23" s="342"/>
      <c r="S23" s="222"/>
    </row>
    <row r="24" spans="1:19" ht="15.6" x14ac:dyDescent="0.3">
      <c r="C24" s="205"/>
      <c r="I24" s="213"/>
      <c r="K24" s="211"/>
      <c r="L24" s="211"/>
      <c r="M24" s="211"/>
      <c r="N24" s="211"/>
      <c r="O24" s="211"/>
      <c r="Q24" s="342"/>
      <c r="S24" s="222"/>
    </row>
    <row r="25" spans="1:19" x14ac:dyDescent="0.25">
      <c r="A25" s="214">
        <v>311</v>
      </c>
      <c r="C25" s="112" t="s">
        <v>181</v>
      </c>
      <c r="E25" s="216"/>
      <c r="F25" s="216"/>
      <c r="G25" s="217"/>
      <c r="I25" s="218"/>
      <c r="J25" s="231"/>
      <c r="K25" s="220"/>
      <c r="L25" s="220"/>
      <c r="M25" s="220"/>
      <c r="N25" s="220"/>
      <c r="O25" s="220"/>
      <c r="Q25" s="342"/>
      <c r="S25" s="222"/>
    </row>
    <row r="26" spans="1:19" x14ac:dyDescent="0.25">
      <c r="A26" s="214"/>
      <c r="C26" s="215" t="s">
        <v>182</v>
      </c>
      <c r="E26" s="216" t="s">
        <v>183</v>
      </c>
      <c r="F26" s="216" t="s">
        <v>178</v>
      </c>
      <c r="G26" s="332">
        <f>'KIUC Adj Wtd. NS-% of Tot Ret'!$U$71</f>
        <v>-7</v>
      </c>
      <c r="I26" s="218">
        <v>95533749.129999995</v>
      </c>
      <c r="J26" s="231"/>
      <c r="K26" s="220">
        <v>23445099</v>
      </c>
      <c r="L26" s="220"/>
      <c r="M26" s="333">
        <f t="shared" ref="M26:M38" si="1">ROUND(I26*(1-(G26/100))-K26,0)</f>
        <v>78776013</v>
      </c>
      <c r="N26" s="220"/>
      <c r="O26" s="220">
        <f t="shared" ref="O26:O38" si="2">ROUND(M26/S26,0)</f>
        <v>1635677</v>
      </c>
      <c r="Q26" s="340">
        <f t="shared" ref="Q26:Q38" si="3">ROUND(O26/I26*100,2)</f>
        <v>1.71</v>
      </c>
      <c r="S26" s="222">
        <v>48.161098082572757</v>
      </c>
    </row>
    <row r="27" spans="1:19" x14ac:dyDescent="0.25">
      <c r="A27" s="214"/>
      <c r="C27" s="215" t="s">
        <v>184</v>
      </c>
      <c r="E27" s="216" t="s">
        <v>183</v>
      </c>
      <c r="F27" s="216" t="s">
        <v>178</v>
      </c>
      <c r="G27" s="332">
        <f>'KIUC Adj Wtd. NS-% of Tot Ret'!$U$71</f>
        <v>-7</v>
      </c>
      <c r="I27" s="218">
        <v>5556451.46</v>
      </c>
      <c r="J27" s="231"/>
      <c r="K27" s="220">
        <v>3082793</v>
      </c>
      <c r="L27" s="220"/>
      <c r="M27" s="333">
        <f t="shared" si="1"/>
        <v>2862610</v>
      </c>
      <c r="N27" s="220"/>
      <c r="O27" s="220">
        <f t="shared" si="2"/>
        <v>61194</v>
      </c>
      <c r="Q27" s="340">
        <f t="shared" si="3"/>
        <v>1.1000000000000001</v>
      </c>
      <c r="S27" s="222">
        <v>46.779130867522433</v>
      </c>
    </row>
    <row r="28" spans="1:19" x14ac:dyDescent="0.25">
      <c r="A28" s="214"/>
      <c r="C28" s="215" t="s">
        <v>185</v>
      </c>
      <c r="E28" s="216" t="s">
        <v>183</v>
      </c>
      <c r="F28" s="216" t="s">
        <v>178</v>
      </c>
      <c r="G28" s="217">
        <v>-1</v>
      </c>
      <c r="I28" s="218">
        <v>1102956.3899999999</v>
      </c>
      <c r="J28" s="231"/>
      <c r="K28" s="220">
        <v>713561</v>
      </c>
      <c r="L28" s="220"/>
      <c r="M28" s="333">
        <f t="shared" si="1"/>
        <v>400425</v>
      </c>
      <c r="N28" s="220"/>
      <c r="O28" s="220">
        <f t="shared" si="2"/>
        <v>16627</v>
      </c>
      <c r="Q28" s="340">
        <f t="shared" si="3"/>
        <v>1.51</v>
      </c>
      <c r="S28" s="222">
        <v>24.082817104709207</v>
      </c>
    </row>
    <row r="29" spans="1:19" x14ac:dyDescent="0.25">
      <c r="A29" s="214"/>
      <c r="C29" s="232" t="s">
        <v>186</v>
      </c>
      <c r="E29" s="216" t="s">
        <v>183</v>
      </c>
      <c r="F29" s="216" t="s">
        <v>178</v>
      </c>
      <c r="G29" s="332">
        <f>'KIUC Adj Wtd. NS-% of Tot Ret'!$U$21</f>
        <v>-2</v>
      </c>
      <c r="I29" s="218">
        <v>4690069.46</v>
      </c>
      <c r="J29" s="231"/>
      <c r="K29" s="220">
        <v>4858759</v>
      </c>
      <c r="L29" s="220"/>
      <c r="M29" s="333">
        <f t="shared" si="1"/>
        <v>-74888</v>
      </c>
      <c r="N29" s="220"/>
      <c r="O29" s="220">
        <f t="shared" si="2"/>
        <v>-10012</v>
      </c>
      <c r="Q29" s="340">
        <f t="shared" si="3"/>
        <v>-0.21</v>
      </c>
      <c r="S29" s="222">
        <v>7.479925675227288</v>
      </c>
    </row>
    <row r="30" spans="1:19" x14ac:dyDescent="0.25">
      <c r="A30" s="214"/>
      <c r="C30" s="232" t="s">
        <v>187</v>
      </c>
      <c r="E30" s="216" t="s">
        <v>183</v>
      </c>
      <c r="F30" s="216" t="s">
        <v>178</v>
      </c>
      <c r="G30" s="332">
        <f>'KIUC Adj Wtd. NS-% of Tot Ret'!$U$21</f>
        <v>-2</v>
      </c>
      <c r="I30" s="218">
        <v>2297196.4300000002</v>
      </c>
      <c r="J30" s="231"/>
      <c r="K30" s="220">
        <v>2008651</v>
      </c>
      <c r="L30" s="220"/>
      <c r="M30" s="333">
        <f t="shared" si="1"/>
        <v>334489</v>
      </c>
      <c r="N30" s="220"/>
      <c r="O30" s="220">
        <f t="shared" si="2"/>
        <v>24914</v>
      </c>
      <c r="Q30" s="340">
        <f t="shared" si="3"/>
        <v>1.08</v>
      </c>
      <c r="S30" s="222">
        <v>13.425813968134014</v>
      </c>
    </row>
    <row r="31" spans="1:19" x14ac:dyDescent="0.25">
      <c r="A31" s="214"/>
      <c r="C31" s="232" t="s">
        <v>188</v>
      </c>
      <c r="E31" s="216" t="s">
        <v>183</v>
      </c>
      <c r="F31" s="216" t="s">
        <v>178</v>
      </c>
      <c r="G31" s="332">
        <f>'KIUC Adj Wtd. NS-% of Tot Ret'!$U$21</f>
        <v>-2</v>
      </c>
      <c r="I31" s="218">
        <v>22711518.609999999</v>
      </c>
      <c r="J31" s="231"/>
      <c r="K31" s="220">
        <v>14083124</v>
      </c>
      <c r="L31" s="220"/>
      <c r="M31" s="333">
        <f t="shared" si="1"/>
        <v>9082625</v>
      </c>
      <c r="N31" s="220"/>
      <c r="O31" s="220">
        <f t="shared" si="2"/>
        <v>472063</v>
      </c>
      <c r="Q31" s="340">
        <f t="shared" si="3"/>
        <v>2.08</v>
      </c>
      <c r="S31" s="222">
        <v>19.240267293175165</v>
      </c>
    </row>
    <row r="32" spans="1:19" x14ac:dyDescent="0.25">
      <c r="A32" s="214"/>
      <c r="C32" s="232" t="s">
        <v>189</v>
      </c>
      <c r="E32" s="216" t="s">
        <v>183</v>
      </c>
      <c r="F32" s="216" t="s">
        <v>178</v>
      </c>
      <c r="G32" s="332">
        <f>'KIUC Adj Wtd. NS-% of Tot Ret'!$U$21</f>
        <v>-2</v>
      </c>
      <c r="I32" s="218">
        <v>45507722.439999998</v>
      </c>
      <c r="J32" s="231"/>
      <c r="K32" s="220">
        <v>8775718</v>
      </c>
      <c r="L32" s="220"/>
      <c r="M32" s="333">
        <f t="shared" si="1"/>
        <v>37642159</v>
      </c>
      <c r="N32" s="220"/>
      <c r="O32" s="220">
        <f t="shared" si="2"/>
        <v>1945329</v>
      </c>
      <c r="Q32" s="340">
        <f t="shared" si="3"/>
        <v>4.2699999999999996</v>
      </c>
      <c r="S32" s="222">
        <v>19.350019270354743</v>
      </c>
    </row>
    <row r="33" spans="1:19" x14ac:dyDescent="0.25">
      <c r="A33" s="214"/>
      <c r="C33" s="232" t="s">
        <v>190</v>
      </c>
      <c r="E33" s="216" t="s">
        <v>183</v>
      </c>
      <c r="F33" s="216" t="s">
        <v>178</v>
      </c>
      <c r="G33" s="332">
        <f>'KIUC Adj Wtd. NS-% of Tot Ret'!$U$29</f>
        <v>-2</v>
      </c>
      <c r="I33" s="218">
        <v>8397192.1199999992</v>
      </c>
      <c r="J33" s="231"/>
      <c r="K33" s="220">
        <v>7331103</v>
      </c>
      <c r="L33" s="220"/>
      <c r="M33" s="333">
        <f t="shared" si="1"/>
        <v>1234033</v>
      </c>
      <c r="N33" s="220"/>
      <c r="O33" s="220">
        <f t="shared" si="2"/>
        <v>67615</v>
      </c>
      <c r="Q33" s="340">
        <f t="shared" si="3"/>
        <v>0.81</v>
      </c>
      <c r="S33" s="222">
        <v>18.250860737144119</v>
      </c>
    </row>
    <row r="34" spans="1:19" x14ac:dyDescent="0.25">
      <c r="A34" s="214"/>
      <c r="C34" s="232" t="s">
        <v>191</v>
      </c>
      <c r="E34" s="216" t="s">
        <v>183</v>
      </c>
      <c r="F34" s="216" t="s">
        <v>178</v>
      </c>
      <c r="G34" s="332">
        <f>'KIUC Adj Wtd. NS-% of Tot Ret'!$U$29</f>
        <v>-2</v>
      </c>
      <c r="I34" s="218">
        <v>19505041.370000001</v>
      </c>
      <c r="J34" s="231"/>
      <c r="K34" s="220">
        <v>18115555</v>
      </c>
      <c r="L34" s="220"/>
      <c r="M34" s="333">
        <f t="shared" si="1"/>
        <v>1779587</v>
      </c>
      <c r="N34" s="220"/>
      <c r="O34" s="220">
        <f t="shared" si="2"/>
        <v>96991</v>
      </c>
      <c r="Q34" s="340">
        <f t="shared" si="3"/>
        <v>0.5</v>
      </c>
      <c r="S34" s="222">
        <v>18.347979273231033</v>
      </c>
    </row>
    <row r="35" spans="1:19" x14ac:dyDescent="0.25">
      <c r="A35" s="214"/>
      <c r="C35" s="232" t="s">
        <v>192</v>
      </c>
      <c r="E35" s="216" t="s">
        <v>183</v>
      </c>
      <c r="F35" s="216" t="s">
        <v>178</v>
      </c>
      <c r="G35" s="332">
        <f>'KIUC Adj Wtd. NS-% of Tot Ret'!$U$29</f>
        <v>-2</v>
      </c>
      <c r="I35" s="218">
        <v>16258655.689999999</v>
      </c>
      <c r="J35" s="231"/>
      <c r="K35" s="220">
        <v>14507970</v>
      </c>
      <c r="L35" s="220"/>
      <c r="M35" s="333">
        <f t="shared" si="1"/>
        <v>2075859</v>
      </c>
      <c r="N35" s="220"/>
      <c r="O35" s="220">
        <f t="shared" si="2"/>
        <v>115095</v>
      </c>
      <c r="Q35" s="340">
        <f t="shared" si="3"/>
        <v>0.71</v>
      </c>
      <c r="S35" s="222">
        <v>18.036012187203436</v>
      </c>
    </row>
    <row r="36" spans="1:19" x14ac:dyDescent="0.25">
      <c r="A36" s="214"/>
      <c r="C36" s="232" t="s">
        <v>193</v>
      </c>
      <c r="E36" s="216" t="s">
        <v>183</v>
      </c>
      <c r="F36" s="216" t="s">
        <v>178</v>
      </c>
      <c r="G36" s="332">
        <f>'KIUC Adj Wtd. NS-% of Tot Ret'!$U$29</f>
        <v>-2</v>
      </c>
      <c r="I36" s="218">
        <v>51066601.710000001</v>
      </c>
      <c r="J36" s="231"/>
      <c r="K36" s="220">
        <v>32981268</v>
      </c>
      <c r="L36" s="220"/>
      <c r="M36" s="333">
        <f t="shared" si="1"/>
        <v>19106666</v>
      </c>
      <c r="N36" s="220"/>
      <c r="O36" s="220">
        <f t="shared" si="2"/>
        <v>905664</v>
      </c>
      <c r="Q36" s="340">
        <f t="shared" si="3"/>
        <v>1.77</v>
      </c>
      <c r="S36" s="222">
        <v>21.096857580601018</v>
      </c>
    </row>
    <row r="37" spans="1:19" x14ac:dyDescent="0.25">
      <c r="A37" s="214"/>
      <c r="C37" s="232" t="s">
        <v>194</v>
      </c>
      <c r="E37" s="216" t="s">
        <v>183</v>
      </c>
      <c r="F37" s="216" t="s">
        <v>178</v>
      </c>
      <c r="G37" s="332">
        <f>'KIUC Adj Wtd. NS-% of Tot Ret'!$U$29</f>
        <v>-2</v>
      </c>
      <c r="I37" s="218">
        <v>33248360.760000002</v>
      </c>
      <c r="J37" s="231"/>
      <c r="K37" s="220">
        <v>15639157</v>
      </c>
      <c r="L37" s="220"/>
      <c r="M37" s="333">
        <f t="shared" si="1"/>
        <v>18274171</v>
      </c>
      <c r="N37" s="220"/>
      <c r="O37" s="220">
        <f t="shared" si="2"/>
        <v>826928</v>
      </c>
      <c r="Q37" s="340">
        <f t="shared" si="3"/>
        <v>2.4900000000000002</v>
      </c>
      <c r="S37" s="222">
        <v>22.098875580000755</v>
      </c>
    </row>
    <row r="38" spans="1:19" x14ac:dyDescent="0.25">
      <c r="A38" s="214"/>
      <c r="C38" s="232" t="s">
        <v>195</v>
      </c>
      <c r="E38" s="216" t="s">
        <v>183</v>
      </c>
      <c r="F38" s="216" t="s">
        <v>178</v>
      </c>
      <c r="G38" s="332">
        <f>'KIUC Adj Wtd. NS-% of Tot Ret'!$U$29</f>
        <v>-2</v>
      </c>
      <c r="I38" s="223">
        <v>15817337.720000001</v>
      </c>
      <c r="J38" s="231"/>
      <c r="K38" s="220">
        <v>13742096</v>
      </c>
      <c r="L38" s="220"/>
      <c r="M38" s="333">
        <f t="shared" si="1"/>
        <v>2391588</v>
      </c>
      <c r="N38" s="220"/>
      <c r="O38" s="220">
        <f t="shared" si="2"/>
        <v>131262</v>
      </c>
      <c r="Q38" s="345">
        <f t="shared" si="3"/>
        <v>0.83</v>
      </c>
      <c r="S38" s="336">
        <v>18.220023129594431</v>
      </c>
    </row>
    <row r="39" spans="1:19" x14ac:dyDescent="0.25">
      <c r="A39" s="214"/>
      <c r="E39" s="216"/>
      <c r="F39" s="216"/>
      <c r="G39" s="217"/>
      <c r="I39" s="218"/>
      <c r="K39" s="233"/>
      <c r="L39" s="211"/>
      <c r="M39" s="233"/>
      <c r="N39" s="211"/>
      <c r="O39" s="233"/>
      <c r="Q39" s="342"/>
      <c r="S39" s="222"/>
    </row>
    <row r="40" spans="1:19" ht="15.6" x14ac:dyDescent="0.3">
      <c r="A40" s="214"/>
      <c r="C40" s="234" t="s">
        <v>196</v>
      </c>
      <c r="E40" s="216"/>
      <c r="F40" s="216"/>
      <c r="G40" s="217"/>
      <c r="I40" s="218">
        <f>+SUBTOTAL(9,I26:I39)</f>
        <v>321692853.29000002</v>
      </c>
      <c r="K40" s="211">
        <f>+SUBTOTAL(9,K26:K39)</f>
        <v>159284854</v>
      </c>
      <c r="L40" s="211"/>
      <c r="M40" s="211">
        <f>+SUBTOTAL(9,M26:M39)</f>
        <v>173885337</v>
      </c>
      <c r="N40" s="211"/>
      <c r="O40" s="211">
        <f>+SUBTOTAL(9,O26:O39)</f>
        <v>6289347</v>
      </c>
      <c r="Q40" s="342">
        <f>O40/I40*100</f>
        <v>1.9550782479865267</v>
      </c>
      <c r="S40" s="222">
        <f>ROUND(M40/O40,1)</f>
        <v>27.6</v>
      </c>
    </row>
    <row r="41" spans="1:19" ht="15.6" x14ac:dyDescent="0.3">
      <c r="A41" s="214"/>
      <c r="C41" s="234"/>
      <c r="E41" s="216"/>
      <c r="F41" s="216"/>
      <c r="G41" s="217"/>
      <c r="I41" s="218"/>
      <c r="K41" s="211"/>
      <c r="L41" s="211"/>
      <c r="M41" s="211"/>
      <c r="N41" s="211"/>
      <c r="O41" s="211"/>
      <c r="Q41" s="342"/>
      <c r="S41" s="222"/>
    </row>
    <row r="42" spans="1:19" x14ac:dyDescent="0.25">
      <c r="Q42" s="340"/>
    </row>
    <row r="43" spans="1:19" x14ac:dyDescent="0.25">
      <c r="A43" s="214">
        <v>311.10000000000002</v>
      </c>
      <c r="C43" s="215" t="s">
        <v>197</v>
      </c>
      <c r="E43" s="216"/>
      <c r="F43" s="216"/>
      <c r="G43" s="217"/>
      <c r="I43" s="218"/>
      <c r="K43" s="211"/>
      <c r="L43" s="211"/>
      <c r="M43" s="211"/>
      <c r="N43" s="211"/>
      <c r="O43" s="211"/>
      <c r="Q43" s="342"/>
      <c r="S43" s="222"/>
    </row>
    <row r="44" spans="1:19" x14ac:dyDescent="0.25">
      <c r="A44" s="214"/>
      <c r="C44" s="215" t="s">
        <v>198</v>
      </c>
      <c r="E44" s="216" t="s">
        <v>199</v>
      </c>
      <c r="F44" s="216" t="s">
        <v>178</v>
      </c>
      <c r="G44" s="217">
        <v>0</v>
      </c>
      <c r="I44" s="218">
        <v>4562600.3</v>
      </c>
      <c r="J44" s="231"/>
      <c r="K44" s="220">
        <v>2148119</v>
      </c>
      <c r="L44" s="220"/>
      <c r="M44" s="333">
        <f>ROUND(I44*(1-(G44/100))-K44,0)</f>
        <v>2414481</v>
      </c>
      <c r="N44" s="220"/>
      <c r="O44" s="220">
        <f>ROUND(M44/S44,0)</f>
        <v>48425</v>
      </c>
      <c r="Q44" s="340">
        <f t="shared" ref="Q44:Q46" si="4">ROUND(O44/I44*100,2)</f>
        <v>1.06</v>
      </c>
      <c r="S44" s="222">
        <v>49.860216830149717</v>
      </c>
    </row>
    <row r="45" spans="1:19" x14ac:dyDescent="0.25">
      <c r="A45" s="214"/>
      <c r="C45" s="232" t="s">
        <v>200</v>
      </c>
      <c r="E45" s="216" t="s">
        <v>199</v>
      </c>
      <c r="F45" s="216" t="s">
        <v>178</v>
      </c>
      <c r="G45" s="217">
        <v>0</v>
      </c>
      <c r="I45" s="218">
        <v>39480.550000000003</v>
      </c>
      <c r="J45" s="231"/>
      <c r="K45" s="220">
        <v>34420</v>
      </c>
      <c r="L45" s="220"/>
      <c r="M45" s="333">
        <f>ROUND(I45*(1-(G45/100))-K45,0)</f>
        <v>5061</v>
      </c>
      <c r="N45" s="220"/>
      <c r="O45" s="220">
        <f>ROUND(M45/S45,0)</f>
        <v>274</v>
      </c>
      <c r="Q45" s="340">
        <f t="shared" si="4"/>
        <v>0.69</v>
      </c>
      <c r="S45" s="222">
        <v>18.470802919708028</v>
      </c>
    </row>
    <row r="46" spans="1:19" x14ac:dyDescent="0.25">
      <c r="A46" s="214"/>
      <c r="C46" s="232" t="s">
        <v>201</v>
      </c>
      <c r="E46" s="216" t="s">
        <v>199</v>
      </c>
      <c r="F46" s="216" t="s">
        <v>178</v>
      </c>
      <c r="G46" s="217">
        <v>0</v>
      </c>
      <c r="I46" s="223">
        <v>322828.55</v>
      </c>
      <c r="J46" s="231"/>
      <c r="K46" s="224">
        <v>304586</v>
      </c>
      <c r="L46" s="220"/>
      <c r="M46" s="334">
        <f>ROUND(I46*(1-(G46/100))-K46,0)</f>
        <v>18243</v>
      </c>
      <c r="N46" s="220"/>
      <c r="O46" s="224">
        <f>ROUND(M46/S46,0)</f>
        <v>986</v>
      </c>
      <c r="Q46" s="345">
        <f t="shared" si="4"/>
        <v>0.31</v>
      </c>
      <c r="S46" s="336">
        <v>18.502028397565923</v>
      </c>
    </row>
    <row r="47" spans="1:19" ht="15.6" x14ac:dyDescent="0.3">
      <c r="A47" s="214"/>
      <c r="C47" s="234"/>
      <c r="E47" s="216"/>
      <c r="F47" s="216"/>
      <c r="G47" s="217"/>
      <c r="I47" s="218"/>
      <c r="K47" s="211"/>
      <c r="L47" s="211"/>
      <c r="M47" s="211"/>
      <c r="N47" s="211"/>
      <c r="O47" s="211"/>
      <c r="Q47" s="342"/>
      <c r="S47" s="222"/>
    </row>
    <row r="48" spans="1:19" ht="15.6" x14ac:dyDescent="0.3">
      <c r="A48" s="214"/>
      <c r="C48" s="234" t="s">
        <v>202</v>
      </c>
      <c r="E48" s="216"/>
      <c r="F48" s="216"/>
      <c r="G48" s="217"/>
      <c r="I48" s="218">
        <f>+SUBTOTAL(9,I44:I47)</f>
        <v>4924909.3999999994</v>
      </c>
      <c r="K48" s="211">
        <f>+SUBTOTAL(9,K44:K47)</f>
        <v>2487125</v>
      </c>
      <c r="L48" s="211"/>
      <c r="M48" s="211">
        <f>+SUBTOTAL(9,M44:M47)</f>
        <v>2437785</v>
      </c>
      <c r="N48" s="211"/>
      <c r="O48" s="211">
        <f>+SUBTOTAL(9,O44:O47)</f>
        <v>49685</v>
      </c>
      <c r="Q48" s="342">
        <f>O48/I48*100</f>
        <v>1.0088510460720355</v>
      </c>
      <c r="S48" s="222">
        <f>ROUND(M48/O48,1)</f>
        <v>49.1</v>
      </c>
    </row>
    <row r="49" spans="1:19" ht="15.6" x14ac:dyDescent="0.3">
      <c r="A49" s="214"/>
      <c r="C49" s="234"/>
      <c r="E49" s="216"/>
      <c r="F49" s="216"/>
      <c r="G49" s="217"/>
      <c r="I49" s="218"/>
      <c r="K49" s="211"/>
      <c r="L49" s="211"/>
      <c r="M49" s="211"/>
      <c r="N49" s="211"/>
      <c r="O49" s="211"/>
      <c r="Q49" s="342"/>
      <c r="S49" s="222"/>
    </row>
    <row r="50" spans="1:19" x14ac:dyDescent="0.25">
      <c r="A50" s="214">
        <v>311.2</v>
      </c>
      <c r="C50" s="215" t="s">
        <v>203</v>
      </c>
      <c r="E50" s="216"/>
      <c r="F50" s="216"/>
      <c r="G50" s="217"/>
      <c r="I50" s="218"/>
      <c r="K50" s="211"/>
      <c r="L50" s="211"/>
      <c r="M50" s="211"/>
      <c r="N50" s="211"/>
      <c r="O50" s="211"/>
      <c r="Q50" s="342"/>
      <c r="S50" s="222"/>
    </row>
    <row r="51" spans="1:19" x14ac:dyDescent="0.25">
      <c r="A51" s="214"/>
      <c r="C51" s="215" t="s">
        <v>204</v>
      </c>
      <c r="E51" s="216" t="s">
        <v>183</v>
      </c>
      <c r="F51" s="216" t="s">
        <v>178</v>
      </c>
      <c r="G51" s="217">
        <v>-10</v>
      </c>
      <c r="I51" s="218">
        <v>1692976.56</v>
      </c>
      <c r="J51" s="231"/>
      <c r="K51" s="220">
        <v>1862274</v>
      </c>
      <c r="L51" s="220"/>
      <c r="M51" s="220">
        <v>0</v>
      </c>
      <c r="N51" s="220"/>
      <c r="O51" s="220">
        <v>0</v>
      </c>
      <c r="Q51" s="342">
        <v>0</v>
      </c>
      <c r="S51" s="222">
        <v>0</v>
      </c>
    </row>
    <row r="52" spans="1:19" x14ac:dyDescent="0.25">
      <c r="A52" s="214"/>
      <c r="C52" s="215" t="s">
        <v>205</v>
      </c>
      <c r="E52" s="216" t="s">
        <v>183</v>
      </c>
      <c r="F52" s="216" t="s">
        <v>178</v>
      </c>
      <c r="G52" s="217">
        <v>-10</v>
      </c>
      <c r="I52" s="218">
        <v>583381.43999999994</v>
      </c>
      <c r="J52" s="231"/>
      <c r="K52" s="220">
        <v>641720</v>
      </c>
      <c r="L52" s="220"/>
      <c r="M52" s="220">
        <v>0</v>
      </c>
      <c r="N52" s="220"/>
      <c r="O52" s="220">
        <v>0</v>
      </c>
      <c r="Q52" s="342">
        <v>0</v>
      </c>
      <c r="R52" s="225"/>
      <c r="S52" s="222">
        <v>0</v>
      </c>
    </row>
    <row r="53" spans="1:19" x14ac:dyDescent="0.25">
      <c r="A53" s="214"/>
      <c r="C53" s="232" t="s">
        <v>206</v>
      </c>
      <c r="E53" s="216" t="s">
        <v>183</v>
      </c>
      <c r="F53" s="216" t="s">
        <v>178</v>
      </c>
      <c r="G53" s="217">
        <v>-10</v>
      </c>
      <c r="I53" s="218">
        <v>2549285.0099999998</v>
      </c>
      <c r="J53" s="231"/>
      <c r="K53" s="220">
        <v>2804214</v>
      </c>
      <c r="L53" s="220"/>
      <c r="M53" s="220">
        <v>0</v>
      </c>
      <c r="N53" s="220"/>
      <c r="O53" s="220">
        <v>0</v>
      </c>
      <c r="Q53" s="342">
        <v>0</v>
      </c>
      <c r="S53" s="222">
        <v>0</v>
      </c>
    </row>
    <row r="54" spans="1:19" x14ac:dyDescent="0.25">
      <c r="A54" s="214"/>
      <c r="C54" s="232" t="s">
        <v>207</v>
      </c>
      <c r="E54" s="216" t="s">
        <v>183</v>
      </c>
      <c r="F54" s="216" t="s">
        <v>178</v>
      </c>
      <c r="G54" s="217">
        <v>-10</v>
      </c>
      <c r="I54" s="218">
        <v>4560022.0599999996</v>
      </c>
      <c r="J54" s="231"/>
      <c r="K54" s="220">
        <v>5016024</v>
      </c>
      <c r="L54" s="220"/>
      <c r="M54" s="220">
        <v>0</v>
      </c>
      <c r="N54" s="220"/>
      <c r="O54" s="220">
        <v>0</v>
      </c>
      <c r="Q54" s="342">
        <v>0</v>
      </c>
      <c r="S54" s="222">
        <v>0</v>
      </c>
    </row>
    <row r="55" spans="1:19" x14ac:dyDescent="0.25">
      <c r="A55" s="214"/>
      <c r="C55" s="232" t="s">
        <v>208</v>
      </c>
      <c r="E55" s="216" t="s">
        <v>183</v>
      </c>
      <c r="F55" s="216" t="s">
        <v>178</v>
      </c>
      <c r="G55" s="217">
        <v>-10</v>
      </c>
      <c r="I55" s="218">
        <v>1558538.26</v>
      </c>
      <c r="J55" s="231"/>
      <c r="K55" s="220">
        <v>1714392</v>
      </c>
      <c r="L55" s="220"/>
      <c r="M55" s="220">
        <v>0</v>
      </c>
      <c r="N55" s="220"/>
      <c r="O55" s="220">
        <v>0</v>
      </c>
      <c r="Q55" s="342">
        <v>0</v>
      </c>
      <c r="R55" s="225"/>
      <c r="S55" s="222">
        <v>0</v>
      </c>
    </row>
    <row r="56" spans="1:19" x14ac:dyDescent="0.25">
      <c r="A56" s="214"/>
      <c r="C56" s="232" t="s">
        <v>209</v>
      </c>
      <c r="E56" s="216" t="s">
        <v>183</v>
      </c>
      <c r="F56" s="216" t="s">
        <v>178</v>
      </c>
      <c r="G56" s="217">
        <v>-10</v>
      </c>
      <c r="I56" s="223">
        <v>37239.96</v>
      </c>
      <c r="J56" s="231"/>
      <c r="K56" s="224">
        <v>40964</v>
      </c>
      <c r="L56" s="220"/>
      <c r="M56" s="224">
        <v>0</v>
      </c>
      <c r="N56" s="220"/>
      <c r="O56" s="224">
        <v>0</v>
      </c>
      <c r="Q56" s="343">
        <v>0</v>
      </c>
      <c r="R56" s="225"/>
      <c r="S56" s="336">
        <v>0</v>
      </c>
    </row>
    <row r="57" spans="1:19" ht="15.6" x14ac:dyDescent="0.3">
      <c r="A57" s="214"/>
      <c r="C57" s="234"/>
      <c r="E57" s="216"/>
      <c r="F57" s="216"/>
      <c r="G57" s="217"/>
      <c r="I57" s="218"/>
      <c r="K57" s="211"/>
      <c r="L57" s="211"/>
      <c r="M57" s="211"/>
      <c r="N57" s="211"/>
      <c r="O57" s="211"/>
      <c r="Q57" s="342"/>
      <c r="S57" s="222"/>
    </row>
    <row r="58" spans="1:19" ht="15.6" x14ac:dyDescent="0.3">
      <c r="A58" s="214"/>
      <c r="C58" s="234" t="s">
        <v>210</v>
      </c>
      <c r="E58" s="216"/>
      <c r="F58" s="216"/>
      <c r="G58" s="217"/>
      <c r="I58" s="218">
        <f>+SUBTOTAL(9,I51:I57)</f>
        <v>10981443.290000001</v>
      </c>
      <c r="K58" s="211">
        <f>+SUBTOTAL(9,K51:K57)</f>
        <v>12079588</v>
      </c>
      <c r="L58" s="211"/>
      <c r="M58" s="211">
        <f>+SUBTOTAL(9,M51:M57)</f>
        <v>0</v>
      </c>
      <c r="N58" s="211"/>
      <c r="O58" s="211">
        <f>+SUBTOTAL(9,O51:O57)</f>
        <v>0</v>
      </c>
      <c r="Q58" s="342">
        <f>O58/I58*100</f>
        <v>0</v>
      </c>
      <c r="S58" s="222">
        <v>0</v>
      </c>
    </row>
    <row r="59" spans="1:19" ht="15.6" x14ac:dyDescent="0.3">
      <c r="A59" s="214"/>
      <c r="C59" s="234"/>
      <c r="E59" s="216"/>
      <c r="F59" s="216"/>
      <c r="G59" s="217"/>
      <c r="I59" s="218"/>
      <c r="K59" s="211"/>
      <c r="L59" s="211"/>
      <c r="M59" s="211"/>
      <c r="N59" s="211"/>
      <c r="O59" s="211"/>
      <c r="Q59" s="342"/>
      <c r="S59" s="222"/>
    </row>
    <row r="60" spans="1:19" x14ac:dyDescent="0.25">
      <c r="A60" s="214">
        <v>312</v>
      </c>
      <c r="C60" s="112" t="s">
        <v>211</v>
      </c>
      <c r="I60" s="218"/>
      <c r="K60" s="211"/>
      <c r="L60" s="211"/>
      <c r="M60" s="211"/>
      <c r="N60" s="211"/>
      <c r="O60" s="211"/>
      <c r="Q60" s="342"/>
      <c r="S60" s="222"/>
    </row>
    <row r="61" spans="1:19" x14ac:dyDescent="0.25">
      <c r="A61" s="214"/>
      <c r="C61" s="215" t="s">
        <v>182</v>
      </c>
      <c r="E61" s="210" t="s">
        <v>212</v>
      </c>
      <c r="F61" s="210" t="s">
        <v>178</v>
      </c>
      <c r="G61" s="332">
        <f>'KIUC Adj Wtd. NS-% of Tot Ret'!$U$71</f>
        <v>-7</v>
      </c>
      <c r="I61" s="218">
        <v>531933576.48000002</v>
      </c>
      <c r="K61" s="211">
        <v>92306117</v>
      </c>
      <c r="L61" s="211"/>
      <c r="M61" s="333">
        <f t="shared" ref="M61:M74" si="5">ROUND(I61*(1-(G61/100))-K61,0)</f>
        <v>476862810</v>
      </c>
      <c r="N61" s="220"/>
      <c r="O61" s="220">
        <f t="shared" ref="O61:O74" si="6">ROUND(M61/S61,0)</f>
        <v>10650694</v>
      </c>
      <c r="Q61" s="340">
        <f t="shared" ref="Q61:Q74" si="7">ROUND(O61/I61*100,2)</f>
        <v>2</v>
      </c>
      <c r="S61" s="222">
        <v>44.772931946534953</v>
      </c>
    </row>
    <row r="62" spans="1:19" x14ac:dyDescent="0.25">
      <c r="A62" s="214"/>
      <c r="C62" s="215" t="s">
        <v>184</v>
      </c>
      <c r="E62" s="210" t="s">
        <v>212</v>
      </c>
      <c r="F62" s="210" t="s">
        <v>178</v>
      </c>
      <c r="G62" s="332">
        <f>'KIUC Adj Wtd. NS-% of Tot Ret'!$U$71</f>
        <v>-7</v>
      </c>
      <c r="I62" s="218">
        <v>73021689.569999993</v>
      </c>
      <c r="K62" s="211">
        <v>18602423</v>
      </c>
      <c r="L62" s="211"/>
      <c r="M62" s="333">
        <f t="shared" si="5"/>
        <v>59530785</v>
      </c>
      <c r="N62" s="220"/>
      <c r="O62" s="220">
        <f t="shared" si="6"/>
        <v>1339277</v>
      </c>
      <c r="Q62" s="340">
        <f t="shared" si="7"/>
        <v>1.83</v>
      </c>
      <c r="S62" s="222">
        <v>44.449944500237855</v>
      </c>
    </row>
    <row r="63" spans="1:19" x14ac:dyDescent="0.25">
      <c r="A63" s="214"/>
      <c r="C63" s="232" t="s">
        <v>186</v>
      </c>
      <c r="E63" s="216" t="s">
        <v>212</v>
      </c>
      <c r="F63" s="216" t="s">
        <v>178</v>
      </c>
      <c r="G63" s="332">
        <f>'KIUC Adj Wtd. NS-% of Tot Ret'!$U$21</f>
        <v>-2</v>
      </c>
      <c r="I63" s="218">
        <v>40216199.409999996</v>
      </c>
      <c r="J63" s="231"/>
      <c r="K63" s="220">
        <v>22985071</v>
      </c>
      <c r="L63" s="220"/>
      <c r="M63" s="333">
        <f t="shared" si="5"/>
        <v>18035452</v>
      </c>
      <c r="N63" s="220"/>
      <c r="O63" s="220">
        <f t="shared" si="6"/>
        <v>2440118</v>
      </c>
      <c r="Q63" s="340">
        <f t="shared" si="7"/>
        <v>6.07</v>
      </c>
      <c r="S63" s="222">
        <v>7.3912214077940037</v>
      </c>
    </row>
    <row r="64" spans="1:19" x14ac:dyDescent="0.25">
      <c r="A64" s="214"/>
      <c r="C64" s="232" t="s">
        <v>187</v>
      </c>
      <c r="E64" s="216" t="s">
        <v>212</v>
      </c>
      <c r="F64" s="216" t="s">
        <v>178</v>
      </c>
      <c r="G64" s="332">
        <f>'KIUC Adj Wtd. NS-% of Tot Ret'!$U$21</f>
        <v>-2</v>
      </c>
      <c r="I64" s="218">
        <v>41452992.229999997</v>
      </c>
      <c r="J64" s="231"/>
      <c r="K64" s="220">
        <v>15937592</v>
      </c>
      <c r="L64" s="220"/>
      <c r="M64" s="333">
        <f t="shared" si="5"/>
        <v>26344460</v>
      </c>
      <c r="N64" s="220"/>
      <c r="O64" s="220">
        <f t="shared" si="6"/>
        <v>2011021</v>
      </c>
      <c r="Q64" s="340">
        <f t="shared" si="7"/>
        <v>4.8499999999999996</v>
      </c>
      <c r="S64" s="222">
        <v>13.100039998222302</v>
      </c>
    </row>
    <row r="65" spans="1:19" x14ac:dyDescent="0.25">
      <c r="A65" s="214"/>
      <c r="C65" s="232" t="s">
        <v>188</v>
      </c>
      <c r="E65" s="216" t="s">
        <v>212</v>
      </c>
      <c r="F65" s="216" t="s">
        <v>178</v>
      </c>
      <c r="G65" s="332">
        <f>'KIUC Adj Wtd. NS-% of Tot Ret'!$U$21</f>
        <v>-2</v>
      </c>
      <c r="I65" s="218">
        <v>335039815.44</v>
      </c>
      <c r="J65" s="231"/>
      <c r="K65" s="220">
        <v>74041334</v>
      </c>
      <c r="L65" s="220"/>
      <c r="M65" s="333">
        <f t="shared" si="5"/>
        <v>267699278</v>
      </c>
      <c r="N65" s="220"/>
      <c r="O65" s="220">
        <f t="shared" si="6"/>
        <v>14142829</v>
      </c>
      <c r="Q65" s="340">
        <f t="shared" si="7"/>
        <v>4.22</v>
      </c>
      <c r="S65" s="222">
        <v>18.928269353489487</v>
      </c>
    </row>
    <row r="66" spans="1:19" x14ac:dyDescent="0.25">
      <c r="A66" s="214"/>
      <c r="C66" s="232" t="s">
        <v>189</v>
      </c>
      <c r="E66" s="216" t="s">
        <v>212</v>
      </c>
      <c r="F66" s="216" t="s">
        <v>178</v>
      </c>
      <c r="G66" s="332">
        <f>'KIUC Adj Wtd. NS-% of Tot Ret'!$U$21</f>
        <v>-2</v>
      </c>
      <c r="I66" s="218">
        <v>334559939.62</v>
      </c>
      <c r="J66" s="231"/>
      <c r="K66" s="220">
        <v>77676980</v>
      </c>
      <c r="L66" s="220"/>
      <c r="M66" s="333">
        <f t="shared" si="5"/>
        <v>263574158</v>
      </c>
      <c r="N66" s="220"/>
      <c r="O66" s="220">
        <f t="shared" si="6"/>
        <v>13833567</v>
      </c>
      <c r="Q66" s="340">
        <f t="shared" si="7"/>
        <v>4.13</v>
      </c>
      <c r="S66" s="222">
        <v>19.053231659798172</v>
      </c>
    </row>
    <row r="67" spans="1:19" x14ac:dyDescent="0.25">
      <c r="A67" s="214"/>
      <c r="C67" s="232" t="s">
        <v>190</v>
      </c>
      <c r="E67" s="216" t="s">
        <v>212</v>
      </c>
      <c r="F67" s="216" t="s">
        <v>178</v>
      </c>
      <c r="G67" s="332">
        <f>'KIUC Adj Wtd. NS-% of Tot Ret'!$U$29</f>
        <v>-2</v>
      </c>
      <c r="I67" s="218">
        <v>138832539.38999999</v>
      </c>
      <c r="J67" s="231"/>
      <c r="K67" s="220">
        <v>47058422</v>
      </c>
      <c r="L67" s="220"/>
      <c r="M67" s="333">
        <f t="shared" si="5"/>
        <v>94550768</v>
      </c>
      <c r="N67" s="220"/>
      <c r="O67" s="220">
        <f t="shared" si="6"/>
        <v>5233348</v>
      </c>
      <c r="Q67" s="340">
        <f t="shared" si="7"/>
        <v>3.77</v>
      </c>
      <c r="S67" s="222">
        <v>18.066976183982952</v>
      </c>
    </row>
    <row r="68" spans="1:19" x14ac:dyDescent="0.25">
      <c r="A68" s="214"/>
      <c r="C68" s="232" t="s">
        <v>191</v>
      </c>
      <c r="E68" s="216" t="s">
        <v>212</v>
      </c>
      <c r="F68" s="216" t="s">
        <v>178</v>
      </c>
      <c r="G68" s="332">
        <f>'KIUC Adj Wtd. NS-% of Tot Ret'!$U$29</f>
        <v>-2</v>
      </c>
      <c r="I68" s="218">
        <v>347267291.08999997</v>
      </c>
      <c r="J68" s="231"/>
      <c r="K68" s="220">
        <v>96144803</v>
      </c>
      <c r="L68" s="220"/>
      <c r="M68" s="333">
        <f t="shared" si="5"/>
        <v>258067834</v>
      </c>
      <c r="N68" s="220"/>
      <c r="O68" s="220">
        <f t="shared" si="6"/>
        <v>14337951</v>
      </c>
      <c r="Q68" s="340">
        <f t="shared" si="7"/>
        <v>4.13</v>
      </c>
      <c r="S68" s="222">
        <v>17.998934562855467</v>
      </c>
    </row>
    <row r="69" spans="1:19" x14ac:dyDescent="0.25">
      <c r="A69" s="214"/>
      <c r="C69" s="232" t="s">
        <v>192</v>
      </c>
      <c r="E69" s="216" t="s">
        <v>212</v>
      </c>
      <c r="F69" s="216" t="s">
        <v>178</v>
      </c>
      <c r="G69" s="332">
        <f>'KIUC Adj Wtd. NS-% of Tot Ret'!$U$29</f>
        <v>-2</v>
      </c>
      <c r="I69" s="218">
        <v>269565973.05000001</v>
      </c>
      <c r="J69" s="231"/>
      <c r="K69" s="220">
        <v>67704359</v>
      </c>
      <c r="L69" s="220"/>
      <c r="M69" s="333">
        <f t="shared" si="5"/>
        <v>207252934</v>
      </c>
      <c r="N69" s="220"/>
      <c r="O69" s="220">
        <f t="shared" si="6"/>
        <v>11525613</v>
      </c>
      <c r="Q69" s="340">
        <f t="shared" si="7"/>
        <v>4.28</v>
      </c>
      <c r="S69" s="222">
        <v>17.981944836722686</v>
      </c>
    </row>
    <row r="70" spans="1:19" x14ac:dyDescent="0.25">
      <c r="A70" s="214"/>
      <c r="C70" s="232" t="s">
        <v>193</v>
      </c>
      <c r="E70" s="216" t="s">
        <v>212</v>
      </c>
      <c r="F70" s="216" t="s">
        <v>178</v>
      </c>
      <c r="G70" s="332">
        <f>'KIUC Adj Wtd. NS-% of Tot Ret'!$U$29</f>
        <v>-2</v>
      </c>
      <c r="I70" s="218">
        <v>425512609.68000001</v>
      </c>
      <c r="J70" s="231"/>
      <c r="K70" s="220">
        <v>168531725</v>
      </c>
      <c r="L70" s="220"/>
      <c r="M70" s="333">
        <f t="shared" si="5"/>
        <v>265491137</v>
      </c>
      <c r="N70" s="220"/>
      <c r="O70" s="220">
        <f t="shared" si="6"/>
        <v>12871933</v>
      </c>
      <c r="Q70" s="340">
        <f t="shared" si="7"/>
        <v>3.03</v>
      </c>
      <c r="S70" s="222">
        <v>20.625584845889676</v>
      </c>
    </row>
    <row r="71" spans="1:19" x14ac:dyDescent="0.25">
      <c r="A71" s="214"/>
      <c r="C71" s="232" t="s">
        <v>194</v>
      </c>
      <c r="E71" s="216" t="s">
        <v>212</v>
      </c>
      <c r="F71" s="216" t="s">
        <v>178</v>
      </c>
      <c r="G71" s="332">
        <f>'KIUC Adj Wtd. NS-% of Tot Ret'!$U$29</f>
        <v>-2</v>
      </c>
      <c r="I71" s="218">
        <v>735664440.23000002</v>
      </c>
      <c r="J71" s="231"/>
      <c r="K71" s="220">
        <v>135118842</v>
      </c>
      <c r="L71" s="220"/>
      <c r="M71" s="333">
        <f t="shared" si="5"/>
        <v>615258887</v>
      </c>
      <c r="N71" s="220"/>
      <c r="O71" s="220">
        <f t="shared" si="6"/>
        <v>28337904</v>
      </c>
      <c r="Q71" s="340">
        <f t="shared" si="7"/>
        <v>3.85</v>
      </c>
      <c r="S71" s="222">
        <v>21.711517222714214</v>
      </c>
    </row>
    <row r="72" spans="1:19" x14ac:dyDescent="0.25">
      <c r="A72" s="235"/>
      <c r="C72" s="232" t="s">
        <v>195</v>
      </c>
      <c r="E72" s="216" t="s">
        <v>212</v>
      </c>
      <c r="F72" s="216" t="s">
        <v>178</v>
      </c>
      <c r="G72" s="332">
        <f>'KIUC Adj Wtd. NS-% of Tot Ret'!$U$29</f>
        <v>-2</v>
      </c>
      <c r="I72" s="218">
        <v>66258293.729999997</v>
      </c>
      <c r="J72" s="231"/>
      <c r="K72" s="220">
        <v>59902017</v>
      </c>
      <c r="L72" s="220"/>
      <c r="M72" s="333">
        <f t="shared" si="5"/>
        <v>7681443</v>
      </c>
      <c r="N72" s="220"/>
      <c r="O72" s="220">
        <f t="shared" si="6"/>
        <v>428815</v>
      </c>
      <c r="Q72" s="340">
        <f t="shared" si="7"/>
        <v>0.65</v>
      </c>
      <c r="S72" s="222">
        <v>17.913179135750571</v>
      </c>
    </row>
    <row r="73" spans="1:19" x14ac:dyDescent="0.25">
      <c r="A73" s="214"/>
      <c r="C73" s="232" t="s">
        <v>213</v>
      </c>
      <c r="E73" s="216" t="s">
        <v>212</v>
      </c>
      <c r="F73" s="216" t="s">
        <v>178</v>
      </c>
      <c r="G73" s="332">
        <f>'KIUC Adj Wtd. NS-% of Tot Ret'!$U$29</f>
        <v>-2</v>
      </c>
      <c r="I73" s="236">
        <v>118460532.34</v>
      </c>
      <c r="J73" s="231"/>
      <c r="K73" s="220">
        <v>31824024</v>
      </c>
      <c r="L73" s="220"/>
      <c r="M73" s="333">
        <f t="shared" si="5"/>
        <v>89005719</v>
      </c>
      <c r="N73" s="220"/>
      <c r="O73" s="220">
        <f t="shared" si="6"/>
        <v>4283172</v>
      </c>
      <c r="Q73" s="340">
        <f t="shared" si="7"/>
        <v>3.62</v>
      </c>
      <c r="S73" s="222">
        <v>20.780330204312332</v>
      </c>
    </row>
    <row r="74" spans="1:19" x14ac:dyDescent="0.25">
      <c r="A74" s="214"/>
      <c r="C74" s="232" t="s">
        <v>214</v>
      </c>
      <c r="E74" s="216" t="s">
        <v>212</v>
      </c>
      <c r="F74" s="216" t="s">
        <v>178</v>
      </c>
      <c r="G74" s="332">
        <f>'KIUC Adj Wtd. NS-% of Tot Ret'!$U$29</f>
        <v>-2</v>
      </c>
      <c r="I74" s="223">
        <v>253701662.19999999</v>
      </c>
      <c r="J74" s="231"/>
      <c r="K74" s="220">
        <v>77381453</v>
      </c>
      <c r="L74" s="220"/>
      <c r="M74" s="333">
        <f t="shared" si="5"/>
        <v>181394242</v>
      </c>
      <c r="N74" s="220"/>
      <c r="O74" s="220">
        <f t="shared" si="6"/>
        <v>8297933</v>
      </c>
      <c r="Q74" s="345">
        <f t="shared" si="7"/>
        <v>3.27</v>
      </c>
      <c r="S74" s="336">
        <v>21.860171683139946</v>
      </c>
    </row>
    <row r="75" spans="1:19" x14ac:dyDescent="0.25">
      <c r="A75" s="214"/>
      <c r="E75" s="216"/>
      <c r="F75" s="216"/>
      <c r="G75" s="217"/>
      <c r="I75" s="218"/>
      <c r="K75" s="233"/>
      <c r="L75" s="211"/>
      <c r="M75" s="233"/>
      <c r="N75" s="211"/>
      <c r="O75" s="233"/>
      <c r="Q75" s="342"/>
      <c r="S75" s="222"/>
    </row>
    <row r="76" spans="1:19" ht="15.6" x14ac:dyDescent="0.3">
      <c r="A76" s="214"/>
      <c r="C76" s="234" t="s">
        <v>215</v>
      </c>
      <c r="E76" s="216"/>
      <c r="F76" s="216"/>
      <c r="G76" s="217"/>
      <c r="I76" s="218">
        <f>+SUBTOTAL(9,I61:I75)</f>
        <v>3711487554.4599996</v>
      </c>
      <c r="K76" s="211">
        <f>+SUBTOTAL(9,K61:K75)</f>
        <v>985215162</v>
      </c>
      <c r="L76" s="211"/>
      <c r="M76" s="211">
        <f>+SUBTOTAL(9,M61:M75)</f>
        <v>2830749907</v>
      </c>
      <c r="N76" s="211"/>
      <c r="O76" s="211">
        <f>+SUBTOTAL(9,O61:O75)</f>
        <v>129734175</v>
      </c>
      <c r="Q76" s="342">
        <f>O76/I76*100</f>
        <v>3.4954764928175974</v>
      </c>
      <c r="S76" s="222">
        <f>ROUND(M76/O76,1)</f>
        <v>21.8</v>
      </c>
    </row>
    <row r="77" spans="1:19" ht="15.6" x14ac:dyDescent="0.3">
      <c r="C77" s="237"/>
      <c r="Q77" s="340"/>
    </row>
    <row r="78" spans="1:19" x14ac:dyDescent="0.25">
      <c r="A78" s="214">
        <v>312.10000000000002</v>
      </c>
      <c r="C78" s="215" t="s">
        <v>216</v>
      </c>
      <c r="E78" s="216"/>
      <c r="F78" s="216"/>
      <c r="G78" s="217"/>
      <c r="I78" s="218"/>
      <c r="K78" s="211"/>
      <c r="L78" s="211"/>
      <c r="M78" s="211"/>
      <c r="N78" s="211"/>
      <c r="O78" s="211"/>
      <c r="Q78" s="342"/>
      <c r="S78" s="222"/>
    </row>
    <row r="79" spans="1:19" x14ac:dyDescent="0.25">
      <c r="A79" s="214"/>
      <c r="C79" s="215" t="s">
        <v>198</v>
      </c>
      <c r="E79" s="216" t="s">
        <v>199</v>
      </c>
      <c r="F79" s="216" t="s">
        <v>178</v>
      </c>
      <c r="G79" s="217">
        <v>0</v>
      </c>
      <c r="I79" s="236">
        <v>4610665.2300000004</v>
      </c>
      <c r="J79" s="231"/>
      <c r="K79" s="220">
        <v>676102</v>
      </c>
      <c r="L79" s="220"/>
      <c r="M79" s="333">
        <f t="shared" ref="M79:M88" si="8">ROUND(I79*(1-(G79/100))-K79,0)</f>
        <v>3934563</v>
      </c>
      <c r="N79" s="220"/>
      <c r="O79" s="220">
        <f>ROUND(M79/S79,0)</f>
        <v>77928</v>
      </c>
      <c r="Q79" s="340">
        <f>ROUND(O79/I79*100,2)</f>
        <v>1.69</v>
      </c>
      <c r="S79" s="222">
        <v>50.489721281182632</v>
      </c>
    </row>
    <row r="80" spans="1:19" x14ac:dyDescent="0.25">
      <c r="A80" s="214"/>
      <c r="C80" s="215" t="s">
        <v>217</v>
      </c>
      <c r="E80" s="210" t="s">
        <v>199</v>
      </c>
      <c r="F80" s="210" t="s">
        <v>178</v>
      </c>
      <c r="G80" s="217">
        <v>0</v>
      </c>
      <c r="I80" s="218">
        <v>575455.72</v>
      </c>
      <c r="K80" s="211">
        <v>575456</v>
      </c>
      <c r="L80" s="211"/>
      <c r="M80" s="333">
        <f t="shared" si="8"/>
        <v>0</v>
      </c>
      <c r="N80" s="220"/>
      <c r="O80" s="220"/>
      <c r="Q80" s="342">
        <v>0</v>
      </c>
      <c r="S80" s="222">
        <v>0</v>
      </c>
    </row>
    <row r="81" spans="1:19" x14ac:dyDescent="0.25">
      <c r="C81" s="232" t="s">
        <v>218</v>
      </c>
      <c r="E81" s="210" t="s">
        <v>199</v>
      </c>
      <c r="F81" s="210" t="s">
        <v>178</v>
      </c>
      <c r="G81" s="217">
        <v>0</v>
      </c>
      <c r="I81" s="218">
        <v>1831840.98</v>
      </c>
      <c r="K81" s="211">
        <v>1831841</v>
      </c>
      <c r="L81" s="211"/>
      <c r="M81" s="333">
        <f t="shared" si="8"/>
        <v>0</v>
      </c>
      <c r="N81" s="220"/>
      <c r="O81" s="220"/>
      <c r="Q81" s="342">
        <v>0</v>
      </c>
      <c r="S81" s="222">
        <v>0</v>
      </c>
    </row>
    <row r="82" spans="1:19" s="241" customFormat="1" x14ac:dyDescent="0.25">
      <c r="A82" s="238"/>
      <c r="B82" s="239"/>
      <c r="C82" s="240" t="s">
        <v>219</v>
      </c>
      <c r="E82" s="242" t="s">
        <v>199</v>
      </c>
      <c r="F82" s="243" t="s">
        <v>178</v>
      </c>
      <c r="G82" s="244">
        <v>0</v>
      </c>
      <c r="I82" s="236">
        <v>91265.89</v>
      </c>
      <c r="J82" s="245"/>
      <c r="K82" s="246">
        <v>91266</v>
      </c>
      <c r="L82" s="246"/>
      <c r="M82" s="333">
        <f t="shared" si="8"/>
        <v>0</v>
      </c>
      <c r="N82" s="220"/>
      <c r="O82" s="220"/>
      <c r="Q82" s="344">
        <v>0</v>
      </c>
      <c r="R82" s="248"/>
      <c r="S82" s="249">
        <v>0</v>
      </c>
    </row>
    <row r="83" spans="1:19" x14ac:dyDescent="0.25">
      <c r="A83" s="214"/>
      <c r="C83" s="232" t="s">
        <v>220</v>
      </c>
      <c r="E83" s="216" t="s">
        <v>199</v>
      </c>
      <c r="F83" s="216" t="s">
        <v>178</v>
      </c>
      <c r="G83" s="217">
        <v>0</v>
      </c>
      <c r="I83" s="218">
        <v>9299115</v>
      </c>
      <c r="J83" s="231"/>
      <c r="K83" s="220">
        <v>7598416</v>
      </c>
      <c r="L83" s="220"/>
      <c r="M83" s="333">
        <f t="shared" si="8"/>
        <v>1700699</v>
      </c>
      <c r="N83" s="220"/>
      <c r="O83" s="220">
        <f>ROUND(M83/S83,0)</f>
        <v>226760</v>
      </c>
      <c r="Q83" s="340">
        <f t="shared" ref="Q83:Q87" si="9">ROUND(O83/I83*100,2)</f>
        <v>2.44</v>
      </c>
      <c r="S83" s="222">
        <v>7.4999955900511557</v>
      </c>
    </row>
    <row r="84" spans="1:19" x14ac:dyDescent="0.25">
      <c r="A84" s="214"/>
      <c r="C84" s="232" t="s">
        <v>221</v>
      </c>
      <c r="E84" s="216" t="s">
        <v>199</v>
      </c>
      <c r="F84" s="216" t="s">
        <v>178</v>
      </c>
      <c r="G84" s="217">
        <v>0</v>
      </c>
      <c r="I84" s="218">
        <v>3909061.67</v>
      </c>
      <c r="J84" s="231"/>
      <c r="K84" s="220">
        <v>3256464</v>
      </c>
      <c r="L84" s="220"/>
      <c r="M84" s="333">
        <f t="shared" si="8"/>
        <v>652598</v>
      </c>
      <c r="N84" s="220"/>
      <c r="O84" s="220">
        <f>ROUND(M84/S84,0)</f>
        <v>48341</v>
      </c>
      <c r="Q84" s="340">
        <f t="shared" si="9"/>
        <v>1.24</v>
      </c>
      <c r="S84" s="222">
        <v>13.49988622494363</v>
      </c>
    </row>
    <row r="85" spans="1:19" x14ac:dyDescent="0.25">
      <c r="A85" s="214"/>
      <c r="C85" s="232" t="s">
        <v>222</v>
      </c>
      <c r="E85" s="216" t="s">
        <v>199</v>
      </c>
      <c r="F85" s="216" t="s">
        <v>178</v>
      </c>
      <c r="G85" s="217">
        <v>0</v>
      </c>
      <c r="I85" s="218">
        <v>19802080.260000002</v>
      </c>
      <c r="J85" s="231"/>
      <c r="K85" s="220">
        <v>6026115</v>
      </c>
      <c r="L85" s="220"/>
      <c r="M85" s="333">
        <f t="shared" si="8"/>
        <v>13775965</v>
      </c>
      <c r="N85" s="220"/>
      <c r="O85" s="220">
        <f>ROUND(M85/S85,0)</f>
        <v>706460</v>
      </c>
      <c r="Q85" s="340">
        <f t="shared" si="9"/>
        <v>3.57</v>
      </c>
      <c r="S85" s="222">
        <v>19.499992922458453</v>
      </c>
    </row>
    <row r="86" spans="1:19" x14ac:dyDescent="0.25">
      <c r="A86" s="214"/>
      <c r="C86" s="232" t="s">
        <v>201</v>
      </c>
      <c r="E86" s="216" t="s">
        <v>199</v>
      </c>
      <c r="F86" s="216" t="s">
        <v>178</v>
      </c>
      <c r="G86" s="217">
        <v>0</v>
      </c>
      <c r="I86" s="218">
        <v>1777792.39</v>
      </c>
      <c r="J86" s="231"/>
      <c r="K86" s="220">
        <v>1464285</v>
      </c>
      <c r="L86" s="220"/>
      <c r="M86" s="333">
        <f t="shared" si="8"/>
        <v>313507</v>
      </c>
      <c r="N86" s="220"/>
      <c r="O86" s="220">
        <f>ROUND(M86/S86,0)</f>
        <v>16983</v>
      </c>
      <c r="Q86" s="340">
        <f t="shared" si="9"/>
        <v>0.96</v>
      </c>
      <c r="S86" s="222">
        <v>18.460048283577695</v>
      </c>
    </row>
    <row r="87" spans="1:19" x14ac:dyDescent="0.25">
      <c r="A87" s="214"/>
      <c r="C87" s="232" t="s">
        <v>223</v>
      </c>
      <c r="E87" s="216" t="s">
        <v>199</v>
      </c>
      <c r="F87" s="216" t="s">
        <v>178</v>
      </c>
      <c r="G87" s="217">
        <v>0</v>
      </c>
      <c r="I87" s="218">
        <v>32692663.870000001</v>
      </c>
      <c r="J87" s="231"/>
      <c r="K87" s="220">
        <v>13338503</v>
      </c>
      <c r="L87" s="220"/>
      <c r="M87" s="333">
        <f t="shared" si="8"/>
        <v>19354161</v>
      </c>
      <c r="N87" s="220"/>
      <c r="O87" s="220">
        <f>ROUND(M87/S87,0)</f>
        <v>860185</v>
      </c>
      <c r="Q87" s="340">
        <f t="shared" si="9"/>
        <v>2.63</v>
      </c>
      <c r="S87" s="222">
        <v>22.499998256189077</v>
      </c>
    </row>
    <row r="88" spans="1:19" s="241" customFormat="1" x14ac:dyDescent="0.25">
      <c r="A88" s="250"/>
      <c r="B88" s="239"/>
      <c r="C88" s="240" t="s">
        <v>224</v>
      </c>
      <c r="E88" s="243" t="s">
        <v>199</v>
      </c>
      <c r="F88" s="243" t="s">
        <v>178</v>
      </c>
      <c r="G88" s="244">
        <v>0</v>
      </c>
      <c r="I88" s="223">
        <v>1901133.18</v>
      </c>
      <c r="J88" s="245"/>
      <c r="K88" s="224">
        <v>1901133</v>
      </c>
      <c r="L88" s="246"/>
      <c r="M88" s="334">
        <f t="shared" si="8"/>
        <v>0</v>
      </c>
      <c r="N88" s="220"/>
      <c r="O88" s="224"/>
      <c r="Q88" s="343">
        <v>0</v>
      </c>
      <c r="S88" s="336">
        <v>0</v>
      </c>
    </row>
    <row r="89" spans="1:19" ht="15.6" x14ac:dyDescent="0.3">
      <c r="A89" s="214"/>
      <c r="C89" s="234"/>
      <c r="E89" s="216"/>
      <c r="F89" s="216"/>
      <c r="G89" s="217"/>
      <c r="I89" s="218"/>
      <c r="K89" s="211"/>
      <c r="L89" s="211"/>
      <c r="M89" s="211"/>
      <c r="N89" s="211"/>
      <c r="O89" s="211"/>
      <c r="Q89" s="342"/>
      <c r="S89" s="222"/>
    </row>
    <row r="90" spans="1:19" ht="15.6" x14ac:dyDescent="0.3">
      <c r="A90" s="214"/>
      <c r="C90" s="234" t="s">
        <v>225</v>
      </c>
      <c r="E90" s="216"/>
      <c r="F90" s="216"/>
      <c r="G90" s="217"/>
      <c r="I90" s="218">
        <f>+SUBTOTAL(9,I79:I89)</f>
        <v>76491074.190000013</v>
      </c>
      <c r="K90" s="211">
        <f>+SUBTOTAL(9,K79:K89)</f>
        <v>36759581</v>
      </c>
      <c r="L90" s="211"/>
      <c r="M90" s="211">
        <f>+SUBTOTAL(9,M79:M89)</f>
        <v>39731493</v>
      </c>
      <c r="N90" s="211"/>
      <c r="O90" s="211">
        <f>+SUBTOTAL(9,O79:O89)</f>
        <v>1936657</v>
      </c>
      <c r="Q90" s="342">
        <f>O90/I90*100</f>
        <v>2.5318731897913218</v>
      </c>
      <c r="S90" s="222">
        <f>ROUND(M90/O90,1)</f>
        <v>20.5</v>
      </c>
    </row>
    <row r="91" spans="1:19" ht="15.6" x14ac:dyDescent="0.3">
      <c r="A91" s="214"/>
      <c r="C91" s="234"/>
      <c r="E91" s="216"/>
      <c r="F91" s="216"/>
      <c r="G91" s="217"/>
      <c r="I91" s="218"/>
      <c r="K91" s="211"/>
      <c r="L91" s="211"/>
      <c r="M91" s="211"/>
      <c r="N91" s="211"/>
      <c r="O91" s="211"/>
      <c r="Q91" s="342"/>
      <c r="S91" s="222"/>
    </row>
    <row r="92" spans="1:19" x14ac:dyDescent="0.25">
      <c r="A92" s="214">
        <v>312.2</v>
      </c>
      <c r="C92" s="215" t="s">
        <v>226</v>
      </c>
      <c r="E92" s="216"/>
      <c r="F92" s="216"/>
      <c r="G92" s="217"/>
      <c r="I92" s="218"/>
      <c r="K92" s="211"/>
      <c r="L92" s="211"/>
      <c r="M92" s="211"/>
      <c r="N92" s="211"/>
      <c r="O92" s="211"/>
      <c r="Q92" s="342"/>
      <c r="S92" s="222"/>
    </row>
    <row r="93" spans="1:19" x14ac:dyDescent="0.25">
      <c r="A93" s="214"/>
      <c r="C93" s="215" t="s">
        <v>204</v>
      </c>
      <c r="E93" s="210" t="s">
        <v>212</v>
      </c>
      <c r="F93" s="210" t="s">
        <v>178</v>
      </c>
      <c r="G93" s="217">
        <v>-10</v>
      </c>
      <c r="I93" s="218">
        <v>91162.48</v>
      </c>
      <c r="K93" s="211">
        <v>100279</v>
      </c>
      <c r="L93" s="211"/>
      <c r="M93" s="211">
        <v>0</v>
      </c>
      <c r="N93" s="211"/>
      <c r="O93" s="211">
        <v>0</v>
      </c>
      <c r="Q93" s="342">
        <v>0</v>
      </c>
      <c r="S93" s="222">
        <v>0</v>
      </c>
    </row>
    <row r="94" spans="1:19" x14ac:dyDescent="0.25">
      <c r="A94" s="214"/>
      <c r="C94" s="215" t="s">
        <v>205</v>
      </c>
      <c r="E94" s="210" t="s">
        <v>212</v>
      </c>
      <c r="F94" s="210" t="s">
        <v>178</v>
      </c>
      <c r="G94" s="217">
        <v>-10</v>
      </c>
      <c r="I94" s="218">
        <v>35937.440000000002</v>
      </c>
      <c r="K94" s="211">
        <v>39531</v>
      </c>
      <c r="L94" s="211"/>
      <c r="M94" s="211">
        <v>0</v>
      </c>
      <c r="N94" s="211"/>
      <c r="O94" s="211">
        <v>0</v>
      </c>
      <c r="Q94" s="342">
        <v>0</v>
      </c>
      <c r="R94" s="225"/>
      <c r="S94" s="222">
        <v>0</v>
      </c>
    </row>
    <row r="95" spans="1:19" x14ac:dyDescent="0.25">
      <c r="C95" s="232" t="s">
        <v>206</v>
      </c>
      <c r="E95" s="210" t="s">
        <v>212</v>
      </c>
      <c r="F95" s="210" t="s">
        <v>178</v>
      </c>
      <c r="G95" s="217">
        <v>-10</v>
      </c>
      <c r="I95" s="218">
        <v>41300.9</v>
      </c>
      <c r="K95" s="211">
        <v>45431</v>
      </c>
      <c r="L95" s="211"/>
      <c r="M95" s="211">
        <v>0</v>
      </c>
      <c r="N95" s="211"/>
      <c r="O95" s="211">
        <v>0</v>
      </c>
      <c r="Q95" s="342">
        <v>0</v>
      </c>
      <c r="S95" s="222">
        <v>0</v>
      </c>
    </row>
    <row r="96" spans="1:19" x14ac:dyDescent="0.25">
      <c r="A96" s="214"/>
      <c r="C96" s="232" t="s">
        <v>207</v>
      </c>
      <c r="E96" s="216" t="s">
        <v>212</v>
      </c>
      <c r="F96" s="216" t="s">
        <v>178</v>
      </c>
      <c r="G96" s="217">
        <v>-10</v>
      </c>
      <c r="I96" s="218">
        <v>599315.53</v>
      </c>
      <c r="J96" s="231"/>
      <c r="K96" s="220">
        <v>659247</v>
      </c>
      <c r="L96" s="220"/>
      <c r="M96" s="220">
        <v>0</v>
      </c>
      <c r="N96" s="220"/>
      <c r="O96" s="220">
        <v>0</v>
      </c>
      <c r="Q96" s="342">
        <v>0</v>
      </c>
      <c r="S96" s="222">
        <v>0</v>
      </c>
    </row>
    <row r="97" spans="1:19" x14ac:dyDescent="0.25">
      <c r="A97" s="214"/>
      <c r="C97" s="232" t="s">
        <v>208</v>
      </c>
      <c r="E97" s="210" t="s">
        <v>212</v>
      </c>
      <c r="F97" s="216" t="s">
        <v>178</v>
      </c>
      <c r="G97" s="217">
        <v>-10</v>
      </c>
      <c r="I97" s="218">
        <v>152243.76</v>
      </c>
      <c r="J97" s="231"/>
      <c r="K97" s="220">
        <v>167468</v>
      </c>
      <c r="L97" s="220"/>
      <c r="M97" s="220">
        <v>0</v>
      </c>
      <c r="N97" s="220"/>
      <c r="O97" s="220">
        <v>0</v>
      </c>
      <c r="Q97" s="342">
        <v>0</v>
      </c>
      <c r="R97" s="225"/>
      <c r="S97" s="222">
        <v>0</v>
      </c>
    </row>
    <row r="98" spans="1:19" s="241" customFormat="1" x14ac:dyDescent="0.25">
      <c r="A98" s="238"/>
      <c r="B98" s="239"/>
      <c r="C98" s="240" t="s">
        <v>209</v>
      </c>
      <c r="E98" s="242" t="s">
        <v>212</v>
      </c>
      <c r="F98" s="243" t="s">
        <v>178</v>
      </c>
      <c r="G98" s="244">
        <v>-10</v>
      </c>
      <c r="I98" s="223">
        <v>145202.53</v>
      </c>
      <c r="J98" s="245"/>
      <c r="K98" s="224">
        <v>159723</v>
      </c>
      <c r="L98" s="246"/>
      <c r="M98" s="224">
        <v>0</v>
      </c>
      <c r="N98" s="246"/>
      <c r="O98" s="224">
        <v>0</v>
      </c>
      <c r="Q98" s="343">
        <v>0</v>
      </c>
      <c r="R98" s="248"/>
      <c r="S98" s="336">
        <v>0</v>
      </c>
    </row>
    <row r="99" spans="1:19" ht="15.6" x14ac:dyDescent="0.3">
      <c r="A99" s="214"/>
      <c r="C99" s="234"/>
      <c r="E99" s="216"/>
      <c r="F99" s="216"/>
      <c r="G99" s="217"/>
      <c r="I99" s="218"/>
      <c r="K99" s="211"/>
      <c r="L99" s="211"/>
      <c r="M99" s="211"/>
      <c r="N99" s="211"/>
      <c r="O99" s="211"/>
      <c r="Q99" s="342"/>
      <c r="S99" s="222"/>
    </row>
    <row r="100" spans="1:19" ht="15.6" x14ac:dyDescent="0.3">
      <c r="A100" s="214"/>
      <c r="C100" s="234" t="s">
        <v>227</v>
      </c>
      <c r="E100" s="216"/>
      <c r="F100" s="216"/>
      <c r="G100" s="217"/>
      <c r="I100" s="218">
        <f>+SUBTOTAL(9,I93:I99)</f>
        <v>1065162.6400000001</v>
      </c>
      <c r="K100" s="211">
        <f>+SUBTOTAL(9,K93:K99)</f>
        <v>1171679</v>
      </c>
      <c r="L100" s="211"/>
      <c r="M100" s="211">
        <f>+SUBTOTAL(9,M93:M99)</f>
        <v>0</v>
      </c>
      <c r="N100" s="211"/>
      <c r="O100" s="211">
        <f>+SUBTOTAL(9,O93:O99)</f>
        <v>0</v>
      </c>
      <c r="Q100" s="342">
        <f>O100/I100*100</f>
        <v>0</v>
      </c>
      <c r="S100" s="222">
        <v>0</v>
      </c>
    </row>
    <row r="101" spans="1:19" ht="15.6" x14ac:dyDescent="0.3">
      <c r="A101" s="214"/>
      <c r="C101" s="234"/>
      <c r="E101" s="216"/>
      <c r="F101" s="216"/>
      <c r="G101" s="217"/>
      <c r="I101" s="218"/>
      <c r="K101" s="211"/>
      <c r="L101" s="211"/>
      <c r="M101" s="211"/>
      <c r="N101" s="211"/>
      <c r="O101" s="211"/>
      <c r="Q101" s="342"/>
      <c r="S101" s="222"/>
    </row>
    <row r="102" spans="1:19" x14ac:dyDescent="0.25">
      <c r="A102" s="214">
        <v>314</v>
      </c>
      <c r="C102" s="112" t="s">
        <v>228</v>
      </c>
      <c r="I102" s="218"/>
      <c r="K102" s="211"/>
      <c r="L102" s="211"/>
      <c r="M102" s="211"/>
      <c r="N102" s="211"/>
      <c r="O102" s="211"/>
      <c r="Q102" s="342"/>
      <c r="S102" s="222"/>
    </row>
    <row r="103" spans="1:19" x14ac:dyDescent="0.25">
      <c r="A103" s="214"/>
      <c r="C103" s="232" t="s">
        <v>182</v>
      </c>
      <c r="E103" s="216" t="s">
        <v>229</v>
      </c>
      <c r="F103" s="216" t="s">
        <v>178</v>
      </c>
      <c r="G103" s="332">
        <f>'KIUC Adj Wtd. NS-% of Tot Ret'!$U$71</f>
        <v>-7</v>
      </c>
      <c r="I103" s="218">
        <v>89907009.939999998</v>
      </c>
      <c r="J103" s="231"/>
      <c r="K103" s="220">
        <v>20271673</v>
      </c>
      <c r="L103" s="220"/>
      <c r="M103" s="333">
        <f t="shared" ref="M103:M110" si="10">ROUND(I103*(1-(G103/100))-K103,0)</f>
        <v>75928828</v>
      </c>
      <c r="N103" s="220"/>
      <c r="O103" s="220">
        <f t="shared" ref="O103:O110" si="11">ROUND(M103/S103,0)</f>
        <v>1751590</v>
      </c>
      <c r="Q103" s="340">
        <f t="shared" ref="Q103:Q110" si="12">ROUND(O103/I103*100,2)</f>
        <v>1.95</v>
      </c>
      <c r="S103" s="222">
        <v>43.348516790482897</v>
      </c>
    </row>
    <row r="104" spans="1:19" x14ac:dyDescent="0.25">
      <c r="A104" s="214"/>
      <c r="C104" s="232" t="s">
        <v>186</v>
      </c>
      <c r="E104" s="216" t="s">
        <v>229</v>
      </c>
      <c r="F104" s="216" t="s">
        <v>178</v>
      </c>
      <c r="G104" s="332">
        <f>'KIUC Adj Wtd. NS-% of Tot Ret'!$U$21</f>
        <v>-2</v>
      </c>
      <c r="I104" s="218">
        <v>8340751.6699999999</v>
      </c>
      <c r="J104" s="231"/>
      <c r="K104" s="220">
        <v>3801260</v>
      </c>
      <c r="L104" s="220"/>
      <c r="M104" s="333">
        <f t="shared" si="10"/>
        <v>4706307</v>
      </c>
      <c r="N104" s="220"/>
      <c r="O104" s="220">
        <f t="shared" si="11"/>
        <v>645328</v>
      </c>
      <c r="Q104" s="340">
        <f t="shared" si="12"/>
        <v>7.74</v>
      </c>
      <c r="S104" s="222">
        <v>7.2928944036464927</v>
      </c>
    </row>
    <row r="105" spans="1:19" x14ac:dyDescent="0.25">
      <c r="A105" s="214"/>
      <c r="C105" s="232" t="s">
        <v>187</v>
      </c>
      <c r="E105" s="216" t="s">
        <v>229</v>
      </c>
      <c r="F105" s="216" t="s">
        <v>178</v>
      </c>
      <c r="G105" s="332">
        <f>'KIUC Adj Wtd. NS-% of Tot Ret'!$U$21</f>
        <v>-2</v>
      </c>
      <c r="I105" s="218">
        <v>13741664.699999999</v>
      </c>
      <c r="J105" s="231"/>
      <c r="K105" s="220">
        <v>9070939</v>
      </c>
      <c r="L105" s="220"/>
      <c r="M105" s="333">
        <f t="shared" si="10"/>
        <v>4945559</v>
      </c>
      <c r="N105" s="220"/>
      <c r="O105" s="220">
        <f t="shared" si="11"/>
        <v>376942</v>
      </c>
      <c r="Q105" s="340">
        <f t="shared" si="12"/>
        <v>2.74</v>
      </c>
      <c r="S105" s="222">
        <v>13.120201892382955</v>
      </c>
    </row>
    <row r="106" spans="1:19" x14ac:dyDescent="0.25">
      <c r="A106" s="214"/>
      <c r="C106" s="232" t="s">
        <v>188</v>
      </c>
      <c r="E106" s="216" t="s">
        <v>229</v>
      </c>
      <c r="F106" s="216" t="s">
        <v>178</v>
      </c>
      <c r="G106" s="332">
        <f>'KIUC Adj Wtd. NS-% of Tot Ret'!$U$21</f>
        <v>-2</v>
      </c>
      <c r="I106" s="218">
        <v>45458100.43</v>
      </c>
      <c r="J106" s="231"/>
      <c r="K106" s="220">
        <v>20614566</v>
      </c>
      <c r="L106" s="220"/>
      <c r="M106" s="333">
        <f t="shared" si="10"/>
        <v>25752696</v>
      </c>
      <c r="N106" s="220"/>
      <c r="O106" s="220">
        <f t="shared" si="11"/>
        <v>1373387</v>
      </c>
      <c r="Q106" s="340">
        <f t="shared" si="12"/>
        <v>3.02</v>
      </c>
      <c r="S106" s="222">
        <v>18.751229292458028</v>
      </c>
    </row>
    <row r="107" spans="1:19" x14ac:dyDescent="0.25">
      <c r="A107" s="214"/>
      <c r="C107" s="232" t="s">
        <v>191</v>
      </c>
      <c r="E107" s="216" t="s">
        <v>229</v>
      </c>
      <c r="F107" s="216" t="s">
        <v>178</v>
      </c>
      <c r="G107" s="332">
        <f>'KIUC Adj Wtd. NS-% of Tot Ret'!$U$29</f>
        <v>-2</v>
      </c>
      <c r="I107" s="218">
        <v>38748250.590000004</v>
      </c>
      <c r="J107" s="231"/>
      <c r="K107" s="220">
        <v>20826042</v>
      </c>
      <c r="L107" s="220"/>
      <c r="M107" s="333">
        <f t="shared" si="10"/>
        <v>18697174</v>
      </c>
      <c r="N107" s="220"/>
      <c r="O107" s="220">
        <f t="shared" si="11"/>
        <v>1062997</v>
      </c>
      <c r="Q107" s="340">
        <f t="shared" si="12"/>
        <v>2.74</v>
      </c>
      <c r="S107" s="222">
        <v>17.589118139701402</v>
      </c>
    </row>
    <row r="108" spans="1:19" x14ac:dyDescent="0.25">
      <c r="A108" s="214"/>
      <c r="B108" s="189"/>
      <c r="C108" s="232" t="s">
        <v>192</v>
      </c>
      <c r="D108" s="251"/>
      <c r="E108" s="216" t="s">
        <v>229</v>
      </c>
      <c r="F108" s="216" t="s">
        <v>178</v>
      </c>
      <c r="G108" s="332">
        <f>'KIUC Adj Wtd. NS-% of Tot Ret'!$U$29</f>
        <v>-2</v>
      </c>
      <c r="H108" s="251"/>
      <c r="I108" s="218">
        <v>31826255.719999999</v>
      </c>
      <c r="J108" s="231"/>
      <c r="K108" s="220">
        <v>21384390</v>
      </c>
      <c r="L108" s="220"/>
      <c r="M108" s="333">
        <f t="shared" si="10"/>
        <v>11078391</v>
      </c>
      <c r="N108" s="220"/>
      <c r="O108" s="220">
        <f t="shared" si="11"/>
        <v>651042</v>
      </c>
      <c r="P108" s="251"/>
      <c r="Q108" s="340">
        <f t="shared" si="12"/>
        <v>2.0499999999999998</v>
      </c>
      <c r="S108" s="222">
        <v>17.016386881361989</v>
      </c>
    </row>
    <row r="109" spans="1:19" x14ac:dyDescent="0.25">
      <c r="A109" s="214"/>
      <c r="C109" s="232" t="s">
        <v>193</v>
      </c>
      <c r="E109" s="216" t="s">
        <v>229</v>
      </c>
      <c r="F109" s="216" t="s">
        <v>178</v>
      </c>
      <c r="G109" s="332">
        <f>'KIUC Adj Wtd. NS-% of Tot Ret'!$U$29</f>
        <v>-2</v>
      </c>
      <c r="I109" s="218">
        <v>43067738.159999996</v>
      </c>
      <c r="J109" s="231"/>
      <c r="K109" s="220">
        <v>29423726</v>
      </c>
      <c r="L109" s="220"/>
      <c r="M109" s="333">
        <f t="shared" si="10"/>
        <v>14505367</v>
      </c>
      <c r="N109" s="220"/>
      <c r="O109" s="220">
        <f t="shared" si="11"/>
        <v>739581</v>
      </c>
      <c r="Q109" s="340">
        <f t="shared" si="12"/>
        <v>1.72</v>
      </c>
      <c r="S109" s="222">
        <v>19.612955408388522</v>
      </c>
    </row>
    <row r="110" spans="1:19" x14ac:dyDescent="0.25">
      <c r="A110" s="214"/>
      <c r="C110" s="232" t="s">
        <v>194</v>
      </c>
      <c r="E110" s="216" t="s">
        <v>229</v>
      </c>
      <c r="F110" s="216" t="s">
        <v>178</v>
      </c>
      <c r="G110" s="332">
        <f>'KIUC Adj Wtd. NS-% of Tot Ret'!$U$29</f>
        <v>-2</v>
      </c>
      <c r="I110" s="223">
        <v>57957357.43</v>
      </c>
      <c r="J110" s="231"/>
      <c r="K110" s="220">
        <v>33064819</v>
      </c>
      <c r="L110" s="220"/>
      <c r="M110" s="333">
        <f t="shared" si="10"/>
        <v>26051686</v>
      </c>
      <c r="N110" s="220"/>
      <c r="O110" s="220">
        <f t="shared" si="11"/>
        <v>1267410</v>
      </c>
      <c r="Q110" s="345">
        <f t="shared" si="12"/>
        <v>2.19</v>
      </c>
      <c r="S110" s="336">
        <v>20.555053958737311</v>
      </c>
    </row>
    <row r="111" spans="1:19" x14ac:dyDescent="0.25">
      <c r="A111" s="214"/>
      <c r="E111" s="216"/>
      <c r="F111" s="216"/>
      <c r="G111" s="217"/>
      <c r="I111" s="218"/>
      <c r="K111" s="233"/>
      <c r="L111" s="211"/>
      <c r="M111" s="233"/>
      <c r="N111" s="211"/>
      <c r="O111" s="233"/>
      <c r="Q111" s="342"/>
      <c r="S111" s="222"/>
    </row>
    <row r="112" spans="1:19" ht="15.6" x14ac:dyDescent="0.3">
      <c r="A112" s="214"/>
      <c r="C112" s="234" t="s">
        <v>230</v>
      </c>
      <c r="E112" s="216"/>
      <c r="F112" s="216"/>
      <c r="G112" s="217"/>
      <c r="I112" s="218">
        <f>+SUBTOTAL(9,I103:I111)</f>
        <v>329047128.64000005</v>
      </c>
      <c r="K112" s="211">
        <f>+SUBTOTAL(9,K103:K111)</f>
        <v>158457415</v>
      </c>
      <c r="L112" s="211"/>
      <c r="M112" s="211">
        <f>+SUBTOTAL(9,M103:M111)</f>
        <v>181666008</v>
      </c>
      <c r="N112" s="211"/>
      <c r="O112" s="211">
        <f>+SUBTOTAL(9,O103:O111)</f>
        <v>7868277</v>
      </c>
      <c r="Q112" s="342">
        <f>O112/I112*100</f>
        <v>2.3912310168214326</v>
      </c>
      <c r="S112" s="222">
        <f>ROUND(M112/O112,1)</f>
        <v>23.1</v>
      </c>
    </row>
    <row r="113" spans="1:19" ht="15.6" x14ac:dyDescent="0.3">
      <c r="A113" s="214"/>
      <c r="C113" s="234"/>
      <c r="E113" s="216"/>
      <c r="F113" s="216"/>
      <c r="G113" s="217"/>
      <c r="I113" s="218"/>
      <c r="K113" s="211"/>
      <c r="L113" s="211"/>
      <c r="M113" s="211"/>
      <c r="N113" s="211"/>
      <c r="O113" s="211"/>
      <c r="Q113" s="342"/>
      <c r="S113" s="222"/>
    </row>
    <row r="114" spans="1:19" x14ac:dyDescent="0.25">
      <c r="A114" s="214">
        <v>314.10000000000002</v>
      </c>
      <c r="C114" s="215" t="s">
        <v>231</v>
      </c>
      <c r="E114" s="216"/>
      <c r="F114" s="216"/>
      <c r="G114" s="217"/>
      <c r="I114" s="218"/>
      <c r="K114" s="211"/>
      <c r="L114" s="211"/>
      <c r="M114" s="211"/>
      <c r="N114" s="211"/>
      <c r="O114" s="211"/>
      <c r="Q114" s="342"/>
      <c r="S114" s="222"/>
    </row>
    <row r="115" spans="1:19" x14ac:dyDescent="0.25">
      <c r="A115" s="214"/>
      <c r="C115" s="232" t="s">
        <v>204</v>
      </c>
      <c r="E115" s="216"/>
      <c r="F115" s="216"/>
      <c r="G115" s="217"/>
      <c r="I115" s="218"/>
      <c r="J115" s="231"/>
      <c r="K115" s="220">
        <v>460380</v>
      </c>
      <c r="L115" s="220"/>
      <c r="M115" s="220"/>
      <c r="N115" s="220"/>
      <c r="O115" s="220"/>
      <c r="Q115" s="342"/>
      <c r="S115" s="222"/>
    </row>
    <row r="116" spans="1:19" x14ac:dyDescent="0.25">
      <c r="A116" s="214"/>
      <c r="C116" s="232" t="s">
        <v>205</v>
      </c>
      <c r="E116" s="216"/>
      <c r="F116" s="216"/>
      <c r="G116" s="217"/>
      <c r="I116" s="218"/>
      <c r="J116" s="231"/>
      <c r="K116" s="220">
        <v>377537</v>
      </c>
      <c r="L116" s="220"/>
      <c r="M116" s="220"/>
      <c r="N116" s="220"/>
      <c r="O116" s="220"/>
      <c r="Q116" s="342"/>
      <c r="S116" s="222"/>
    </row>
    <row r="117" spans="1:19" x14ac:dyDescent="0.25">
      <c r="A117" s="214"/>
      <c r="C117" s="232" t="s">
        <v>206</v>
      </c>
      <c r="E117" s="216"/>
      <c r="F117" s="216"/>
      <c r="G117" s="217"/>
      <c r="I117" s="218"/>
      <c r="J117" s="231"/>
      <c r="K117" s="220">
        <v>361644</v>
      </c>
      <c r="L117" s="220"/>
      <c r="M117" s="220"/>
      <c r="N117" s="220"/>
      <c r="O117" s="220"/>
      <c r="Q117" s="342"/>
      <c r="S117" s="222"/>
    </row>
    <row r="118" spans="1:19" x14ac:dyDescent="0.25">
      <c r="A118" s="214"/>
      <c r="C118" s="232" t="s">
        <v>207</v>
      </c>
      <c r="E118" s="216"/>
      <c r="F118" s="216"/>
      <c r="G118" s="217"/>
      <c r="I118" s="218"/>
      <c r="J118" s="231"/>
      <c r="K118" s="224">
        <v>2233665</v>
      </c>
      <c r="L118" s="220"/>
      <c r="M118" s="220"/>
      <c r="N118" s="220"/>
      <c r="O118" s="220"/>
      <c r="Q118" s="342"/>
      <c r="S118" s="222"/>
    </row>
    <row r="119" spans="1:19" ht="15.6" x14ac:dyDescent="0.3">
      <c r="A119" s="214"/>
      <c r="C119" s="234"/>
      <c r="E119" s="216"/>
      <c r="F119" s="216"/>
      <c r="G119" s="217"/>
      <c r="I119" s="218"/>
      <c r="K119" s="211"/>
      <c r="L119" s="211"/>
      <c r="M119" s="211"/>
      <c r="N119" s="211"/>
      <c r="O119" s="211"/>
      <c r="Q119" s="342"/>
      <c r="S119" s="222"/>
    </row>
    <row r="120" spans="1:19" ht="15.6" x14ac:dyDescent="0.3">
      <c r="A120" s="214"/>
      <c r="C120" s="234" t="s">
        <v>232</v>
      </c>
      <c r="E120" s="216"/>
      <c r="F120" s="216"/>
      <c r="G120" s="217"/>
      <c r="I120" s="218"/>
      <c r="K120" s="211">
        <f>+SUBTOTAL(9,K115:K119)</f>
        <v>3433226</v>
      </c>
      <c r="L120" s="211"/>
      <c r="M120" s="211"/>
      <c r="N120" s="211"/>
      <c r="O120" s="211"/>
      <c r="Q120" s="342"/>
      <c r="S120" s="222"/>
    </row>
    <row r="121" spans="1:19" ht="15.6" x14ac:dyDescent="0.3">
      <c r="A121" s="214"/>
      <c r="C121" s="234"/>
      <c r="E121" s="216"/>
      <c r="F121" s="216"/>
      <c r="G121" s="217"/>
      <c r="I121" s="218"/>
      <c r="K121" s="211"/>
      <c r="L121" s="211"/>
      <c r="M121" s="211"/>
      <c r="N121" s="211"/>
      <c r="O121" s="211"/>
      <c r="Q121" s="342"/>
      <c r="S121" s="222"/>
    </row>
    <row r="122" spans="1:19" x14ac:dyDescent="0.25">
      <c r="A122" s="214">
        <v>315</v>
      </c>
      <c r="C122" s="112" t="s">
        <v>233</v>
      </c>
      <c r="I122" s="218"/>
      <c r="K122" s="211"/>
      <c r="L122" s="211"/>
      <c r="M122" s="211"/>
      <c r="N122" s="211"/>
      <c r="O122" s="211"/>
      <c r="Q122" s="342"/>
      <c r="S122" s="222"/>
    </row>
    <row r="123" spans="1:19" x14ac:dyDescent="0.25">
      <c r="A123" s="214"/>
      <c r="C123" s="215" t="s">
        <v>182</v>
      </c>
      <c r="E123" s="210" t="s">
        <v>234</v>
      </c>
      <c r="F123" s="210" t="s">
        <v>178</v>
      </c>
      <c r="G123" s="332">
        <f>'KIUC Adj Wtd. NS-% of Tot Ret'!$U$71</f>
        <v>-7</v>
      </c>
      <c r="I123" s="218">
        <v>47156606.939999998</v>
      </c>
      <c r="K123" s="211">
        <v>8082472</v>
      </c>
      <c r="L123" s="211"/>
      <c r="M123" s="333">
        <f t="shared" ref="M123:M136" si="13">ROUND(I123*(1-(G123/100))-K123,0)</f>
        <v>42375097</v>
      </c>
      <c r="N123" s="220"/>
      <c r="O123" s="220">
        <f t="shared" ref="O123:O136" si="14">ROUND(M123/S123,0)</f>
        <v>909732</v>
      </c>
      <c r="Q123" s="340">
        <f t="shared" ref="Q123:Q136" si="15">ROUND(O123/I123*100,2)</f>
        <v>1.93</v>
      </c>
      <c r="S123" s="222">
        <v>46.579761457018471</v>
      </c>
    </row>
    <row r="124" spans="1:19" x14ac:dyDescent="0.25">
      <c r="A124" s="214"/>
      <c r="C124" s="215" t="s">
        <v>184</v>
      </c>
      <c r="E124" s="210" t="s">
        <v>234</v>
      </c>
      <c r="F124" s="210" t="s">
        <v>178</v>
      </c>
      <c r="G124" s="332">
        <f>'KIUC Adj Wtd. NS-% of Tot Ret'!$U$71</f>
        <v>-7</v>
      </c>
      <c r="I124" s="218">
        <v>1415469.1</v>
      </c>
      <c r="K124" s="211">
        <v>751018</v>
      </c>
      <c r="L124" s="211"/>
      <c r="M124" s="333">
        <f t="shared" si="13"/>
        <v>763534</v>
      </c>
      <c r="N124" s="220"/>
      <c r="O124" s="220">
        <f t="shared" si="14"/>
        <v>18673</v>
      </c>
      <c r="Q124" s="340">
        <f t="shared" si="15"/>
        <v>1.32</v>
      </c>
      <c r="S124" s="222">
        <v>40.889734939759038</v>
      </c>
    </row>
    <row r="125" spans="1:19" x14ac:dyDescent="0.25">
      <c r="A125" s="214"/>
      <c r="C125" s="232" t="s">
        <v>186</v>
      </c>
      <c r="E125" s="216" t="s">
        <v>234</v>
      </c>
      <c r="F125" s="216" t="s">
        <v>178</v>
      </c>
      <c r="G125" s="332">
        <f>'KIUC Adj Wtd. NS-% of Tot Ret'!$U$21</f>
        <v>-2</v>
      </c>
      <c r="I125" s="218">
        <v>4224540.53</v>
      </c>
      <c r="J125" s="231"/>
      <c r="K125" s="220">
        <v>3219138</v>
      </c>
      <c r="L125" s="220"/>
      <c r="M125" s="333">
        <f t="shared" si="13"/>
        <v>1089893</v>
      </c>
      <c r="N125" s="220"/>
      <c r="O125" s="220">
        <f t="shared" si="14"/>
        <v>145939</v>
      </c>
      <c r="Q125" s="340">
        <f t="shared" si="15"/>
        <v>3.45</v>
      </c>
      <c r="S125" s="222">
        <v>7.4681430418945691</v>
      </c>
    </row>
    <row r="126" spans="1:19" x14ac:dyDescent="0.25">
      <c r="A126" s="214"/>
      <c r="C126" s="232" t="s">
        <v>187</v>
      </c>
      <c r="E126" s="216" t="s">
        <v>234</v>
      </c>
      <c r="F126" s="216" t="s">
        <v>178</v>
      </c>
      <c r="G126" s="332">
        <f>'KIUC Adj Wtd. NS-% of Tot Ret'!$U$21</f>
        <v>-2</v>
      </c>
      <c r="I126" s="218">
        <v>2408998.58</v>
      </c>
      <c r="J126" s="231"/>
      <c r="K126" s="220">
        <v>1409941</v>
      </c>
      <c r="L126" s="220"/>
      <c r="M126" s="333">
        <f t="shared" si="13"/>
        <v>1047238</v>
      </c>
      <c r="N126" s="220"/>
      <c r="O126" s="220">
        <f t="shared" si="14"/>
        <v>78277</v>
      </c>
      <c r="Q126" s="340">
        <f t="shared" si="15"/>
        <v>3.25</v>
      </c>
      <c r="S126" s="222">
        <v>13.378689502684869</v>
      </c>
    </row>
    <row r="127" spans="1:19" x14ac:dyDescent="0.25">
      <c r="A127" s="214"/>
      <c r="C127" s="232" t="s">
        <v>188</v>
      </c>
      <c r="E127" s="216" t="s">
        <v>234</v>
      </c>
      <c r="F127" s="216" t="s">
        <v>178</v>
      </c>
      <c r="G127" s="332">
        <f>'KIUC Adj Wtd. NS-% of Tot Ret'!$U$21</f>
        <v>-2</v>
      </c>
      <c r="I127" s="218">
        <v>8959757.0099999998</v>
      </c>
      <c r="J127" s="231"/>
      <c r="K127" s="220">
        <v>6735226</v>
      </c>
      <c r="L127" s="220"/>
      <c r="M127" s="333">
        <f t="shared" si="13"/>
        <v>2403726</v>
      </c>
      <c r="N127" s="220"/>
      <c r="O127" s="220">
        <f t="shared" si="14"/>
        <v>124368</v>
      </c>
      <c r="Q127" s="340">
        <f t="shared" si="15"/>
        <v>1.39</v>
      </c>
      <c r="S127" s="222">
        <v>19.327525522877874</v>
      </c>
    </row>
    <row r="128" spans="1:19" x14ac:dyDescent="0.25">
      <c r="A128" s="214"/>
      <c r="C128" s="232" t="s">
        <v>189</v>
      </c>
      <c r="E128" s="216" t="s">
        <v>234</v>
      </c>
      <c r="F128" s="216" t="s">
        <v>178</v>
      </c>
      <c r="G128" s="332">
        <f>'KIUC Adj Wtd. NS-% of Tot Ret'!$U$21</f>
        <v>-2</v>
      </c>
      <c r="I128" s="218">
        <v>29308888.079999998</v>
      </c>
      <c r="J128" s="231"/>
      <c r="K128" s="220">
        <v>5739630</v>
      </c>
      <c r="L128" s="220"/>
      <c r="M128" s="333">
        <f t="shared" si="13"/>
        <v>24155436</v>
      </c>
      <c r="N128" s="220"/>
      <c r="O128" s="220">
        <f t="shared" si="14"/>
        <v>1246411</v>
      </c>
      <c r="Q128" s="340">
        <f t="shared" si="15"/>
        <v>4.25</v>
      </c>
      <c r="S128" s="222">
        <v>19.379993480775941</v>
      </c>
    </row>
    <row r="129" spans="1:19" x14ac:dyDescent="0.25">
      <c r="A129" s="214"/>
      <c r="C129" s="232" t="s">
        <v>190</v>
      </c>
      <c r="E129" s="216" t="s">
        <v>234</v>
      </c>
      <c r="F129" s="216" t="s">
        <v>178</v>
      </c>
      <c r="G129" s="332">
        <f>'KIUC Adj Wtd. NS-% of Tot Ret'!$U$29</f>
        <v>-2</v>
      </c>
      <c r="I129" s="218">
        <v>12144071.970000001</v>
      </c>
      <c r="J129" s="231"/>
      <c r="K129" s="220">
        <v>4905197</v>
      </c>
      <c r="L129" s="220"/>
      <c r="M129" s="333">
        <f t="shared" si="13"/>
        <v>7481756</v>
      </c>
      <c r="N129" s="220"/>
      <c r="O129" s="220">
        <f t="shared" si="14"/>
        <v>407403</v>
      </c>
      <c r="Q129" s="340">
        <f t="shared" si="15"/>
        <v>3.35</v>
      </c>
      <c r="S129" s="222">
        <v>18.364508578395203</v>
      </c>
    </row>
    <row r="130" spans="1:19" x14ac:dyDescent="0.25">
      <c r="A130" s="214"/>
      <c r="C130" s="232" t="s">
        <v>191</v>
      </c>
      <c r="E130" s="216" t="s">
        <v>234</v>
      </c>
      <c r="F130" s="216" t="s">
        <v>178</v>
      </c>
      <c r="G130" s="332">
        <f>'KIUC Adj Wtd. NS-% of Tot Ret'!$U$29</f>
        <v>-2</v>
      </c>
      <c r="I130" s="218">
        <v>11725994.720000001</v>
      </c>
      <c r="J130" s="231"/>
      <c r="K130" s="220">
        <v>8500593</v>
      </c>
      <c r="L130" s="220"/>
      <c r="M130" s="333">
        <f t="shared" si="13"/>
        <v>3459922</v>
      </c>
      <c r="N130" s="220"/>
      <c r="O130" s="220">
        <f t="shared" si="14"/>
        <v>189832</v>
      </c>
      <c r="Q130" s="340">
        <f t="shared" si="15"/>
        <v>1.62</v>
      </c>
      <c r="S130" s="222">
        <v>18.226220720720722</v>
      </c>
    </row>
    <row r="131" spans="1:19" x14ac:dyDescent="0.25">
      <c r="A131" s="214"/>
      <c r="C131" s="232" t="s">
        <v>192</v>
      </c>
      <c r="E131" s="216" t="s">
        <v>234</v>
      </c>
      <c r="F131" s="216" t="s">
        <v>178</v>
      </c>
      <c r="G131" s="332">
        <f>'KIUC Adj Wtd. NS-% of Tot Ret'!$U$29</f>
        <v>-2</v>
      </c>
      <c r="I131" s="218">
        <v>14302432.689999999</v>
      </c>
      <c r="J131" s="231"/>
      <c r="K131" s="220">
        <v>11303320</v>
      </c>
      <c r="L131" s="220"/>
      <c r="M131" s="333">
        <f t="shared" si="13"/>
        <v>3285161</v>
      </c>
      <c r="N131" s="220"/>
      <c r="O131" s="220">
        <f t="shared" si="14"/>
        <v>185229</v>
      </c>
      <c r="Q131" s="340">
        <f t="shared" si="15"/>
        <v>1.3</v>
      </c>
      <c r="S131" s="222">
        <v>17.735681667036133</v>
      </c>
    </row>
    <row r="132" spans="1:19" x14ac:dyDescent="0.25">
      <c r="A132" s="214"/>
      <c r="C132" s="232" t="s">
        <v>193</v>
      </c>
      <c r="E132" s="216" t="s">
        <v>234</v>
      </c>
      <c r="F132" s="216" t="s">
        <v>178</v>
      </c>
      <c r="G132" s="332">
        <f>'KIUC Adj Wtd. NS-% of Tot Ret'!$U$29</f>
        <v>-2</v>
      </c>
      <c r="I132" s="218">
        <v>33488118.710000001</v>
      </c>
      <c r="J132" s="231"/>
      <c r="K132" s="220">
        <v>24419733</v>
      </c>
      <c r="L132" s="220"/>
      <c r="M132" s="333">
        <f t="shared" si="13"/>
        <v>9738148</v>
      </c>
      <c r="N132" s="220"/>
      <c r="O132" s="220">
        <f t="shared" si="14"/>
        <v>476056</v>
      </c>
      <c r="Q132" s="340">
        <f t="shared" si="15"/>
        <v>1.42</v>
      </c>
      <c r="S132" s="222">
        <v>20.455905074295138</v>
      </c>
    </row>
    <row r="133" spans="1:19" x14ac:dyDescent="0.25">
      <c r="A133" s="214"/>
      <c r="C133" s="232" t="s">
        <v>194</v>
      </c>
      <c r="E133" s="216" t="s">
        <v>234</v>
      </c>
      <c r="F133" s="216" t="s">
        <v>178</v>
      </c>
      <c r="G133" s="332">
        <f>'KIUC Adj Wtd. NS-% of Tot Ret'!$U$29</f>
        <v>-2</v>
      </c>
      <c r="I133" s="218">
        <v>27465559.02</v>
      </c>
      <c r="J133" s="231"/>
      <c r="K133" s="220">
        <v>18041343</v>
      </c>
      <c r="L133" s="220"/>
      <c r="M133" s="333">
        <f t="shared" si="13"/>
        <v>9973527</v>
      </c>
      <c r="N133" s="220"/>
      <c r="O133" s="220">
        <f t="shared" si="14"/>
        <v>464016</v>
      </c>
      <c r="Q133" s="340">
        <f t="shared" si="15"/>
        <v>1.69</v>
      </c>
      <c r="S133" s="222">
        <v>21.493946850486925</v>
      </c>
    </row>
    <row r="134" spans="1:19" x14ac:dyDescent="0.25">
      <c r="A134" s="214"/>
      <c r="C134" s="232" t="s">
        <v>195</v>
      </c>
      <c r="E134" s="216" t="s">
        <v>234</v>
      </c>
      <c r="F134" s="216" t="s">
        <v>178</v>
      </c>
      <c r="G134" s="332">
        <f>'KIUC Adj Wtd. NS-% of Tot Ret'!$U$29</f>
        <v>-2</v>
      </c>
      <c r="I134" s="218">
        <v>951198.87</v>
      </c>
      <c r="J134" s="231"/>
      <c r="K134" s="220">
        <v>180721</v>
      </c>
      <c r="L134" s="220"/>
      <c r="M134" s="333">
        <f t="shared" si="13"/>
        <v>789502</v>
      </c>
      <c r="N134" s="220"/>
      <c r="O134" s="220">
        <f t="shared" si="14"/>
        <v>42931</v>
      </c>
      <c r="Q134" s="340">
        <f t="shared" si="15"/>
        <v>4.51</v>
      </c>
      <c r="S134" s="222">
        <v>18.390096008084893</v>
      </c>
    </row>
    <row r="135" spans="1:19" x14ac:dyDescent="0.25">
      <c r="A135" s="214"/>
      <c r="C135" s="232" t="s">
        <v>213</v>
      </c>
      <c r="E135" s="216" t="s">
        <v>234</v>
      </c>
      <c r="F135" s="216" t="s">
        <v>178</v>
      </c>
      <c r="G135" s="332">
        <f>'KIUC Adj Wtd. NS-% of Tot Ret'!$U$29</f>
        <v>-2</v>
      </c>
      <c r="I135" s="218">
        <v>12041998.279999999</v>
      </c>
      <c r="J135" s="231"/>
      <c r="K135" s="220">
        <v>3570888</v>
      </c>
      <c r="L135" s="220"/>
      <c r="M135" s="333">
        <f t="shared" si="13"/>
        <v>8711950</v>
      </c>
      <c r="N135" s="220"/>
      <c r="O135" s="220">
        <f t="shared" si="14"/>
        <v>410248</v>
      </c>
      <c r="Q135" s="340">
        <f t="shared" si="15"/>
        <v>3.41</v>
      </c>
      <c r="S135" s="222">
        <v>21.235815695814647</v>
      </c>
    </row>
    <row r="136" spans="1:19" x14ac:dyDescent="0.25">
      <c r="A136" s="214"/>
      <c r="C136" s="232" t="s">
        <v>214</v>
      </c>
      <c r="E136" s="216" t="s">
        <v>234</v>
      </c>
      <c r="F136" s="216" t="s">
        <v>178</v>
      </c>
      <c r="G136" s="332">
        <f>'KIUC Adj Wtd. NS-% of Tot Ret'!$U$29</f>
        <v>-2</v>
      </c>
      <c r="I136" s="223">
        <v>15148041.550000001</v>
      </c>
      <c r="J136" s="231"/>
      <c r="K136" s="220">
        <v>2357879</v>
      </c>
      <c r="L136" s="220"/>
      <c r="M136" s="333">
        <f t="shared" si="13"/>
        <v>13093123</v>
      </c>
      <c r="N136" s="220"/>
      <c r="O136" s="220">
        <f t="shared" si="14"/>
        <v>587136</v>
      </c>
      <c r="Q136" s="345">
        <f t="shared" si="15"/>
        <v>3.88</v>
      </c>
      <c r="S136" s="336">
        <v>22.299991949766543</v>
      </c>
    </row>
    <row r="137" spans="1:19" x14ac:dyDescent="0.25">
      <c r="A137" s="214"/>
      <c r="E137" s="216"/>
      <c r="F137" s="216"/>
      <c r="G137" s="217"/>
      <c r="I137" s="218"/>
      <c r="K137" s="233"/>
      <c r="L137" s="211"/>
      <c r="M137" s="233"/>
      <c r="N137" s="211"/>
      <c r="O137" s="233"/>
      <c r="Q137" s="342"/>
      <c r="S137" s="222"/>
    </row>
    <row r="138" spans="1:19" ht="15.6" x14ac:dyDescent="0.3">
      <c r="A138" s="214"/>
      <c r="C138" s="234" t="s">
        <v>235</v>
      </c>
      <c r="E138" s="216"/>
      <c r="F138" s="216"/>
      <c r="G138" s="217"/>
      <c r="I138" s="218">
        <f>+SUBTOTAL(9,I123:I137)</f>
        <v>220741676.05000001</v>
      </c>
      <c r="K138" s="211">
        <f>+SUBTOTAL(9,K123:K137)</f>
        <v>99217099</v>
      </c>
      <c r="L138" s="211"/>
      <c r="M138" s="211">
        <f>+SUBTOTAL(9,M123:M137)</f>
        <v>128368013</v>
      </c>
      <c r="N138" s="211"/>
      <c r="O138" s="211">
        <f>+SUBTOTAL(9,O123:O137)</f>
        <v>5286251</v>
      </c>
      <c r="Q138" s="342">
        <f>O138/I138*100</f>
        <v>2.3947679906184165</v>
      </c>
      <c r="S138" s="222">
        <f>ROUND(M138/O138,1)</f>
        <v>24.3</v>
      </c>
    </row>
    <row r="139" spans="1:19" ht="15.6" x14ac:dyDescent="0.3">
      <c r="A139" s="214"/>
      <c r="C139" s="234"/>
      <c r="E139" s="216"/>
      <c r="F139" s="216"/>
      <c r="G139" s="217"/>
      <c r="I139" s="218"/>
      <c r="K139" s="211"/>
      <c r="L139" s="211"/>
      <c r="M139" s="211"/>
      <c r="N139" s="211"/>
      <c r="O139" s="211"/>
      <c r="Q139" s="342"/>
      <c r="S139" s="222"/>
    </row>
    <row r="140" spans="1:19" x14ac:dyDescent="0.25">
      <c r="A140" s="214">
        <v>315.10000000000002</v>
      </c>
      <c r="C140" s="215" t="s">
        <v>236</v>
      </c>
      <c r="E140" s="216"/>
      <c r="F140" s="216"/>
      <c r="G140" s="217"/>
      <c r="I140" s="218"/>
      <c r="K140" s="211"/>
      <c r="L140" s="211"/>
      <c r="M140" s="211"/>
      <c r="N140" s="211"/>
      <c r="O140" s="211"/>
      <c r="Q140" s="342"/>
      <c r="S140" s="222"/>
    </row>
    <row r="141" spans="1:19" x14ac:dyDescent="0.25">
      <c r="A141" s="214"/>
      <c r="C141" s="215" t="s">
        <v>204</v>
      </c>
      <c r="E141" s="210" t="s">
        <v>234</v>
      </c>
      <c r="F141" s="210" t="s">
        <v>178</v>
      </c>
      <c r="G141" s="192">
        <v>-10</v>
      </c>
      <c r="I141" s="218">
        <v>24678.67</v>
      </c>
      <c r="K141" s="211">
        <v>27147</v>
      </c>
      <c r="L141" s="211"/>
      <c r="M141" s="211">
        <v>0</v>
      </c>
      <c r="N141" s="211"/>
      <c r="O141" s="211">
        <v>0</v>
      </c>
      <c r="Q141" s="342">
        <v>0</v>
      </c>
      <c r="S141" s="222">
        <v>0</v>
      </c>
    </row>
    <row r="142" spans="1:19" x14ac:dyDescent="0.25">
      <c r="A142" s="214"/>
      <c r="C142" s="232" t="s">
        <v>206</v>
      </c>
      <c r="E142" s="210" t="s">
        <v>234</v>
      </c>
      <c r="F142" s="210" t="s">
        <v>178</v>
      </c>
      <c r="G142" s="192">
        <v>-10</v>
      </c>
      <c r="I142" s="218">
        <v>165716.59</v>
      </c>
      <c r="K142" s="211">
        <v>182288</v>
      </c>
      <c r="L142" s="211"/>
      <c r="M142" s="211">
        <v>0</v>
      </c>
      <c r="N142" s="211"/>
      <c r="O142" s="211">
        <v>0</v>
      </c>
      <c r="Q142" s="342">
        <v>0</v>
      </c>
      <c r="S142" s="222">
        <v>0</v>
      </c>
    </row>
    <row r="143" spans="1:19" x14ac:dyDescent="0.25">
      <c r="A143" s="214"/>
      <c r="C143" s="232" t="s">
        <v>207</v>
      </c>
      <c r="E143" s="216" t="s">
        <v>234</v>
      </c>
      <c r="F143" s="216" t="s">
        <v>178</v>
      </c>
      <c r="G143" s="217">
        <v>-10</v>
      </c>
      <c r="I143" s="223">
        <v>480433.11</v>
      </c>
      <c r="J143" s="231"/>
      <c r="K143" s="224">
        <v>528476</v>
      </c>
      <c r="L143" s="220"/>
      <c r="M143" s="224">
        <v>0</v>
      </c>
      <c r="N143" s="220"/>
      <c r="O143" s="224">
        <v>0</v>
      </c>
      <c r="Q143" s="343">
        <v>0</v>
      </c>
      <c r="S143" s="336">
        <v>0</v>
      </c>
    </row>
    <row r="144" spans="1:19" ht="15.6" x14ac:dyDescent="0.3">
      <c r="A144" s="214"/>
      <c r="C144" s="234"/>
      <c r="E144" s="216"/>
      <c r="F144" s="216"/>
      <c r="G144" s="217"/>
      <c r="I144" s="218"/>
      <c r="K144" s="211"/>
      <c r="L144" s="211"/>
      <c r="M144" s="211"/>
      <c r="N144" s="211"/>
      <c r="O144" s="211"/>
      <c r="Q144" s="342"/>
      <c r="S144" s="222"/>
    </row>
    <row r="145" spans="1:19" ht="15.6" x14ac:dyDescent="0.3">
      <c r="A145" s="214"/>
      <c r="C145" s="234" t="s">
        <v>237</v>
      </c>
      <c r="E145" s="216"/>
      <c r="F145" s="216"/>
      <c r="G145" s="217"/>
      <c r="I145" s="218">
        <f>+SUBTOTAL(9,I141:I144)</f>
        <v>670828.37</v>
      </c>
      <c r="K145" s="211">
        <f>+SUBTOTAL(9,K141:K144)</f>
        <v>737911</v>
      </c>
      <c r="L145" s="211"/>
      <c r="M145" s="211">
        <f>+SUBTOTAL(9,M141:M144)</f>
        <v>0</v>
      </c>
      <c r="N145" s="211"/>
      <c r="O145" s="211">
        <f>+SUBTOTAL(9,O141:O144)</f>
        <v>0</v>
      </c>
      <c r="Q145" s="342">
        <f>O145/I145*100</f>
        <v>0</v>
      </c>
      <c r="S145" s="222">
        <v>0</v>
      </c>
    </row>
    <row r="146" spans="1:19" ht="15.6" x14ac:dyDescent="0.3">
      <c r="A146" s="214"/>
      <c r="C146" s="234"/>
      <c r="E146" s="216"/>
      <c r="F146" s="216"/>
      <c r="G146" s="217"/>
      <c r="I146" s="218"/>
      <c r="K146" s="211"/>
      <c r="L146" s="211"/>
      <c r="M146" s="211"/>
      <c r="N146" s="211"/>
      <c r="O146" s="211"/>
      <c r="Q146" s="342"/>
      <c r="S146" s="222"/>
    </row>
    <row r="147" spans="1:19" x14ac:dyDescent="0.25">
      <c r="A147" s="214">
        <v>316</v>
      </c>
      <c r="B147" s="209" t="s">
        <v>84</v>
      </c>
      <c r="C147" s="112" t="s">
        <v>238</v>
      </c>
      <c r="I147" s="218"/>
      <c r="K147" s="211"/>
      <c r="L147" s="211"/>
      <c r="M147" s="211"/>
      <c r="N147" s="211"/>
      <c r="O147" s="211"/>
      <c r="Q147" s="342"/>
      <c r="S147" s="222"/>
    </row>
    <row r="148" spans="1:19" x14ac:dyDescent="0.25">
      <c r="A148" s="214"/>
      <c r="C148" s="232" t="s">
        <v>182</v>
      </c>
      <c r="E148" s="216" t="s">
        <v>239</v>
      </c>
      <c r="F148" s="216" t="s">
        <v>178</v>
      </c>
      <c r="G148" s="332">
        <f>'KIUC Adj Wtd. NS-% of Tot Ret'!$U$71</f>
        <v>-7</v>
      </c>
      <c r="I148" s="218">
        <v>8369509.9800000004</v>
      </c>
      <c r="J148" s="231"/>
      <c r="K148" s="220">
        <v>721700</v>
      </c>
      <c r="L148" s="220"/>
      <c r="M148" s="333">
        <f t="shared" ref="M148:M157" si="16">ROUND(I148*(1-(G148/100))-K148,0)</f>
        <v>8233676</v>
      </c>
      <c r="N148" s="220"/>
      <c r="O148" s="220">
        <f t="shared" ref="O148:O157" si="17">ROUND(M148/S148,0)</f>
        <v>181496</v>
      </c>
      <c r="Q148" s="340">
        <f t="shared" ref="Q148:Q157" si="18">ROUND(O148/I148*100,2)</f>
        <v>2.17</v>
      </c>
      <c r="S148" s="222">
        <v>45.365699893542441</v>
      </c>
    </row>
    <row r="149" spans="1:19" x14ac:dyDescent="0.25">
      <c r="A149" s="214"/>
      <c r="C149" s="215" t="s">
        <v>185</v>
      </c>
      <c r="E149" s="216" t="s">
        <v>239</v>
      </c>
      <c r="F149" s="216" t="s">
        <v>178</v>
      </c>
      <c r="G149" s="217">
        <v>-1</v>
      </c>
      <c r="I149" s="218">
        <v>3234114.29</v>
      </c>
      <c r="J149" s="231"/>
      <c r="K149" s="220">
        <v>901711</v>
      </c>
      <c r="L149" s="220"/>
      <c r="M149" s="333">
        <f t="shared" si="16"/>
        <v>2364744</v>
      </c>
      <c r="N149" s="220"/>
      <c r="O149" s="220">
        <f t="shared" si="17"/>
        <v>101143</v>
      </c>
      <c r="Q149" s="340">
        <f t="shared" si="18"/>
        <v>3.13</v>
      </c>
      <c r="S149" s="222">
        <v>23.380204265248214</v>
      </c>
    </row>
    <row r="150" spans="1:19" x14ac:dyDescent="0.25">
      <c r="A150" s="214"/>
      <c r="C150" s="232" t="s">
        <v>186</v>
      </c>
      <c r="E150" s="216" t="s">
        <v>239</v>
      </c>
      <c r="F150" s="216" t="s">
        <v>178</v>
      </c>
      <c r="G150" s="332">
        <f>'KIUC Adj Wtd. NS-% of Tot Ret'!$U$21</f>
        <v>-2</v>
      </c>
      <c r="I150" s="218">
        <v>445832.67</v>
      </c>
      <c r="J150" s="231"/>
      <c r="K150" s="220">
        <v>355631</v>
      </c>
      <c r="L150" s="220"/>
      <c r="M150" s="333">
        <f t="shared" si="16"/>
        <v>99118</v>
      </c>
      <c r="N150" s="220"/>
      <c r="O150" s="220">
        <f t="shared" si="17"/>
        <v>13410</v>
      </c>
      <c r="Q150" s="340">
        <f t="shared" si="18"/>
        <v>3.01</v>
      </c>
      <c r="S150" s="222">
        <v>7.3912658787840488</v>
      </c>
    </row>
    <row r="151" spans="1:19" x14ac:dyDescent="0.25">
      <c r="A151" s="214"/>
      <c r="C151" s="232" t="s">
        <v>187</v>
      </c>
      <c r="E151" s="216" t="s">
        <v>239</v>
      </c>
      <c r="F151" s="216" t="s">
        <v>178</v>
      </c>
      <c r="G151" s="332">
        <f>'KIUC Adj Wtd. NS-% of Tot Ret'!$U$21</f>
        <v>-2</v>
      </c>
      <c r="I151" s="218">
        <v>123107.1</v>
      </c>
      <c r="J151" s="231"/>
      <c r="K151" s="220">
        <v>107051</v>
      </c>
      <c r="L151" s="220"/>
      <c r="M151" s="333">
        <f t="shared" si="16"/>
        <v>18518</v>
      </c>
      <c r="N151" s="220"/>
      <c r="O151" s="220">
        <f t="shared" si="17"/>
        <v>1401</v>
      </c>
      <c r="Q151" s="340">
        <f t="shared" si="18"/>
        <v>1.1399999999999999</v>
      </c>
      <c r="S151" s="222">
        <v>13.214768883878241</v>
      </c>
    </row>
    <row r="152" spans="1:19" x14ac:dyDescent="0.25">
      <c r="A152" s="214"/>
      <c r="C152" s="232" t="s">
        <v>188</v>
      </c>
      <c r="E152" s="216" t="s">
        <v>239</v>
      </c>
      <c r="F152" s="216" t="s">
        <v>178</v>
      </c>
      <c r="G152" s="332">
        <f>'KIUC Adj Wtd. NS-% of Tot Ret'!$U$21</f>
        <v>-2</v>
      </c>
      <c r="I152" s="218">
        <v>6381168.1100000003</v>
      </c>
      <c r="J152" s="231"/>
      <c r="K152" s="220">
        <v>3287152</v>
      </c>
      <c r="L152" s="220"/>
      <c r="M152" s="333">
        <f t="shared" si="16"/>
        <v>3221639</v>
      </c>
      <c r="N152" s="220"/>
      <c r="O152" s="220">
        <f t="shared" si="17"/>
        <v>171724</v>
      </c>
      <c r="Q152" s="340">
        <f t="shared" si="18"/>
        <v>2.69</v>
      </c>
      <c r="S152" s="222">
        <v>18.760513678303568</v>
      </c>
    </row>
    <row r="153" spans="1:19" x14ac:dyDescent="0.25">
      <c r="A153" s="235"/>
      <c r="C153" s="232" t="s">
        <v>190</v>
      </c>
      <c r="E153" s="216" t="s">
        <v>239</v>
      </c>
      <c r="F153" s="216" t="s">
        <v>178</v>
      </c>
      <c r="G153" s="332">
        <f>'KIUC Adj Wtd. NS-% of Tot Ret'!$U$29</f>
        <v>-2</v>
      </c>
      <c r="I153" s="218">
        <v>1033027.09</v>
      </c>
      <c r="J153" s="231"/>
      <c r="K153" s="220">
        <v>948862</v>
      </c>
      <c r="L153" s="220"/>
      <c r="M153" s="333">
        <f t="shared" si="16"/>
        <v>104826</v>
      </c>
      <c r="N153" s="220"/>
      <c r="O153" s="220">
        <f t="shared" si="17"/>
        <v>5893</v>
      </c>
      <c r="Q153" s="340">
        <f t="shared" si="18"/>
        <v>0.56999999999999995</v>
      </c>
      <c r="S153" s="222">
        <v>17.787541207229737</v>
      </c>
    </row>
    <row r="154" spans="1:19" x14ac:dyDescent="0.25">
      <c r="A154" s="214"/>
      <c r="C154" s="232" t="s">
        <v>191</v>
      </c>
      <c r="E154" s="216" t="s">
        <v>239</v>
      </c>
      <c r="F154" s="216" t="s">
        <v>178</v>
      </c>
      <c r="G154" s="332">
        <f>'KIUC Adj Wtd. NS-% of Tot Ret'!$U$29</f>
        <v>-2</v>
      </c>
      <c r="I154" s="218">
        <v>1883273.64</v>
      </c>
      <c r="J154" s="231"/>
      <c r="K154" s="220">
        <v>1666398</v>
      </c>
      <c r="L154" s="220"/>
      <c r="M154" s="333">
        <f t="shared" si="16"/>
        <v>254541</v>
      </c>
      <c r="N154" s="220"/>
      <c r="O154" s="220">
        <f t="shared" si="17"/>
        <v>14325</v>
      </c>
      <c r="Q154" s="340">
        <f t="shared" si="18"/>
        <v>0.76</v>
      </c>
      <c r="S154" s="222">
        <v>17.769313086017121</v>
      </c>
    </row>
    <row r="155" spans="1:19" x14ac:dyDescent="0.25">
      <c r="C155" s="232" t="s">
        <v>192</v>
      </c>
      <c r="E155" s="216" t="s">
        <v>239</v>
      </c>
      <c r="F155" s="216" t="s">
        <v>178</v>
      </c>
      <c r="G155" s="332">
        <f>'KIUC Adj Wtd. NS-% of Tot Ret'!$U$29</f>
        <v>-2</v>
      </c>
      <c r="I155" s="218">
        <v>1527545.73</v>
      </c>
      <c r="J155" s="231"/>
      <c r="K155" s="220">
        <v>1449503</v>
      </c>
      <c r="L155" s="220"/>
      <c r="M155" s="333">
        <f t="shared" si="16"/>
        <v>108594</v>
      </c>
      <c r="N155" s="220"/>
      <c r="O155" s="220">
        <f t="shared" si="17"/>
        <v>6242</v>
      </c>
      <c r="Q155" s="340">
        <f t="shared" si="18"/>
        <v>0.41</v>
      </c>
      <c r="S155" s="222">
        <v>17.39757336343115</v>
      </c>
    </row>
    <row r="156" spans="1:19" x14ac:dyDescent="0.25">
      <c r="A156" s="214"/>
      <c r="C156" s="232" t="s">
        <v>193</v>
      </c>
      <c r="E156" s="216" t="s">
        <v>239</v>
      </c>
      <c r="F156" s="216" t="s">
        <v>178</v>
      </c>
      <c r="G156" s="332">
        <f>'KIUC Adj Wtd. NS-% of Tot Ret'!$U$29</f>
        <v>-2</v>
      </c>
      <c r="I156" s="218">
        <v>3984043.73</v>
      </c>
      <c r="J156" s="231"/>
      <c r="K156" s="220">
        <v>2671355</v>
      </c>
      <c r="L156" s="220"/>
      <c r="M156" s="333">
        <f t="shared" si="16"/>
        <v>1392370</v>
      </c>
      <c r="N156" s="220"/>
      <c r="O156" s="220">
        <f t="shared" si="17"/>
        <v>68264</v>
      </c>
      <c r="Q156" s="340">
        <f t="shared" si="18"/>
        <v>1.71</v>
      </c>
      <c r="S156" s="222">
        <v>20.39692425990004</v>
      </c>
    </row>
    <row r="157" spans="1:19" x14ac:dyDescent="0.25">
      <c r="A157" s="214"/>
      <c r="C157" s="232" t="s">
        <v>194</v>
      </c>
      <c r="E157" s="216" t="s">
        <v>239</v>
      </c>
      <c r="F157" s="216" t="s">
        <v>178</v>
      </c>
      <c r="G157" s="332">
        <f>'KIUC Adj Wtd. NS-% of Tot Ret'!$U$29</f>
        <v>-2</v>
      </c>
      <c r="I157" s="223">
        <v>8771982.9499999993</v>
      </c>
      <c r="J157" s="231"/>
      <c r="K157" s="220">
        <v>3568709</v>
      </c>
      <c r="L157" s="220"/>
      <c r="M157" s="333">
        <f t="shared" si="16"/>
        <v>5378714</v>
      </c>
      <c r="N157" s="220"/>
      <c r="O157" s="220">
        <f t="shared" si="17"/>
        <v>250966</v>
      </c>
      <c r="Q157" s="345">
        <f t="shared" si="18"/>
        <v>2.86</v>
      </c>
      <c r="S157" s="336">
        <v>21.43201402934816</v>
      </c>
    </row>
    <row r="158" spans="1:19" x14ac:dyDescent="0.25">
      <c r="A158" s="214"/>
      <c r="C158" s="232"/>
      <c r="E158" s="216"/>
      <c r="F158" s="216"/>
      <c r="G158" s="217"/>
      <c r="I158" s="218"/>
      <c r="K158" s="233"/>
      <c r="L158" s="211"/>
      <c r="M158" s="233"/>
      <c r="N158" s="211"/>
      <c r="O158" s="233"/>
      <c r="Q158" s="342"/>
      <c r="S158" s="222"/>
    </row>
    <row r="159" spans="1:19" ht="15.6" x14ac:dyDescent="0.3">
      <c r="A159" s="214"/>
      <c r="C159" s="234" t="s">
        <v>240</v>
      </c>
      <c r="E159" s="216"/>
      <c r="F159" s="216"/>
      <c r="G159" s="217"/>
      <c r="I159" s="236">
        <f>+SUBTOTAL(9,I148:I158)</f>
        <v>35753605.289999999</v>
      </c>
      <c r="J159" s="241"/>
      <c r="K159" s="252">
        <f>+SUBTOTAL(9,K148:K158)</f>
        <v>15678072</v>
      </c>
      <c r="L159" s="252"/>
      <c r="M159" s="252">
        <f>+SUBTOTAL(9,M148:M158)</f>
        <v>21176740</v>
      </c>
      <c r="N159" s="252"/>
      <c r="O159" s="252">
        <f>+SUBTOTAL(9,O148:O158)</f>
        <v>814864</v>
      </c>
      <c r="Q159" s="342">
        <f>O159/I159*100</f>
        <v>2.2791100181102886</v>
      </c>
      <c r="S159" s="222">
        <f>ROUND(M159/O159,1)</f>
        <v>26</v>
      </c>
    </row>
    <row r="160" spans="1:19" ht="15.6" x14ac:dyDescent="0.3">
      <c r="A160" s="214"/>
      <c r="C160" s="234"/>
      <c r="E160" s="216"/>
      <c r="F160" s="216"/>
      <c r="G160" s="217"/>
      <c r="I160" s="236"/>
      <c r="J160" s="241"/>
      <c r="K160" s="252"/>
      <c r="L160" s="252"/>
      <c r="M160" s="252"/>
      <c r="N160" s="252"/>
      <c r="O160" s="252"/>
      <c r="Q160" s="342"/>
      <c r="S160" s="222"/>
    </row>
    <row r="161" spans="1:19" x14ac:dyDescent="0.25">
      <c r="A161" s="214">
        <v>316.10000000000002</v>
      </c>
      <c r="C161" s="215" t="s">
        <v>241</v>
      </c>
      <c r="E161" s="216"/>
      <c r="F161" s="216"/>
      <c r="G161" s="217"/>
      <c r="I161" s="236"/>
      <c r="K161" s="252"/>
      <c r="L161" s="211"/>
      <c r="M161" s="252"/>
      <c r="N161" s="211"/>
      <c r="O161" s="252"/>
      <c r="Q161" s="342"/>
      <c r="S161" s="222"/>
    </row>
    <row r="162" spans="1:19" x14ac:dyDescent="0.25">
      <c r="A162" s="214"/>
      <c r="C162" s="215" t="s">
        <v>204</v>
      </c>
      <c r="E162" s="216" t="s">
        <v>239</v>
      </c>
      <c r="F162" s="216" t="s">
        <v>178</v>
      </c>
      <c r="G162" s="217">
        <v>-10</v>
      </c>
      <c r="I162" s="218">
        <v>74491.69</v>
      </c>
      <c r="J162" s="231"/>
      <c r="K162" s="220">
        <v>81941</v>
      </c>
      <c r="L162" s="220"/>
      <c r="M162" s="220">
        <v>0</v>
      </c>
      <c r="N162" s="220"/>
      <c r="O162" s="220">
        <v>0</v>
      </c>
      <c r="Q162" s="342">
        <v>0</v>
      </c>
      <c r="S162" s="222">
        <v>0</v>
      </c>
    </row>
    <row r="163" spans="1:19" x14ac:dyDescent="0.25">
      <c r="A163" s="214"/>
      <c r="C163" s="215" t="s">
        <v>205</v>
      </c>
      <c r="E163" s="216" t="s">
        <v>239</v>
      </c>
      <c r="F163" s="216" t="s">
        <v>178</v>
      </c>
      <c r="G163" s="217">
        <v>-10</v>
      </c>
      <c r="I163" s="218">
        <v>11541.15</v>
      </c>
      <c r="J163" s="231"/>
      <c r="K163" s="220">
        <v>12695</v>
      </c>
      <c r="L163" s="220"/>
      <c r="M163" s="220">
        <v>0</v>
      </c>
      <c r="N163" s="220"/>
      <c r="O163" s="220">
        <v>0</v>
      </c>
      <c r="Q163" s="342">
        <v>0</v>
      </c>
      <c r="R163" s="225"/>
      <c r="S163" s="222">
        <v>0</v>
      </c>
    </row>
    <row r="164" spans="1:19" x14ac:dyDescent="0.25">
      <c r="A164" s="214"/>
      <c r="C164" s="232" t="s">
        <v>207</v>
      </c>
      <c r="E164" s="216" t="s">
        <v>239</v>
      </c>
      <c r="F164" s="216" t="s">
        <v>178</v>
      </c>
      <c r="G164" s="217">
        <v>-10</v>
      </c>
      <c r="I164" s="218">
        <v>380191.26</v>
      </c>
      <c r="J164" s="231"/>
      <c r="K164" s="220">
        <v>418210</v>
      </c>
      <c r="L164" s="220"/>
      <c r="M164" s="220">
        <v>0</v>
      </c>
      <c r="N164" s="220"/>
      <c r="O164" s="220">
        <v>0</v>
      </c>
      <c r="Q164" s="342">
        <v>0</v>
      </c>
      <c r="S164" s="222">
        <v>0</v>
      </c>
    </row>
    <row r="165" spans="1:19" x14ac:dyDescent="0.25">
      <c r="A165" s="214"/>
      <c r="C165" s="232" t="s">
        <v>208</v>
      </c>
      <c r="E165" s="216" t="s">
        <v>239</v>
      </c>
      <c r="F165" s="216" t="s">
        <v>178</v>
      </c>
      <c r="G165" s="217">
        <v>-10</v>
      </c>
      <c r="I165" s="223">
        <v>45689.51</v>
      </c>
      <c r="J165" s="231"/>
      <c r="K165" s="224">
        <v>50258</v>
      </c>
      <c r="L165" s="220"/>
      <c r="M165" s="224">
        <v>0</v>
      </c>
      <c r="N165" s="220"/>
      <c r="O165" s="224">
        <v>0</v>
      </c>
      <c r="Q165" s="343">
        <v>0</v>
      </c>
      <c r="R165" s="225"/>
      <c r="S165" s="336">
        <v>0</v>
      </c>
    </row>
    <row r="166" spans="1:19" ht="15.6" x14ac:dyDescent="0.3">
      <c r="A166" s="214"/>
      <c r="C166" s="234"/>
      <c r="E166" s="216"/>
      <c r="F166" s="216"/>
      <c r="G166" s="217"/>
      <c r="I166" s="236"/>
      <c r="K166" s="252"/>
      <c r="L166" s="211"/>
      <c r="M166" s="252"/>
      <c r="N166" s="211"/>
      <c r="O166" s="252"/>
      <c r="Q166" s="342"/>
      <c r="S166" s="222"/>
    </row>
    <row r="167" spans="1:19" ht="15.6" x14ac:dyDescent="0.3">
      <c r="A167" s="214"/>
      <c r="C167" s="234" t="s">
        <v>242</v>
      </c>
      <c r="E167" s="216"/>
      <c r="F167" s="216"/>
      <c r="G167" s="217"/>
      <c r="I167" s="223">
        <f>+SUBTOTAL(9,I162:I166)</f>
        <v>511913.61</v>
      </c>
      <c r="K167" s="253">
        <f>+SUBTOTAL(9,K162:K166)</f>
        <v>563104</v>
      </c>
      <c r="L167" s="211"/>
      <c r="M167" s="253">
        <f>+SUBTOTAL(9,M162:M166)</f>
        <v>0</v>
      </c>
      <c r="N167" s="211"/>
      <c r="O167" s="253">
        <f>+SUBTOTAL(9,O162:O166)</f>
        <v>0</v>
      </c>
      <c r="Q167" s="343">
        <f>O167/I167*100</f>
        <v>0</v>
      </c>
      <c r="S167" s="337">
        <v>0</v>
      </c>
    </row>
    <row r="168" spans="1:19" ht="15.6" x14ac:dyDescent="0.3">
      <c r="A168" s="214"/>
      <c r="C168" s="234"/>
      <c r="E168" s="216"/>
      <c r="F168" s="216"/>
      <c r="G168" s="217"/>
      <c r="I168" s="236"/>
      <c r="K168" s="252"/>
      <c r="L168" s="211"/>
      <c r="M168" s="252"/>
      <c r="N168" s="211"/>
      <c r="O168" s="252"/>
      <c r="Q168" s="342"/>
      <c r="S168" s="222"/>
    </row>
    <row r="169" spans="1:19" ht="15.6" x14ac:dyDescent="0.3">
      <c r="A169" s="214"/>
      <c r="C169" s="188" t="s">
        <v>243</v>
      </c>
      <c r="E169" s="216"/>
      <c r="F169" s="216"/>
      <c r="G169" s="217"/>
      <c r="I169" s="227">
        <f>+SUBTOTAL(9,I25:I168)</f>
        <v>4713368149.2299995</v>
      </c>
      <c r="J169" s="228"/>
      <c r="K169" s="229">
        <f>+SUBTOTAL(9,K25:K168)</f>
        <v>1475084816</v>
      </c>
      <c r="L169" s="229"/>
      <c r="M169" s="229">
        <f>+SUBTOTAL(9,M25:M168)</f>
        <v>3378015283</v>
      </c>
      <c r="N169" s="229"/>
      <c r="O169" s="229">
        <f>+SUBTOTAL(9,O25:O168)</f>
        <v>151979256</v>
      </c>
      <c r="Q169" s="341">
        <f>ROUND(((O169/I169)*100),2)</f>
        <v>3.22</v>
      </c>
      <c r="S169" s="222"/>
    </row>
    <row r="170" spans="1:19" ht="15.6" x14ac:dyDescent="0.3">
      <c r="A170" s="214"/>
      <c r="C170" s="188"/>
      <c r="E170" s="216"/>
      <c r="F170" s="216"/>
      <c r="G170" s="217"/>
      <c r="I170" s="218"/>
      <c r="J170" s="228"/>
      <c r="K170" s="229"/>
      <c r="L170" s="229"/>
      <c r="M170" s="229"/>
      <c r="N170" s="229"/>
      <c r="O170" s="229"/>
      <c r="Q170" s="342"/>
      <c r="S170" s="222"/>
    </row>
    <row r="171" spans="1:19" ht="15.6" x14ac:dyDescent="0.3">
      <c r="A171" s="214"/>
      <c r="C171" s="212" t="s">
        <v>244</v>
      </c>
      <c r="E171" s="216"/>
      <c r="F171" s="216"/>
      <c r="G171" s="217"/>
      <c r="I171" s="218"/>
      <c r="J171" s="228"/>
      <c r="K171" s="229"/>
      <c r="L171" s="229"/>
      <c r="M171" s="229"/>
      <c r="N171" s="229"/>
      <c r="O171" s="229"/>
      <c r="Q171" s="342"/>
      <c r="S171" s="222"/>
    </row>
    <row r="172" spans="1:19" ht="15.6" x14ac:dyDescent="0.3">
      <c r="A172" s="214"/>
      <c r="C172" s="254"/>
      <c r="E172" s="216"/>
      <c r="F172" s="216"/>
      <c r="G172" s="217"/>
      <c r="I172" s="218"/>
      <c r="J172" s="228"/>
      <c r="K172" s="229"/>
      <c r="L172" s="229"/>
      <c r="M172" s="229"/>
      <c r="N172" s="229"/>
      <c r="O172" s="229"/>
      <c r="Q172" s="342"/>
      <c r="S172" s="222"/>
    </row>
    <row r="173" spans="1:19" ht="15.6" x14ac:dyDescent="0.3">
      <c r="A173" s="214">
        <v>330.1</v>
      </c>
      <c r="C173" s="254" t="s">
        <v>245</v>
      </c>
      <c r="E173" s="216"/>
      <c r="F173" s="216"/>
      <c r="G173" s="217"/>
      <c r="I173" s="218"/>
      <c r="J173" s="228"/>
      <c r="K173" s="229"/>
      <c r="L173" s="229"/>
      <c r="M173" s="229"/>
      <c r="N173" s="229"/>
      <c r="O173" s="229"/>
      <c r="Q173" s="342"/>
      <c r="S173" s="222"/>
    </row>
    <row r="174" spans="1:19" x14ac:dyDescent="0.25">
      <c r="A174" s="214"/>
      <c r="C174" s="254" t="s">
        <v>246</v>
      </c>
      <c r="E174" s="216" t="s">
        <v>247</v>
      </c>
      <c r="F174" s="216" t="s">
        <v>178</v>
      </c>
      <c r="G174" s="217">
        <v>0</v>
      </c>
      <c r="I174" s="223">
        <v>879311.47</v>
      </c>
      <c r="J174" s="215"/>
      <c r="K174" s="255">
        <v>912333</v>
      </c>
      <c r="L174" s="256"/>
      <c r="M174" s="334">
        <f>ROUND(I174*(1-(G174/100))-K174,0)</f>
        <v>-33022</v>
      </c>
      <c r="N174" s="220"/>
      <c r="O174" s="224"/>
      <c r="Q174" s="343">
        <v>0</v>
      </c>
      <c r="R174" s="225"/>
      <c r="S174" s="336">
        <v>0</v>
      </c>
    </row>
    <row r="175" spans="1:19" x14ac:dyDescent="0.25">
      <c r="A175" s="214"/>
      <c r="C175" s="254"/>
      <c r="E175" s="216"/>
      <c r="F175" s="216"/>
      <c r="G175" s="217"/>
      <c r="I175" s="218"/>
      <c r="J175" s="215"/>
      <c r="K175" s="256"/>
      <c r="L175" s="256"/>
      <c r="M175" s="256"/>
      <c r="N175" s="256"/>
      <c r="O175" s="256"/>
      <c r="Q175" s="342"/>
      <c r="S175" s="222"/>
    </row>
    <row r="176" spans="1:19" ht="15.6" x14ac:dyDescent="0.3">
      <c r="A176" s="214"/>
      <c r="C176" s="257" t="s">
        <v>248</v>
      </c>
      <c r="E176" s="216"/>
      <c r="F176" s="216"/>
      <c r="G176" s="217"/>
      <c r="I176" s="218">
        <f>+SUBTOTAL(9,I174:I175)</f>
        <v>879311.47</v>
      </c>
      <c r="J176" s="215"/>
      <c r="K176" s="256">
        <f>+SUBTOTAL(9,K174:K175)</f>
        <v>912333</v>
      </c>
      <c r="L176" s="256"/>
      <c r="M176" s="256">
        <f>+SUBTOTAL(9,M174:M175)</f>
        <v>-33022</v>
      </c>
      <c r="N176" s="256"/>
      <c r="O176" s="256">
        <f>+SUBTOTAL(9,O174:O175)</f>
        <v>0</v>
      </c>
      <c r="Q176" s="342">
        <f>O176/I176*100</f>
        <v>0</v>
      </c>
      <c r="R176" s="225"/>
      <c r="S176" s="222">
        <f>Q176/K176*100</f>
        <v>0</v>
      </c>
    </row>
    <row r="177" spans="1:19" x14ac:dyDescent="0.25">
      <c r="A177" s="214"/>
      <c r="C177" s="254"/>
      <c r="E177" s="216"/>
      <c r="F177" s="216"/>
      <c r="G177" s="217"/>
      <c r="I177" s="218"/>
      <c r="J177" s="215"/>
      <c r="K177" s="256"/>
      <c r="L177" s="256"/>
      <c r="M177" s="256"/>
      <c r="N177" s="256"/>
      <c r="O177" s="256"/>
      <c r="Q177" s="342"/>
      <c r="S177" s="222"/>
    </row>
    <row r="178" spans="1:19" x14ac:dyDescent="0.25">
      <c r="A178" s="214">
        <v>331</v>
      </c>
      <c r="C178" s="254" t="s">
        <v>114</v>
      </c>
      <c r="E178" s="216"/>
      <c r="F178" s="216"/>
      <c r="G178" s="217"/>
      <c r="I178" s="218"/>
      <c r="J178" s="215"/>
      <c r="K178" s="256"/>
      <c r="L178" s="256"/>
      <c r="M178" s="256"/>
      <c r="N178" s="256"/>
      <c r="O178" s="256"/>
      <c r="Q178" s="342"/>
      <c r="S178" s="222"/>
    </row>
    <row r="179" spans="1:19" x14ac:dyDescent="0.25">
      <c r="A179" s="214"/>
      <c r="C179" s="254" t="s">
        <v>249</v>
      </c>
      <c r="E179" s="216" t="s">
        <v>250</v>
      </c>
      <c r="F179" s="216" t="s">
        <v>178</v>
      </c>
      <c r="G179" s="332">
        <f>'KIUC Adj Wtd. NS-% of Tot Ret'!$U$85</f>
        <v>-2</v>
      </c>
      <c r="I179" s="223">
        <v>827602.64</v>
      </c>
      <c r="J179" s="215"/>
      <c r="K179" s="255">
        <v>345562</v>
      </c>
      <c r="L179" s="256"/>
      <c r="M179" s="334">
        <f>ROUND(I179*(1-(G179/100))-K179,0)</f>
        <v>498593</v>
      </c>
      <c r="N179" s="220"/>
      <c r="O179" s="224">
        <f>ROUND(M179/S179,0)</f>
        <v>20181</v>
      </c>
      <c r="Q179" s="345">
        <f>ROUND(O179/I179*100,2)</f>
        <v>2.44</v>
      </c>
      <c r="S179" s="336">
        <v>24.706034314681226</v>
      </c>
    </row>
    <row r="180" spans="1:19" x14ac:dyDescent="0.25">
      <c r="A180" s="214"/>
      <c r="C180" s="254"/>
      <c r="E180" s="216"/>
      <c r="F180" s="216"/>
      <c r="G180" s="217"/>
      <c r="I180" s="218"/>
      <c r="J180" s="215"/>
      <c r="K180" s="256"/>
      <c r="L180" s="256"/>
      <c r="M180" s="256"/>
      <c r="N180" s="256"/>
      <c r="O180" s="256"/>
      <c r="Q180" s="342"/>
      <c r="S180" s="222"/>
    </row>
    <row r="181" spans="1:19" ht="15.6" x14ac:dyDescent="0.3">
      <c r="A181" s="214"/>
      <c r="C181" s="257" t="s">
        <v>251</v>
      </c>
      <c r="E181" s="216"/>
      <c r="F181" s="216"/>
      <c r="G181" s="217"/>
      <c r="I181" s="218">
        <f>+SUBTOTAL(9,I179:I180)</f>
        <v>827602.64</v>
      </c>
      <c r="J181" s="215"/>
      <c r="K181" s="256">
        <f>+SUBTOTAL(9,K179:K180)</f>
        <v>345562</v>
      </c>
      <c r="L181" s="256"/>
      <c r="M181" s="256">
        <f>+SUBTOTAL(9,M179:M180)</f>
        <v>498593</v>
      </c>
      <c r="N181" s="256"/>
      <c r="O181" s="256">
        <f>+SUBTOTAL(9,O179:O180)</f>
        <v>20181</v>
      </c>
      <c r="Q181" s="342">
        <f>O181/I181*100</f>
        <v>2.4384890797351733</v>
      </c>
      <c r="S181" s="222">
        <f>ROUND(M181/O181,1)</f>
        <v>24.7</v>
      </c>
    </row>
    <row r="182" spans="1:19" x14ac:dyDescent="0.25">
      <c r="A182" s="214"/>
      <c r="C182" s="254"/>
      <c r="E182" s="216"/>
      <c r="F182" s="216"/>
      <c r="G182" s="217"/>
      <c r="I182" s="218"/>
      <c r="J182" s="215"/>
      <c r="K182" s="256"/>
      <c r="L182" s="256"/>
      <c r="M182" s="256"/>
      <c r="N182" s="256"/>
      <c r="O182" s="256"/>
      <c r="Q182" s="342"/>
      <c r="S182" s="222"/>
    </row>
    <row r="183" spans="1:19" x14ac:dyDescent="0.25">
      <c r="A183" s="214">
        <v>332</v>
      </c>
      <c r="C183" s="254" t="s">
        <v>136</v>
      </c>
      <c r="I183" s="218"/>
      <c r="J183" s="215"/>
      <c r="K183" s="256"/>
      <c r="L183" s="256"/>
      <c r="M183" s="256"/>
      <c r="N183" s="256"/>
      <c r="O183" s="256"/>
      <c r="Q183" s="342"/>
      <c r="S183" s="222"/>
    </row>
    <row r="184" spans="1:19" x14ac:dyDescent="0.25">
      <c r="A184" s="214"/>
      <c r="C184" s="254" t="s">
        <v>249</v>
      </c>
      <c r="E184" s="216" t="s">
        <v>252</v>
      </c>
      <c r="F184" s="216" t="s">
        <v>178</v>
      </c>
      <c r="G184" s="332">
        <f>'KIUC Adj Wtd. NS-% of Tot Ret'!$U$85</f>
        <v>-2</v>
      </c>
      <c r="I184" s="258">
        <v>21885646.370000001</v>
      </c>
      <c r="J184" s="259"/>
      <c r="K184" s="260">
        <v>8216620</v>
      </c>
      <c r="L184" s="261"/>
      <c r="M184" s="334">
        <f>ROUND(I184*(1-(G184/100))-K184,0)</f>
        <v>14106739</v>
      </c>
      <c r="N184" s="220"/>
      <c r="O184" s="224">
        <f>ROUND(M184/S184,0)</f>
        <v>561415</v>
      </c>
      <c r="Q184" s="345">
        <f>ROUND(O184/I184*100,2)</f>
        <v>2.57</v>
      </c>
      <c r="S184" s="336">
        <v>25.127114229335671</v>
      </c>
    </row>
    <row r="185" spans="1:19" x14ac:dyDescent="0.25">
      <c r="A185" s="214"/>
      <c r="C185" s="254"/>
      <c r="E185" s="216"/>
      <c r="F185" s="216"/>
      <c r="G185" s="217"/>
      <c r="I185" s="218"/>
      <c r="J185" s="215"/>
      <c r="K185" s="256"/>
      <c r="L185" s="256"/>
      <c r="M185" s="256"/>
      <c r="N185" s="256"/>
      <c r="O185" s="256"/>
      <c r="Q185" s="342"/>
      <c r="S185" s="222"/>
    </row>
    <row r="186" spans="1:19" ht="15.6" x14ac:dyDescent="0.3">
      <c r="A186" s="214"/>
      <c r="C186" s="257" t="s">
        <v>253</v>
      </c>
      <c r="E186" s="216"/>
      <c r="F186" s="216"/>
      <c r="G186" s="217"/>
      <c r="I186" s="218">
        <f>+SUBTOTAL(9,I184:I185)</f>
        <v>21885646.370000001</v>
      </c>
      <c r="J186" s="215"/>
      <c r="K186" s="256">
        <f>+SUBTOTAL(9,K184:K185)</f>
        <v>8216620</v>
      </c>
      <c r="L186" s="256"/>
      <c r="M186" s="256">
        <f>+SUBTOTAL(9,M184:M185)</f>
        <v>14106739</v>
      </c>
      <c r="N186" s="256"/>
      <c r="O186" s="256">
        <f>+SUBTOTAL(9,O184:O185)</f>
        <v>561415</v>
      </c>
      <c r="Q186" s="342">
        <f>O186/I186*100</f>
        <v>2.5652201013791669</v>
      </c>
      <c r="S186" s="222">
        <f>ROUND(M186/O186,1)</f>
        <v>25.1</v>
      </c>
    </row>
    <row r="187" spans="1:19" x14ac:dyDescent="0.25">
      <c r="A187" s="214"/>
      <c r="C187" s="254"/>
      <c r="E187" s="216"/>
      <c r="F187" s="216"/>
      <c r="G187" s="217"/>
      <c r="I187" s="218"/>
      <c r="J187" s="215"/>
      <c r="K187" s="256"/>
      <c r="L187" s="256"/>
      <c r="M187" s="256"/>
      <c r="N187" s="256"/>
      <c r="O187" s="256"/>
      <c r="Q187" s="342"/>
      <c r="S187" s="222"/>
    </row>
    <row r="188" spans="1:19" x14ac:dyDescent="0.25">
      <c r="A188" s="214">
        <v>333</v>
      </c>
      <c r="C188" s="254" t="s">
        <v>137</v>
      </c>
      <c r="E188" s="216"/>
      <c r="F188" s="216"/>
      <c r="G188" s="217"/>
      <c r="I188" s="218"/>
      <c r="J188" s="215"/>
      <c r="K188" s="256"/>
      <c r="L188" s="256"/>
      <c r="M188" s="256"/>
      <c r="N188" s="256"/>
      <c r="O188" s="256"/>
      <c r="Q188" s="342"/>
      <c r="S188" s="222"/>
    </row>
    <row r="189" spans="1:19" x14ac:dyDescent="0.25">
      <c r="A189" s="214"/>
      <c r="C189" s="254" t="s">
        <v>254</v>
      </c>
      <c r="E189" s="216" t="s">
        <v>255</v>
      </c>
      <c r="F189" s="216" t="s">
        <v>178</v>
      </c>
      <c r="G189" s="332">
        <f>'KIUC Adj Wtd. NS-% of Tot Ret'!$U$85</f>
        <v>-2</v>
      </c>
      <c r="I189" s="258">
        <v>14058896.32</v>
      </c>
      <c r="J189" s="259"/>
      <c r="K189" s="260">
        <v>817722</v>
      </c>
      <c r="L189" s="261"/>
      <c r="M189" s="334">
        <f>ROUND(I189*(1-(G189/100))-K189,0)</f>
        <v>13522352</v>
      </c>
      <c r="N189" s="220"/>
      <c r="O189" s="224">
        <f>ROUND(M189/S189,0)</f>
        <v>537127</v>
      </c>
      <c r="Q189" s="345">
        <f>ROUND(O189/I189*100,2)</f>
        <v>3.82</v>
      </c>
      <c r="S189" s="336">
        <v>25.17535299634612</v>
      </c>
    </row>
    <row r="190" spans="1:19" x14ac:dyDescent="0.25">
      <c r="A190" s="214"/>
      <c r="C190" s="254"/>
      <c r="E190" s="216"/>
      <c r="F190" s="216"/>
      <c r="G190" s="217"/>
      <c r="I190" s="218"/>
      <c r="J190" s="215"/>
      <c r="K190" s="256"/>
      <c r="L190" s="256"/>
      <c r="M190" s="256"/>
      <c r="N190" s="256"/>
      <c r="O190" s="256"/>
      <c r="Q190" s="342"/>
      <c r="S190" s="222"/>
    </row>
    <row r="191" spans="1:19" ht="15.6" x14ac:dyDescent="0.3">
      <c r="A191" s="214"/>
      <c r="C191" s="257" t="s">
        <v>256</v>
      </c>
      <c r="E191" s="216"/>
      <c r="F191" s="216"/>
      <c r="G191" s="217"/>
      <c r="I191" s="218">
        <f>+SUBTOTAL(9,I189:I190)</f>
        <v>14058896.32</v>
      </c>
      <c r="J191" s="215"/>
      <c r="K191" s="256">
        <f>+SUBTOTAL(9,K189:K190)</f>
        <v>817722</v>
      </c>
      <c r="L191" s="256"/>
      <c r="M191" s="256">
        <f>+SUBTOTAL(9,M189:M190)</f>
        <v>13522352</v>
      </c>
      <c r="N191" s="256"/>
      <c r="O191" s="256">
        <f>+SUBTOTAL(9,O189:O190)</f>
        <v>537127</v>
      </c>
      <c r="Q191" s="342">
        <f>O191/I191*100</f>
        <v>3.8205488380755055</v>
      </c>
      <c r="S191" s="222">
        <f>ROUND(M191/O191,1)</f>
        <v>25.2</v>
      </c>
    </row>
    <row r="192" spans="1:19" x14ac:dyDescent="0.25">
      <c r="A192" s="214"/>
      <c r="C192" s="254"/>
      <c r="E192" s="216"/>
      <c r="F192" s="216"/>
      <c r="G192" s="217"/>
      <c r="I192" s="218"/>
      <c r="J192" s="215"/>
      <c r="K192" s="256"/>
      <c r="L192" s="256"/>
      <c r="M192" s="256"/>
      <c r="N192" s="256"/>
      <c r="O192" s="256"/>
      <c r="Q192" s="342"/>
      <c r="S192" s="222"/>
    </row>
    <row r="193" spans="1:19" x14ac:dyDescent="0.25">
      <c r="A193" s="214">
        <v>334</v>
      </c>
      <c r="C193" s="254" t="s">
        <v>117</v>
      </c>
      <c r="E193" s="216"/>
      <c r="F193" s="216"/>
      <c r="G193" s="217"/>
      <c r="I193" s="218"/>
      <c r="J193" s="215"/>
      <c r="K193" s="256"/>
      <c r="L193" s="256"/>
      <c r="M193" s="256"/>
      <c r="N193" s="256"/>
      <c r="O193" s="256"/>
      <c r="Q193" s="342"/>
      <c r="S193" s="222"/>
    </row>
    <row r="194" spans="1:19" x14ac:dyDescent="0.25">
      <c r="A194" s="214"/>
      <c r="C194" s="254" t="s">
        <v>254</v>
      </c>
      <c r="E194" s="216" t="s">
        <v>257</v>
      </c>
      <c r="F194" s="216" t="s">
        <v>178</v>
      </c>
      <c r="G194" s="332">
        <f>'KIUC Adj Wtd. NS-% of Tot Ret'!$U$85</f>
        <v>-2</v>
      </c>
      <c r="I194" s="223">
        <v>1321688.77</v>
      </c>
      <c r="J194" s="215"/>
      <c r="K194" s="255">
        <v>220518</v>
      </c>
      <c r="L194" s="256"/>
      <c r="M194" s="334">
        <f>ROUND(I194*(1-(G194/100))-K194,0)</f>
        <v>1127605</v>
      </c>
      <c r="N194" s="220"/>
      <c r="O194" s="224">
        <f>ROUND(M194/S194,0)</f>
        <v>49768</v>
      </c>
      <c r="Q194" s="345">
        <f>ROUND(O194/I194*100,2)</f>
        <v>3.77</v>
      </c>
      <c r="S194" s="336">
        <v>22.657365295624714</v>
      </c>
    </row>
    <row r="195" spans="1:19" x14ac:dyDescent="0.25">
      <c r="A195" s="214"/>
      <c r="C195" s="254"/>
      <c r="E195" s="216"/>
      <c r="F195" s="216"/>
      <c r="G195" s="217"/>
      <c r="I195" s="218"/>
      <c r="J195" s="215"/>
      <c r="K195" s="256"/>
      <c r="L195" s="256"/>
      <c r="M195" s="256"/>
      <c r="N195" s="256"/>
      <c r="O195" s="256"/>
      <c r="Q195" s="342"/>
      <c r="S195" s="222"/>
    </row>
    <row r="196" spans="1:19" ht="15.6" x14ac:dyDescent="0.3">
      <c r="A196" s="214"/>
      <c r="C196" s="257" t="s">
        <v>258</v>
      </c>
      <c r="E196" s="216"/>
      <c r="F196" s="216"/>
      <c r="G196" s="217"/>
      <c r="I196" s="218">
        <f>+SUBTOTAL(9,I194:I195)</f>
        <v>1321688.77</v>
      </c>
      <c r="J196" s="215"/>
      <c r="K196" s="256">
        <f>+SUBTOTAL(9,K194:K195)</f>
        <v>220518</v>
      </c>
      <c r="L196" s="256"/>
      <c r="M196" s="256">
        <f>+SUBTOTAL(9,M194:M195)</f>
        <v>1127605</v>
      </c>
      <c r="N196" s="256"/>
      <c r="O196" s="256">
        <f>+SUBTOTAL(9,O194:O195)</f>
        <v>49768</v>
      </c>
      <c r="Q196" s="342">
        <f>O196/I196*100</f>
        <v>3.7654855764568533</v>
      </c>
      <c r="S196" s="222">
        <f>ROUND(M196/O196,1)</f>
        <v>22.7</v>
      </c>
    </row>
    <row r="197" spans="1:19" x14ac:dyDescent="0.25">
      <c r="A197" s="214"/>
      <c r="C197" s="254"/>
      <c r="E197" s="216"/>
      <c r="F197" s="216"/>
      <c r="G197" s="217"/>
      <c r="I197" s="218"/>
      <c r="J197" s="215"/>
      <c r="K197" s="256"/>
      <c r="L197" s="256"/>
      <c r="M197" s="256"/>
      <c r="N197" s="256"/>
      <c r="O197" s="256"/>
      <c r="Q197" s="342"/>
      <c r="S197" s="222"/>
    </row>
    <row r="198" spans="1:19" x14ac:dyDescent="0.25">
      <c r="A198" s="214">
        <v>335</v>
      </c>
      <c r="C198" s="254" t="s">
        <v>118</v>
      </c>
      <c r="E198" s="216"/>
      <c r="F198" s="216"/>
      <c r="G198" s="217"/>
      <c r="I198" s="218"/>
      <c r="J198" s="215"/>
      <c r="K198" s="256"/>
      <c r="L198" s="256"/>
      <c r="M198" s="256"/>
      <c r="N198" s="256"/>
      <c r="O198" s="256"/>
      <c r="Q198" s="342"/>
      <c r="S198" s="222"/>
    </row>
    <row r="199" spans="1:19" x14ac:dyDescent="0.25">
      <c r="A199" s="214"/>
      <c r="C199" s="254" t="s">
        <v>254</v>
      </c>
      <c r="E199" s="216" t="s">
        <v>259</v>
      </c>
      <c r="F199" s="216" t="s">
        <v>178</v>
      </c>
      <c r="G199" s="332">
        <f>'KIUC Adj Wtd. NS-% of Tot Ret'!$U$85</f>
        <v>-2</v>
      </c>
      <c r="I199" s="223">
        <v>316946.74</v>
      </c>
      <c r="J199" s="215"/>
      <c r="K199" s="255">
        <v>116558</v>
      </c>
      <c r="L199" s="256"/>
      <c r="M199" s="334">
        <f>ROUND(I199*(1-(G199/100))-K199,0)</f>
        <v>206728</v>
      </c>
      <c r="N199" s="220"/>
      <c r="O199" s="224">
        <f>ROUND(M199/S199,0)</f>
        <v>11744</v>
      </c>
      <c r="Q199" s="345">
        <f>ROUND(O199/I199*100,2)</f>
        <v>3.71</v>
      </c>
      <c r="S199" s="336">
        <v>17.60290171083529</v>
      </c>
    </row>
    <row r="200" spans="1:19" x14ac:dyDescent="0.25">
      <c r="A200" s="214"/>
      <c r="C200" s="254"/>
      <c r="E200" s="216"/>
      <c r="F200" s="216"/>
      <c r="G200" s="217"/>
      <c r="I200" s="218"/>
      <c r="J200" s="215"/>
      <c r="K200" s="256"/>
      <c r="L200" s="256"/>
      <c r="M200" s="256"/>
      <c r="N200" s="256"/>
      <c r="O200" s="256"/>
      <c r="Q200" s="342"/>
      <c r="S200" s="222"/>
    </row>
    <row r="201" spans="1:19" ht="15.6" x14ac:dyDescent="0.3">
      <c r="A201" s="214"/>
      <c r="C201" s="257" t="s">
        <v>260</v>
      </c>
      <c r="E201" s="216"/>
      <c r="F201" s="216"/>
      <c r="G201" s="217"/>
      <c r="I201" s="218">
        <f>+SUBTOTAL(9,I199:I200)</f>
        <v>316946.74</v>
      </c>
      <c r="J201" s="215"/>
      <c r="K201" s="256">
        <f>+SUBTOTAL(9,K199:K200)</f>
        <v>116558</v>
      </c>
      <c r="L201" s="256"/>
      <c r="M201" s="256">
        <f>+SUBTOTAL(9,M199:M200)</f>
        <v>206728</v>
      </c>
      <c r="N201" s="256"/>
      <c r="O201" s="256">
        <f>+SUBTOTAL(9,O199:O200)</f>
        <v>11744</v>
      </c>
      <c r="Q201" s="342">
        <f>O201/I201*100</f>
        <v>3.705354407494458</v>
      </c>
      <c r="S201" s="222">
        <f>ROUND(M201/O201,1)</f>
        <v>17.600000000000001</v>
      </c>
    </row>
    <row r="202" spans="1:19" x14ac:dyDescent="0.25">
      <c r="A202" s="214"/>
      <c r="C202" s="254"/>
      <c r="E202" s="216"/>
      <c r="F202" s="216"/>
      <c r="G202" s="217"/>
      <c r="I202" s="218"/>
      <c r="J202" s="215"/>
      <c r="K202" s="256"/>
      <c r="L202" s="256"/>
      <c r="M202" s="256"/>
      <c r="N202" s="256"/>
      <c r="O202" s="256"/>
      <c r="Q202" s="342"/>
      <c r="S202" s="222"/>
    </row>
    <row r="203" spans="1:19" x14ac:dyDescent="0.25">
      <c r="A203" s="214">
        <v>336</v>
      </c>
      <c r="C203" s="254" t="s">
        <v>138</v>
      </c>
      <c r="E203" s="216"/>
      <c r="F203" s="216"/>
      <c r="G203" s="217"/>
      <c r="I203" s="218"/>
      <c r="J203" s="215"/>
      <c r="K203" s="256"/>
      <c r="L203" s="256"/>
      <c r="M203" s="256"/>
      <c r="N203" s="256"/>
      <c r="O203" s="256"/>
      <c r="Q203" s="342"/>
      <c r="S203" s="222"/>
    </row>
    <row r="204" spans="1:19" s="215" customFormat="1" x14ac:dyDescent="0.25">
      <c r="A204" s="235"/>
      <c r="B204" s="262"/>
      <c r="C204" s="254" t="s">
        <v>249</v>
      </c>
      <c r="E204" s="216" t="s">
        <v>261</v>
      </c>
      <c r="F204" s="216" t="s">
        <v>178</v>
      </c>
      <c r="G204" s="332">
        <f>'KIUC Adj Wtd. NS-% of Tot Ret'!$U$85</f>
        <v>-2</v>
      </c>
      <c r="I204" s="223">
        <v>234509.13</v>
      </c>
      <c r="K204" s="255">
        <v>70567</v>
      </c>
      <c r="L204" s="256"/>
      <c r="M204" s="334">
        <f>ROUND(I204*(1-(G204/100))-K204,0)</f>
        <v>168632</v>
      </c>
      <c r="N204" s="220"/>
      <c r="O204" s="224">
        <f>ROUND(M204/S204,0)</f>
        <v>7713</v>
      </c>
      <c r="Q204" s="345">
        <f>ROUND(O204/I204*100,2)</f>
        <v>3.29</v>
      </c>
      <c r="R204" s="112"/>
      <c r="S204" s="336">
        <v>21.864066496163684</v>
      </c>
    </row>
    <row r="205" spans="1:19" x14ac:dyDescent="0.25">
      <c r="A205" s="214"/>
      <c r="C205" s="254"/>
      <c r="E205" s="216"/>
      <c r="F205" s="216"/>
      <c r="G205" s="217"/>
      <c r="I205" s="218"/>
      <c r="J205" s="215"/>
      <c r="K205" s="256"/>
      <c r="L205" s="256"/>
      <c r="M205" s="256"/>
      <c r="N205" s="256"/>
      <c r="O205" s="256"/>
      <c r="Q205" s="342"/>
      <c r="S205" s="222"/>
    </row>
    <row r="206" spans="1:19" ht="15.6" x14ac:dyDescent="0.3">
      <c r="A206" s="214"/>
      <c r="C206" s="257" t="s">
        <v>262</v>
      </c>
      <c r="E206" s="216"/>
      <c r="F206" s="216"/>
      <c r="G206" s="217"/>
      <c r="I206" s="223">
        <f>+SUBTOTAL(9,I204:I205)</f>
        <v>234509.13</v>
      </c>
      <c r="J206" s="215"/>
      <c r="K206" s="255">
        <f>+SUBTOTAL(9,K204:K205)</f>
        <v>70567</v>
      </c>
      <c r="L206" s="256"/>
      <c r="M206" s="255">
        <f>+SUBTOTAL(9,M204:M205)</f>
        <v>168632</v>
      </c>
      <c r="N206" s="256"/>
      <c r="O206" s="255">
        <f>+SUBTOTAL(9,O204:O205)</f>
        <v>7713</v>
      </c>
      <c r="Q206" s="343">
        <f>O206/I206*100</f>
        <v>3.2889977460579041</v>
      </c>
      <c r="S206" s="336">
        <f>ROUND(M206/O206,1)</f>
        <v>21.9</v>
      </c>
    </row>
    <row r="207" spans="1:19" x14ac:dyDescent="0.25">
      <c r="A207" s="214"/>
      <c r="C207" s="254"/>
      <c r="E207" s="216"/>
      <c r="F207" s="216"/>
      <c r="G207" s="217"/>
      <c r="I207" s="218"/>
      <c r="J207" s="215"/>
      <c r="K207" s="256"/>
      <c r="L207" s="256"/>
      <c r="M207" s="256"/>
      <c r="N207" s="256"/>
      <c r="O207" s="256"/>
      <c r="Q207" s="342"/>
      <c r="S207" s="222"/>
    </row>
    <row r="208" spans="1:19" s="228" customFormat="1" ht="15.6" x14ac:dyDescent="0.3">
      <c r="A208" s="263"/>
      <c r="B208" s="186"/>
      <c r="C208" s="188" t="s">
        <v>263</v>
      </c>
      <c r="E208" s="196"/>
      <c r="F208" s="196"/>
      <c r="G208" s="198"/>
      <c r="I208" s="227">
        <f>+SUBTOTAL(9,I173:I207)</f>
        <v>39524601.440000005</v>
      </c>
      <c r="K208" s="229">
        <f>+SUBTOTAL(9,K173:K207)</f>
        <v>10699880</v>
      </c>
      <c r="L208" s="229"/>
      <c r="M208" s="229">
        <f>+SUBTOTAL(9,M173:M207)</f>
        <v>29597627</v>
      </c>
      <c r="N208" s="229"/>
      <c r="O208" s="229">
        <f>+SUBTOTAL(9,O173:O207)</f>
        <v>1187948</v>
      </c>
      <c r="Q208" s="341">
        <f>ROUND(((O208/I208)*100),2)</f>
        <v>3.01</v>
      </c>
      <c r="R208" s="112"/>
      <c r="S208" s="222"/>
    </row>
    <row r="209" spans="1:19" ht="15.6" x14ac:dyDescent="0.3">
      <c r="A209" s="214"/>
      <c r="C209" s="254"/>
      <c r="E209" s="216"/>
      <c r="F209" s="216"/>
      <c r="G209" s="217"/>
      <c r="I209" s="218"/>
      <c r="J209" s="228"/>
      <c r="K209" s="229"/>
      <c r="L209" s="229"/>
      <c r="M209" s="229"/>
      <c r="N209" s="229"/>
      <c r="O209" s="229"/>
      <c r="Q209" s="342"/>
      <c r="S209" s="222"/>
    </row>
    <row r="210" spans="1:19" ht="15.6" x14ac:dyDescent="0.3">
      <c r="A210" s="214"/>
      <c r="C210" s="196" t="s">
        <v>141</v>
      </c>
      <c r="D210" s="251"/>
      <c r="E210" s="216"/>
      <c r="F210" s="216"/>
      <c r="G210" s="217"/>
      <c r="H210" s="251"/>
      <c r="I210" s="218"/>
      <c r="J210" s="251"/>
      <c r="K210" s="211"/>
      <c r="L210" s="211"/>
      <c r="M210" s="211"/>
      <c r="N210" s="211"/>
      <c r="O210" s="211"/>
      <c r="P210" s="251"/>
      <c r="Q210" s="342"/>
      <c r="S210" s="222"/>
    </row>
    <row r="211" spans="1:19" x14ac:dyDescent="0.25">
      <c r="A211" s="214"/>
      <c r="C211" s="264"/>
      <c r="E211" s="216"/>
      <c r="F211" s="216"/>
      <c r="G211" s="217"/>
      <c r="I211" s="218"/>
      <c r="K211" s="211"/>
      <c r="L211" s="211"/>
      <c r="M211" s="211"/>
      <c r="N211" s="211"/>
      <c r="O211" s="211"/>
      <c r="Q211" s="342"/>
      <c r="S211" s="222"/>
    </row>
    <row r="212" spans="1:19" s="241" customFormat="1" x14ac:dyDescent="0.25">
      <c r="A212" s="238">
        <v>340.1</v>
      </c>
      <c r="B212" s="239"/>
      <c r="C212" s="265" t="s">
        <v>245</v>
      </c>
      <c r="E212" s="243"/>
      <c r="F212" s="243"/>
      <c r="G212" s="244"/>
      <c r="I212" s="236"/>
      <c r="K212" s="252"/>
      <c r="L212" s="252"/>
      <c r="M212" s="252"/>
      <c r="N212" s="252"/>
      <c r="O212" s="252"/>
      <c r="Q212" s="342"/>
      <c r="R212" s="112"/>
      <c r="S212" s="222"/>
    </row>
    <row r="213" spans="1:19" s="241" customFormat="1" x14ac:dyDescent="0.25">
      <c r="A213" s="238"/>
      <c r="B213" s="239"/>
      <c r="C213" s="266" t="s">
        <v>264</v>
      </c>
      <c r="E213" s="243" t="s">
        <v>177</v>
      </c>
      <c r="F213" s="216" t="s">
        <v>178</v>
      </c>
      <c r="G213" s="217">
        <v>0</v>
      </c>
      <c r="I213" s="223">
        <v>176409.31</v>
      </c>
      <c r="K213" s="253">
        <v>116532</v>
      </c>
      <c r="L213" s="252"/>
      <c r="M213" s="334">
        <f>ROUND(I213*(1-(G213/100))-K213,0)</f>
        <v>59877</v>
      </c>
      <c r="N213" s="220"/>
      <c r="O213" s="224">
        <f>ROUND(M213/S213,0)</f>
        <v>3863</v>
      </c>
      <c r="Q213" s="345">
        <f>ROUND(O213/I213*100,2)</f>
        <v>2.19</v>
      </c>
      <c r="R213" s="112"/>
      <c r="S213" s="336">
        <v>15.500129433083096</v>
      </c>
    </row>
    <row r="214" spans="1:19" s="241" customFormat="1" x14ac:dyDescent="0.25">
      <c r="A214" s="238"/>
      <c r="B214" s="239"/>
      <c r="C214" s="265"/>
      <c r="E214" s="243"/>
      <c r="F214" s="243"/>
      <c r="G214" s="244"/>
      <c r="I214" s="236"/>
      <c r="K214" s="252"/>
      <c r="L214" s="252"/>
      <c r="M214" s="252"/>
      <c r="N214" s="252"/>
      <c r="O214" s="252"/>
      <c r="Q214" s="342"/>
      <c r="R214" s="112"/>
      <c r="S214" s="222"/>
    </row>
    <row r="215" spans="1:19" s="241" customFormat="1" ht="15.6" x14ac:dyDescent="0.3">
      <c r="A215" s="238"/>
      <c r="B215" s="239"/>
      <c r="C215" s="267" t="s">
        <v>265</v>
      </c>
      <c r="E215" s="243"/>
      <c r="F215" s="243"/>
      <c r="G215" s="244"/>
      <c r="I215" s="218">
        <f>+SUBTOTAL(9,I213:I214)</f>
        <v>176409.31</v>
      </c>
      <c r="J215" s="215"/>
      <c r="K215" s="256">
        <f>+SUBTOTAL(9,K213:K214)</f>
        <v>116532</v>
      </c>
      <c r="L215" s="256"/>
      <c r="M215" s="256">
        <f>+SUBTOTAL(9,M213:M214)</f>
        <v>59877</v>
      </c>
      <c r="N215" s="256"/>
      <c r="O215" s="256">
        <f>+SUBTOTAL(9,O213:O214)</f>
        <v>3863</v>
      </c>
      <c r="Q215" s="342">
        <f>O215/I215*100</f>
        <v>2.1897937246055781</v>
      </c>
      <c r="R215" s="112"/>
      <c r="S215" s="222">
        <f>ROUND(M215/O215,1)</f>
        <v>15.5</v>
      </c>
    </row>
    <row r="216" spans="1:19" s="241" customFormat="1" x14ac:dyDescent="0.25">
      <c r="A216" s="238"/>
      <c r="B216" s="239"/>
      <c r="C216" s="265"/>
      <c r="E216" s="243"/>
      <c r="F216" s="243"/>
      <c r="G216" s="244"/>
      <c r="I216" s="236"/>
      <c r="K216" s="252"/>
      <c r="L216" s="252"/>
      <c r="M216" s="252"/>
      <c r="N216" s="252"/>
      <c r="O216" s="252"/>
      <c r="Q216" s="342"/>
      <c r="R216" s="112"/>
      <c r="S216" s="222"/>
    </row>
    <row r="217" spans="1:19" x14ac:dyDescent="0.25">
      <c r="A217" s="214">
        <v>341</v>
      </c>
      <c r="C217" s="232" t="s">
        <v>114</v>
      </c>
      <c r="I217" s="218"/>
      <c r="K217" s="211"/>
      <c r="L217" s="211"/>
      <c r="M217" s="211"/>
      <c r="N217" s="211"/>
      <c r="O217" s="211"/>
      <c r="Q217" s="342"/>
      <c r="S217" s="222"/>
    </row>
    <row r="218" spans="1:19" x14ac:dyDescent="0.25">
      <c r="A218" s="214"/>
      <c r="C218" s="268" t="s">
        <v>266</v>
      </c>
      <c r="E218" s="216" t="s">
        <v>267</v>
      </c>
      <c r="F218" s="216" t="s">
        <v>178</v>
      </c>
      <c r="G218" s="332">
        <f>'KIUC Adj Wtd. NS-% of Tot Ret'!$U$108</f>
        <v>-3</v>
      </c>
      <c r="I218" s="218">
        <v>46895473.789999999</v>
      </c>
      <c r="J218" s="231"/>
      <c r="K218" s="220">
        <v>663228</v>
      </c>
      <c r="L218" s="220"/>
      <c r="M218" s="333">
        <f t="shared" ref="M218:M233" si="19">ROUND(I218*(1-(G218/100))-K218,0)</f>
        <v>47639110</v>
      </c>
      <c r="N218" s="220"/>
      <c r="O218" s="220">
        <f t="shared" ref="O218:O233" si="20">ROUND(M218/S218,0)</f>
        <v>1305897</v>
      </c>
      <c r="Q218" s="340">
        <f t="shared" ref="Q218:Q233" si="21">ROUND(O218/I218*100,2)</f>
        <v>2.78</v>
      </c>
      <c r="S218" s="222">
        <v>36.479993218874881</v>
      </c>
    </row>
    <row r="219" spans="1:19" x14ac:dyDescent="0.25">
      <c r="A219" s="214"/>
      <c r="C219" s="268" t="s">
        <v>268</v>
      </c>
      <c r="E219" s="216" t="s">
        <v>267</v>
      </c>
      <c r="F219" s="216" t="s">
        <v>178</v>
      </c>
      <c r="G219" s="332">
        <f>'KIUC Adj Wtd. NS-% of Tot Ret'!$U$134</f>
        <v>-3</v>
      </c>
      <c r="I219" s="218">
        <v>3740231.32</v>
      </c>
      <c r="J219" s="231"/>
      <c r="K219" s="220">
        <v>1711412</v>
      </c>
      <c r="L219" s="220"/>
      <c r="M219" s="333">
        <f t="shared" si="19"/>
        <v>2141026</v>
      </c>
      <c r="N219" s="220"/>
      <c r="O219" s="220">
        <f t="shared" si="20"/>
        <v>135182</v>
      </c>
      <c r="Q219" s="340">
        <f t="shared" si="21"/>
        <v>3.61</v>
      </c>
      <c r="S219" s="222">
        <v>15.838122631855519</v>
      </c>
    </row>
    <row r="220" spans="1:19" x14ac:dyDescent="0.25">
      <c r="A220" s="214"/>
      <c r="C220" s="268" t="s">
        <v>269</v>
      </c>
      <c r="E220" s="216" t="s">
        <v>267</v>
      </c>
      <c r="F220" s="216" t="s">
        <v>178</v>
      </c>
      <c r="G220" s="332">
        <f>'KIUC Adj Wtd. NS-% of Tot Ret'!$U$134</f>
        <v>-3</v>
      </c>
      <c r="I220" s="218">
        <v>3588684.24</v>
      </c>
      <c r="J220" s="231"/>
      <c r="K220" s="220">
        <v>1647141</v>
      </c>
      <c r="L220" s="220"/>
      <c r="M220" s="333">
        <f t="shared" si="19"/>
        <v>2049204</v>
      </c>
      <c r="N220" s="220"/>
      <c r="O220" s="220">
        <f t="shared" si="20"/>
        <v>129445</v>
      </c>
      <c r="Q220" s="340">
        <f t="shared" si="21"/>
        <v>3.61</v>
      </c>
      <c r="S220" s="222">
        <v>15.830651274609604</v>
      </c>
    </row>
    <row r="221" spans="1:19" x14ac:dyDescent="0.25">
      <c r="A221" s="214"/>
      <c r="C221" s="268" t="s">
        <v>270</v>
      </c>
      <c r="E221" s="216" t="s">
        <v>267</v>
      </c>
      <c r="F221" s="216" t="s">
        <v>178</v>
      </c>
      <c r="G221" s="332">
        <f>'KIUC Adj Wtd. NS-% of Tot Ret'!$U$134</f>
        <v>-3</v>
      </c>
      <c r="I221" s="218">
        <v>3559154.97</v>
      </c>
      <c r="J221" s="231"/>
      <c r="K221" s="220">
        <v>1423558</v>
      </c>
      <c r="L221" s="220"/>
      <c r="M221" s="333">
        <f t="shared" si="19"/>
        <v>2242372</v>
      </c>
      <c r="N221" s="220"/>
      <c r="O221" s="220">
        <f t="shared" si="20"/>
        <v>126473</v>
      </c>
      <c r="Q221" s="340">
        <f t="shared" si="21"/>
        <v>3.55</v>
      </c>
      <c r="S221" s="222">
        <v>17.729998587392103</v>
      </c>
    </row>
    <row r="222" spans="1:19" x14ac:dyDescent="0.25">
      <c r="A222" s="214"/>
      <c r="C222" s="268" t="s">
        <v>271</v>
      </c>
      <c r="E222" s="216" t="s">
        <v>267</v>
      </c>
      <c r="F222" s="216" t="s">
        <v>178</v>
      </c>
      <c r="G222" s="332">
        <f>'KIUC Adj Wtd. NS-% of Tot Ret'!$U$134</f>
        <v>-3</v>
      </c>
      <c r="I222" s="218">
        <v>3548851.71</v>
      </c>
      <c r="J222" s="231"/>
      <c r="K222" s="220">
        <v>1419437</v>
      </c>
      <c r="L222" s="220"/>
      <c r="M222" s="333">
        <f t="shared" si="19"/>
        <v>2235880</v>
      </c>
      <c r="N222" s="220"/>
      <c r="O222" s="220">
        <f t="shared" si="20"/>
        <v>126108</v>
      </c>
      <c r="Q222" s="340">
        <f t="shared" si="21"/>
        <v>3.55</v>
      </c>
      <c r="S222" s="222">
        <v>17.729946165202737</v>
      </c>
    </row>
    <row r="223" spans="1:19" x14ac:dyDescent="0.25">
      <c r="A223" s="214"/>
      <c r="C223" s="268" t="s">
        <v>272</v>
      </c>
      <c r="E223" s="216" t="s">
        <v>267</v>
      </c>
      <c r="F223" s="216" t="s">
        <v>178</v>
      </c>
      <c r="G223" s="332">
        <f>'KIUC Adj Wtd. NS-% of Tot Ret'!$U$134</f>
        <v>-3</v>
      </c>
      <c r="I223" s="218">
        <v>3655976.41</v>
      </c>
      <c r="J223" s="231"/>
      <c r="K223" s="220">
        <v>1452931</v>
      </c>
      <c r="L223" s="220"/>
      <c r="M223" s="333">
        <f t="shared" si="19"/>
        <v>2312725</v>
      </c>
      <c r="N223" s="220"/>
      <c r="O223" s="220">
        <f t="shared" si="20"/>
        <v>130441</v>
      </c>
      <c r="Q223" s="340">
        <f t="shared" si="21"/>
        <v>3.57</v>
      </c>
      <c r="S223" s="222">
        <v>17.730057899328713</v>
      </c>
    </row>
    <row r="224" spans="1:19" x14ac:dyDescent="0.25">
      <c r="A224" s="214"/>
      <c r="C224" s="268" t="s">
        <v>273</v>
      </c>
      <c r="E224" s="216" t="s">
        <v>267</v>
      </c>
      <c r="F224" s="216" t="s">
        <v>178</v>
      </c>
      <c r="G224" s="332">
        <f>'KIUC Adj Wtd. NS-% of Tot Ret'!$U$134</f>
        <v>-3</v>
      </c>
      <c r="I224" s="218">
        <v>3653029.99</v>
      </c>
      <c r="J224" s="231"/>
      <c r="K224" s="220">
        <v>1451760</v>
      </c>
      <c r="L224" s="220"/>
      <c r="M224" s="333">
        <f t="shared" si="19"/>
        <v>2310861</v>
      </c>
      <c r="N224" s="220"/>
      <c r="O224" s="220">
        <f t="shared" si="20"/>
        <v>130337</v>
      </c>
      <c r="Q224" s="340">
        <f t="shared" si="21"/>
        <v>3.57</v>
      </c>
      <c r="S224" s="222">
        <v>17.729957136053343</v>
      </c>
    </row>
    <row r="225" spans="1:19" x14ac:dyDescent="0.25">
      <c r="A225" s="214"/>
      <c r="C225" s="268" t="s">
        <v>274</v>
      </c>
      <c r="E225" s="216" t="s">
        <v>267</v>
      </c>
      <c r="F225" s="216" t="s">
        <v>178</v>
      </c>
      <c r="G225" s="332">
        <f>'KIUC Adj Wtd. NS-% of Tot Ret'!$U$99</f>
        <v>-2</v>
      </c>
      <c r="I225" s="218">
        <v>785900.23</v>
      </c>
      <c r="J225" s="231"/>
      <c r="K225" s="220">
        <v>380011</v>
      </c>
      <c r="L225" s="220"/>
      <c r="M225" s="333">
        <f t="shared" si="19"/>
        <v>421607</v>
      </c>
      <c r="N225" s="220"/>
      <c r="O225" s="220">
        <f t="shared" si="20"/>
        <v>28309</v>
      </c>
      <c r="Q225" s="340">
        <f t="shared" si="21"/>
        <v>3.6</v>
      </c>
      <c r="S225" s="222">
        <v>14.892787902287708</v>
      </c>
    </row>
    <row r="226" spans="1:19" x14ac:dyDescent="0.25">
      <c r="A226" s="214"/>
      <c r="C226" s="268" t="s">
        <v>275</v>
      </c>
      <c r="E226" s="216" t="s">
        <v>267</v>
      </c>
      <c r="F226" s="216" t="s">
        <v>178</v>
      </c>
      <c r="G226" s="332">
        <f>'KIUC Adj Wtd. NS-% of Tot Ret'!$U$99</f>
        <v>-2</v>
      </c>
      <c r="I226" s="218">
        <v>192814.02</v>
      </c>
      <c r="J226" s="231"/>
      <c r="K226" s="220">
        <v>97181</v>
      </c>
      <c r="L226" s="220"/>
      <c r="M226" s="333">
        <f t="shared" si="19"/>
        <v>99489</v>
      </c>
      <c r="N226" s="220"/>
      <c r="O226" s="220">
        <f t="shared" si="20"/>
        <v>7624</v>
      </c>
      <c r="Q226" s="340">
        <f t="shared" si="21"/>
        <v>3.95</v>
      </c>
      <c r="S226" s="222">
        <v>13.049145043644625</v>
      </c>
    </row>
    <row r="227" spans="1:19" x14ac:dyDescent="0.25">
      <c r="A227" s="214"/>
      <c r="C227" s="268" t="s">
        <v>276</v>
      </c>
      <c r="E227" s="216" t="s">
        <v>267</v>
      </c>
      <c r="F227" s="216" t="s">
        <v>178</v>
      </c>
      <c r="G227" s="332">
        <f>'KIUC Adj Wtd. NS-% of Tot Ret'!$U$99</f>
        <v>-2</v>
      </c>
      <c r="I227" s="218">
        <v>567512.06999999995</v>
      </c>
      <c r="J227" s="231"/>
      <c r="K227" s="220">
        <v>287418</v>
      </c>
      <c r="L227" s="220"/>
      <c r="M227" s="333">
        <f t="shared" si="19"/>
        <v>291444</v>
      </c>
      <c r="N227" s="220"/>
      <c r="O227" s="220">
        <f t="shared" si="20"/>
        <v>22367</v>
      </c>
      <c r="Q227" s="340">
        <f t="shared" si="21"/>
        <v>3.94</v>
      </c>
      <c r="S227" s="222">
        <v>13.029944998981463</v>
      </c>
    </row>
    <row r="228" spans="1:19" x14ac:dyDescent="0.25">
      <c r="A228" s="214"/>
      <c r="C228" s="268" t="s">
        <v>277</v>
      </c>
      <c r="E228" s="216" t="s">
        <v>267</v>
      </c>
      <c r="F228" s="216" t="s">
        <v>178</v>
      </c>
      <c r="G228" s="332">
        <f>'KIUC Adj Wtd. NS-% of Tot Ret'!$U$99</f>
        <v>-2</v>
      </c>
      <c r="I228" s="218">
        <v>2012654.95</v>
      </c>
      <c r="J228" s="231"/>
      <c r="K228" s="220">
        <v>1419091</v>
      </c>
      <c r="L228" s="220"/>
      <c r="M228" s="333">
        <f t="shared" si="19"/>
        <v>633817</v>
      </c>
      <c r="N228" s="220"/>
      <c r="O228" s="220">
        <f t="shared" si="20"/>
        <v>68950</v>
      </c>
      <c r="Q228" s="340">
        <f t="shared" si="21"/>
        <v>3.43</v>
      </c>
      <c r="S228" s="222">
        <v>9.1924602926267571</v>
      </c>
    </row>
    <row r="229" spans="1:19" x14ac:dyDescent="0.25">
      <c r="A229" s="214"/>
      <c r="C229" s="268" t="s">
        <v>278</v>
      </c>
      <c r="E229" s="216" t="s">
        <v>267</v>
      </c>
      <c r="F229" s="216" t="s">
        <v>178</v>
      </c>
      <c r="G229" s="332">
        <f>'KIUC Adj Wtd. NS-% of Tot Ret'!$U$99</f>
        <v>-2</v>
      </c>
      <c r="I229" s="218">
        <v>4660156.04</v>
      </c>
      <c r="J229" s="231"/>
      <c r="K229" s="220">
        <v>3115511</v>
      </c>
      <c r="L229" s="220"/>
      <c r="M229" s="333">
        <f t="shared" si="19"/>
        <v>1637848</v>
      </c>
      <c r="N229" s="220"/>
      <c r="O229" s="220">
        <f t="shared" si="20"/>
        <v>112405</v>
      </c>
      <c r="Q229" s="340">
        <f t="shared" si="21"/>
        <v>2.41</v>
      </c>
      <c r="S229" s="222">
        <v>14.570983519735817</v>
      </c>
    </row>
    <row r="230" spans="1:19" x14ac:dyDescent="0.25">
      <c r="A230" s="214"/>
      <c r="C230" s="268" t="s">
        <v>279</v>
      </c>
      <c r="E230" s="216" t="s">
        <v>267</v>
      </c>
      <c r="F230" s="216" t="s">
        <v>178</v>
      </c>
      <c r="G230" s="332">
        <f>'KIUC Adj Wtd. NS-% of Tot Ret'!$U$99</f>
        <v>-2</v>
      </c>
      <c r="I230" s="218">
        <v>1865718.2</v>
      </c>
      <c r="J230" s="231"/>
      <c r="K230" s="220">
        <v>1202272</v>
      </c>
      <c r="L230" s="220"/>
      <c r="M230" s="333">
        <f t="shared" si="19"/>
        <v>700761</v>
      </c>
      <c r="N230" s="220"/>
      <c r="O230" s="220">
        <f t="shared" si="20"/>
        <v>48095</v>
      </c>
      <c r="Q230" s="340">
        <f t="shared" si="21"/>
        <v>2.58</v>
      </c>
      <c r="S230" s="222">
        <v>14.570453419454282</v>
      </c>
    </row>
    <row r="231" spans="1:19" x14ac:dyDescent="0.25">
      <c r="A231" s="214"/>
      <c r="C231" s="268" t="s">
        <v>280</v>
      </c>
      <c r="E231" s="216" t="s">
        <v>267</v>
      </c>
      <c r="F231" s="216" t="s">
        <v>178</v>
      </c>
      <c r="G231" s="332">
        <f>'KIUC Adj Wtd. NS-% of Tot Ret'!$U$99</f>
        <v>-2</v>
      </c>
      <c r="I231" s="218">
        <v>1919015.13</v>
      </c>
      <c r="J231" s="231"/>
      <c r="K231" s="220">
        <v>1208894</v>
      </c>
      <c r="L231" s="220"/>
      <c r="M231" s="333">
        <f t="shared" si="19"/>
        <v>748501</v>
      </c>
      <c r="N231" s="220"/>
      <c r="O231" s="220">
        <f t="shared" si="20"/>
        <v>73530</v>
      </c>
      <c r="Q231" s="340">
        <f t="shared" si="21"/>
        <v>3.83</v>
      </c>
      <c r="S231" s="222">
        <v>10.179516852307247</v>
      </c>
    </row>
    <row r="232" spans="1:19" x14ac:dyDescent="0.25">
      <c r="A232" s="214"/>
      <c r="C232" s="268" t="s">
        <v>281</v>
      </c>
      <c r="E232" s="216" t="s">
        <v>267</v>
      </c>
      <c r="F232" s="216" t="s">
        <v>178</v>
      </c>
      <c r="G232" s="332">
        <f>'KIUC Adj Wtd. NS-% of Tot Ret'!$U$116</f>
        <v>-1</v>
      </c>
      <c r="I232" s="218">
        <v>291451.55</v>
      </c>
      <c r="J232" s="231"/>
      <c r="K232" s="220">
        <v>71390</v>
      </c>
      <c r="L232" s="220"/>
      <c r="M232" s="333">
        <f t="shared" si="19"/>
        <v>222976</v>
      </c>
      <c r="N232" s="220"/>
      <c r="O232" s="220">
        <f t="shared" si="20"/>
        <v>49999</v>
      </c>
      <c r="Q232" s="340">
        <f t="shared" si="21"/>
        <v>17.16</v>
      </c>
      <c r="S232" s="222">
        <v>4.4596016535137171</v>
      </c>
    </row>
    <row r="233" spans="1:19" x14ac:dyDescent="0.25">
      <c r="A233" s="214"/>
      <c r="C233" s="268" t="s">
        <v>282</v>
      </c>
      <c r="E233" s="216" t="s">
        <v>267</v>
      </c>
      <c r="F233" s="216" t="s">
        <v>178</v>
      </c>
      <c r="G233" s="332">
        <f>'KIUC Adj Wtd. NS-% of Tot Ret'!$U$125</f>
        <v>-2</v>
      </c>
      <c r="I233" s="223">
        <v>2136302.83</v>
      </c>
      <c r="J233" s="231"/>
      <c r="K233" s="220">
        <v>936648</v>
      </c>
      <c r="L233" s="220"/>
      <c r="M233" s="333">
        <f t="shared" si="19"/>
        <v>1242381</v>
      </c>
      <c r="N233" s="220"/>
      <c r="O233" s="220">
        <f t="shared" si="20"/>
        <v>83115</v>
      </c>
      <c r="Q233" s="345">
        <f t="shared" si="21"/>
        <v>3.89</v>
      </c>
      <c r="S233" s="336">
        <v>14.947687770172911</v>
      </c>
    </row>
    <row r="234" spans="1:19" x14ac:dyDescent="0.25">
      <c r="A234" s="214"/>
      <c r="C234" s="232"/>
      <c r="E234" s="216"/>
      <c r="F234" s="216"/>
      <c r="G234" s="217"/>
      <c r="I234" s="218"/>
      <c r="K234" s="233"/>
      <c r="L234" s="211"/>
      <c r="M234" s="233"/>
      <c r="N234" s="211"/>
      <c r="O234" s="233"/>
      <c r="Q234" s="342"/>
      <c r="S234" s="222"/>
    </row>
    <row r="235" spans="1:19" ht="15.6" x14ac:dyDescent="0.3">
      <c r="A235" s="214"/>
      <c r="C235" s="234" t="s">
        <v>283</v>
      </c>
      <c r="E235" s="216"/>
      <c r="F235" s="216"/>
      <c r="G235" s="217"/>
      <c r="I235" s="218">
        <f>+SUBTOTAL(9,I218:I234)</f>
        <v>83072927.449999988</v>
      </c>
      <c r="K235" s="211">
        <f>+SUBTOTAL(9,K218:K234)</f>
        <v>18487883</v>
      </c>
      <c r="L235" s="211"/>
      <c r="M235" s="211">
        <f>+SUBTOTAL(9,M218:M234)</f>
        <v>66930002</v>
      </c>
      <c r="N235" s="211"/>
      <c r="O235" s="211">
        <f>+SUBTOTAL(9,O218:O234)</f>
        <v>2578277</v>
      </c>
      <c r="Q235" s="342">
        <f>O235/I235*100</f>
        <v>3.1036308447801071</v>
      </c>
      <c r="S235" s="222">
        <f>ROUND(M235/O235,1)</f>
        <v>26</v>
      </c>
    </row>
    <row r="236" spans="1:19" x14ac:dyDescent="0.25">
      <c r="A236" s="214"/>
      <c r="C236" s="232"/>
      <c r="E236" s="216"/>
      <c r="F236" s="216"/>
      <c r="G236" s="217"/>
      <c r="I236" s="218"/>
      <c r="K236" s="211"/>
      <c r="L236" s="211"/>
      <c r="M236" s="211"/>
      <c r="N236" s="211"/>
      <c r="O236" s="211"/>
      <c r="Q236" s="342"/>
      <c r="S236" s="222"/>
    </row>
    <row r="237" spans="1:19" x14ac:dyDescent="0.25">
      <c r="A237" s="214">
        <v>342</v>
      </c>
      <c r="C237" s="112" t="s">
        <v>143</v>
      </c>
      <c r="I237" s="218"/>
      <c r="K237" s="211"/>
      <c r="L237" s="211"/>
      <c r="M237" s="211"/>
      <c r="N237" s="211"/>
      <c r="O237" s="211"/>
      <c r="Q237" s="342"/>
      <c r="S237" s="222"/>
    </row>
    <row r="238" spans="1:19" x14ac:dyDescent="0.25">
      <c r="A238" s="214"/>
      <c r="C238" s="268" t="s">
        <v>266</v>
      </c>
      <c r="E238" s="216" t="s">
        <v>284</v>
      </c>
      <c r="F238" s="216" t="s">
        <v>178</v>
      </c>
      <c r="G238" s="332">
        <f>'KIUC Adj Wtd. NS-% of Tot Ret'!$U$108</f>
        <v>-3</v>
      </c>
      <c r="I238" s="218">
        <v>111535551.95</v>
      </c>
      <c r="J238" s="231"/>
      <c r="K238" s="220">
        <v>1643640</v>
      </c>
      <c r="L238" s="220"/>
      <c r="M238" s="333">
        <f t="shared" ref="M238:M256" si="22">ROUND(I238*(1-(G238/100))-K238,0)</f>
        <v>113237979</v>
      </c>
      <c r="N238" s="220"/>
      <c r="O238" s="220">
        <f t="shared" ref="O238:O256" si="23">ROUND(M238/S238,0)</f>
        <v>3178164</v>
      </c>
      <c r="Q238" s="340">
        <f t="shared" ref="Q238:Q256" si="24">ROUND(O238/I238*100,2)</f>
        <v>2.85</v>
      </c>
      <c r="S238" s="222">
        <v>35.630003543457065</v>
      </c>
    </row>
    <row r="239" spans="1:19" x14ac:dyDescent="0.25">
      <c r="A239" s="214"/>
      <c r="C239" s="268" t="s">
        <v>285</v>
      </c>
      <c r="E239" s="216" t="s">
        <v>284</v>
      </c>
      <c r="F239" s="216" t="s">
        <v>178</v>
      </c>
      <c r="G239" s="332">
        <f>'KIUC Adj Wtd. NS-% of Tot Ret'!$U$108</f>
        <v>-3</v>
      </c>
      <c r="I239" s="218">
        <v>23414526.870000001</v>
      </c>
      <c r="J239" s="231"/>
      <c r="K239" s="220">
        <v>345052</v>
      </c>
      <c r="L239" s="220"/>
      <c r="M239" s="333">
        <f t="shared" si="22"/>
        <v>23771911</v>
      </c>
      <c r="N239" s="220"/>
      <c r="O239" s="220">
        <f t="shared" si="23"/>
        <v>667188</v>
      </c>
      <c r="Q239" s="340">
        <f t="shared" si="24"/>
        <v>2.85</v>
      </c>
      <c r="S239" s="222">
        <v>35.630012170742859</v>
      </c>
    </row>
    <row r="240" spans="1:19" x14ac:dyDescent="0.25">
      <c r="A240" s="214"/>
      <c r="C240" s="268" t="s">
        <v>268</v>
      </c>
      <c r="E240" s="216" t="s">
        <v>284</v>
      </c>
      <c r="F240" s="216" t="s">
        <v>178</v>
      </c>
      <c r="G240" s="332">
        <f>'KIUC Adj Wtd. NS-% of Tot Ret'!$U$134</f>
        <v>-3</v>
      </c>
      <c r="I240" s="218">
        <v>239584.43</v>
      </c>
      <c r="J240" s="231"/>
      <c r="K240" s="220">
        <v>110150</v>
      </c>
      <c r="L240" s="220"/>
      <c r="M240" s="333">
        <f t="shared" si="22"/>
        <v>136622</v>
      </c>
      <c r="N240" s="220"/>
      <c r="O240" s="220">
        <f t="shared" si="23"/>
        <v>8741</v>
      </c>
      <c r="Q240" s="340">
        <f t="shared" si="24"/>
        <v>3.65</v>
      </c>
      <c r="S240" s="222">
        <v>15.630211674150097</v>
      </c>
    </row>
    <row r="241" spans="1:19" x14ac:dyDescent="0.25">
      <c r="A241" s="214"/>
      <c r="C241" s="268" t="s">
        <v>269</v>
      </c>
      <c r="E241" s="216" t="s">
        <v>284</v>
      </c>
      <c r="F241" s="216" t="s">
        <v>178</v>
      </c>
      <c r="G241" s="332">
        <f>'KIUC Adj Wtd. NS-% of Tot Ret'!$U$134</f>
        <v>-3</v>
      </c>
      <c r="I241" s="218">
        <v>239245.54</v>
      </c>
      <c r="J241" s="231"/>
      <c r="K241" s="220">
        <v>110006</v>
      </c>
      <c r="L241" s="220"/>
      <c r="M241" s="333">
        <f t="shared" si="22"/>
        <v>136417</v>
      </c>
      <c r="N241" s="220"/>
      <c r="O241" s="220">
        <f t="shared" si="23"/>
        <v>8728</v>
      </c>
      <c r="Q241" s="340">
        <f t="shared" si="24"/>
        <v>3.65</v>
      </c>
      <c r="S241" s="222">
        <v>15.630299785867237</v>
      </c>
    </row>
    <row r="242" spans="1:19" x14ac:dyDescent="0.25">
      <c r="A242" s="214"/>
      <c r="C242" s="232" t="s">
        <v>286</v>
      </c>
      <c r="E242" s="216" t="s">
        <v>284</v>
      </c>
      <c r="F242" s="216" t="s">
        <v>178</v>
      </c>
      <c r="G242" s="332">
        <f>'KIUC Adj Wtd. NS-% of Tot Ret'!$U$134</f>
        <v>-3</v>
      </c>
      <c r="I242" s="218">
        <v>4856134.6500000004</v>
      </c>
      <c r="J242" s="231"/>
      <c r="K242" s="220">
        <v>2216039</v>
      </c>
      <c r="L242" s="220"/>
      <c r="M242" s="333">
        <f t="shared" si="22"/>
        <v>2785780</v>
      </c>
      <c r="N242" s="220"/>
      <c r="O242" s="220">
        <f t="shared" si="23"/>
        <v>160458</v>
      </c>
      <c r="Q242" s="340">
        <f t="shared" si="24"/>
        <v>3.3</v>
      </c>
      <c r="S242" s="222">
        <v>17.361459049438963</v>
      </c>
    </row>
    <row r="243" spans="1:19" x14ac:dyDescent="0.25">
      <c r="A243" s="214"/>
      <c r="C243" s="268" t="s">
        <v>270</v>
      </c>
      <c r="E243" s="216" t="s">
        <v>284</v>
      </c>
      <c r="F243" s="216" t="s">
        <v>178</v>
      </c>
      <c r="G243" s="332">
        <f>'KIUC Adj Wtd. NS-% of Tot Ret'!$U$134</f>
        <v>-3</v>
      </c>
      <c r="I243" s="218">
        <v>578059.38</v>
      </c>
      <c r="J243" s="231"/>
      <c r="K243" s="220">
        <v>231910</v>
      </c>
      <c r="L243" s="220"/>
      <c r="M243" s="333">
        <f t="shared" si="22"/>
        <v>363491</v>
      </c>
      <c r="N243" s="220"/>
      <c r="O243" s="220">
        <f t="shared" si="23"/>
        <v>20759</v>
      </c>
      <c r="Q243" s="340">
        <f t="shared" si="24"/>
        <v>3.59</v>
      </c>
      <c r="S243" s="222">
        <v>17.509692028985508</v>
      </c>
    </row>
    <row r="244" spans="1:19" x14ac:dyDescent="0.25">
      <c r="A244" s="214"/>
      <c r="C244" s="268" t="s">
        <v>271</v>
      </c>
      <c r="E244" s="216" t="s">
        <v>284</v>
      </c>
      <c r="F244" s="216" t="s">
        <v>178</v>
      </c>
      <c r="G244" s="332">
        <f>'KIUC Adj Wtd. NS-% of Tot Ret'!$U$134</f>
        <v>-3</v>
      </c>
      <c r="I244" s="218">
        <v>576385.74</v>
      </c>
      <c r="J244" s="231"/>
      <c r="K244" s="220">
        <v>231239</v>
      </c>
      <c r="L244" s="220"/>
      <c r="M244" s="333">
        <f t="shared" si="22"/>
        <v>362438</v>
      </c>
      <c r="N244" s="220"/>
      <c r="O244" s="220">
        <f t="shared" si="23"/>
        <v>20699</v>
      </c>
      <c r="Q244" s="340">
        <f t="shared" si="24"/>
        <v>3.59</v>
      </c>
      <c r="S244" s="222">
        <v>17.509720203488371</v>
      </c>
    </row>
    <row r="245" spans="1:19" x14ac:dyDescent="0.25">
      <c r="A245" s="214"/>
      <c r="C245" s="268" t="s">
        <v>272</v>
      </c>
      <c r="E245" s="216" t="s">
        <v>284</v>
      </c>
      <c r="F245" s="216" t="s">
        <v>178</v>
      </c>
      <c r="G245" s="332">
        <f>'KIUC Adj Wtd. NS-% of Tot Ret'!$U$134</f>
        <v>-3</v>
      </c>
      <c r="I245" s="218">
        <v>593786.01</v>
      </c>
      <c r="J245" s="231"/>
      <c r="K245" s="220">
        <v>236879</v>
      </c>
      <c r="L245" s="220"/>
      <c r="M245" s="333">
        <f t="shared" si="22"/>
        <v>374721</v>
      </c>
      <c r="N245" s="220"/>
      <c r="O245" s="220">
        <f t="shared" si="23"/>
        <v>21401</v>
      </c>
      <c r="Q245" s="340">
        <f t="shared" si="24"/>
        <v>3.6</v>
      </c>
      <c r="S245" s="222">
        <v>17.50986509645384</v>
      </c>
    </row>
    <row r="246" spans="1:19" x14ac:dyDescent="0.25">
      <c r="A246" s="214"/>
      <c r="C246" s="268" t="s">
        <v>273</v>
      </c>
      <c r="E246" s="216" t="s">
        <v>284</v>
      </c>
      <c r="F246" s="216" t="s">
        <v>178</v>
      </c>
      <c r="G246" s="332">
        <f>'KIUC Adj Wtd. NS-% of Tot Ret'!$U$134</f>
        <v>-3</v>
      </c>
      <c r="I246" s="218">
        <v>622872.6</v>
      </c>
      <c r="J246" s="231"/>
      <c r="K246" s="220">
        <v>246641</v>
      </c>
      <c r="L246" s="220"/>
      <c r="M246" s="333">
        <f t="shared" si="22"/>
        <v>394918</v>
      </c>
      <c r="N246" s="220"/>
      <c r="O246" s="220">
        <f t="shared" si="23"/>
        <v>22540</v>
      </c>
      <c r="Q246" s="340">
        <f t="shared" si="24"/>
        <v>3.62</v>
      </c>
      <c r="S246" s="222">
        <v>17.520782906268259</v>
      </c>
    </row>
    <row r="247" spans="1:19" x14ac:dyDescent="0.25">
      <c r="A247" s="214"/>
      <c r="C247" s="268" t="s">
        <v>274</v>
      </c>
      <c r="E247" s="216" t="s">
        <v>284</v>
      </c>
      <c r="F247" s="216" t="s">
        <v>178</v>
      </c>
      <c r="G247" s="332">
        <f>'KIUC Adj Wtd. NS-% of Tot Ret'!$U$99</f>
        <v>-2</v>
      </c>
      <c r="I247" s="218">
        <v>795787.89</v>
      </c>
      <c r="J247" s="231"/>
      <c r="K247" s="220">
        <v>261412</v>
      </c>
      <c r="L247" s="220"/>
      <c r="M247" s="333">
        <f t="shared" si="22"/>
        <v>550292</v>
      </c>
      <c r="N247" s="220"/>
      <c r="O247" s="220">
        <f t="shared" si="23"/>
        <v>37106</v>
      </c>
      <c r="Q247" s="340">
        <f t="shared" si="24"/>
        <v>4.66</v>
      </c>
      <c r="S247" s="222">
        <v>14.830254592977958</v>
      </c>
    </row>
    <row r="248" spans="1:19" x14ac:dyDescent="0.25">
      <c r="A248" s="214"/>
      <c r="C248" s="268" t="s">
        <v>275</v>
      </c>
      <c r="E248" s="216" t="s">
        <v>284</v>
      </c>
      <c r="F248" s="216" t="s">
        <v>178</v>
      </c>
      <c r="G248" s="332">
        <f>'KIUC Adj Wtd. NS-% of Tot Ret'!$U$99</f>
        <v>-2</v>
      </c>
      <c r="I248" s="218">
        <v>959617.2</v>
      </c>
      <c r="J248" s="231"/>
      <c r="K248" s="220">
        <v>141990</v>
      </c>
      <c r="L248" s="220"/>
      <c r="M248" s="333">
        <f t="shared" si="22"/>
        <v>836820</v>
      </c>
      <c r="N248" s="220"/>
      <c r="O248" s="220">
        <f t="shared" si="23"/>
        <v>63188</v>
      </c>
      <c r="Q248" s="340">
        <f t="shared" si="24"/>
        <v>6.58</v>
      </c>
      <c r="S248" s="222">
        <v>13.243328194458996</v>
      </c>
    </row>
    <row r="249" spans="1:19" x14ac:dyDescent="0.25">
      <c r="A249" s="214"/>
      <c r="C249" s="268" t="s">
        <v>276</v>
      </c>
      <c r="E249" s="216" t="s">
        <v>284</v>
      </c>
      <c r="F249" s="216" t="s">
        <v>178</v>
      </c>
      <c r="G249" s="332">
        <f>'KIUC Adj Wtd. NS-% of Tot Ret'!$U$99</f>
        <v>-2</v>
      </c>
      <c r="I249" s="218">
        <v>959028.11</v>
      </c>
      <c r="J249" s="231"/>
      <c r="K249" s="220">
        <v>138794</v>
      </c>
      <c r="L249" s="220"/>
      <c r="M249" s="333">
        <f t="shared" si="22"/>
        <v>839415</v>
      </c>
      <c r="N249" s="220"/>
      <c r="O249" s="220">
        <f t="shared" si="23"/>
        <v>63383</v>
      </c>
      <c r="Q249" s="340">
        <f t="shared" si="24"/>
        <v>6.61</v>
      </c>
      <c r="S249" s="222">
        <v>13.243478001313354</v>
      </c>
    </row>
    <row r="250" spans="1:19" x14ac:dyDescent="0.25">
      <c r="A250" s="214"/>
      <c r="C250" s="268" t="s">
        <v>277</v>
      </c>
      <c r="E250" s="216" t="s">
        <v>284</v>
      </c>
      <c r="F250" s="216" t="s">
        <v>178</v>
      </c>
      <c r="G250" s="332">
        <f>'KIUC Adj Wtd. NS-% of Tot Ret'!$U$99</f>
        <v>-2</v>
      </c>
      <c r="I250" s="218">
        <v>263045.52</v>
      </c>
      <c r="J250" s="231"/>
      <c r="K250" s="220">
        <v>120424</v>
      </c>
      <c r="L250" s="220"/>
      <c r="M250" s="333">
        <f t="shared" si="22"/>
        <v>147882</v>
      </c>
      <c r="N250" s="220"/>
      <c r="O250" s="220">
        <f t="shared" si="23"/>
        <v>15765</v>
      </c>
      <c r="Q250" s="340">
        <f t="shared" si="24"/>
        <v>5.99</v>
      </c>
      <c r="S250" s="222">
        <v>9.3804974660686202</v>
      </c>
    </row>
    <row r="251" spans="1:19" x14ac:dyDescent="0.25">
      <c r="A251" s="214"/>
      <c r="C251" s="268" t="s">
        <v>278</v>
      </c>
      <c r="E251" s="216" t="s">
        <v>284</v>
      </c>
      <c r="F251" s="216" t="s">
        <v>178</v>
      </c>
      <c r="G251" s="332">
        <f>'KIUC Adj Wtd. NS-% of Tot Ret'!$U$99</f>
        <v>-2</v>
      </c>
      <c r="I251" s="218">
        <v>3155168.57</v>
      </c>
      <c r="J251" s="231"/>
      <c r="K251" s="220">
        <v>1205201</v>
      </c>
      <c r="L251" s="220"/>
      <c r="M251" s="333">
        <f t="shared" si="22"/>
        <v>2013071</v>
      </c>
      <c r="N251" s="220"/>
      <c r="O251" s="220">
        <f t="shared" si="23"/>
        <v>136140</v>
      </c>
      <c r="Q251" s="340">
        <f t="shared" si="24"/>
        <v>4.3099999999999996</v>
      </c>
      <c r="R251" s="225"/>
      <c r="S251" s="222">
        <v>14.786756942694248</v>
      </c>
    </row>
    <row r="252" spans="1:19" x14ac:dyDescent="0.25">
      <c r="A252" s="214"/>
      <c r="C252" s="268" t="s">
        <v>279</v>
      </c>
      <c r="E252" s="216" t="s">
        <v>284</v>
      </c>
      <c r="F252" s="216" t="s">
        <v>178</v>
      </c>
      <c r="G252" s="332">
        <f>'KIUC Adj Wtd. NS-% of Tot Ret'!$U$99</f>
        <v>-2</v>
      </c>
      <c r="I252" s="218">
        <v>282445.64</v>
      </c>
      <c r="J252" s="231"/>
      <c r="K252" s="220">
        <v>71115</v>
      </c>
      <c r="L252" s="220"/>
      <c r="M252" s="333">
        <f t="shared" si="22"/>
        <v>216980</v>
      </c>
      <c r="N252" s="220"/>
      <c r="O252" s="220">
        <f t="shared" si="23"/>
        <v>14404</v>
      </c>
      <c r="Q252" s="340">
        <f t="shared" si="24"/>
        <v>5.0999999999999996</v>
      </c>
      <c r="S252" s="222">
        <v>15.063355494720376</v>
      </c>
    </row>
    <row r="253" spans="1:19" x14ac:dyDescent="0.25">
      <c r="A253" s="214"/>
      <c r="C253" s="268" t="s">
        <v>280</v>
      </c>
      <c r="E253" s="216" t="s">
        <v>284</v>
      </c>
      <c r="F253" s="216" t="s">
        <v>178</v>
      </c>
      <c r="G253" s="332">
        <f>'KIUC Adj Wtd. NS-% of Tot Ret'!$U$99</f>
        <v>-2</v>
      </c>
      <c r="I253" s="218">
        <v>301560.87</v>
      </c>
      <c r="J253" s="231"/>
      <c r="K253" s="220">
        <v>92783</v>
      </c>
      <c r="L253" s="220"/>
      <c r="M253" s="333">
        <f t="shared" si="22"/>
        <v>214809</v>
      </c>
      <c r="N253" s="220"/>
      <c r="O253" s="220">
        <f t="shared" si="23"/>
        <v>20814</v>
      </c>
      <c r="Q253" s="340">
        <f t="shared" si="24"/>
        <v>6.9</v>
      </c>
      <c r="S253" s="222">
        <v>10.320404040404041</v>
      </c>
    </row>
    <row r="254" spans="1:19" x14ac:dyDescent="0.25">
      <c r="A254" s="214"/>
      <c r="C254" s="266" t="s">
        <v>264</v>
      </c>
      <c r="E254" s="216" t="s">
        <v>284</v>
      </c>
      <c r="F254" s="216" t="s">
        <v>178</v>
      </c>
      <c r="G254" s="332">
        <f>'KIUC Adj Wtd. NS-% of Tot Ret'!$U$99</f>
        <v>-2</v>
      </c>
      <c r="I254" s="218">
        <v>8208122.6900000004</v>
      </c>
      <c r="J254" s="231"/>
      <c r="K254" s="220">
        <v>5255746</v>
      </c>
      <c r="L254" s="220"/>
      <c r="M254" s="333">
        <f t="shared" si="22"/>
        <v>3116539</v>
      </c>
      <c r="N254" s="220"/>
      <c r="O254" s="220">
        <f t="shared" si="23"/>
        <v>219576</v>
      </c>
      <c r="Q254" s="340">
        <f t="shared" si="24"/>
        <v>2.68</v>
      </c>
      <c r="S254" s="222">
        <v>14.193451674306111</v>
      </c>
    </row>
    <row r="255" spans="1:19" x14ac:dyDescent="0.25">
      <c r="A255" s="214"/>
      <c r="C255" s="268" t="s">
        <v>281</v>
      </c>
      <c r="E255" s="216" t="s">
        <v>284</v>
      </c>
      <c r="F255" s="216" t="s">
        <v>178</v>
      </c>
      <c r="G255" s="332">
        <f>'KIUC Adj Wtd. NS-% of Tot Ret'!$U$116</f>
        <v>-1</v>
      </c>
      <c r="I255" s="218">
        <v>472116.83</v>
      </c>
      <c r="J255" s="231"/>
      <c r="K255" s="220">
        <v>192271</v>
      </c>
      <c r="L255" s="220"/>
      <c r="M255" s="333">
        <f t="shared" si="22"/>
        <v>284567</v>
      </c>
      <c r="N255" s="220"/>
      <c r="O255" s="220">
        <f t="shared" si="23"/>
        <v>64646</v>
      </c>
      <c r="Q255" s="340">
        <f t="shared" si="24"/>
        <v>13.69</v>
      </c>
      <c r="S255" s="222">
        <v>4.4019165803039071</v>
      </c>
    </row>
    <row r="256" spans="1:19" x14ac:dyDescent="0.25">
      <c r="A256" s="214"/>
      <c r="C256" s="268" t="s">
        <v>282</v>
      </c>
      <c r="E256" s="216" t="s">
        <v>284</v>
      </c>
      <c r="F256" s="216" t="s">
        <v>178</v>
      </c>
      <c r="G256" s="332">
        <f>'KIUC Adj Wtd. NS-% of Tot Ret'!$U$125</f>
        <v>-2</v>
      </c>
      <c r="I256" s="223">
        <v>1997091.15</v>
      </c>
      <c r="J256" s="231"/>
      <c r="K256" s="220">
        <v>975255</v>
      </c>
      <c r="L256" s="220"/>
      <c r="M256" s="333">
        <f t="shared" si="22"/>
        <v>1061778</v>
      </c>
      <c r="N256" s="220"/>
      <c r="O256" s="220">
        <f t="shared" si="23"/>
        <v>72263</v>
      </c>
      <c r="Q256" s="345">
        <f t="shared" si="24"/>
        <v>3.62</v>
      </c>
      <c r="S256" s="336">
        <v>14.693204633204633</v>
      </c>
    </row>
    <row r="257" spans="1:19" x14ac:dyDescent="0.25">
      <c r="A257" s="214"/>
      <c r="E257" s="216"/>
      <c r="F257" s="216"/>
      <c r="G257" s="217"/>
      <c r="I257" s="218"/>
      <c r="K257" s="233"/>
      <c r="L257" s="211"/>
      <c r="M257" s="233"/>
      <c r="N257" s="211"/>
      <c r="O257" s="233"/>
      <c r="Q257" s="342"/>
      <c r="S257" s="222"/>
    </row>
    <row r="258" spans="1:19" ht="15.6" x14ac:dyDescent="0.3">
      <c r="A258" s="214"/>
      <c r="C258" s="234" t="s">
        <v>287</v>
      </c>
      <c r="E258" s="216"/>
      <c r="F258" s="216"/>
      <c r="G258" s="217"/>
      <c r="I258" s="218">
        <f>+SUBTOTAL(9,I238:I257)</f>
        <v>160050131.63999999</v>
      </c>
      <c r="K258" s="211">
        <f>+SUBTOTAL(9,K238:K257)</f>
        <v>13826547</v>
      </c>
      <c r="L258" s="211"/>
      <c r="M258" s="211">
        <f>+SUBTOTAL(9,M238:M257)</f>
        <v>150846430</v>
      </c>
      <c r="N258" s="211"/>
      <c r="O258" s="211">
        <f>+SUBTOTAL(9,O238:O257)</f>
        <v>4815963</v>
      </c>
      <c r="Q258" s="342">
        <f>O258/I258*100</f>
        <v>3.0090340761684113</v>
      </c>
      <c r="S258" s="222">
        <f>ROUND(M258/O258,1)</f>
        <v>31.3</v>
      </c>
    </row>
    <row r="259" spans="1:19" x14ac:dyDescent="0.25">
      <c r="A259" s="214"/>
      <c r="E259" s="216"/>
      <c r="F259" s="216"/>
      <c r="G259" s="217"/>
      <c r="I259" s="218"/>
      <c r="K259" s="211"/>
      <c r="L259" s="211"/>
      <c r="M259" s="211"/>
      <c r="N259" s="211"/>
      <c r="O259" s="211"/>
      <c r="Q259" s="342"/>
      <c r="S259" s="222"/>
    </row>
    <row r="260" spans="1:19" x14ac:dyDescent="0.25">
      <c r="A260" s="214">
        <v>343</v>
      </c>
      <c r="C260" s="112" t="s">
        <v>144</v>
      </c>
      <c r="I260" s="218"/>
      <c r="K260" s="211"/>
      <c r="L260" s="211"/>
      <c r="M260" s="211"/>
      <c r="N260" s="211"/>
      <c r="O260" s="211"/>
      <c r="Q260" s="342"/>
      <c r="S260" s="222"/>
    </row>
    <row r="261" spans="1:19" x14ac:dyDescent="0.25">
      <c r="A261" s="214"/>
      <c r="C261" s="268" t="s">
        <v>266</v>
      </c>
      <c r="E261" s="216" t="s">
        <v>288</v>
      </c>
      <c r="F261" s="216" t="s">
        <v>178</v>
      </c>
      <c r="G261" s="332">
        <f>'KIUC Adj Wtd. NS-% of Tot Ret'!$U$108</f>
        <v>-3</v>
      </c>
      <c r="I261" s="218">
        <v>89873336.879999995</v>
      </c>
      <c r="J261" s="231"/>
      <c r="K261" s="220">
        <v>1353524</v>
      </c>
      <c r="L261" s="220"/>
      <c r="M261" s="333">
        <f t="shared" ref="M261:M275" si="25">ROUND(I261*(1-(G261/100))-K261,0)</f>
        <v>91216013</v>
      </c>
      <c r="N261" s="220"/>
      <c r="O261" s="220">
        <f t="shared" ref="O261:O275" si="26">ROUND(M261/S261,0)</f>
        <v>2951020</v>
      </c>
      <c r="Q261" s="340">
        <f t="shared" ref="Q261:Q275" si="27">ROUND(O261/I261*100,2)</f>
        <v>3.28</v>
      </c>
      <c r="S261" s="222">
        <v>30.909998188440756</v>
      </c>
    </row>
    <row r="262" spans="1:19" x14ac:dyDescent="0.25">
      <c r="A262" s="214"/>
      <c r="C262" s="268" t="s">
        <v>268</v>
      </c>
      <c r="E262" s="216" t="s">
        <v>288</v>
      </c>
      <c r="F262" s="216" t="s">
        <v>178</v>
      </c>
      <c r="G262" s="332">
        <f>'KIUC Adj Wtd. NS-% of Tot Ret'!$U$134</f>
        <v>-3</v>
      </c>
      <c r="I262" s="218">
        <v>33056281.239999998</v>
      </c>
      <c r="J262" s="231"/>
      <c r="K262" s="220">
        <v>13187243</v>
      </c>
      <c r="L262" s="220"/>
      <c r="M262" s="333">
        <f t="shared" si="25"/>
        <v>20860727</v>
      </c>
      <c r="N262" s="220"/>
      <c r="O262" s="220">
        <f t="shared" si="26"/>
        <v>1423443</v>
      </c>
      <c r="Q262" s="340">
        <f t="shared" si="27"/>
        <v>4.3099999999999996</v>
      </c>
      <c r="S262" s="222">
        <v>14.655114595803044</v>
      </c>
    </row>
    <row r="263" spans="1:19" x14ac:dyDescent="0.25">
      <c r="A263" s="214"/>
      <c r="C263" s="268" t="s">
        <v>269</v>
      </c>
      <c r="E263" s="216" t="s">
        <v>288</v>
      </c>
      <c r="F263" s="216" t="s">
        <v>178</v>
      </c>
      <c r="G263" s="332">
        <f>'KIUC Adj Wtd. NS-% of Tot Ret'!$U$134</f>
        <v>-3</v>
      </c>
      <c r="I263" s="218">
        <v>32944728.98</v>
      </c>
      <c r="J263" s="231"/>
      <c r="K263" s="220">
        <v>13527496</v>
      </c>
      <c r="L263" s="220"/>
      <c r="M263" s="333">
        <f t="shared" si="25"/>
        <v>20405575</v>
      </c>
      <c r="N263" s="220"/>
      <c r="O263" s="220">
        <f t="shared" si="26"/>
        <v>1393379</v>
      </c>
      <c r="Q263" s="340">
        <f t="shared" si="27"/>
        <v>4.2300000000000004</v>
      </c>
      <c r="S263" s="222">
        <v>14.644671600950003</v>
      </c>
    </row>
    <row r="264" spans="1:19" x14ac:dyDescent="0.25">
      <c r="A264" s="214"/>
      <c r="C264" s="268" t="s">
        <v>270</v>
      </c>
      <c r="E264" s="216" t="s">
        <v>288</v>
      </c>
      <c r="F264" s="216" t="s">
        <v>178</v>
      </c>
      <c r="G264" s="332">
        <f>'KIUC Adj Wtd. NS-% of Tot Ret'!$U$134</f>
        <v>-3</v>
      </c>
      <c r="I264" s="218">
        <v>26290569.66</v>
      </c>
      <c r="J264" s="231"/>
      <c r="K264" s="220">
        <v>8647624</v>
      </c>
      <c r="L264" s="220"/>
      <c r="M264" s="333">
        <f t="shared" si="25"/>
        <v>18431663</v>
      </c>
      <c r="N264" s="220"/>
      <c r="O264" s="220">
        <f t="shared" si="26"/>
        <v>1124755</v>
      </c>
      <c r="Q264" s="340">
        <f t="shared" si="27"/>
        <v>4.28</v>
      </c>
      <c r="S264" s="222">
        <v>16.38727155891694</v>
      </c>
    </row>
    <row r="265" spans="1:19" x14ac:dyDescent="0.25">
      <c r="A265" s="214"/>
      <c r="C265" s="268" t="s">
        <v>271</v>
      </c>
      <c r="E265" s="216" t="s">
        <v>288</v>
      </c>
      <c r="F265" s="216" t="s">
        <v>178</v>
      </c>
      <c r="G265" s="332">
        <f>'KIUC Adj Wtd. NS-% of Tot Ret'!$U$134</f>
        <v>-3</v>
      </c>
      <c r="I265" s="218">
        <v>25158461.82</v>
      </c>
      <c r="J265" s="231"/>
      <c r="K265" s="220">
        <v>8098854</v>
      </c>
      <c r="L265" s="220"/>
      <c r="M265" s="333">
        <f t="shared" si="25"/>
        <v>17814362</v>
      </c>
      <c r="N265" s="220"/>
      <c r="O265" s="220">
        <f t="shared" si="26"/>
        <v>1088874</v>
      </c>
      <c r="Q265" s="340">
        <f t="shared" si="27"/>
        <v>4.33</v>
      </c>
      <c r="S265" s="222">
        <v>16.360348926663683</v>
      </c>
    </row>
    <row r="266" spans="1:19" x14ac:dyDescent="0.25">
      <c r="A266" s="214"/>
      <c r="C266" s="268" t="s">
        <v>272</v>
      </c>
      <c r="E266" s="216" t="s">
        <v>288</v>
      </c>
      <c r="F266" s="216" t="s">
        <v>178</v>
      </c>
      <c r="G266" s="332">
        <f>'KIUC Adj Wtd. NS-% of Tot Ret'!$U$134</f>
        <v>-3</v>
      </c>
      <c r="I266" s="218">
        <v>24889310.25</v>
      </c>
      <c r="J266" s="231"/>
      <c r="K266" s="220">
        <v>8411416</v>
      </c>
      <c r="L266" s="220"/>
      <c r="M266" s="333">
        <f t="shared" si="25"/>
        <v>17224574</v>
      </c>
      <c r="N266" s="220"/>
      <c r="O266" s="220">
        <f t="shared" si="26"/>
        <v>1053818</v>
      </c>
      <c r="Q266" s="340">
        <f t="shared" si="27"/>
        <v>4.2300000000000004</v>
      </c>
      <c r="S266" s="222">
        <v>16.344925398841692</v>
      </c>
    </row>
    <row r="267" spans="1:19" x14ac:dyDescent="0.25">
      <c r="A267" s="214"/>
      <c r="C267" s="268" t="s">
        <v>273</v>
      </c>
      <c r="E267" s="216" t="s">
        <v>288</v>
      </c>
      <c r="F267" s="216" t="s">
        <v>178</v>
      </c>
      <c r="G267" s="332">
        <f>'KIUC Adj Wtd. NS-% of Tot Ret'!$U$134</f>
        <v>-3</v>
      </c>
      <c r="I267" s="218">
        <v>24739825.43</v>
      </c>
      <c r="J267" s="231"/>
      <c r="K267" s="220">
        <v>8285715</v>
      </c>
      <c r="L267" s="220"/>
      <c r="M267" s="333">
        <f t="shared" si="25"/>
        <v>17196305</v>
      </c>
      <c r="N267" s="220"/>
      <c r="O267" s="220">
        <f t="shared" si="26"/>
        <v>1051413</v>
      </c>
      <c r="Q267" s="340">
        <f t="shared" si="27"/>
        <v>4.25</v>
      </c>
      <c r="S267" s="222">
        <v>16.355416176897776</v>
      </c>
    </row>
    <row r="268" spans="1:19" x14ac:dyDescent="0.25">
      <c r="A268" s="214"/>
      <c r="C268" s="268" t="s">
        <v>274</v>
      </c>
      <c r="E268" s="216" t="s">
        <v>288</v>
      </c>
      <c r="F268" s="216" t="s">
        <v>178</v>
      </c>
      <c r="G268" s="332">
        <f>'KIUC Adj Wtd. NS-% of Tot Ret'!$U$99</f>
        <v>-2</v>
      </c>
      <c r="I268" s="218">
        <v>14722669.92</v>
      </c>
      <c r="J268" s="231"/>
      <c r="K268" s="220">
        <v>6777304</v>
      </c>
      <c r="L268" s="220"/>
      <c r="M268" s="333">
        <f t="shared" si="25"/>
        <v>8239819</v>
      </c>
      <c r="N268" s="220"/>
      <c r="O268" s="220">
        <f t="shared" si="26"/>
        <v>596200</v>
      </c>
      <c r="Q268" s="340">
        <f t="shared" si="27"/>
        <v>4.05</v>
      </c>
      <c r="S268" s="222">
        <v>13.820555103901063</v>
      </c>
    </row>
    <row r="269" spans="1:19" ht="16.5" customHeight="1" x14ac:dyDescent="0.25">
      <c r="A269" s="235"/>
      <c r="C269" s="268" t="s">
        <v>275</v>
      </c>
      <c r="E269" s="216" t="s">
        <v>288</v>
      </c>
      <c r="F269" s="216" t="s">
        <v>178</v>
      </c>
      <c r="G269" s="332">
        <f>'KIUC Adj Wtd. NS-% of Tot Ret'!$U$99</f>
        <v>-2</v>
      </c>
      <c r="I269" s="218">
        <v>34702471.57</v>
      </c>
      <c r="J269" s="231"/>
      <c r="K269" s="220">
        <v>14206645</v>
      </c>
      <c r="L269" s="220"/>
      <c r="M269" s="333">
        <f t="shared" si="25"/>
        <v>21189876</v>
      </c>
      <c r="N269" s="220"/>
      <c r="O269" s="220">
        <f t="shared" si="26"/>
        <v>1737559</v>
      </c>
      <c r="Q269" s="340">
        <f t="shared" si="27"/>
        <v>5.01</v>
      </c>
      <c r="S269" s="222">
        <v>12.195199799131627</v>
      </c>
    </row>
    <row r="270" spans="1:19" x14ac:dyDescent="0.25">
      <c r="A270" s="214"/>
      <c r="C270" s="268" t="s">
        <v>276</v>
      </c>
      <c r="E270" s="216" t="s">
        <v>288</v>
      </c>
      <c r="F270" s="216" t="s">
        <v>178</v>
      </c>
      <c r="G270" s="332">
        <f>'KIUC Adj Wtd. NS-% of Tot Ret'!$U$99</f>
        <v>-2</v>
      </c>
      <c r="I270" s="218">
        <v>31876587.219999999</v>
      </c>
      <c r="J270" s="231"/>
      <c r="K270" s="220">
        <v>13616280</v>
      </c>
      <c r="L270" s="220"/>
      <c r="M270" s="333">
        <f t="shared" si="25"/>
        <v>18897839</v>
      </c>
      <c r="N270" s="220"/>
      <c r="O270" s="220">
        <f t="shared" si="26"/>
        <v>1552925</v>
      </c>
      <c r="Q270" s="340">
        <f t="shared" si="27"/>
        <v>4.87</v>
      </c>
      <c r="S270" s="222">
        <v>12.169193246380271</v>
      </c>
    </row>
    <row r="271" spans="1:19" x14ac:dyDescent="0.25">
      <c r="A271" s="214"/>
      <c r="C271" s="268" t="s">
        <v>277</v>
      </c>
      <c r="E271" s="216" t="s">
        <v>288</v>
      </c>
      <c r="F271" s="216" t="s">
        <v>178</v>
      </c>
      <c r="G271" s="332">
        <f>'KIUC Adj Wtd. NS-% of Tot Ret'!$U$99</f>
        <v>-2</v>
      </c>
      <c r="I271" s="218">
        <v>26679925.25</v>
      </c>
      <c r="J271" s="231"/>
      <c r="K271" s="220">
        <v>14860849</v>
      </c>
      <c r="L271" s="220"/>
      <c r="M271" s="333">
        <f t="shared" si="25"/>
        <v>12352675</v>
      </c>
      <c r="N271" s="220"/>
      <c r="O271" s="220">
        <f t="shared" si="26"/>
        <v>1398540</v>
      </c>
      <c r="Q271" s="340">
        <f t="shared" si="27"/>
        <v>5.24</v>
      </c>
      <c r="S271" s="222">
        <v>8.832549245856276</v>
      </c>
    </row>
    <row r="272" spans="1:19" x14ac:dyDescent="0.25">
      <c r="A272" s="235"/>
      <c r="C272" s="268" t="s">
        <v>278</v>
      </c>
      <c r="E272" s="216" t="s">
        <v>288</v>
      </c>
      <c r="F272" s="216" t="s">
        <v>178</v>
      </c>
      <c r="G272" s="332">
        <f>'KIUC Adj Wtd. NS-% of Tot Ret'!$U$99</f>
        <v>-2</v>
      </c>
      <c r="I272" s="218">
        <v>28711611.960000001</v>
      </c>
      <c r="J272" s="231"/>
      <c r="K272" s="220">
        <v>12156038</v>
      </c>
      <c r="L272" s="220"/>
      <c r="M272" s="333">
        <f t="shared" si="25"/>
        <v>17129806</v>
      </c>
      <c r="N272" s="220"/>
      <c r="O272" s="220">
        <f t="shared" si="26"/>
        <v>1255083</v>
      </c>
      <c r="Q272" s="340">
        <f t="shared" si="27"/>
        <v>4.37</v>
      </c>
      <c r="S272" s="222">
        <v>13.648340362590579</v>
      </c>
    </row>
    <row r="273" spans="1:19" x14ac:dyDescent="0.25">
      <c r="A273" s="214"/>
      <c r="C273" s="268" t="s">
        <v>279</v>
      </c>
      <c r="E273" s="216" t="s">
        <v>288</v>
      </c>
      <c r="F273" s="216" t="s">
        <v>178</v>
      </c>
      <c r="G273" s="332">
        <f>'KIUC Adj Wtd. NS-% of Tot Ret'!$U$99</f>
        <v>-2</v>
      </c>
      <c r="I273" s="218">
        <v>25926887.420000002</v>
      </c>
      <c r="J273" s="231"/>
      <c r="K273" s="220">
        <v>10072720</v>
      </c>
      <c r="L273" s="220"/>
      <c r="M273" s="333">
        <f t="shared" si="25"/>
        <v>16372705</v>
      </c>
      <c r="N273" s="220"/>
      <c r="O273" s="220">
        <f t="shared" si="26"/>
        <v>1185859</v>
      </c>
      <c r="Q273" s="340">
        <f t="shared" si="27"/>
        <v>4.57</v>
      </c>
      <c r="S273" s="222">
        <v>13.806620345191881</v>
      </c>
    </row>
    <row r="274" spans="1:19" x14ac:dyDescent="0.25">
      <c r="A274" s="214"/>
      <c r="C274" s="268" t="s">
        <v>280</v>
      </c>
      <c r="E274" s="216" t="s">
        <v>288</v>
      </c>
      <c r="F274" s="216" t="s">
        <v>178</v>
      </c>
      <c r="G274" s="332">
        <f>'KIUC Adj Wtd. NS-% of Tot Ret'!$U$99</f>
        <v>-2</v>
      </c>
      <c r="I274" s="218">
        <v>34682773.229999997</v>
      </c>
      <c r="J274" s="231"/>
      <c r="K274" s="220">
        <v>21054696</v>
      </c>
      <c r="L274" s="220"/>
      <c r="M274" s="333">
        <f t="shared" si="25"/>
        <v>14321733</v>
      </c>
      <c r="N274" s="220"/>
      <c r="O274" s="220">
        <f t="shared" si="26"/>
        <v>1491578</v>
      </c>
      <c r="Q274" s="340">
        <f t="shared" si="27"/>
        <v>4.3</v>
      </c>
      <c r="S274" s="222">
        <v>9.601731267772406</v>
      </c>
    </row>
    <row r="275" spans="1:19" x14ac:dyDescent="0.25">
      <c r="A275" s="214"/>
      <c r="C275" s="268" t="s">
        <v>282</v>
      </c>
      <c r="E275" s="216" t="s">
        <v>288</v>
      </c>
      <c r="F275" s="216" t="s">
        <v>178</v>
      </c>
      <c r="G275" s="332">
        <f>'KIUC Adj Wtd. NS-% of Tot Ret'!$U$125</f>
        <v>-2</v>
      </c>
      <c r="I275" s="223">
        <v>19558876.850000001</v>
      </c>
      <c r="J275" s="231"/>
      <c r="K275" s="224">
        <v>5651832</v>
      </c>
      <c r="L275" s="220"/>
      <c r="M275" s="334">
        <f t="shared" si="25"/>
        <v>14298222</v>
      </c>
      <c r="N275" s="220"/>
      <c r="O275" s="224">
        <f t="shared" si="26"/>
        <v>1025212</v>
      </c>
      <c r="Q275" s="345">
        <f t="shared" si="27"/>
        <v>5.24</v>
      </c>
      <c r="S275" s="336">
        <v>13.946606332330843</v>
      </c>
    </row>
    <row r="276" spans="1:19" x14ac:dyDescent="0.25">
      <c r="A276" s="214"/>
      <c r="E276" s="216"/>
      <c r="F276" s="216"/>
      <c r="G276" s="217"/>
      <c r="I276" s="218"/>
      <c r="J276" s="231"/>
      <c r="K276" s="220"/>
      <c r="L276" s="220"/>
      <c r="M276" s="220"/>
      <c r="N276" s="220"/>
      <c r="O276" s="220"/>
      <c r="Q276" s="342"/>
      <c r="S276" s="222"/>
    </row>
    <row r="277" spans="1:19" ht="15.6" x14ac:dyDescent="0.3">
      <c r="A277" s="214"/>
      <c r="C277" s="234" t="s">
        <v>289</v>
      </c>
      <c r="E277" s="216"/>
      <c r="F277" s="216"/>
      <c r="G277" s="217"/>
      <c r="I277" s="218">
        <f>+SUBTOTAL(9,I261:I276)</f>
        <v>473814317.68000007</v>
      </c>
      <c r="K277" s="211">
        <f>+SUBTOTAL(9,K261:K276)</f>
        <v>159908236</v>
      </c>
      <c r="L277" s="211"/>
      <c r="M277" s="211">
        <f>+SUBTOTAL(9,M261:M276)</f>
        <v>325951894</v>
      </c>
      <c r="N277" s="211"/>
      <c r="O277" s="211">
        <f>+SUBTOTAL(9,O261:O276)</f>
        <v>20329658</v>
      </c>
      <c r="Q277" s="342">
        <f>O277/I277*100</f>
        <v>4.2906381764786685</v>
      </c>
      <c r="S277" s="222">
        <f>ROUND(M277/O277,1)</f>
        <v>16</v>
      </c>
    </row>
    <row r="278" spans="1:19" x14ac:dyDescent="0.25">
      <c r="A278" s="214"/>
      <c r="E278" s="216"/>
      <c r="F278" s="216"/>
      <c r="G278" s="217"/>
      <c r="I278" s="218"/>
      <c r="K278" s="211"/>
      <c r="L278" s="211"/>
      <c r="M278" s="211"/>
      <c r="N278" s="211"/>
      <c r="O278" s="211"/>
      <c r="Q278" s="342"/>
      <c r="S278" s="222"/>
    </row>
    <row r="279" spans="1:19" x14ac:dyDescent="0.25">
      <c r="A279" s="214">
        <v>344</v>
      </c>
      <c r="C279" s="112" t="s">
        <v>290</v>
      </c>
      <c r="I279" s="218"/>
      <c r="K279" s="211"/>
      <c r="L279" s="211"/>
      <c r="M279" s="211"/>
      <c r="N279" s="211"/>
      <c r="O279" s="211"/>
      <c r="Q279" s="342"/>
      <c r="S279" s="222"/>
    </row>
    <row r="280" spans="1:19" x14ac:dyDescent="0.25">
      <c r="A280" s="214"/>
      <c r="C280" s="268" t="s">
        <v>266</v>
      </c>
      <c r="E280" s="216" t="s">
        <v>291</v>
      </c>
      <c r="F280" s="216" t="s">
        <v>178</v>
      </c>
      <c r="G280" s="332">
        <f>'KIUC Adj Wtd. NS-% of Tot Ret'!$U$108</f>
        <v>-3</v>
      </c>
      <c r="I280" s="218">
        <v>113390206.33</v>
      </c>
      <c r="J280" s="231"/>
      <c r="K280" s="220">
        <v>1903560</v>
      </c>
      <c r="L280" s="220"/>
      <c r="M280" s="333">
        <f t="shared" ref="M280:M295" si="28">ROUND(I280*(1-(G280/100))-K280,0)</f>
        <v>114888353</v>
      </c>
      <c r="N280" s="220"/>
      <c r="O280" s="220">
        <f t="shared" ref="O280:O295" si="29">ROUND(M280/S280,0)</f>
        <v>3010701</v>
      </c>
      <c r="Q280" s="340">
        <f t="shared" ref="Q280:Q295" si="30">ROUND(O280/I280*100,2)</f>
        <v>2.66</v>
      </c>
      <c r="S280" s="222">
        <v>38.159997571787095</v>
      </c>
    </row>
    <row r="281" spans="1:19" x14ac:dyDescent="0.25">
      <c r="A281" s="214"/>
      <c r="C281" s="268" t="s">
        <v>268</v>
      </c>
      <c r="E281" s="216" t="s">
        <v>291</v>
      </c>
      <c r="F281" s="216" t="s">
        <v>178</v>
      </c>
      <c r="G281" s="332">
        <f>'KIUC Adj Wtd. NS-% of Tot Ret'!$U$134</f>
        <v>-3</v>
      </c>
      <c r="I281" s="218">
        <v>3800400.42</v>
      </c>
      <c r="J281" s="231"/>
      <c r="K281" s="220">
        <v>1691733</v>
      </c>
      <c r="L281" s="220"/>
      <c r="M281" s="333">
        <f t="shared" si="28"/>
        <v>2222679</v>
      </c>
      <c r="N281" s="220"/>
      <c r="O281" s="220">
        <f t="shared" si="29"/>
        <v>136916</v>
      </c>
      <c r="Q281" s="340">
        <f t="shared" si="30"/>
        <v>3.6</v>
      </c>
      <c r="S281" s="222">
        <v>16.233900738310091</v>
      </c>
    </row>
    <row r="282" spans="1:19" x14ac:dyDescent="0.25">
      <c r="A282" s="214"/>
      <c r="C282" s="268" t="s">
        <v>269</v>
      </c>
      <c r="E282" s="216" t="s">
        <v>291</v>
      </c>
      <c r="F282" s="216" t="s">
        <v>178</v>
      </c>
      <c r="G282" s="332">
        <f>'KIUC Adj Wtd. NS-% of Tot Ret'!$U$134</f>
        <v>-3</v>
      </c>
      <c r="I282" s="218">
        <v>3795072.48</v>
      </c>
      <c r="J282" s="231"/>
      <c r="K282" s="220">
        <v>1689538</v>
      </c>
      <c r="L282" s="220"/>
      <c r="M282" s="333">
        <f t="shared" si="28"/>
        <v>2219387</v>
      </c>
      <c r="N282" s="220"/>
      <c r="O282" s="220">
        <f t="shared" si="29"/>
        <v>136714</v>
      </c>
      <c r="Q282" s="340">
        <f t="shared" si="30"/>
        <v>3.6</v>
      </c>
      <c r="S282" s="222">
        <v>16.233800020538801</v>
      </c>
    </row>
    <row r="283" spans="1:19" x14ac:dyDescent="0.25">
      <c r="A283" s="214"/>
      <c r="C283" s="268" t="s">
        <v>270</v>
      </c>
      <c r="E283" s="216" t="s">
        <v>291</v>
      </c>
      <c r="F283" s="216" t="s">
        <v>178</v>
      </c>
      <c r="G283" s="332">
        <f>'KIUC Adj Wtd. NS-% of Tot Ret'!$U$134</f>
        <v>-3</v>
      </c>
      <c r="I283" s="218">
        <v>2983225.97</v>
      </c>
      <c r="J283" s="231"/>
      <c r="K283" s="220">
        <v>1154958</v>
      </c>
      <c r="L283" s="220"/>
      <c r="M283" s="333">
        <f t="shared" si="28"/>
        <v>1917765</v>
      </c>
      <c r="N283" s="220"/>
      <c r="O283" s="220">
        <f t="shared" si="29"/>
        <v>105237</v>
      </c>
      <c r="Q283" s="340">
        <f t="shared" si="30"/>
        <v>3.53</v>
      </c>
      <c r="S283" s="222">
        <v>18.223321554770319</v>
      </c>
    </row>
    <row r="284" spans="1:19" x14ac:dyDescent="0.25">
      <c r="A284" s="214"/>
      <c r="C284" s="268" t="s">
        <v>271</v>
      </c>
      <c r="E284" s="216" t="s">
        <v>291</v>
      </c>
      <c r="F284" s="216" t="s">
        <v>178</v>
      </c>
      <c r="G284" s="332">
        <f>'KIUC Adj Wtd. NS-% of Tot Ret'!$U$134</f>
        <v>-3</v>
      </c>
      <c r="I284" s="218">
        <v>2970873.8</v>
      </c>
      <c r="J284" s="231"/>
      <c r="K284" s="220">
        <v>1150135</v>
      </c>
      <c r="L284" s="220"/>
      <c r="M284" s="333">
        <f t="shared" si="28"/>
        <v>1909865</v>
      </c>
      <c r="N284" s="220"/>
      <c r="O284" s="220">
        <f t="shared" si="29"/>
        <v>104804</v>
      </c>
      <c r="Q284" s="340">
        <f t="shared" si="30"/>
        <v>3.53</v>
      </c>
      <c r="S284" s="222">
        <v>18.223220300920726</v>
      </c>
    </row>
    <row r="285" spans="1:19" x14ac:dyDescent="0.25">
      <c r="A285" s="214"/>
      <c r="C285" s="268" t="s">
        <v>272</v>
      </c>
      <c r="E285" s="216" t="s">
        <v>291</v>
      </c>
      <c r="F285" s="216" t="s">
        <v>178</v>
      </c>
      <c r="G285" s="332">
        <f>'KIUC Adj Wtd. NS-% of Tot Ret'!$U$134</f>
        <v>-3</v>
      </c>
      <c r="I285" s="218">
        <v>2990463.7</v>
      </c>
      <c r="J285" s="231"/>
      <c r="K285" s="220">
        <v>1150226</v>
      </c>
      <c r="L285" s="220"/>
      <c r="M285" s="333">
        <f t="shared" si="28"/>
        <v>1929952</v>
      </c>
      <c r="N285" s="220"/>
      <c r="O285" s="220">
        <f t="shared" si="29"/>
        <v>105906</v>
      </c>
      <c r="Q285" s="340">
        <f t="shared" si="30"/>
        <v>3.54</v>
      </c>
      <c r="S285" s="222">
        <v>18.223259535876235</v>
      </c>
    </row>
    <row r="286" spans="1:19" x14ac:dyDescent="0.25">
      <c r="A286" s="214"/>
      <c r="C286" s="268" t="s">
        <v>273</v>
      </c>
      <c r="E286" s="216" t="s">
        <v>291</v>
      </c>
      <c r="F286" s="216" t="s">
        <v>178</v>
      </c>
      <c r="G286" s="332">
        <f>'KIUC Adj Wtd. NS-% of Tot Ret'!$U$134</f>
        <v>-3</v>
      </c>
      <c r="I286" s="218">
        <v>2987092.13</v>
      </c>
      <c r="J286" s="231"/>
      <c r="K286" s="220">
        <v>1149086</v>
      </c>
      <c r="L286" s="220"/>
      <c r="M286" s="333">
        <f t="shared" si="28"/>
        <v>1927619</v>
      </c>
      <c r="N286" s="220"/>
      <c r="O286" s="220">
        <f t="shared" si="29"/>
        <v>105778</v>
      </c>
      <c r="Q286" s="340">
        <f t="shared" si="30"/>
        <v>3.54</v>
      </c>
      <c r="S286" s="222">
        <v>18.223198468865448</v>
      </c>
    </row>
    <row r="287" spans="1:19" x14ac:dyDescent="0.25">
      <c r="A287" s="214"/>
      <c r="C287" s="268" t="s">
        <v>274</v>
      </c>
      <c r="E287" s="216" t="s">
        <v>291</v>
      </c>
      <c r="F287" s="216" t="s">
        <v>178</v>
      </c>
      <c r="G287" s="332">
        <f>'KIUC Adj Wtd. NS-% of Tot Ret'!$U$99</f>
        <v>-2</v>
      </c>
      <c r="I287" s="218">
        <v>2866821.78</v>
      </c>
      <c r="J287" s="231"/>
      <c r="K287" s="220">
        <v>1327386</v>
      </c>
      <c r="L287" s="220"/>
      <c r="M287" s="333">
        <f t="shared" si="28"/>
        <v>1596772</v>
      </c>
      <c r="N287" s="220"/>
      <c r="O287" s="220">
        <f t="shared" si="29"/>
        <v>104716</v>
      </c>
      <c r="Q287" s="340">
        <f t="shared" si="30"/>
        <v>3.65</v>
      </c>
      <c r="S287" s="222">
        <v>15.248632969960392</v>
      </c>
    </row>
    <row r="288" spans="1:19" x14ac:dyDescent="0.25">
      <c r="A288" s="214"/>
      <c r="C288" s="268" t="s">
        <v>275</v>
      </c>
      <c r="E288" s="216" t="s">
        <v>291</v>
      </c>
      <c r="F288" s="216" t="s">
        <v>178</v>
      </c>
      <c r="G288" s="332">
        <f>'KIUC Adj Wtd. NS-% of Tot Ret'!$U$99</f>
        <v>-2</v>
      </c>
      <c r="I288" s="218">
        <v>3721293.63</v>
      </c>
      <c r="J288" s="231"/>
      <c r="K288" s="220">
        <v>1994405</v>
      </c>
      <c r="L288" s="220"/>
      <c r="M288" s="333">
        <f t="shared" si="28"/>
        <v>1801315</v>
      </c>
      <c r="N288" s="220"/>
      <c r="O288" s="220">
        <f t="shared" si="29"/>
        <v>135735</v>
      </c>
      <c r="Q288" s="340">
        <f t="shared" si="30"/>
        <v>3.65</v>
      </c>
      <c r="S288" s="222">
        <v>13.270780469563825</v>
      </c>
    </row>
    <row r="289" spans="1:19" x14ac:dyDescent="0.25">
      <c r="A289" s="214"/>
      <c r="C289" s="268" t="s">
        <v>276</v>
      </c>
      <c r="E289" s="216" t="s">
        <v>291</v>
      </c>
      <c r="F289" s="216" t="s">
        <v>178</v>
      </c>
      <c r="G289" s="332">
        <f>'KIUC Adj Wtd. NS-% of Tot Ret'!$U$99</f>
        <v>-2</v>
      </c>
      <c r="I289" s="218">
        <v>3731462.57</v>
      </c>
      <c r="J289" s="231"/>
      <c r="K289" s="220">
        <v>1971763</v>
      </c>
      <c r="L289" s="220"/>
      <c r="M289" s="333">
        <f t="shared" si="28"/>
        <v>1834329</v>
      </c>
      <c r="N289" s="220"/>
      <c r="O289" s="220">
        <f t="shared" si="29"/>
        <v>138218</v>
      </c>
      <c r="Q289" s="340">
        <f t="shared" si="30"/>
        <v>3.7</v>
      </c>
      <c r="S289" s="222">
        <v>13.271309989755444</v>
      </c>
    </row>
    <row r="290" spans="1:19" x14ac:dyDescent="0.25">
      <c r="A290" s="214"/>
      <c r="C290" s="268" t="s">
        <v>277</v>
      </c>
      <c r="E290" s="216" t="s">
        <v>291</v>
      </c>
      <c r="F290" s="216" t="s">
        <v>178</v>
      </c>
      <c r="G290" s="332">
        <f>'KIUC Adj Wtd. NS-% of Tot Ret'!$U$99</f>
        <v>-2</v>
      </c>
      <c r="I290" s="218">
        <v>4962634.83</v>
      </c>
      <c r="J290" s="231"/>
      <c r="K290" s="220">
        <v>3437474</v>
      </c>
      <c r="L290" s="220"/>
      <c r="M290" s="333">
        <f t="shared" si="28"/>
        <v>1624414</v>
      </c>
      <c r="N290" s="220"/>
      <c r="O290" s="220">
        <f t="shared" si="29"/>
        <v>173909</v>
      </c>
      <c r="Q290" s="340">
        <f t="shared" si="30"/>
        <v>3.5</v>
      </c>
      <c r="S290" s="222">
        <v>9.340587806897652</v>
      </c>
    </row>
    <row r="291" spans="1:19" x14ac:dyDescent="0.25">
      <c r="A291" s="214"/>
      <c r="C291" s="268" t="s">
        <v>278</v>
      </c>
      <c r="E291" s="216" t="s">
        <v>291</v>
      </c>
      <c r="F291" s="216" t="s">
        <v>178</v>
      </c>
      <c r="G291" s="332">
        <f>'KIUC Adj Wtd. NS-% of Tot Ret'!$U$99</f>
        <v>-2</v>
      </c>
      <c r="I291" s="218">
        <v>5460715.0800000001</v>
      </c>
      <c r="J291" s="231"/>
      <c r="K291" s="220">
        <v>3599863</v>
      </c>
      <c r="L291" s="220"/>
      <c r="M291" s="333">
        <f t="shared" si="28"/>
        <v>1970066</v>
      </c>
      <c r="N291" s="220"/>
      <c r="O291" s="220">
        <f t="shared" si="29"/>
        <v>132722</v>
      </c>
      <c r="Q291" s="340">
        <f t="shared" si="30"/>
        <v>2.4300000000000002</v>
      </c>
      <c r="S291" s="222">
        <v>14.843577119563779</v>
      </c>
    </row>
    <row r="292" spans="1:19" x14ac:dyDescent="0.25">
      <c r="A292" s="214"/>
      <c r="C292" s="268" t="s">
        <v>279</v>
      </c>
      <c r="E292" s="216" t="s">
        <v>291</v>
      </c>
      <c r="F292" s="216" t="s">
        <v>178</v>
      </c>
      <c r="G292" s="332">
        <f>'KIUC Adj Wtd. NS-% of Tot Ret'!$U$99</f>
        <v>-2</v>
      </c>
      <c r="I292" s="218">
        <v>4953096.82</v>
      </c>
      <c r="J292" s="231"/>
      <c r="K292" s="220">
        <v>3129054</v>
      </c>
      <c r="L292" s="220"/>
      <c r="M292" s="333">
        <f t="shared" si="28"/>
        <v>1923105</v>
      </c>
      <c r="N292" s="220"/>
      <c r="O292" s="220">
        <f t="shared" si="29"/>
        <v>128964</v>
      </c>
      <c r="Q292" s="340">
        <f t="shared" si="30"/>
        <v>2.6</v>
      </c>
      <c r="S292" s="222">
        <v>14.911933613607012</v>
      </c>
    </row>
    <row r="293" spans="1:19" x14ac:dyDescent="0.25">
      <c r="A293" s="214"/>
      <c r="C293" s="268" t="s">
        <v>280</v>
      </c>
      <c r="D293" s="251"/>
      <c r="E293" s="216" t="s">
        <v>291</v>
      </c>
      <c r="F293" s="216" t="s">
        <v>178</v>
      </c>
      <c r="G293" s="332">
        <f>'KIUC Adj Wtd. NS-% of Tot Ret'!$U$99</f>
        <v>-2</v>
      </c>
      <c r="H293" s="251"/>
      <c r="I293" s="218">
        <v>5762894.9800000004</v>
      </c>
      <c r="J293" s="231"/>
      <c r="K293" s="220">
        <v>2847510</v>
      </c>
      <c r="L293" s="220"/>
      <c r="M293" s="333">
        <f t="shared" si="28"/>
        <v>3030643</v>
      </c>
      <c r="N293" s="220"/>
      <c r="O293" s="220">
        <f t="shared" si="29"/>
        <v>292191</v>
      </c>
      <c r="P293" s="251"/>
      <c r="Q293" s="340">
        <f t="shared" si="30"/>
        <v>5.07</v>
      </c>
      <c r="S293" s="222">
        <v>10.372120060505294</v>
      </c>
    </row>
    <row r="294" spans="1:19" x14ac:dyDescent="0.25">
      <c r="A294" s="214"/>
      <c r="C294" s="268" t="s">
        <v>281</v>
      </c>
      <c r="E294" s="216" t="s">
        <v>291</v>
      </c>
      <c r="F294" s="216" t="s">
        <v>178</v>
      </c>
      <c r="G294" s="332">
        <f>'KIUC Adj Wtd. NS-% of Tot Ret'!$U$116</f>
        <v>-1</v>
      </c>
      <c r="I294" s="218">
        <v>2682135.6800000002</v>
      </c>
      <c r="J294" s="231"/>
      <c r="K294" s="220">
        <v>2341531</v>
      </c>
      <c r="L294" s="220"/>
      <c r="M294" s="333">
        <f t="shared" si="28"/>
        <v>367426</v>
      </c>
      <c r="N294" s="220"/>
      <c r="O294" s="220">
        <f t="shared" si="29"/>
        <v>86847</v>
      </c>
      <c r="Q294" s="340">
        <f t="shared" si="30"/>
        <v>3.24</v>
      </c>
      <c r="S294" s="222">
        <v>4.2307232599510787</v>
      </c>
    </row>
    <row r="295" spans="1:19" x14ac:dyDescent="0.25">
      <c r="A295" s="214"/>
      <c r="C295" s="268" t="s">
        <v>282</v>
      </c>
      <c r="E295" s="216" t="s">
        <v>291</v>
      </c>
      <c r="F295" s="216" t="s">
        <v>178</v>
      </c>
      <c r="G295" s="332">
        <f>'KIUC Adj Wtd. NS-% of Tot Ret'!$U$125</f>
        <v>-2</v>
      </c>
      <c r="I295" s="223">
        <v>5450549.4199999999</v>
      </c>
      <c r="J295" s="231"/>
      <c r="K295" s="220">
        <v>2269181</v>
      </c>
      <c r="L295" s="220"/>
      <c r="M295" s="333">
        <f t="shared" si="28"/>
        <v>3290379</v>
      </c>
      <c r="N295" s="220"/>
      <c r="O295" s="220">
        <f t="shared" si="29"/>
        <v>215422</v>
      </c>
      <c r="Q295" s="345">
        <f t="shared" si="30"/>
        <v>3.95</v>
      </c>
      <c r="S295" s="336">
        <v>15.274105774589023</v>
      </c>
    </row>
    <row r="296" spans="1:19" x14ac:dyDescent="0.25">
      <c r="A296" s="214"/>
      <c r="E296" s="216"/>
      <c r="F296" s="216"/>
      <c r="G296" s="217"/>
      <c r="I296" s="218"/>
      <c r="K296" s="233"/>
      <c r="L296" s="211"/>
      <c r="M296" s="233"/>
      <c r="N296" s="211"/>
      <c r="O296" s="233"/>
      <c r="Q296" s="342"/>
      <c r="S296" s="222"/>
    </row>
    <row r="297" spans="1:19" ht="15.6" x14ac:dyDescent="0.3">
      <c r="A297" s="214"/>
      <c r="C297" s="234" t="s">
        <v>292</v>
      </c>
      <c r="E297" s="216"/>
      <c r="F297" s="216"/>
      <c r="G297" s="217"/>
      <c r="I297" s="218">
        <f>+SUBTOTAL(9,I280:I296)</f>
        <v>172508939.61999997</v>
      </c>
      <c r="K297" s="211">
        <f>+SUBTOTAL(9,K280:K296)</f>
        <v>32807403</v>
      </c>
      <c r="L297" s="211"/>
      <c r="M297" s="211">
        <f>+SUBTOTAL(9,M280:M296)</f>
        <v>144454069</v>
      </c>
      <c r="N297" s="211"/>
      <c r="O297" s="211">
        <f>+SUBTOTAL(9,O280:O296)</f>
        <v>5114780</v>
      </c>
      <c r="Q297" s="342">
        <f>O297/I297*100</f>
        <v>2.9649362005625668</v>
      </c>
      <c r="S297" s="222">
        <f>ROUND(M297/O297,1)</f>
        <v>28.2</v>
      </c>
    </row>
    <row r="298" spans="1:19" x14ac:dyDescent="0.25">
      <c r="A298" s="214"/>
      <c r="E298" s="216"/>
      <c r="F298" s="216"/>
      <c r="G298" s="217"/>
      <c r="I298" s="218"/>
      <c r="K298" s="211"/>
      <c r="L298" s="211"/>
      <c r="M298" s="211"/>
      <c r="N298" s="211"/>
      <c r="O298" s="211"/>
      <c r="Q298" s="342"/>
      <c r="S298" s="222"/>
    </row>
    <row r="299" spans="1:19" x14ac:dyDescent="0.25">
      <c r="A299" s="214">
        <v>345</v>
      </c>
      <c r="C299" s="112" t="s">
        <v>293</v>
      </c>
      <c r="I299" s="218"/>
      <c r="K299" s="211"/>
      <c r="L299" s="211"/>
      <c r="M299" s="211"/>
      <c r="N299" s="211"/>
      <c r="O299" s="211"/>
      <c r="Q299" s="342"/>
      <c r="S299" s="222"/>
    </row>
    <row r="300" spans="1:19" x14ac:dyDescent="0.25">
      <c r="A300" s="214"/>
      <c r="C300" s="268" t="s">
        <v>266</v>
      </c>
      <c r="E300" s="216" t="s">
        <v>294</v>
      </c>
      <c r="F300" s="216" t="s">
        <v>178</v>
      </c>
      <c r="G300" s="332">
        <f>'KIUC Adj Wtd. NS-% of Tot Ret'!$U$108</f>
        <v>-3</v>
      </c>
      <c r="I300" s="218">
        <v>26286452.559999999</v>
      </c>
      <c r="J300" s="231"/>
      <c r="K300" s="220">
        <v>421424</v>
      </c>
      <c r="L300" s="220"/>
      <c r="M300" s="333">
        <f t="shared" ref="M300:M315" si="31">ROUND(I300*(1-(G300/100))-K300,0)</f>
        <v>26653622</v>
      </c>
      <c r="N300" s="220"/>
      <c r="O300" s="220">
        <f t="shared" ref="O300:O315" si="32">ROUND(M300/S300,0)</f>
        <v>715533</v>
      </c>
      <c r="Q300" s="340">
        <f t="shared" ref="Q300:Q315" si="33">ROUND(O300/I300*100,2)</f>
        <v>2.72</v>
      </c>
      <c r="S300" s="222">
        <v>37.250017970743627</v>
      </c>
    </row>
    <row r="301" spans="1:19" x14ac:dyDescent="0.25">
      <c r="A301" s="214"/>
      <c r="C301" s="268" t="s">
        <v>268</v>
      </c>
      <c r="E301" s="216" t="s">
        <v>294</v>
      </c>
      <c r="F301" s="216" t="s">
        <v>178</v>
      </c>
      <c r="G301" s="332">
        <f>'KIUC Adj Wtd. NS-% of Tot Ret'!$U$134</f>
        <v>-3</v>
      </c>
      <c r="I301" s="218">
        <v>1889943.86</v>
      </c>
      <c r="J301" s="231"/>
      <c r="K301" s="220">
        <v>754635</v>
      </c>
      <c r="L301" s="220"/>
      <c r="M301" s="333">
        <f t="shared" si="31"/>
        <v>1192007</v>
      </c>
      <c r="N301" s="220"/>
      <c r="O301" s="220">
        <f t="shared" si="32"/>
        <v>74257</v>
      </c>
      <c r="Q301" s="340">
        <f t="shared" si="33"/>
        <v>3.93</v>
      </c>
      <c r="S301" s="222">
        <v>16.052541600182359</v>
      </c>
    </row>
    <row r="302" spans="1:19" x14ac:dyDescent="0.25">
      <c r="A302" s="214"/>
      <c r="C302" s="268" t="s">
        <v>269</v>
      </c>
      <c r="E302" s="216" t="s">
        <v>294</v>
      </c>
      <c r="F302" s="216" t="s">
        <v>178</v>
      </c>
      <c r="G302" s="332">
        <f>'KIUC Adj Wtd. NS-% of Tot Ret'!$U$134</f>
        <v>-3</v>
      </c>
      <c r="I302" s="218">
        <v>4329841.09</v>
      </c>
      <c r="J302" s="231"/>
      <c r="K302" s="220">
        <v>1688232</v>
      </c>
      <c r="L302" s="220"/>
      <c r="M302" s="333">
        <f t="shared" si="31"/>
        <v>2771504</v>
      </c>
      <c r="N302" s="220"/>
      <c r="O302" s="220">
        <f t="shared" si="32"/>
        <v>173318</v>
      </c>
      <c r="Q302" s="340">
        <f t="shared" si="33"/>
        <v>4</v>
      </c>
      <c r="S302" s="222">
        <v>15.990844370591207</v>
      </c>
    </row>
    <row r="303" spans="1:19" x14ac:dyDescent="0.25">
      <c r="A303" s="214"/>
      <c r="C303" s="268" t="s">
        <v>270</v>
      </c>
      <c r="E303" s="216" t="s">
        <v>294</v>
      </c>
      <c r="F303" s="216" t="s">
        <v>178</v>
      </c>
      <c r="G303" s="332">
        <f>'KIUC Adj Wtd. NS-% of Tot Ret'!$U$134</f>
        <v>-3</v>
      </c>
      <c r="I303" s="218">
        <v>3833038.02</v>
      </c>
      <c r="J303" s="231"/>
      <c r="K303" s="220">
        <v>1250888</v>
      </c>
      <c r="L303" s="220"/>
      <c r="M303" s="333">
        <f t="shared" si="31"/>
        <v>2697141</v>
      </c>
      <c r="N303" s="220"/>
      <c r="O303" s="220">
        <f t="shared" si="32"/>
        <v>149678</v>
      </c>
      <c r="Q303" s="340">
        <f t="shared" si="33"/>
        <v>3.9</v>
      </c>
      <c r="S303" s="222">
        <v>18.019578094280821</v>
      </c>
    </row>
    <row r="304" spans="1:19" x14ac:dyDescent="0.25">
      <c r="A304" s="214"/>
      <c r="C304" s="268" t="s">
        <v>271</v>
      </c>
      <c r="E304" s="216" t="s">
        <v>294</v>
      </c>
      <c r="F304" s="216" t="s">
        <v>178</v>
      </c>
      <c r="G304" s="332">
        <f>'KIUC Adj Wtd. NS-% of Tot Ret'!$U$134</f>
        <v>-3</v>
      </c>
      <c r="I304" s="218">
        <v>3144581.31</v>
      </c>
      <c r="J304" s="231"/>
      <c r="K304" s="220">
        <v>1229820</v>
      </c>
      <c r="L304" s="220"/>
      <c r="M304" s="333">
        <f t="shared" si="31"/>
        <v>2009099</v>
      </c>
      <c r="N304" s="220"/>
      <c r="O304" s="220">
        <f t="shared" si="32"/>
        <v>112047</v>
      </c>
      <c r="Q304" s="340">
        <f t="shared" si="33"/>
        <v>3.56</v>
      </c>
      <c r="S304" s="222">
        <v>17.930842754195293</v>
      </c>
    </row>
    <row r="305" spans="1:19" x14ac:dyDescent="0.25">
      <c r="A305" s="214"/>
      <c r="C305" s="268" t="s">
        <v>272</v>
      </c>
      <c r="E305" s="216" t="s">
        <v>294</v>
      </c>
      <c r="F305" s="216" t="s">
        <v>178</v>
      </c>
      <c r="G305" s="332">
        <f>'KIUC Adj Wtd. NS-% of Tot Ret'!$U$134</f>
        <v>-3</v>
      </c>
      <c r="I305" s="218">
        <v>3423274.57</v>
      </c>
      <c r="J305" s="231"/>
      <c r="K305" s="220">
        <v>1257225</v>
      </c>
      <c r="L305" s="220"/>
      <c r="M305" s="333">
        <f t="shared" si="31"/>
        <v>2268748</v>
      </c>
      <c r="N305" s="220"/>
      <c r="O305" s="220">
        <f t="shared" si="32"/>
        <v>126321</v>
      </c>
      <c r="Q305" s="340">
        <f t="shared" si="33"/>
        <v>3.69</v>
      </c>
      <c r="S305" s="222">
        <v>17.960200082123258</v>
      </c>
    </row>
    <row r="306" spans="1:19" x14ac:dyDescent="0.25">
      <c r="A306" s="214"/>
      <c r="C306" s="268" t="s">
        <v>273</v>
      </c>
      <c r="E306" s="216" t="s">
        <v>294</v>
      </c>
      <c r="F306" s="216" t="s">
        <v>178</v>
      </c>
      <c r="G306" s="332">
        <f>'KIUC Adj Wtd. NS-% of Tot Ret'!$U$134</f>
        <v>-3</v>
      </c>
      <c r="I306" s="218">
        <v>7261076.0700000003</v>
      </c>
      <c r="J306" s="231"/>
      <c r="K306" s="220">
        <v>2513401</v>
      </c>
      <c r="L306" s="220"/>
      <c r="M306" s="333">
        <f t="shared" si="31"/>
        <v>4965507</v>
      </c>
      <c r="N306" s="220"/>
      <c r="O306" s="220">
        <f t="shared" si="32"/>
        <v>276834</v>
      </c>
      <c r="Q306" s="340">
        <f t="shared" si="33"/>
        <v>3.81</v>
      </c>
      <c r="S306" s="222">
        <v>17.93674303050572</v>
      </c>
    </row>
    <row r="307" spans="1:19" x14ac:dyDescent="0.25">
      <c r="A307" s="214"/>
      <c r="C307" s="268" t="s">
        <v>274</v>
      </c>
      <c r="E307" s="216" t="s">
        <v>294</v>
      </c>
      <c r="F307" s="216" t="s">
        <v>178</v>
      </c>
      <c r="G307" s="332">
        <f>'KIUC Adj Wtd. NS-% of Tot Ret'!$U$99</f>
        <v>-2</v>
      </c>
      <c r="I307" s="218">
        <v>2310232.75</v>
      </c>
      <c r="J307" s="231"/>
      <c r="K307" s="220">
        <v>1003516</v>
      </c>
      <c r="L307" s="220"/>
      <c r="M307" s="333">
        <f t="shared" si="31"/>
        <v>1352921</v>
      </c>
      <c r="N307" s="220"/>
      <c r="O307" s="220">
        <f t="shared" si="32"/>
        <v>89963</v>
      </c>
      <c r="Q307" s="340">
        <f t="shared" si="33"/>
        <v>3.89</v>
      </c>
      <c r="S307" s="222">
        <v>15.038640367047643</v>
      </c>
    </row>
    <row r="308" spans="1:19" x14ac:dyDescent="0.25">
      <c r="A308" s="214"/>
      <c r="C308" s="268" t="s">
        <v>275</v>
      </c>
      <c r="E308" s="216" t="s">
        <v>294</v>
      </c>
      <c r="F308" s="216" t="s">
        <v>178</v>
      </c>
      <c r="G308" s="332">
        <f>'KIUC Adj Wtd. NS-% of Tot Ret'!$U$99</f>
        <v>-2</v>
      </c>
      <c r="I308" s="218">
        <v>2026642.95</v>
      </c>
      <c r="J308" s="231"/>
      <c r="K308" s="220">
        <v>987425</v>
      </c>
      <c r="L308" s="220"/>
      <c r="M308" s="333">
        <f t="shared" si="31"/>
        <v>1079751</v>
      </c>
      <c r="N308" s="220"/>
      <c r="O308" s="220">
        <f t="shared" si="32"/>
        <v>82300</v>
      </c>
      <c r="Q308" s="340">
        <f t="shared" si="33"/>
        <v>4.0599999999999996</v>
      </c>
      <c r="S308" s="222">
        <v>13.119645872211855</v>
      </c>
    </row>
    <row r="309" spans="1:19" x14ac:dyDescent="0.25">
      <c r="A309" s="214"/>
      <c r="C309" s="268" t="s">
        <v>276</v>
      </c>
      <c r="E309" s="216" t="s">
        <v>294</v>
      </c>
      <c r="F309" s="216" t="s">
        <v>178</v>
      </c>
      <c r="G309" s="332">
        <f>'KIUC Adj Wtd. NS-% of Tot Ret'!$U$99</f>
        <v>-2</v>
      </c>
      <c r="I309" s="218">
        <v>1987208.52</v>
      </c>
      <c r="J309" s="231"/>
      <c r="K309" s="220">
        <v>966000</v>
      </c>
      <c r="L309" s="220"/>
      <c r="M309" s="333">
        <f t="shared" si="31"/>
        <v>1060953</v>
      </c>
      <c r="N309" s="220"/>
      <c r="O309" s="220">
        <f t="shared" si="32"/>
        <v>80899</v>
      </c>
      <c r="Q309" s="340">
        <f t="shared" si="33"/>
        <v>4.07</v>
      </c>
      <c r="S309" s="222">
        <v>13.114586041254592</v>
      </c>
    </row>
    <row r="310" spans="1:19" x14ac:dyDescent="0.25">
      <c r="A310" s="214"/>
      <c r="C310" s="268" t="s">
        <v>277</v>
      </c>
      <c r="E310" s="216" t="s">
        <v>294</v>
      </c>
      <c r="F310" s="216" t="s">
        <v>178</v>
      </c>
      <c r="G310" s="332">
        <f>'KIUC Adj Wtd. NS-% of Tot Ret'!$U$99</f>
        <v>-2</v>
      </c>
      <c r="I310" s="218">
        <v>3326335.69</v>
      </c>
      <c r="J310" s="231"/>
      <c r="K310" s="220">
        <v>1750769</v>
      </c>
      <c r="L310" s="220"/>
      <c r="M310" s="333">
        <f t="shared" si="31"/>
        <v>1642093</v>
      </c>
      <c r="N310" s="220"/>
      <c r="O310" s="220">
        <f t="shared" si="32"/>
        <v>176440</v>
      </c>
      <c r="Q310" s="340">
        <f t="shared" si="33"/>
        <v>5.3</v>
      </c>
      <c r="S310" s="222">
        <v>9.3067813968329123</v>
      </c>
    </row>
    <row r="311" spans="1:19" x14ac:dyDescent="0.25">
      <c r="A311" s="214"/>
      <c r="C311" s="268" t="s">
        <v>278</v>
      </c>
      <c r="E311" s="216" t="s">
        <v>294</v>
      </c>
      <c r="F311" s="216" t="s">
        <v>178</v>
      </c>
      <c r="G311" s="332">
        <f>'KIUC Adj Wtd. NS-% of Tot Ret'!$U$99</f>
        <v>-2</v>
      </c>
      <c r="I311" s="218">
        <v>4707156.4800000004</v>
      </c>
      <c r="J311" s="231"/>
      <c r="K311" s="220">
        <v>2494754</v>
      </c>
      <c r="L311" s="220"/>
      <c r="M311" s="333">
        <f t="shared" si="31"/>
        <v>2306546</v>
      </c>
      <c r="N311" s="220"/>
      <c r="O311" s="220">
        <f t="shared" si="32"/>
        <v>155420</v>
      </c>
      <c r="Q311" s="340">
        <f t="shared" si="33"/>
        <v>3.3</v>
      </c>
      <c r="S311" s="222">
        <v>14.840716024731579</v>
      </c>
    </row>
    <row r="312" spans="1:19" x14ac:dyDescent="0.25">
      <c r="A312" s="214"/>
      <c r="C312" s="268" t="s">
        <v>279</v>
      </c>
      <c r="E312" s="216" t="s">
        <v>294</v>
      </c>
      <c r="F312" s="216" t="s">
        <v>178</v>
      </c>
      <c r="G312" s="332">
        <f>'KIUC Adj Wtd. NS-% of Tot Ret'!$U$99</f>
        <v>-2</v>
      </c>
      <c r="I312" s="218">
        <v>3245891.87</v>
      </c>
      <c r="J312" s="231"/>
      <c r="K312" s="220">
        <v>1659633</v>
      </c>
      <c r="L312" s="220"/>
      <c r="M312" s="333">
        <f t="shared" si="31"/>
        <v>1651177</v>
      </c>
      <c r="N312" s="220"/>
      <c r="O312" s="220">
        <f t="shared" si="32"/>
        <v>111339</v>
      </c>
      <c r="P312" s="220"/>
      <c r="Q312" s="340">
        <f t="shared" si="33"/>
        <v>3.43</v>
      </c>
      <c r="S312" s="222">
        <v>14.830115388075203</v>
      </c>
    </row>
    <row r="313" spans="1:19" x14ac:dyDescent="0.25">
      <c r="A313" s="214"/>
      <c r="C313" s="268" t="s">
        <v>280</v>
      </c>
      <c r="E313" s="216" t="s">
        <v>294</v>
      </c>
      <c r="F313" s="216" t="s">
        <v>178</v>
      </c>
      <c r="G313" s="332">
        <f>'KIUC Adj Wtd. NS-% of Tot Ret'!$U$99</f>
        <v>-2</v>
      </c>
      <c r="I313" s="218">
        <v>2454258.42</v>
      </c>
      <c r="J313" s="231"/>
      <c r="K313" s="220">
        <v>1381238</v>
      </c>
      <c r="L313" s="220"/>
      <c r="M313" s="333">
        <f t="shared" si="31"/>
        <v>1122106</v>
      </c>
      <c r="N313" s="220"/>
      <c r="O313" s="220">
        <f t="shared" si="32"/>
        <v>108774</v>
      </c>
      <c r="Q313" s="340">
        <f t="shared" si="33"/>
        <v>4.43</v>
      </c>
      <c r="S313" s="222">
        <v>10.315894588547277</v>
      </c>
    </row>
    <row r="314" spans="1:19" x14ac:dyDescent="0.25">
      <c r="A314" s="214"/>
      <c r="C314" s="268" t="s">
        <v>281</v>
      </c>
      <c r="E314" s="216" t="s">
        <v>294</v>
      </c>
      <c r="F314" s="216" t="s">
        <v>178</v>
      </c>
      <c r="G314" s="332">
        <f>'KIUC Adj Wtd. NS-% of Tot Ret'!$U$116</f>
        <v>-1</v>
      </c>
      <c r="I314" s="218">
        <v>816263.41</v>
      </c>
      <c r="J314" s="231"/>
      <c r="K314" s="220">
        <v>105619</v>
      </c>
      <c r="L314" s="220"/>
      <c r="M314" s="333">
        <f t="shared" si="31"/>
        <v>718807</v>
      </c>
      <c r="N314" s="220"/>
      <c r="O314" s="220">
        <f t="shared" si="32"/>
        <v>164120</v>
      </c>
      <c r="Q314" s="340">
        <f t="shared" si="33"/>
        <v>20.11</v>
      </c>
      <c r="S314" s="222">
        <v>4.3797527833980121</v>
      </c>
    </row>
    <row r="315" spans="1:19" x14ac:dyDescent="0.25">
      <c r="A315" s="214"/>
      <c r="C315" s="268" t="s">
        <v>282</v>
      </c>
      <c r="E315" s="216" t="s">
        <v>294</v>
      </c>
      <c r="F315" s="216" t="s">
        <v>178</v>
      </c>
      <c r="G315" s="332">
        <f>'KIUC Adj Wtd. NS-% of Tot Ret'!$U$125</f>
        <v>-2</v>
      </c>
      <c r="I315" s="223">
        <v>2499650.62</v>
      </c>
      <c r="J315" s="231"/>
      <c r="K315" s="220">
        <v>1141302</v>
      </c>
      <c r="L315" s="220"/>
      <c r="M315" s="333">
        <f t="shared" si="31"/>
        <v>1408342</v>
      </c>
      <c r="N315" s="220"/>
      <c r="O315" s="220">
        <f t="shared" si="32"/>
        <v>93591</v>
      </c>
      <c r="Q315" s="345">
        <f t="shared" si="33"/>
        <v>3.74</v>
      </c>
      <c r="S315" s="336">
        <v>15.047767269244583</v>
      </c>
    </row>
    <row r="316" spans="1:19" x14ac:dyDescent="0.25">
      <c r="A316" s="214"/>
      <c r="E316" s="216"/>
      <c r="F316" s="216"/>
      <c r="G316" s="217"/>
      <c r="I316" s="218"/>
      <c r="K316" s="233"/>
      <c r="L316" s="211"/>
      <c r="M316" s="233"/>
      <c r="N316" s="211"/>
      <c r="O316" s="233"/>
      <c r="Q316" s="342"/>
      <c r="S316" s="222"/>
    </row>
    <row r="317" spans="1:19" ht="15.6" x14ac:dyDescent="0.3">
      <c r="A317" s="214"/>
      <c r="C317" s="234" t="s">
        <v>295</v>
      </c>
      <c r="E317" s="216"/>
      <c r="F317" s="216"/>
      <c r="G317" s="217"/>
      <c r="I317" s="218">
        <f>+SUBTOTAL(9,I300:I316)</f>
        <v>73541848.190000013</v>
      </c>
      <c r="K317" s="211">
        <f>+SUBTOTAL(9,K300:K316)</f>
        <v>20605881</v>
      </c>
      <c r="L317" s="211"/>
      <c r="M317" s="211">
        <f>+SUBTOTAL(9,M300:M316)</f>
        <v>54900324</v>
      </c>
      <c r="N317" s="211"/>
      <c r="O317" s="211">
        <f>+SUBTOTAL(9,O300:O316)</f>
        <v>2690834</v>
      </c>
      <c r="Q317" s="342">
        <f>O317/I317*100</f>
        <v>3.6589153879408363</v>
      </c>
      <c r="S317" s="222">
        <f>ROUND(M317/O317,1)</f>
        <v>20.399999999999999</v>
      </c>
    </row>
    <row r="318" spans="1:19" x14ac:dyDescent="0.25">
      <c r="A318" s="214"/>
      <c r="E318" s="216"/>
      <c r="F318" s="216"/>
      <c r="G318" s="217"/>
      <c r="I318" s="218"/>
      <c r="K318" s="211"/>
      <c r="L318" s="211"/>
      <c r="M318" s="211"/>
      <c r="N318" s="211"/>
      <c r="O318" s="211"/>
      <c r="Q318" s="342"/>
      <c r="S318" s="222"/>
    </row>
    <row r="319" spans="1:19" x14ac:dyDescent="0.25">
      <c r="A319" s="214">
        <v>346</v>
      </c>
      <c r="C319" s="112" t="s">
        <v>296</v>
      </c>
      <c r="I319" s="218"/>
      <c r="K319" s="211"/>
      <c r="L319" s="211"/>
      <c r="M319" s="211"/>
      <c r="N319" s="211"/>
      <c r="O319" s="211"/>
      <c r="Q319" s="342"/>
      <c r="S319" s="222"/>
    </row>
    <row r="320" spans="1:19" x14ac:dyDescent="0.25">
      <c r="A320" s="214"/>
      <c r="C320" s="268" t="s">
        <v>266</v>
      </c>
      <c r="E320" s="216" t="s">
        <v>297</v>
      </c>
      <c r="F320" s="216" t="s">
        <v>178</v>
      </c>
      <c r="G320" s="332">
        <f>'KIUC Adj Wtd. NS-% of Tot Ret'!$U$108</f>
        <v>-3</v>
      </c>
      <c r="I320" s="218">
        <v>21065.55</v>
      </c>
      <c r="J320" s="231"/>
      <c r="K320" s="220">
        <v>88</v>
      </c>
      <c r="L320" s="220"/>
      <c r="M320" s="333">
        <f t="shared" ref="M320:M334" si="34">ROUND(I320*(1-(G320/100))-K320,0)</f>
        <v>21610</v>
      </c>
      <c r="N320" s="220"/>
      <c r="O320" s="220">
        <f t="shared" ref="O320:O334" si="35">ROUND(M320/S320,0)</f>
        <v>644</v>
      </c>
      <c r="Q320" s="340">
        <f t="shared" ref="Q320:Q334" si="36">ROUND(O320/I320*100,2)</f>
        <v>3.06</v>
      </c>
      <c r="S320" s="222">
        <v>33.578571428571429</v>
      </c>
    </row>
    <row r="321" spans="1:19" x14ac:dyDescent="0.25">
      <c r="A321" s="214"/>
      <c r="C321" s="268" t="s">
        <v>268</v>
      </c>
      <c r="E321" s="216" t="s">
        <v>297</v>
      </c>
      <c r="F321" s="216" t="s">
        <v>178</v>
      </c>
      <c r="G321" s="332">
        <f>'KIUC Adj Wtd. NS-% of Tot Ret'!$U$134</f>
        <v>-3</v>
      </c>
      <c r="I321" s="218">
        <v>28963.63</v>
      </c>
      <c r="J321" s="231"/>
      <c r="K321" s="220">
        <v>12880</v>
      </c>
      <c r="L321" s="220"/>
      <c r="M321" s="333">
        <f t="shared" si="34"/>
        <v>16953</v>
      </c>
      <c r="N321" s="220"/>
      <c r="O321" s="220">
        <f t="shared" si="35"/>
        <v>1094</v>
      </c>
      <c r="Q321" s="340">
        <f t="shared" si="36"/>
        <v>3.78</v>
      </c>
      <c r="S321" s="222">
        <v>15.492728828058169</v>
      </c>
    </row>
    <row r="322" spans="1:19" x14ac:dyDescent="0.25">
      <c r="A322" s="214"/>
      <c r="C322" s="268" t="s">
        <v>270</v>
      </c>
      <c r="E322" s="216" t="s">
        <v>297</v>
      </c>
      <c r="F322" s="216" t="s">
        <v>178</v>
      </c>
      <c r="G322" s="332">
        <f>'KIUC Adj Wtd. NS-% of Tot Ret'!$U$134</f>
        <v>-3</v>
      </c>
      <c r="I322" s="218">
        <v>8888.93</v>
      </c>
      <c r="J322" s="231"/>
      <c r="K322" s="220">
        <v>3661</v>
      </c>
      <c r="L322" s="220"/>
      <c r="M322" s="333">
        <f t="shared" si="34"/>
        <v>5495</v>
      </c>
      <c r="N322" s="220"/>
      <c r="O322" s="220">
        <f t="shared" si="35"/>
        <v>325</v>
      </c>
      <c r="Q322" s="340">
        <f t="shared" si="36"/>
        <v>3.66</v>
      </c>
      <c r="S322" s="222">
        <v>16.907514450867051</v>
      </c>
    </row>
    <row r="323" spans="1:19" x14ac:dyDescent="0.25">
      <c r="A323" s="214"/>
      <c r="C323" s="268" t="s">
        <v>271</v>
      </c>
      <c r="E323" s="216" t="s">
        <v>297</v>
      </c>
      <c r="F323" s="216" t="s">
        <v>178</v>
      </c>
      <c r="G323" s="332">
        <f>'KIUC Adj Wtd. NS-% of Tot Ret'!$U$134</f>
        <v>-3</v>
      </c>
      <c r="I323" s="218">
        <v>8861.01</v>
      </c>
      <c r="J323" s="231"/>
      <c r="K323" s="220">
        <v>3649</v>
      </c>
      <c r="L323" s="220"/>
      <c r="M323" s="333">
        <f t="shared" si="34"/>
        <v>5478</v>
      </c>
      <c r="N323" s="220"/>
      <c r="O323" s="220">
        <f t="shared" si="35"/>
        <v>324</v>
      </c>
      <c r="Q323" s="340">
        <f t="shared" si="36"/>
        <v>3.66</v>
      </c>
      <c r="S323" s="222">
        <v>16.904347826086955</v>
      </c>
    </row>
    <row r="324" spans="1:19" x14ac:dyDescent="0.25">
      <c r="A324" s="214"/>
      <c r="C324" s="268" t="s">
        <v>272</v>
      </c>
      <c r="E324" s="216" t="s">
        <v>297</v>
      </c>
      <c r="F324" s="216" t="s">
        <v>178</v>
      </c>
      <c r="G324" s="332">
        <f>'KIUC Adj Wtd. NS-% of Tot Ret'!$U$134</f>
        <v>-3</v>
      </c>
      <c r="I324" s="218">
        <v>9113.52</v>
      </c>
      <c r="J324" s="231"/>
      <c r="K324" s="220">
        <v>3730</v>
      </c>
      <c r="L324" s="220"/>
      <c r="M324" s="333">
        <f t="shared" si="34"/>
        <v>5657</v>
      </c>
      <c r="N324" s="220"/>
      <c r="O324" s="220">
        <f t="shared" si="35"/>
        <v>334</v>
      </c>
      <c r="Q324" s="340">
        <f t="shared" si="36"/>
        <v>3.66</v>
      </c>
      <c r="S324" s="222">
        <v>16.912921348314608</v>
      </c>
    </row>
    <row r="325" spans="1:19" x14ac:dyDescent="0.25">
      <c r="A325" s="214"/>
      <c r="C325" s="268" t="s">
        <v>273</v>
      </c>
      <c r="E325" s="216" t="s">
        <v>297</v>
      </c>
      <c r="F325" s="216" t="s">
        <v>178</v>
      </c>
      <c r="G325" s="332">
        <f>'KIUC Adj Wtd. NS-% of Tot Ret'!$U$134</f>
        <v>-3</v>
      </c>
      <c r="I325" s="218">
        <v>41868.51</v>
      </c>
      <c r="J325" s="231"/>
      <c r="K325" s="220">
        <v>11271</v>
      </c>
      <c r="L325" s="220"/>
      <c r="M325" s="333">
        <f t="shared" si="34"/>
        <v>31854</v>
      </c>
      <c r="N325" s="220"/>
      <c r="O325" s="220">
        <f t="shared" si="35"/>
        <v>1834</v>
      </c>
      <c r="Q325" s="340">
        <f t="shared" si="36"/>
        <v>4.38</v>
      </c>
      <c r="S325" s="222">
        <v>17.372020725388602</v>
      </c>
    </row>
    <row r="326" spans="1:19" x14ac:dyDescent="0.25">
      <c r="A326" s="214"/>
      <c r="C326" s="268" t="s">
        <v>274</v>
      </c>
      <c r="E326" s="216" t="s">
        <v>297</v>
      </c>
      <c r="F326" s="216" t="s">
        <v>178</v>
      </c>
      <c r="G326" s="332">
        <f>'KIUC Adj Wtd. NS-% of Tot Ret'!$U$99</f>
        <v>-2</v>
      </c>
      <c r="I326" s="218">
        <v>2139352.61</v>
      </c>
      <c r="J326" s="231"/>
      <c r="K326" s="220">
        <v>1067229</v>
      </c>
      <c r="L326" s="220"/>
      <c r="M326" s="333">
        <f t="shared" si="34"/>
        <v>1114911</v>
      </c>
      <c r="N326" s="220"/>
      <c r="O326" s="220">
        <f t="shared" si="35"/>
        <v>78292</v>
      </c>
      <c r="Q326" s="340">
        <f t="shared" si="36"/>
        <v>3.66</v>
      </c>
      <c r="S326" s="222">
        <v>14.240338445760104</v>
      </c>
    </row>
    <row r="327" spans="1:19" x14ac:dyDescent="0.25">
      <c r="A327" s="235"/>
      <c r="C327" s="268" t="s">
        <v>275</v>
      </c>
      <c r="E327" s="216" t="s">
        <v>297</v>
      </c>
      <c r="F327" s="216" t="s">
        <v>178</v>
      </c>
      <c r="G327" s="332">
        <f>'KIUC Adj Wtd. NS-% of Tot Ret'!$U$99</f>
        <v>-2</v>
      </c>
      <c r="I327" s="218">
        <v>102224.96000000001</v>
      </c>
      <c r="J327" s="231"/>
      <c r="K327" s="220">
        <v>26854</v>
      </c>
      <c r="L327" s="220"/>
      <c r="M327" s="333">
        <f t="shared" si="34"/>
        <v>77415</v>
      </c>
      <c r="N327" s="220"/>
      <c r="O327" s="220">
        <f t="shared" si="35"/>
        <v>5962</v>
      </c>
      <c r="Q327" s="340">
        <f t="shared" si="36"/>
        <v>5.83</v>
      </c>
      <c r="S327" s="222">
        <v>12.98410950283197</v>
      </c>
    </row>
    <row r="328" spans="1:19" x14ac:dyDescent="0.25">
      <c r="A328" s="214"/>
      <c r="C328" s="268" t="s">
        <v>276</v>
      </c>
      <c r="E328" s="216" t="s">
        <v>297</v>
      </c>
      <c r="F328" s="216" t="s">
        <v>178</v>
      </c>
      <c r="G328" s="332">
        <f>'KIUC Adj Wtd. NS-% of Tot Ret'!$U$99</f>
        <v>-2</v>
      </c>
      <c r="I328" s="218">
        <v>84123.48</v>
      </c>
      <c r="J328" s="231"/>
      <c r="K328" s="220">
        <v>21717</v>
      </c>
      <c r="L328" s="220"/>
      <c r="M328" s="333">
        <f t="shared" si="34"/>
        <v>64089</v>
      </c>
      <c r="N328" s="220"/>
      <c r="O328" s="220">
        <f t="shared" si="35"/>
        <v>4926</v>
      </c>
      <c r="Q328" s="340">
        <f t="shared" si="36"/>
        <v>5.86</v>
      </c>
      <c r="S328" s="222">
        <v>13.011049723756907</v>
      </c>
    </row>
    <row r="329" spans="1:19" x14ac:dyDescent="0.25">
      <c r="A329" s="214"/>
      <c r="C329" s="268" t="s">
        <v>277</v>
      </c>
      <c r="E329" s="216" t="s">
        <v>297</v>
      </c>
      <c r="F329" s="216" t="s">
        <v>178</v>
      </c>
      <c r="G329" s="332">
        <f>'KIUC Adj Wtd. NS-% of Tot Ret'!$U$99</f>
        <v>-2</v>
      </c>
      <c r="I329" s="218">
        <v>291226.01</v>
      </c>
      <c r="J329" s="231"/>
      <c r="K329" s="220">
        <v>180825</v>
      </c>
      <c r="L329" s="220"/>
      <c r="M329" s="333">
        <f t="shared" si="34"/>
        <v>116226</v>
      </c>
      <c r="N329" s="220"/>
      <c r="O329" s="220">
        <f t="shared" si="35"/>
        <v>12889</v>
      </c>
      <c r="Q329" s="340">
        <f t="shared" si="36"/>
        <v>4.43</v>
      </c>
      <c r="S329" s="222">
        <v>9.0173055708769994</v>
      </c>
    </row>
    <row r="330" spans="1:19" x14ac:dyDescent="0.25">
      <c r="A330" s="214"/>
      <c r="C330" s="268" t="s">
        <v>278</v>
      </c>
      <c r="E330" s="216" t="s">
        <v>297</v>
      </c>
      <c r="F330" s="216" t="s">
        <v>178</v>
      </c>
      <c r="G330" s="332">
        <f>'KIUC Adj Wtd. NS-% of Tot Ret'!$U$99</f>
        <v>-2</v>
      </c>
      <c r="I330" s="218">
        <v>860425.29</v>
      </c>
      <c r="J330" s="231"/>
      <c r="K330" s="220">
        <v>524836</v>
      </c>
      <c r="L330" s="220"/>
      <c r="M330" s="333">
        <f t="shared" si="34"/>
        <v>352798</v>
      </c>
      <c r="N330" s="220"/>
      <c r="O330" s="220">
        <f t="shared" si="35"/>
        <v>25348</v>
      </c>
      <c r="Q330" s="340">
        <f t="shared" si="36"/>
        <v>2.95</v>
      </c>
      <c r="S330" s="222">
        <v>13.918175744576111</v>
      </c>
    </row>
    <row r="331" spans="1:19" x14ac:dyDescent="0.25">
      <c r="A331" s="214"/>
      <c r="C331" s="268" t="s">
        <v>279</v>
      </c>
      <c r="E331" s="216" t="s">
        <v>297</v>
      </c>
      <c r="F331" s="216" t="s">
        <v>178</v>
      </c>
      <c r="G331" s="332">
        <f>'KIUC Adj Wtd. NS-% of Tot Ret'!$U$99</f>
        <v>-2</v>
      </c>
      <c r="I331" s="218">
        <v>274390.87</v>
      </c>
      <c r="J331" s="231"/>
      <c r="K331" s="220">
        <v>170711</v>
      </c>
      <c r="L331" s="220"/>
      <c r="M331" s="333">
        <f t="shared" si="34"/>
        <v>109168</v>
      </c>
      <c r="N331" s="220"/>
      <c r="O331" s="220">
        <f t="shared" si="35"/>
        <v>7938</v>
      </c>
      <c r="Q331" s="340">
        <f t="shared" si="36"/>
        <v>2.89</v>
      </c>
      <c r="S331" s="222">
        <v>13.7519024171889</v>
      </c>
    </row>
    <row r="332" spans="1:19" x14ac:dyDescent="0.25">
      <c r="A332" s="214"/>
      <c r="C332" s="268" t="s">
        <v>280</v>
      </c>
      <c r="E332" s="216" t="s">
        <v>297</v>
      </c>
      <c r="F332" s="216" t="s">
        <v>178</v>
      </c>
      <c r="G332" s="332">
        <f>'KIUC Adj Wtd. NS-% of Tot Ret'!$U$99</f>
        <v>-2</v>
      </c>
      <c r="I332" s="218">
        <v>590562.81999999995</v>
      </c>
      <c r="J332" s="231"/>
      <c r="K332" s="220">
        <v>323816</v>
      </c>
      <c r="L332" s="220"/>
      <c r="M332" s="333">
        <f t="shared" si="34"/>
        <v>278558</v>
      </c>
      <c r="N332" s="220"/>
      <c r="O332" s="220">
        <f t="shared" si="35"/>
        <v>27846</v>
      </c>
      <c r="Q332" s="340">
        <f t="shared" si="36"/>
        <v>4.72</v>
      </c>
      <c r="S332" s="222">
        <v>10.003441781933892</v>
      </c>
    </row>
    <row r="333" spans="1:19" x14ac:dyDescent="0.25">
      <c r="A333" s="214"/>
      <c r="C333" s="268" t="s">
        <v>281</v>
      </c>
      <c r="E333" s="216" t="s">
        <v>297</v>
      </c>
      <c r="F333" s="216" t="s">
        <v>178</v>
      </c>
      <c r="G333" s="332">
        <f>'KIUC Adj Wtd. NS-% of Tot Ret'!$U$116</f>
        <v>-1</v>
      </c>
      <c r="I333" s="218">
        <v>104991.22</v>
      </c>
      <c r="J333" s="231"/>
      <c r="K333" s="220">
        <v>35538</v>
      </c>
      <c r="L333" s="220"/>
      <c r="M333" s="333">
        <f t="shared" si="34"/>
        <v>70503</v>
      </c>
      <c r="N333" s="220"/>
      <c r="O333" s="220">
        <f t="shared" si="35"/>
        <v>16434</v>
      </c>
      <c r="Q333" s="340">
        <f t="shared" si="36"/>
        <v>15.65</v>
      </c>
      <c r="S333" s="222">
        <v>4.2901910281176221</v>
      </c>
    </row>
    <row r="334" spans="1:19" x14ac:dyDescent="0.25">
      <c r="A334" s="214"/>
      <c r="C334" s="268" t="s">
        <v>282</v>
      </c>
      <c r="E334" s="216" t="s">
        <v>297</v>
      </c>
      <c r="F334" s="216" t="s">
        <v>178</v>
      </c>
      <c r="G334" s="332">
        <f>'KIUC Adj Wtd. NS-% of Tot Ret'!$U$125</f>
        <v>-2</v>
      </c>
      <c r="I334" s="223">
        <v>1089550.03</v>
      </c>
      <c r="J334" s="231"/>
      <c r="K334" s="220">
        <v>546300</v>
      </c>
      <c r="L334" s="220"/>
      <c r="M334" s="333">
        <f t="shared" si="34"/>
        <v>565041</v>
      </c>
      <c r="N334" s="220"/>
      <c r="O334" s="220">
        <f t="shared" si="35"/>
        <v>39706</v>
      </c>
      <c r="Q334" s="345">
        <f t="shared" si="36"/>
        <v>3.64</v>
      </c>
      <c r="S334" s="336">
        <v>14.230470668007202</v>
      </c>
    </row>
    <row r="335" spans="1:19" x14ac:dyDescent="0.25">
      <c r="A335" s="214"/>
      <c r="E335" s="216"/>
      <c r="F335" s="216"/>
      <c r="G335" s="217"/>
      <c r="I335" s="218"/>
      <c r="K335" s="233"/>
      <c r="L335" s="211"/>
      <c r="M335" s="233"/>
      <c r="N335" s="211"/>
      <c r="O335" s="233"/>
      <c r="Q335" s="342"/>
      <c r="S335" s="222"/>
    </row>
    <row r="336" spans="1:19" ht="15.6" x14ac:dyDescent="0.3">
      <c r="A336" s="214"/>
      <c r="C336" s="234" t="s">
        <v>298</v>
      </c>
      <c r="E336" s="216"/>
      <c r="F336" s="216"/>
      <c r="G336" s="217"/>
      <c r="I336" s="223">
        <f>+SUBTOTAL(9,I320:I335)</f>
        <v>5655608.4400000004</v>
      </c>
      <c r="K336" s="253">
        <f>+SUBTOTAL(9,K320:K335)</f>
        <v>2933105</v>
      </c>
      <c r="L336" s="211"/>
      <c r="M336" s="253">
        <f>+SUBTOTAL(9,M320:M335)</f>
        <v>2835756</v>
      </c>
      <c r="N336" s="211"/>
      <c r="O336" s="253">
        <f>+SUBTOTAL(9,O320:O335)</f>
        <v>223896</v>
      </c>
      <c r="Q336" s="343">
        <f>O336/I336*100</f>
        <v>3.9588313507785911</v>
      </c>
      <c r="S336" s="336">
        <f>ROUND(M336/O336,1)</f>
        <v>12.7</v>
      </c>
    </row>
    <row r="337" spans="1:19" x14ac:dyDescent="0.25">
      <c r="A337" s="214"/>
      <c r="E337" s="216"/>
      <c r="F337" s="216"/>
      <c r="G337" s="217"/>
      <c r="I337" s="218"/>
      <c r="K337" s="211"/>
      <c r="L337" s="211"/>
      <c r="M337" s="211"/>
      <c r="N337" s="211"/>
      <c r="O337" s="211"/>
      <c r="Q337" s="342"/>
      <c r="S337" s="222"/>
    </row>
    <row r="338" spans="1:19" ht="15.6" x14ac:dyDescent="0.3">
      <c r="A338" s="214"/>
      <c r="C338" s="269" t="s">
        <v>299</v>
      </c>
      <c r="E338" s="202"/>
      <c r="G338" s="198"/>
      <c r="H338" s="228"/>
      <c r="I338" s="227">
        <f>+SUBTOTAL(9,I212:I337)</f>
        <v>968820182.33000028</v>
      </c>
      <c r="J338" s="228"/>
      <c r="K338" s="229">
        <f>+SUBTOTAL(9,K212:K337)</f>
        <v>248685587</v>
      </c>
      <c r="L338" s="229"/>
      <c r="M338" s="229">
        <f>+SUBTOTAL(9,M212:M337)</f>
        <v>745978352</v>
      </c>
      <c r="N338" s="229"/>
      <c r="O338" s="229">
        <f>+SUBTOTAL(9,O212:O337)</f>
        <v>35757271</v>
      </c>
      <c r="P338" s="228"/>
      <c r="Q338" s="341">
        <f>ROUND(((O338/I338)*100),2)</f>
        <v>3.69</v>
      </c>
      <c r="S338" s="222"/>
    </row>
    <row r="339" spans="1:19" ht="15.6" x14ac:dyDescent="0.3">
      <c r="A339" s="214"/>
      <c r="C339" s="269"/>
      <c r="E339" s="202"/>
      <c r="G339" s="198"/>
      <c r="H339" s="228"/>
      <c r="I339" s="218"/>
      <c r="J339" s="228"/>
      <c r="K339" s="229"/>
      <c r="L339" s="229"/>
      <c r="M339" s="229"/>
      <c r="N339" s="229"/>
      <c r="O339" s="229"/>
      <c r="P339" s="228"/>
      <c r="Q339" s="342"/>
      <c r="S339" s="222"/>
    </row>
    <row r="340" spans="1:19" ht="15.6" x14ac:dyDescent="0.3">
      <c r="A340" s="214"/>
      <c r="C340" s="196" t="s">
        <v>300</v>
      </c>
      <c r="E340" s="202"/>
      <c r="G340" s="217"/>
      <c r="I340" s="218"/>
      <c r="K340" s="211"/>
      <c r="L340" s="211"/>
      <c r="M340" s="211"/>
      <c r="N340" s="211"/>
      <c r="O340" s="211"/>
      <c r="Q340" s="342"/>
      <c r="S340" s="222"/>
    </row>
    <row r="341" spans="1:19" ht="15.6" x14ac:dyDescent="0.3">
      <c r="A341" s="214"/>
      <c r="C341" s="205"/>
      <c r="E341" s="202"/>
      <c r="G341" s="217"/>
      <c r="I341" s="218"/>
      <c r="K341" s="211"/>
      <c r="L341" s="211"/>
      <c r="M341" s="211"/>
      <c r="N341" s="211"/>
      <c r="O341" s="211"/>
      <c r="Q341" s="342"/>
      <c r="S341" s="222"/>
    </row>
    <row r="342" spans="1:19" x14ac:dyDescent="0.25">
      <c r="A342" s="214">
        <v>350.1</v>
      </c>
      <c r="C342" s="112" t="s">
        <v>245</v>
      </c>
      <c r="E342" s="216" t="s">
        <v>234</v>
      </c>
      <c r="G342" s="217">
        <v>0</v>
      </c>
      <c r="I342" s="218">
        <v>29428995.300000001</v>
      </c>
      <c r="J342" s="231"/>
      <c r="K342" s="220">
        <v>17044058</v>
      </c>
      <c r="L342" s="220"/>
      <c r="M342" s="333">
        <f t="shared" ref="M342:M351" si="37">ROUND(I342*(1-(G342/100))-K342,0)</f>
        <v>12384937</v>
      </c>
      <c r="N342" s="220"/>
      <c r="O342" s="220">
        <f>ROUND(M342/S342,0)</f>
        <v>253363</v>
      </c>
      <c r="Q342" s="340">
        <f t="shared" ref="Q342:Q351" si="38">ROUND(O342/I342*100,2)</f>
        <v>0.86</v>
      </c>
      <c r="S342" s="222">
        <v>48.882184849405796</v>
      </c>
    </row>
    <row r="343" spans="1:19" ht="15" customHeight="1" x14ac:dyDescent="0.25">
      <c r="A343" s="214">
        <v>352.1</v>
      </c>
      <c r="C343" s="215" t="s">
        <v>301</v>
      </c>
      <c r="E343" s="216" t="s">
        <v>234</v>
      </c>
      <c r="G343" s="217">
        <v>-25</v>
      </c>
      <c r="I343" s="218">
        <v>25314463.82</v>
      </c>
      <c r="J343" s="231"/>
      <c r="K343" s="220">
        <v>6625682</v>
      </c>
      <c r="L343" s="220"/>
      <c r="M343" s="333">
        <f t="shared" si="37"/>
        <v>25017398</v>
      </c>
      <c r="N343" s="220"/>
      <c r="O343" s="220">
        <f>ROUND(M343/S343,0)</f>
        <v>420302</v>
      </c>
      <c r="Q343" s="340">
        <f t="shared" si="38"/>
        <v>1.66</v>
      </c>
      <c r="S343" s="222">
        <v>59.522433868979924</v>
      </c>
    </row>
    <row r="344" spans="1:19" ht="15" customHeight="1" x14ac:dyDescent="0.25">
      <c r="A344" s="214">
        <v>352.2</v>
      </c>
      <c r="C344" s="112" t="s">
        <v>302</v>
      </c>
      <c r="E344" s="216" t="s">
        <v>303</v>
      </c>
      <c r="G344" s="217">
        <v>-25</v>
      </c>
      <c r="I344" s="218">
        <v>193226.01</v>
      </c>
      <c r="J344" s="231"/>
      <c r="K344" s="220">
        <v>71970</v>
      </c>
      <c r="L344" s="220"/>
      <c r="M344" s="333">
        <f t="shared" si="37"/>
        <v>169563</v>
      </c>
      <c r="N344" s="220"/>
      <c r="O344" s="220">
        <f>ROUND(M344/S344,0)</f>
        <v>3543</v>
      </c>
      <c r="Q344" s="340">
        <f t="shared" si="38"/>
        <v>1.83</v>
      </c>
      <c r="S344" s="222">
        <v>47.858594411515668</v>
      </c>
    </row>
    <row r="345" spans="1:19" ht="15" customHeight="1" x14ac:dyDescent="0.25">
      <c r="A345" s="214">
        <v>353.1</v>
      </c>
      <c r="C345" s="112" t="s">
        <v>304</v>
      </c>
      <c r="E345" s="216" t="s">
        <v>229</v>
      </c>
      <c r="G345" s="217">
        <v>-15</v>
      </c>
      <c r="I345" s="218">
        <v>257735637.27000001</v>
      </c>
      <c r="J345" s="231"/>
      <c r="K345" s="220">
        <v>70441066</v>
      </c>
      <c r="L345" s="220"/>
      <c r="M345" s="333">
        <f t="shared" si="37"/>
        <v>225954917</v>
      </c>
      <c r="N345" s="220"/>
      <c r="O345" s="220">
        <f>ROUND(M345/S345,0)</f>
        <v>4908788</v>
      </c>
      <c r="Q345" s="340">
        <f t="shared" si="38"/>
        <v>1.9</v>
      </c>
      <c r="S345" s="222">
        <v>46.030693727249982</v>
      </c>
    </row>
    <row r="346" spans="1:19" ht="15" customHeight="1" x14ac:dyDescent="0.25">
      <c r="A346" s="214">
        <v>353.2</v>
      </c>
      <c r="C346" s="112" t="s">
        <v>305</v>
      </c>
      <c r="E346" s="216" t="s">
        <v>306</v>
      </c>
      <c r="G346" s="217">
        <v>-15</v>
      </c>
      <c r="I346" s="218">
        <v>6568060.2699999996</v>
      </c>
      <c r="J346" s="231"/>
      <c r="K346" s="220">
        <v>7553269</v>
      </c>
      <c r="L346" s="220"/>
      <c r="M346" s="333">
        <f t="shared" si="37"/>
        <v>0</v>
      </c>
      <c r="N346" s="220"/>
      <c r="O346" s="220"/>
      <c r="Q346" s="340">
        <f t="shared" si="38"/>
        <v>0</v>
      </c>
      <c r="R346" s="225"/>
      <c r="S346" s="222"/>
    </row>
    <row r="347" spans="1:19" x14ac:dyDescent="0.25">
      <c r="A347" s="214">
        <v>354</v>
      </c>
      <c r="C347" s="112" t="s">
        <v>307</v>
      </c>
      <c r="E347" s="216" t="s">
        <v>308</v>
      </c>
      <c r="G347" s="217">
        <v>-40</v>
      </c>
      <c r="I347" s="218">
        <v>76403298.640000001</v>
      </c>
      <c r="J347" s="231"/>
      <c r="K347" s="220">
        <v>49143732</v>
      </c>
      <c r="L347" s="220"/>
      <c r="M347" s="333">
        <f t="shared" si="37"/>
        <v>57820886</v>
      </c>
      <c r="N347" s="220"/>
      <c r="O347" s="220">
        <f>ROUND(M347/S347,0)</f>
        <v>1289330</v>
      </c>
      <c r="Q347" s="340">
        <f t="shared" si="38"/>
        <v>1.69</v>
      </c>
      <c r="S347" s="222">
        <v>44.84568419256513</v>
      </c>
    </row>
    <row r="348" spans="1:19" x14ac:dyDescent="0.25">
      <c r="A348" s="214">
        <v>355</v>
      </c>
      <c r="C348" s="112" t="s">
        <v>309</v>
      </c>
      <c r="E348" s="216" t="s">
        <v>310</v>
      </c>
      <c r="G348" s="217">
        <v>-75</v>
      </c>
      <c r="I348" s="218">
        <v>228799845.74000001</v>
      </c>
      <c r="J348" s="231"/>
      <c r="K348" s="220">
        <v>72993220</v>
      </c>
      <c r="L348" s="220"/>
      <c r="M348" s="333">
        <f t="shared" si="37"/>
        <v>327406510</v>
      </c>
      <c r="N348" s="220"/>
      <c r="O348" s="220">
        <f>ROUND(M348/S348,0)</f>
        <v>6711919</v>
      </c>
      <c r="Q348" s="340">
        <f t="shared" si="38"/>
        <v>2.93</v>
      </c>
      <c r="S348" s="222">
        <v>48.779866085988225</v>
      </c>
    </row>
    <row r="349" spans="1:19" x14ac:dyDescent="0.25">
      <c r="A349" s="214">
        <v>356</v>
      </c>
      <c r="C349" s="112" t="s">
        <v>311</v>
      </c>
      <c r="E349" s="216" t="s">
        <v>312</v>
      </c>
      <c r="G349" s="217">
        <v>-75</v>
      </c>
      <c r="I349" s="218">
        <v>178542714.22</v>
      </c>
      <c r="J349" s="231"/>
      <c r="K349" s="220">
        <v>114190318</v>
      </c>
      <c r="L349" s="220"/>
      <c r="M349" s="333">
        <f t="shared" si="37"/>
        <v>198259432</v>
      </c>
      <c r="N349" s="220"/>
      <c r="O349" s="220">
        <f>ROUND(M349/S349,0)</f>
        <v>4527061</v>
      </c>
      <c r="Q349" s="340">
        <f t="shared" si="38"/>
        <v>2.54</v>
      </c>
      <c r="S349" s="222">
        <v>43.794292146715051</v>
      </c>
    </row>
    <row r="350" spans="1:19" x14ac:dyDescent="0.25">
      <c r="A350" s="214">
        <v>357</v>
      </c>
      <c r="C350" s="112" t="s">
        <v>313</v>
      </c>
      <c r="E350" s="216" t="s">
        <v>314</v>
      </c>
      <c r="G350" s="217">
        <v>0</v>
      </c>
      <c r="I350" s="218">
        <v>448760.26</v>
      </c>
      <c r="J350" s="231"/>
      <c r="K350" s="220">
        <v>229646</v>
      </c>
      <c r="L350" s="220"/>
      <c r="M350" s="333">
        <f t="shared" si="37"/>
        <v>219114</v>
      </c>
      <c r="N350" s="220"/>
      <c r="O350" s="220">
        <f>ROUND(M350/S350,0)</f>
        <v>7645</v>
      </c>
      <c r="Q350" s="340">
        <f t="shared" si="38"/>
        <v>1.7</v>
      </c>
      <c r="S350" s="222">
        <v>28.661085676913014</v>
      </c>
    </row>
    <row r="351" spans="1:19" x14ac:dyDescent="0.25">
      <c r="A351" s="214">
        <v>358</v>
      </c>
      <c r="C351" s="232" t="s">
        <v>315</v>
      </c>
      <c r="E351" s="216" t="s">
        <v>316</v>
      </c>
      <c r="G351" s="217">
        <v>0</v>
      </c>
      <c r="I351" s="223">
        <v>1173303.32</v>
      </c>
      <c r="J351" s="231"/>
      <c r="K351" s="220">
        <v>966623</v>
      </c>
      <c r="L351" s="220"/>
      <c r="M351" s="333">
        <f t="shared" si="37"/>
        <v>206680</v>
      </c>
      <c r="N351" s="220"/>
      <c r="O351" s="220">
        <f>ROUND(M351/S351,0)</f>
        <v>8740</v>
      </c>
      <c r="Q351" s="345">
        <f t="shared" si="38"/>
        <v>0.74</v>
      </c>
      <c r="S351" s="336">
        <v>23.647597254004577</v>
      </c>
    </row>
    <row r="352" spans="1:19" x14ac:dyDescent="0.25">
      <c r="A352" s="214"/>
      <c r="E352" s="216"/>
      <c r="G352" s="217"/>
      <c r="I352" s="218"/>
      <c r="K352" s="233"/>
      <c r="L352" s="211"/>
      <c r="M352" s="233"/>
      <c r="N352" s="211"/>
      <c r="O352" s="233"/>
      <c r="Q352" s="342"/>
      <c r="S352" s="222"/>
    </row>
    <row r="353" spans="1:19" ht="15.6" x14ac:dyDescent="0.3">
      <c r="A353" s="214"/>
      <c r="C353" s="188" t="s">
        <v>317</v>
      </c>
      <c r="E353" s="216"/>
      <c r="G353" s="217"/>
      <c r="H353" s="228"/>
      <c r="I353" s="227">
        <f>+SUBTOTAL(9,I342:I352)</f>
        <v>804608304.85000002</v>
      </c>
      <c r="J353" s="228"/>
      <c r="K353" s="229">
        <f>+SUBTOTAL(9,K342:K352)</f>
        <v>339259584</v>
      </c>
      <c r="L353" s="229"/>
      <c r="M353" s="229">
        <f>+SUBTOTAL(9,M342:M352)</f>
        <v>847439437</v>
      </c>
      <c r="N353" s="229"/>
      <c r="O353" s="229">
        <f>+SUBTOTAL(9,O342:O352)</f>
        <v>18130691</v>
      </c>
      <c r="Q353" s="341">
        <f>ROUND(((O353/I353)*100),2)</f>
        <v>2.25</v>
      </c>
      <c r="S353" s="222"/>
    </row>
    <row r="354" spans="1:19" ht="15.6" x14ac:dyDescent="0.3">
      <c r="A354" s="214"/>
      <c r="C354" s="188"/>
      <c r="E354" s="216"/>
      <c r="G354" s="217"/>
      <c r="H354" s="228"/>
      <c r="I354" s="218"/>
      <c r="J354" s="228"/>
      <c r="K354" s="229"/>
      <c r="L354" s="229"/>
      <c r="M354" s="229"/>
      <c r="N354" s="229"/>
      <c r="O354" s="229"/>
      <c r="Q354" s="342"/>
      <c r="S354" s="222"/>
    </row>
    <row r="355" spans="1:19" x14ac:dyDescent="0.25">
      <c r="A355" s="214"/>
      <c r="E355" s="216"/>
      <c r="G355" s="217"/>
      <c r="I355" s="218"/>
      <c r="K355" s="211"/>
      <c r="L355" s="211"/>
      <c r="M355" s="211"/>
      <c r="N355" s="211"/>
      <c r="O355" s="211"/>
      <c r="Q355" s="342"/>
      <c r="S355" s="222"/>
    </row>
    <row r="356" spans="1:19" ht="15.6" x14ac:dyDescent="0.3">
      <c r="A356" s="214"/>
      <c r="C356" s="196" t="s">
        <v>318</v>
      </c>
      <c r="D356" s="251"/>
      <c r="E356" s="216"/>
      <c r="G356" s="217"/>
      <c r="H356" s="251"/>
      <c r="I356" s="218"/>
      <c r="J356" s="251"/>
      <c r="K356" s="211"/>
      <c r="L356" s="211"/>
      <c r="M356" s="211"/>
      <c r="N356" s="211"/>
      <c r="O356" s="211"/>
      <c r="P356" s="251"/>
      <c r="Q356" s="342"/>
      <c r="S356" s="222"/>
    </row>
    <row r="357" spans="1:19" ht="15.6" x14ac:dyDescent="0.3">
      <c r="A357" s="214"/>
      <c r="C357" s="205"/>
      <c r="E357" s="216"/>
      <c r="G357" s="217"/>
      <c r="I357" s="218"/>
      <c r="K357" s="211"/>
      <c r="L357" s="211"/>
      <c r="M357" s="211"/>
      <c r="N357" s="211"/>
      <c r="O357" s="211"/>
      <c r="Q357" s="342"/>
      <c r="S357" s="222"/>
    </row>
    <row r="358" spans="1:19" x14ac:dyDescent="0.25">
      <c r="A358" s="214">
        <v>360.1</v>
      </c>
      <c r="C358" s="215" t="s">
        <v>245</v>
      </c>
      <c r="E358" s="216" t="s">
        <v>308</v>
      </c>
      <c r="G358" s="217">
        <v>0</v>
      </c>
      <c r="I358" s="218">
        <v>2168929.31</v>
      </c>
      <c r="J358" s="231"/>
      <c r="K358" s="220">
        <v>1458105</v>
      </c>
      <c r="L358" s="220"/>
      <c r="M358" s="333">
        <f t="shared" ref="M358:M372" si="39">ROUND(I358*(1-(G358/100))-K358,0)</f>
        <v>710824</v>
      </c>
      <c r="N358" s="220"/>
      <c r="O358" s="220">
        <f t="shared" ref="O358:O368" si="40">ROUND(M358/S358,0)</f>
        <v>13823</v>
      </c>
      <c r="Q358" s="340">
        <f t="shared" ref="Q358:Q368" si="41">ROUND(O358/I358*100,2)</f>
        <v>0.64</v>
      </c>
      <c r="S358" s="222">
        <v>51.423280040512189</v>
      </c>
    </row>
    <row r="359" spans="1:19" x14ac:dyDescent="0.25">
      <c r="A359" s="214">
        <v>361</v>
      </c>
      <c r="C359" s="112" t="s">
        <v>319</v>
      </c>
      <c r="E359" s="216" t="s">
        <v>320</v>
      </c>
      <c r="G359" s="217">
        <v>-25</v>
      </c>
      <c r="I359" s="218">
        <v>10718796.73</v>
      </c>
      <c r="J359" s="231"/>
      <c r="K359" s="220">
        <v>2256794</v>
      </c>
      <c r="L359" s="220"/>
      <c r="M359" s="333">
        <f t="shared" si="39"/>
        <v>11141702</v>
      </c>
      <c r="N359" s="220"/>
      <c r="O359" s="220">
        <f t="shared" si="40"/>
        <v>230057</v>
      </c>
      <c r="Q359" s="340">
        <f t="shared" si="41"/>
        <v>2.15</v>
      </c>
      <c r="S359" s="222">
        <v>48.430180346609752</v>
      </c>
    </row>
    <row r="360" spans="1:19" x14ac:dyDescent="0.25">
      <c r="A360" s="214">
        <v>362</v>
      </c>
      <c r="C360" s="232" t="s">
        <v>321</v>
      </c>
      <c r="E360" s="216" t="s">
        <v>322</v>
      </c>
      <c r="G360" s="217">
        <v>-20</v>
      </c>
      <c r="I360" s="218">
        <v>173228756.88999999</v>
      </c>
      <c r="J360" s="231"/>
      <c r="K360" s="220">
        <v>47843031</v>
      </c>
      <c r="L360" s="220"/>
      <c r="M360" s="333">
        <f t="shared" si="39"/>
        <v>160031477</v>
      </c>
      <c r="N360" s="220"/>
      <c r="O360" s="220">
        <f t="shared" si="40"/>
        <v>3967466</v>
      </c>
      <c r="Q360" s="340">
        <f t="shared" si="41"/>
        <v>2.29</v>
      </c>
      <c r="S360" s="222">
        <v>40.335941631257839</v>
      </c>
    </row>
    <row r="361" spans="1:19" x14ac:dyDescent="0.25">
      <c r="A361" s="214">
        <v>364</v>
      </c>
      <c r="C361" s="232" t="s">
        <v>323</v>
      </c>
      <c r="E361" s="216" t="s">
        <v>324</v>
      </c>
      <c r="G361" s="217">
        <v>-50</v>
      </c>
      <c r="I361" s="218">
        <v>354797240.31999999</v>
      </c>
      <c r="J361" s="231"/>
      <c r="K361" s="220">
        <v>152141111</v>
      </c>
      <c r="L361" s="220"/>
      <c r="M361" s="333">
        <f t="shared" si="39"/>
        <v>380054749</v>
      </c>
      <c r="N361" s="220"/>
      <c r="O361" s="220">
        <f t="shared" si="40"/>
        <v>9477978</v>
      </c>
      <c r="Q361" s="340">
        <f t="shared" si="41"/>
        <v>2.67</v>
      </c>
      <c r="S361" s="222">
        <v>40.098716097462983</v>
      </c>
    </row>
    <row r="362" spans="1:19" x14ac:dyDescent="0.25">
      <c r="A362" s="214">
        <v>365</v>
      </c>
      <c r="C362" s="112" t="s">
        <v>325</v>
      </c>
      <c r="E362" s="216" t="s">
        <v>326</v>
      </c>
      <c r="G362" s="217">
        <v>-30</v>
      </c>
      <c r="I362" s="218">
        <v>337937644.26999998</v>
      </c>
      <c r="J362" s="231"/>
      <c r="K362" s="220">
        <v>119403224</v>
      </c>
      <c r="L362" s="220"/>
      <c r="M362" s="333">
        <f t="shared" si="39"/>
        <v>319915714</v>
      </c>
      <c r="N362" s="220"/>
      <c r="O362" s="220">
        <f t="shared" si="40"/>
        <v>8351144</v>
      </c>
      <c r="Q362" s="340">
        <f t="shared" si="41"/>
        <v>2.4700000000000002</v>
      </c>
      <c r="S362" s="222">
        <v>38.308010734816691</v>
      </c>
    </row>
    <row r="363" spans="1:19" x14ac:dyDescent="0.25">
      <c r="A363" s="214">
        <v>366</v>
      </c>
      <c r="C363" s="215" t="s">
        <v>327</v>
      </c>
      <c r="E363" s="216" t="s">
        <v>314</v>
      </c>
      <c r="G363" s="217">
        <v>0</v>
      </c>
      <c r="I363" s="218">
        <v>2050521.69</v>
      </c>
      <c r="J363" s="231"/>
      <c r="K363" s="220">
        <v>832564</v>
      </c>
      <c r="L363" s="220"/>
      <c r="M363" s="333">
        <f t="shared" si="39"/>
        <v>1217958</v>
      </c>
      <c r="N363" s="220"/>
      <c r="O363" s="220">
        <f t="shared" si="40"/>
        <v>47571</v>
      </c>
      <c r="Q363" s="340">
        <f t="shared" si="41"/>
        <v>2.3199999999999998</v>
      </c>
      <c r="S363" s="222">
        <v>25.602951377940343</v>
      </c>
    </row>
    <row r="364" spans="1:19" x14ac:dyDescent="0.25">
      <c r="A364" s="214">
        <v>367</v>
      </c>
      <c r="C364" s="112" t="s">
        <v>328</v>
      </c>
      <c r="E364" s="216" t="s">
        <v>329</v>
      </c>
      <c r="G364" s="217">
        <v>-20</v>
      </c>
      <c r="I364" s="218">
        <v>181393660.78999999</v>
      </c>
      <c r="J364" s="231"/>
      <c r="K364" s="220">
        <v>40586062</v>
      </c>
      <c r="L364" s="220"/>
      <c r="M364" s="333">
        <f t="shared" si="39"/>
        <v>177086331</v>
      </c>
      <c r="N364" s="220"/>
      <c r="O364" s="220">
        <f t="shared" si="40"/>
        <v>4406186</v>
      </c>
      <c r="Q364" s="340">
        <f t="shared" si="41"/>
        <v>2.4300000000000002</v>
      </c>
      <c r="S364" s="222">
        <v>40.190389375300995</v>
      </c>
    </row>
    <row r="365" spans="1:19" x14ac:dyDescent="0.25">
      <c r="A365" s="214">
        <v>368</v>
      </c>
      <c r="C365" s="112" t="s">
        <v>330</v>
      </c>
      <c r="E365" s="216" t="s">
        <v>331</v>
      </c>
      <c r="G365" s="217">
        <v>-5</v>
      </c>
      <c r="I365" s="218">
        <v>308054000.11000001</v>
      </c>
      <c r="J365" s="231"/>
      <c r="K365" s="220">
        <v>141176694</v>
      </c>
      <c r="L365" s="220"/>
      <c r="M365" s="333">
        <f t="shared" si="39"/>
        <v>182280006</v>
      </c>
      <c r="N365" s="220"/>
      <c r="O365" s="220">
        <f t="shared" si="40"/>
        <v>5515604</v>
      </c>
      <c r="Q365" s="340">
        <f t="shared" si="41"/>
        <v>1.79</v>
      </c>
      <c r="S365" s="222">
        <v>33.048058925187526</v>
      </c>
    </row>
    <row r="366" spans="1:19" x14ac:dyDescent="0.25">
      <c r="A366" s="214">
        <v>369</v>
      </c>
      <c r="C366" s="112" t="s">
        <v>332</v>
      </c>
      <c r="E366" s="216" t="s">
        <v>333</v>
      </c>
      <c r="G366" s="217">
        <v>-25</v>
      </c>
      <c r="I366" s="218">
        <v>94875368.049999997</v>
      </c>
      <c r="J366" s="231"/>
      <c r="K366" s="220">
        <v>61837515</v>
      </c>
      <c r="L366" s="220"/>
      <c r="M366" s="333">
        <f t="shared" si="39"/>
        <v>56756695</v>
      </c>
      <c r="N366" s="220"/>
      <c r="O366" s="220">
        <f t="shared" si="40"/>
        <v>1549728</v>
      </c>
      <c r="Q366" s="340">
        <f t="shared" si="41"/>
        <v>1.63</v>
      </c>
      <c r="S366" s="222">
        <v>36.623649440417928</v>
      </c>
    </row>
    <row r="367" spans="1:19" x14ac:dyDescent="0.25">
      <c r="A367" s="214">
        <v>370</v>
      </c>
      <c r="C367" s="112" t="s">
        <v>334</v>
      </c>
      <c r="E367" s="216" t="s">
        <v>335</v>
      </c>
      <c r="F367" s="210" t="s">
        <v>178</v>
      </c>
      <c r="G367" s="217">
        <v>0</v>
      </c>
      <c r="I367" s="218">
        <v>66212808.460000001</v>
      </c>
      <c r="J367" s="231"/>
      <c r="K367" s="220">
        <v>56280887</v>
      </c>
      <c r="L367" s="220"/>
      <c r="M367" s="333">
        <f t="shared" si="39"/>
        <v>9931921</v>
      </c>
      <c r="N367" s="220"/>
      <c r="O367" s="220">
        <f t="shared" si="40"/>
        <v>2326567</v>
      </c>
      <c r="Q367" s="340">
        <f t="shared" si="41"/>
        <v>3.51</v>
      </c>
      <c r="S367" s="222">
        <v>4.268916820362362</v>
      </c>
    </row>
    <row r="368" spans="1:19" x14ac:dyDescent="0.25">
      <c r="A368" s="214">
        <v>370.1</v>
      </c>
      <c r="C368" s="112" t="s">
        <v>336</v>
      </c>
      <c r="E368" s="216" t="s">
        <v>335</v>
      </c>
      <c r="G368" s="217">
        <v>0</v>
      </c>
      <c r="I368" s="218">
        <v>10416674.08</v>
      </c>
      <c r="J368" s="231"/>
      <c r="K368" s="220">
        <v>3863114</v>
      </c>
      <c r="L368" s="220"/>
      <c r="M368" s="333">
        <f t="shared" si="39"/>
        <v>6553560</v>
      </c>
      <c r="N368" s="220"/>
      <c r="O368" s="220">
        <f t="shared" si="40"/>
        <v>447268</v>
      </c>
      <c r="Q368" s="340">
        <f t="shared" si="41"/>
        <v>4.29</v>
      </c>
      <c r="S368" s="222">
        <v>14.65242315569189</v>
      </c>
    </row>
    <row r="369" spans="1:19" x14ac:dyDescent="0.25">
      <c r="A369" s="214"/>
      <c r="C369" s="112" t="s">
        <v>337</v>
      </c>
      <c r="E369" s="216"/>
      <c r="G369" s="217"/>
      <c r="I369" s="218"/>
      <c r="J369" s="231"/>
      <c r="K369" s="220">
        <v>-22208790</v>
      </c>
      <c r="L369" s="220"/>
      <c r="M369" s="333">
        <f t="shared" si="39"/>
        <v>22208790</v>
      </c>
      <c r="N369" s="220"/>
      <c r="O369" s="220"/>
      <c r="Q369" s="342">
        <v>0</v>
      </c>
      <c r="S369" s="222"/>
    </row>
    <row r="370" spans="1:19" x14ac:dyDescent="0.25">
      <c r="A370" s="214">
        <v>370.2</v>
      </c>
      <c r="C370" s="215" t="s">
        <v>339</v>
      </c>
      <c r="E370" s="216" t="s">
        <v>340</v>
      </c>
      <c r="G370" s="217">
        <v>0</v>
      </c>
      <c r="I370" s="218">
        <v>698893.34</v>
      </c>
      <c r="J370" s="231"/>
      <c r="K370" s="220">
        <v>4284</v>
      </c>
      <c r="L370" s="220"/>
      <c r="M370" s="333">
        <f t="shared" si="39"/>
        <v>694609</v>
      </c>
      <c r="N370" s="220"/>
      <c r="O370" s="220">
        <f>ROUND(M370/S370,0)</f>
        <v>47904</v>
      </c>
      <c r="Q370" s="340">
        <f t="shared" ref="Q370:Q372" si="42">ROUND(O370/I370*100,2)</f>
        <v>6.85</v>
      </c>
      <c r="S370" s="222">
        <v>14.5000208750835</v>
      </c>
    </row>
    <row r="371" spans="1:19" x14ac:dyDescent="0.25">
      <c r="A371" s="214">
        <v>371</v>
      </c>
      <c r="C371" s="112" t="s">
        <v>341</v>
      </c>
      <c r="E371" s="216" t="s">
        <v>342</v>
      </c>
      <c r="G371" s="217">
        <v>-10</v>
      </c>
      <c r="I371" s="218">
        <v>17054091.739999998</v>
      </c>
      <c r="J371" s="231"/>
      <c r="K371" s="220">
        <v>17012710</v>
      </c>
      <c r="L371" s="220"/>
      <c r="M371" s="333">
        <f t="shared" si="39"/>
        <v>1746791</v>
      </c>
      <c r="N371" s="220"/>
      <c r="O371" s="220">
        <f>ROUND(M371/S371,0)</f>
        <v>90485</v>
      </c>
      <c r="Q371" s="340">
        <f t="shared" si="42"/>
        <v>0.53</v>
      </c>
      <c r="S371" s="222">
        <v>19.30475769464552</v>
      </c>
    </row>
    <row r="372" spans="1:19" x14ac:dyDescent="0.25">
      <c r="A372" s="214">
        <v>373</v>
      </c>
      <c r="C372" s="112" t="s">
        <v>343</v>
      </c>
      <c r="E372" s="216" t="s">
        <v>344</v>
      </c>
      <c r="G372" s="217">
        <v>-10</v>
      </c>
      <c r="I372" s="223">
        <v>95997822.299999997</v>
      </c>
      <c r="J372" s="231"/>
      <c r="K372" s="220">
        <v>20947022</v>
      </c>
      <c r="L372" s="220"/>
      <c r="M372" s="333">
        <f t="shared" si="39"/>
        <v>84650583</v>
      </c>
      <c r="N372" s="220"/>
      <c r="O372" s="220">
        <f>ROUND(M372/S372,0)</f>
        <v>3837892</v>
      </c>
      <c r="Q372" s="345">
        <f t="shared" si="42"/>
        <v>4</v>
      </c>
      <c r="S372" s="222">
        <v>22.056530772622054</v>
      </c>
    </row>
    <row r="373" spans="1:19" x14ac:dyDescent="0.25">
      <c r="A373" s="214"/>
      <c r="E373" s="216"/>
      <c r="G373" s="217"/>
      <c r="I373" s="218"/>
      <c r="K373" s="233"/>
      <c r="L373" s="211"/>
      <c r="M373" s="233"/>
      <c r="N373" s="211"/>
      <c r="O373" s="233"/>
      <c r="Q373" s="342"/>
      <c r="S373" s="222"/>
    </row>
    <row r="374" spans="1:19" ht="15.6" x14ac:dyDescent="0.3">
      <c r="A374" s="214"/>
      <c r="C374" s="188" t="s">
        <v>345</v>
      </c>
      <c r="E374" s="216"/>
      <c r="G374" s="217"/>
      <c r="H374" s="228"/>
      <c r="I374" s="227">
        <f>+SUBTOTAL(9,I358:I373)</f>
        <v>1655605208.0799999</v>
      </c>
      <c r="J374" s="228"/>
      <c r="K374" s="229">
        <f>+SUBTOTAL(9,K358:K373)</f>
        <v>643434327</v>
      </c>
      <c r="L374" s="229"/>
      <c r="M374" s="229">
        <f>+SUBTOTAL(9,M358:M373)</f>
        <v>1414981710</v>
      </c>
      <c r="N374" s="229"/>
      <c r="O374" s="229">
        <f>+SUBTOTAL(9,O358:O373)</f>
        <v>40309673</v>
      </c>
      <c r="P374" s="228"/>
      <c r="Q374" s="341">
        <f>ROUND(((O374/I374)*100),2)</f>
        <v>2.4300000000000002</v>
      </c>
      <c r="S374" s="222"/>
    </row>
    <row r="375" spans="1:19" ht="15.6" x14ac:dyDescent="0.3">
      <c r="A375" s="214"/>
      <c r="C375" s="188"/>
      <c r="E375" s="216"/>
      <c r="G375" s="217"/>
      <c r="H375" s="228"/>
      <c r="I375" s="218"/>
      <c r="J375" s="228"/>
      <c r="K375" s="229"/>
      <c r="L375" s="229"/>
      <c r="M375" s="229"/>
      <c r="N375" s="229"/>
      <c r="O375" s="229"/>
      <c r="P375" s="228"/>
      <c r="Q375" s="342"/>
      <c r="S375" s="222"/>
    </row>
    <row r="376" spans="1:19" x14ac:dyDescent="0.25">
      <c r="A376" s="214"/>
      <c r="E376" s="202"/>
      <c r="G376" s="217"/>
      <c r="I376" s="218"/>
      <c r="K376" s="211"/>
      <c r="L376" s="211"/>
      <c r="M376" s="211"/>
      <c r="N376" s="211"/>
      <c r="O376" s="211"/>
      <c r="Q376" s="342"/>
      <c r="S376" s="222"/>
    </row>
    <row r="377" spans="1:19" ht="15.6" x14ac:dyDescent="0.3">
      <c r="A377" s="214"/>
      <c r="C377" s="196" t="s">
        <v>346</v>
      </c>
      <c r="E377" s="202"/>
      <c r="G377" s="217"/>
      <c r="I377" s="218"/>
      <c r="K377" s="211"/>
      <c r="L377" s="211"/>
      <c r="M377" s="211"/>
      <c r="N377" s="211"/>
      <c r="O377" s="211"/>
      <c r="Q377" s="342"/>
      <c r="S377" s="222"/>
    </row>
    <row r="378" spans="1:19" ht="15.6" x14ac:dyDescent="0.3">
      <c r="A378" s="214"/>
      <c r="C378" s="205"/>
      <c r="E378" s="202"/>
      <c r="G378" s="217"/>
      <c r="I378" s="218"/>
      <c r="K378" s="211"/>
      <c r="L378" s="211"/>
      <c r="M378" s="211"/>
      <c r="N378" s="211"/>
      <c r="O378" s="211"/>
      <c r="Q378" s="342"/>
      <c r="S378" s="222"/>
    </row>
    <row r="379" spans="1:19" x14ac:dyDescent="0.25">
      <c r="A379" s="214">
        <v>390.1</v>
      </c>
      <c r="C379" s="254" t="s">
        <v>347</v>
      </c>
      <c r="E379" s="216" t="s">
        <v>348</v>
      </c>
      <c r="G379" s="217">
        <v>-15</v>
      </c>
      <c r="I379" s="218">
        <v>56676361.140000001</v>
      </c>
      <c r="J379" s="231"/>
      <c r="K379" s="220">
        <v>11157166</v>
      </c>
      <c r="L379" s="220"/>
      <c r="M379" s="333">
        <f t="shared" ref="M379:M391" si="43">ROUND(I379*(1-(G379/100))-K379,0)</f>
        <v>54020649</v>
      </c>
      <c r="N379" s="220"/>
      <c r="O379" s="220">
        <f t="shared" ref="O379:O391" si="44">ROUND(M379/S379,0)</f>
        <v>1378746</v>
      </c>
      <c r="Q379" s="340">
        <f t="shared" ref="Q379:Q391" si="45">ROUND(O379/I379*100,2)</f>
        <v>2.4300000000000002</v>
      </c>
      <c r="S379" s="222">
        <v>39.181001431735794</v>
      </c>
    </row>
    <row r="380" spans="1:19" x14ac:dyDescent="0.25">
      <c r="A380" s="214">
        <v>390.2</v>
      </c>
      <c r="C380" s="254" t="s">
        <v>349</v>
      </c>
      <c r="E380" s="216" t="s">
        <v>350</v>
      </c>
      <c r="G380" s="217">
        <v>-10</v>
      </c>
      <c r="I380" s="218">
        <v>528658.32999999996</v>
      </c>
      <c r="J380" s="231"/>
      <c r="K380" s="220">
        <v>445844</v>
      </c>
      <c r="L380" s="220"/>
      <c r="M380" s="333">
        <f t="shared" si="43"/>
        <v>135680</v>
      </c>
      <c r="N380" s="220"/>
      <c r="O380" s="220">
        <f t="shared" si="44"/>
        <v>7551</v>
      </c>
      <c r="Q380" s="340">
        <f t="shared" si="45"/>
        <v>1.43</v>
      </c>
      <c r="S380" s="222">
        <v>17.968480995894584</v>
      </c>
    </row>
    <row r="381" spans="1:19" x14ac:dyDescent="0.25">
      <c r="A381" s="214">
        <v>391.1</v>
      </c>
      <c r="C381" s="254" t="s">
        <v>351</v>
      </c>
      <c r="E381" s="216" t="s">
        <v>173</v>
      </c>
      <c r="G381" s="217">
        <v>0</v>
      </c>
      <c r="I381" s="218">
        <v>9997759.4700000007</v>
      </c>
      <c r="J381" s="231"/>
      <c r="K381" s="220">
        <v>5677517</v>
      </c>
      <c r="L381" s="220"/>
      <c r="M381" s="333">
        <f t="shared" si="43"/>
        <v>4320242</v>
      </c>
      <c r="N381" s="220"/>
      <c r="O381" s="220">
        <f t="shared" si="44"/>
        <v>435890</v>
      </c>
      <c r="Q381" s="340">
        <f t="shared" si="45"/>
        <v>4.3600000000000003</v>
      </c>
      <c r="S381" s="222">
        <v>9.9113124870953673</v>
      </c>
    </row>
    <row r="382" spans="1:19" x14ac:dyDescent="0.25">
      <c r="A382" s="214">
        <v>391.2</v>
      </c>
      <c r="C382" s="254" t="s">
        <v>352</v>
      </c>
      <c r="E382" s="216" t="s">
        <v>175</v>
      </c>
      <c r="G382" s="217">
        <v>0</v>
      </c>
      <c r="I382" s="218">
        <v>26955602.789999999</v>
      </c>
      <c r="J382" s="231"/>
      <c r="K382" s="220">
        <v>14275399</v>
      </c>
      <c r="L382" s="220"/>
      <c r="M382" s="333">
        <f t="shared" si="43"/>
        <v>12680204</v>
      </c>
      <c r="N382" s="220"/>
      <c r="O382" s="220">
        <f t="shared" si="44"/>
        <v>3152434</v>
      </c>
      <c r="Q382" s="340">
        <f t="shared" si="45"/>
        <v>11.69</v>
      </c>
      <c r="S382" s="222">
        <v>4.0223535211205057</v>
      </c>
    </row>
    <row r="383" spans="1:19" x14ac:dyDescent="0.25">
      <c r="A383" s="214">
        <v>391.31</v>
      </c>
      <c r="C383" s="254" t="s">
        <v>353</v>
      </c>
      <c r="E383" s="216" t="s">
        <v>354</v>
      </c>
      <c r="G383" s="217">
        <v>0</v>
      </c>
      <c r="I383" s="218">
        <v>7487177.8600000003</v>
      </c>
      <c r="J383" s="231"/>
      <c r="K383" s="220">
        <v>3350909</v>
      </c>
      <c r="L383" s="220"/>
      <c r="M383" s="333">
        <f t="shared" si="43"/>
        <v>4136269</v>
      </c>
      <c r="N383" s="220"/>
      <c r="O383" s="220">
        <f t="shared" si="44"/>
        <v>1873226</v>
      </c>
      <c r="Q383" s="340">
        <f t="shared" si="45"/>
        <v>25.02</v>
      </c>
      <c r="S383" s="222">
        <v>2.2080992896746041</v>
      </c>
    </row>
    <row r="384" spans="1:19" x14ac:dyDescent="0.25">
      <c r="A384" s="214">
        <v>392</v>
      </c>
      <c r="C384" s="215" t="s">
        <v>355</v>
      </c>
      <c r="E384" s="216" t="s">
        <v>356</v>
      </c>
      <c r="G384" s="217">
        <v>0</v>
      </c>
      <c r="I384" s="218">
        <v>1080256.71</v>
      </c>
      <c r="J384" s="231"/>
      <c r="K384" s="220">
        <v>850491</v>
      </c>
      <c r="L384" s="220"/>
      <c r="M384" s="333">
        <f t="shared" si="43"/>
        <v>229766</v>
      </c>
      <c r="N384" s="220"/>
      <c r="O384" s="220">
        <f t="shared" si="44"/>
        <v>21335</v>
      </c>
      <c r="Q384" s="340">
        <f t="shared" si="45"/>
        <v>1.97</v>
      </c>
      <c r="S384" s="222">
        <v>10.769439887508788</v>
      </c>
    </row>
    <row r="385" spans="1:19" x14ac:dyDescent="0.25">
      <c r="A385" s="214">
        <v>392.1</v>
      </c>
      <c r="C385" s="215" t="s">
        <v>357</v>
      </c>
      <c r="E385" s="216" t="s">
        <v>358</v>
      </c>
      <c r="G385" s="217">
        <v>0</v>
      </c>
      <c r="I385" s="218">
        <v>4496087.6399999997</v>
      </c>
      <c r="J385" s="231"/>
      <c r="K385" s="220">
        <v>2506216</v>
      </c>
      <c r="L385" s="220"/>
      <c r="M385" s="333">
        <f t="shared" si="43"/>
        <v>1989872</v>
      </c>
      <c r="N385" s="220"/>
      <c r="O385" s="220">
        <f t="shared" si="44"/>
        <v>143633</v>
      </c>
      <c r="Q385" s="340">
        <f t="shared" si="45"/>
        <v>3.19</v>
      </c>
      <c r="S385" s="222">
        <v>13.853863666427632</v>
      </c>
    </row>
    <row r="386" spans="1:19" x14ac:dyDescent="0.25">
      <c r="A386" s="214">
        <v>393</v>
      </c>
      <c r="C386" s="232" t="s">
        <v>359</v>
      </c>
      <c r="E386" s="216" t="s">
        <v>360</v>
      </c>
      <c r="G386" s="217">
        <v>0</v>
      </c>
      <c r="I386" s="218">
        <v>1504425.91</v>
      </c>
      <c r="J386" s="231"/>
      <c r="K386" s="220">
        <v>311738</v>
      </c>
      <c r="L386" s="220"/>
      <c r="M386" s="333">
        <f t="shared" si="43"/>
        <v>1192688</v>
      </c>
      <c r="N386" s="220"/>
      <c r="O386" s="220">
        <f t="shared" si="44"/>
        <v>66208</v>
      </c>
      <c r="Q386" s="340">
        <f t="shared" si="45"/>
        <v>4.4000000000000004</v>
      </c>
      <c r="S386" s="222">
        <v>18.014258095698406</v>
      </c>
    </row>
    <row r="387" spans="1:19" x14ac:dyDescent="0.25">
      <c r="A387" s="214">
        <v>394</v>
      </c>
      <c r="C387" s="254" t="s">
        <v>361</v>
      </c>
      <c r="E387" s="216" t="s">
        <v>360</v>
      </c>
      <c r="G387" s="217">
        <v>0</v>
      </c>
      <c r="I387" s="218">
        <v>12146898.050000001</v>
      </c>
      <c r="J387" s="231"/>
      <c r="K387" s="220">
        <v>3584231</v>
      </c>
      <c r="L387" s="220"/>
      <c r="M387" s="333">
        <f t="shared" si="43"/>
        <v>8562667</v>
      </c>
      <c r="N387" s="220"/>
      <c r="O387" s="220">
        <f t="shared" si="44"/>
        <v>488036</v>
      </c>
      <c r="Q387" s="340">
        <f t="shared" si="45"/>
        <v>4.0199999999999996</v>
      </c>
      <c r="S387" s="222">
        <v>17.545154455818832</v>
      </c>
    </row>
    <row r="388" spans="1:19" x14ac:dyDescent="0.25">
      <c r="A388" s="214">
        <v>396</v>
      </c>
      <c r="C388" s="254" t="s">
        <v>362</v>
      </c>
      <c r="E388" s="216" t="s">
        <v>363</v>
      </c>
      <c r="G388" s="217">
        <v>0</v>
      </c>
      <c r="I388" s="218">
        <v>2293200.2799999998</v>
      </c>
      <c r="J388" s="231"/>
      <c r="K388" s="220">
        <v>733922</v>
      </c>
      <c r="L388" s="220"/>
      <c r="M388" s="333">
        <f t="shared" si="43"/>
        <v>1559278</v>
      </c>
      <c r="N388" s="220"/>
      <c r="O388" s="220">
        <f t="shared" si="44"/>
        <v>129523</v>
      </c>
      <c r="Q388" s="340">
        <f t="shared" si="45"/>
        <v>5.65</v>
      </c>
      <c r="S388" s="222">
        <v>12.038618623719339</v>
      </c>
    </row>
    <row r="389" spans="1:19" x14ac:dyDescent="0.25">
      <c r="A389" s="214">
        <v>397</v>
      </c>
      <c r="C389" s="232" t="s">
        <v>364</v>
      </c>
      <c r="E389" s="216" t="s">
        <v>365</v>
      </c>
      <c r="G389" s="217">
        <v>0</v>
      </c>
      <c r="I389" s="218">
        <v>25857151.870000001</v>
      </c>
      <c r="J389" s="231"/>
      <c r="K389" s="220">
        <v>8888012</v>
      </c>
      <c r="L389" s="220"/>
      <c r="M389" s="333">
        <f t="shared" si="43"/>
        <v>16969140</v>
      </c>
      <c r="N389" s="220"/>
      <c r="O389" s="220">
        <f t="shared" si="44"/>
        <v>1268220</v>
      </c>
      <c r="Q389" s="340">
        <f t="shared" si="45"/>
        <v>4.9000000000000004</v>
      </c>
      <c r="S389" s="222">
        <v>13.380281023797133</v>
      </c>
    </row>
    <row r="390" spans="1:19" x14ac:dyDescent="0.25">
      <c r="A390" s="214">
        <v>397.1</v>
      </c>
      <c r="C390" s="232" t="s">
        <v>366</v>
      </c>
      <c r="E390" s="216" t="s">
        <v>367</v>
      </c>
      <c r="G390" s="217">
        <v>0</v>
      </c>
      <c r="I390" s="218">
        <v>20009653.109999999</v>
      </c>
      <c r="J390" s="231"/>
      <c r="K390" s="220">
        <v>7845508</v>
      </c>
      <c r="L390" s="220"/>
      <c r="M390" s="333">
        <f t="shared" si="43"/>
        <v>12164145</v>
      </c>
      <c r="N390" s="220"/>
      <c r="O390" s="220">
        <f t="shared" si="44"/>
        <v>2169315</v>
      </c>
      <c r="Q390" s="340">
        <f t="shared" si="45"/>
        <v>10.84</v>
      </c>
      <c r="S390" s="222">
        <v>5.607366841606682</v>
      </c>
    </row>
    <row r="391" spans="1:19" x14ac:dyDescent="0.25">
      <c r="A391" s="214">
        <v>397.2</v>
      </c>
      <c r="C391" s="232" t="s">
        <v>368</v>
      </c>
      <c r="E391" s="216" t="s">
        <v>367</v>
      </c>
      <c r="G391" s="217">
        <v>0</v>
      </c>
      <c r="I391" s="223">
        <v>5875508.0300000003</v>
      </c>
      <c r="J391" s="231"/>
      <c r="K391" s="220">
        <v>497906</v>
      </c>
      <c r="L391" s="220"/>
      <c r="M391" s="333">
        <f t="shared" si="43"/>
        <v>5377602</v>
      </c>
      <c r="N391" s="220"/>
      <c r="O391" s="220">
        <f t="shared" si="44"/>
        <v>827323</v>
      </c>
      <c r="Q391" s="345">
        <f t="shared" si="45"/>
        <v>14.08</v>
      </c>
      <c r="R391" s="225"/>
      <c r="S391" s="222">
        <v>6.5000030217943898</v>
      </c>
    </row>
    <row r="392" spans="1:19" x14ac:dyDescent="0.25">
      <c r="A392" s="214"/>
      <c r="E392" s="216"/>
      <c r="G392" s="217"/>
      <c r="I392" s="218"/>
      <c r="K392" s="233"/>
      <c r="L392" s="211"/>
      <c r="M392" s="233"/>
      <c r="N392" s="211"/>
      <c r="O392" s="233"/>
      <c r="Q392" s="221"/>
      <c r="S392" s="222"/>
    </row>
    <row r="393" spans="1:19" ht="15.6" x14ac:dyDescent="0.3">
      <c r="C393" s="188" t="s">
        <v>369</v>
      </c>
      <c r="E393" s="202"/>
      <c r="G393" s="217"/>
      <c r="I393" s="271">
        <f>+SUBTOTAL(9,I379:I392)</f>
        <v>174908741.18999997</v>
      </c>
      <c r="J393" s="228"/>
      <c r="K393" s="272">
        <f>+SUBTOTAL(9,K379:K392)</f>
        <v>60124859</v>
      </c>
      <c r="L393" s="229"/>
      <c r="M393" s="272">
        <f>+SUBTOTAL(9,M379:M392)</f>
        <v>123338202</v>
      </c>
      <c r="N393" s="229"/>
      <c r="O393" s="272">
        <f>+SUBTOTAL(9,O379:O392)</f>
        <v>11961440</v>
      </c>
      <c r="P393" s="228"/>
      <c r="Q393" s="338">
        <f>ROUND(((O393/I393)*100),2)</f>
        <v>6.84</v>
      </c>
      <c r="S393" s="273"/>
    </row>
    <row r="394" spans="1:19" ht="15.6" x14ac:dyDescent="0.3">
      <c r="C394" s="228"/>
      <c r="E394" s="202"/>
      <c r="G394" s="217"/>
      <c r="I394" s="227"/>
      <c r="J394" s="228"/>
      <c r="K394" s="229"/>
      <c r="L394" s="229"/>
      <c r="M394" s="229"/>
      <c r="N394" s="229"/>
      <c r="O394" s="229"/>
      <c r="P394" s="228"/>
      <c r="Q394" s="221"/>
      <c r="S394" s="273"/>
    </row>
    <row r="395" spans="1:19" ht="16.2" thickBot="1" x14ac:dyDescent="0.35">
      <c r="C395" s="188" t="s">
        <v>370</v>
      </c>
      <c r="E395" s="202"/>
      <c r="G395" s="217"/>
      <c r="I395" s="274">
        <f>+SUBTOTAL(9,I16:I394)</f>
        <v>8449146032.4399977</v>
      </c>
      <c r="J395" s="228"/>
      <c r="K395" s="275">
        <f>+SUBTOTAL(9,K16:K394)</f>
        <v>2821716576</v>
      </c>
      <c r="L395" s="229"/>
      <c r="M395" s="275">
        <f>+SUBTOTAL(9,M16:M394)</f>
        <v>6587233934</v>
      </c>
      <c r="N395" s="229"/>
      <c r="O395" s="275">
        <f>+SUBTOTAL(9,O16:O394)</f>
        <v>274191129</v>
      </c>
      <c r="P395" s="228"/>
      <c r="Q395" s="230">
        <f>ROUND(((O395/I395)*100),2)</f>
        <v>3.25</v>
      </c>
      <c r="S395" s="273"/>
    </row>
    <row r="396" spans="1:19" ht="16.2" thickTop="1" x14ac:dyDescent="0.3">
      <c r="C396" s="188"/>
      <c r="E396" s="202"/>
      <c r="G396" s="217"/>
      <c r="I396" s="276"/>
      <c r="J396" s="228"/>
      <c r="K396" s="277"/>
      <c r="L396" s="229"/>
      <c r="M396" s="277"/>
      <c r="N396" s="229"/>
      <c r="O396" s="277"/>
      <c r="P396" s="228"/>
      <c r="Q396" s="221"/>
      <c r="S396" s="273"/>
    </row>
    <row r="397" spans="1:19" ht="15.6" x14ac:dyDescent="0.3">
      <c r="C397" s="188"/>
      <c r="E397" s="202"/>
      <c r="G397" s="217"/>
      <c r="I397" s="218"/>
      <c r="J397" s="228"/>
      <c r="K397" s="229"/>
      <c r="L397" s="229"/>
      <c r="M397" s="229"/>
      <c r="N397" s="229"/>
      <c r="O397" s="229"/>
      <c r="P397" s="228"/>
      <c r="Q397" s="221"/>
      <c r="S397" s="273"/>
    </row>
    <row r="398" spans="1:19" ht="15.6" x14ac:dyDescent="0.3">
      <c r="C398" s="212" t="s">
        <v>371</v>
      </c>
      <c r="E398" s="202"/>
      <c r="G398" s="217"/>
      <c r="I398" s="218"/>
      <c r="J398" s="219"/>
      <c r="K398" s="211"/>
      <c r="L398" s="211"/>
      <c r="M398" s="211"/>
      <c r="N398" s="211"/>
      <c r="O398" s="211"/>
      <c r="P398" s="219"/>
      <c r="Q398" s="221"/>
      <c r="S398" s="226"/>
    </row>
    <row r="399" spans="1:19" x14ac:dyDescent="0.25">
      <c r="E399" s="202"/>
      <c r="G399" s="217"/>
      <c r="I399" s="218"/>
      <c r="J399" s="219"/>
      <c r="K399" s="211"/>
      <c r="L399" s="211"/>
      <c r="M399" s="211"/>
      <c r="N399" s="211"/>
      <c r="O399" s="211"/>
      <c r="P399" s="219"/>
      <c r="Q399" s="221"/>
      <c r="S399" s="226"/>
    </row>
    <row r="400" spans="1:19" x14ac:dyDescent="0.25">
      <c r="A400" s="214">
        <v>301</v>
      </c>
      <c r="C400" s="112" t="s">
        <v>372</v>
      </c>
      <c r="E400" s="202"/>
      <c r="G400" s="217"/>
      <c r="I400" s="218">
        <v>44455.58</v>
      </c>
      <c r="J400" s="219"/>
      <c r="K400" s="211"/>
      <c r="L400" s="211"/>
      <c r="M400" s="211"/>
      <c r="N400" s="211"/>
      <c r="O400" s="211"/>
      <c r="P400" s="219"/>
      <c r="Q400" s="221"/>
      <c r="S400" s="226"/>
    </row>
    <row r="401" spans="1:19" x14ac:dyDescent="0.25">
      <c r="A401" s="214">
        <v>310.2</v>
      </c>
      <c r="C401" s="112" t="s">
        <v>373</v>
      </c>
      <c r="E401" s="202"/>
      <c r="G401" s="217"/>
      <c r="I401" s="218">
        <v>22958202.420000002</v>
      </c>
      <c r="J401" s="219"/>
      <c r="K401" s="211"/>
      <c r="L401" s="211"/>
      <c r="M401" s="211"/>
      <c r="N401" s="211"/>
      <c r="O401" s="211"/>
      <c r="P401" s="219"/>
      <c r="Q401" s="221"/>
      <c r="S401" s="226"/>
    </row>
    <row r="402" spans="1:19" x14ac:dyDescent="0.25">
      <c r="A402" s="214">
        <v>340.2</v>
      </c>
      <c r="C402" s="112" t="s">
        <v>373</v>
      </c>
      <c r="E402" s="202"/>
      <c r="G402" s="217"/>
      <c r="I402" s="218">
        <v>135099.01999999999</v>
      </c>
      <c r="J402" s="219"/>
      <c r="K402" s="211"/>
      <c r="L402" s="211"/>
      <c r="M402" s="211"/>
      <c r="N402" s="211"/>
      <c r="O402" s="211"/>
      <c r="P402" s="219"/>
      <c r="Q402" s="221"/>
      <c r="S402" s="226"/>
    </row>
    <row r="403" spans="1:19" x14ac:dyDescent="0.25">
      <c r="A403" s="214">
        <v>350.2</v>
      </c>
      <c r="C403" s="112" t="s">
        <v>373</v>
      </c>
      <c r="E403" s="202"/>
      <c r="G403" s="217"/>
      <c r="I403" s="218">
        <v>2360270.0699999998</v>
      </c>
      <c r="J403" s="219"/>
      <c r="K403" s="211"/>
      <c r="L403" s="211"/>
      <c r="M403" s="211"/>
      <c r="N403" s="211"/>
      <c r="O403" s="211"/>
      <c r="P403" s="219"/>
      <c r="Q403" s="221"/>
      <c r="S403" s="226"/>
    </row>
    <row r="404" spans="1:19" x14ac:dyDescent="0.25">
      <c r="A404" s="214">
        <v>360.2</v>
      </c>
      <c r="C404" s="112" t="s">
        <v>374</v>
      </c>
      <c r="E404" s="202"/>
      <c r="G404" s="217"/>
      <c r="I404" s="218">
        <v>5673927.9500000011</v>
      </c>
      <c r="J404" s="219"/>
      <c r="K404" s="252"/>
      <c r="L404" s="211"/>
      <c r="M404" s="211"/>
      <c r="N404" s="211"/>
      <c r="O404" s="211"/>
      <c r="P404" s="219"/>
      <c r="Q404" s="221"/>
      <c r="S404" s="226"/>
    </row>
    <row r="405" spans="1:19" x14ac:dyDescent="0.25">
      <c r="A405" s="214">
        <v>389.2</v>
      </c>
      <c r="C405" s="112" t="s">
        <v>374</v>
      </c>
      <c r="E405" s="202"/>
      <c r="G405" s="217"/>
      <c r="I405" s="223">
        <v>2810081.6</v>
      </c>
      <c r="J405" s="219"/>
      <c r="K405" s="252"/>
      <c r="L405" s="211"/>
      <c r="M405" s="211"/>
      <c r="N405" s="211"/>
      <c r="O405" s="211"/>
      <c r="P405" s="219"/>
      <c r="Q405" s="221"/>
      <c r="S405" s="226"/>
    </row>
    <row r="406" spans="1:19" x14ac:dyDescent="0.25">
      <c r="A406" s="214"/>
      <c r="E406" s="202"/>
      <c r="G406" s="217"/>
      <c r="I406" s="218"/>
      <c r="J406" s="219"/>
      <c r="K406" s="252"/>
      <c r="L406" s="211"/>
      <c r="M406" s="211"/>
      <c r="N406" s="211"/>
      <c r="O406" s="211"/>
      <c r="P406" s="219"/>
      <c r="Q406" s="221"/>
      <c r="S406" s="226"/>
    </row>
    <row r="407" spans="1:19" ht="15.6" x14ac:dyDescent="0.3">
      <c r="C407" s="188" t="s">
        <v>375</v>
      </c>
      <c r="G407" s="217"/>
      <c r="I407" s="271">
        <f>+SUBTOTAL(9,I400:I406)</f>
        <v>33982036.640000001</v>
      </c>
      <c r="J407" s="278"/>
      <c r="K407" s="277"/>
      <c r="L407" s="229"/>
      <c r="M407" s="229"/>
      <c r="N407" s="229"/>
      <c r="O407" s="229"/>
      <c r="P407" s="278"/>
      <c r="Q407" s="221"/>
      <c r="S407" s="226"/>
    </row>
    <row r="408" spans="1:19" s="215" customFormat="1" x14ac:dyDescent="0.25">
      <c r="A408" s="279"/>
      <c r="B408" s="262"/>
      <c r="C408" s="254"/>
      <c r="E408" s="202"/>
      <c r="F408" s="202"/>
      <c r="G408" s="217"/>
      <c r="I408" s="218"/>
      <c r="J408" s="280"/>
      <c r="K408" s="246"/>
      <c r="L408" s="256"/>
      <c r="M408" s="256"/>
      <c r="N408" s="256"/>
      <c r="O408" s="256"/>
      <c r="P408" s="280"/>
      <c r="Q408" s="281"/>
      <c r="S408" s="282"/>
    </row>
    <row r="409" spans="1:19" ht="16.2" thickBot="1" x14ac:dyDescent="0.35">
      <c r="C409" s="188" t="s">
        <v>376</v>
      </c>
      <c r="G409" s="217"/>
      <c r="I409" s="227">
        <f>+SUBTOTAL(9,I16:I408)</f>
        <v>8483128069.079998</v>
      </c>
      <c r="J409" s="278"/>
      <c r="K409" s="283">
        <f>+SUBTOTAL(9,K16:K408)</f>
        <v>2821716576</v>
      </c>
      <c r="L409" s="229"/>
      <c r="M409" s="283">
        <f>+SUBTOTAL(9,M16:M408)</f>
        <v>6587233934</v>
      </c>
      <c r="N409" s="229"/>
      <c r="O409" s="283">
        <f>+SUBTOTAL(9,O16:O408)</f>
        <v>274191129</v>
      </c>
      <c r="P409" s="278"/>
      <c r="Q409" s="221"/>
      <c r="S409" s="226"/>
    </row>
    <row r="410" spans="1:19" ht="16.2" thickTop="1" x14ac:dyDescent="0.3">
      <c r="C410" s="188"/>
      <c r="G410" s="217"/>
      <c r="I410" s="284"/>
      <c r="J410" s="278"/>
      <c r="K410" s="285"/>
      <c r="L410" s="229"/>
      <c r="M410" s="285"/>
      <c r="N410" s="229"/>
      <c r="O410" s="285"/>
      <c r="P410" s="278"/>
      <c r="Q410" s="219"/>
    </row>
    <row r="411" spans="1:19" ht="15.6" x14ac:dyDescent="0.3">
      <c r="C411" s="188"/>
      <c r="G411" s="217"/>
      <c r="I411" s="286"/>
      <c r="J411" s="278"/>
      <c r="K411" s="229"/>
      <c r="L411" s="229"/>
      <c r="M411" s="229"/>
      <c r="N411" s="229"/>
      <c r="O411" s="229"/>
      <c r="P411" s="278"/>
      <c r="Q411" s="219"/>
    </row>
    <row r="412" spans="1:19" ht="15.6" x14ac:dyDescent="0.3">
      <c r="B412" s="189" t="s">
        <v>178</v>
      </c>
      <c r="C412" s="254" t="s">
        <v>377</v>
      </c>
      <c r="G412" s="217"/>
      <c r="I412" s="287"/>
      <c r="J412" s="278"/>
      <c r="K412" s="287"/>
      <c r="L412" s="229"/>
      <c r="M412" s="229"/>
      <c r="N412" s="229"/>
      <c r="O412" s="229"/>
      <c r="P412" s="278"/>
      <c r="Q412" s="219"/>
    </row>
    <row r="413" spans="1:19" x14ac:dyDescent="0.25">
      <c r="B413" s="209" t="s">
        <v>378</v>
      </c>
      <c r="C413" s="215" t="s">
        <v>379</v>
      </c>
      <c r="G413" s="217"/>
      <c r="I413" s="288"/>
      <c r="J413" s="219"/>
      <c r="K413" s="211"/>
      <c r="L413" s="211"/>
      <c r="M413" s="211"/>
      <c r="N413" s="211"/>
      <c r="O413" s="211"/>
      <c r="P413" s="219"/>
      <c r="Q413" s="219"/>
    </row>
    <row r="414" spans="1:19" x14ac:dyDescent="0.25">
      <c r="B414" s="262" t="s">
        <v>380</v>
      </c>
      <c r="C414" s="254" t="s">
        <v>381</v>
      </c>
    </row>
    <row r="416" spans="1:19" x14ac:dyDescent="0.25">
      <c r="A416" s="214" t="s">
        <v>382</v>
      </c>
      <c r="B416" s="259" t="s">
        <v>383</v>
      </c>
      <c r="C416" s="251"/>
    </row>
    <row r="417" spans="1:3" x14ac:dyDescent="0.25">
      <c r="A417" s="214"/>
      <c r="B417" s="112"/>
      <c r="C417" s="289" t="s">
        <v>384</v>
      </c>
    </row>
    <row r="418" spans="1:3" x14ac:dyDescent="0.25">
      <c r="A418" s="214"/>
      <c r="B418" s="112"/>
      <c r="C418" s="290" t="s">
        <v>385</v>
      </c>
    </row>
    <row r="419" spans="1:3" x14ac:dyDescent="0.25">
      <c r="A419" s="214"/>
      <c r="B419" s="112"/>
      <c r="C419" s="290" t="s">
        <v>386</v>
      </c>
    </row>
    <row r="420" spans="1:3" x14ac:dyDescent="0.25">
      <c r="A420" s="214"/>
      <c r="B420" s="112"/>
      <c r="C420" s="290" t="s">
        <v>387</v>
      </c>
    </row>
    <row r="421" spans="1:3" x14ac:dyDescent="0.25">
      <c r="A421" s="214"/>
      <c r="B421" s="112"/>
      <c r="C421" s="290" t="s">
        <v>388</v>
      </c>
    </row>
    <row r="423" spans="1:3" x14ac:dyDescent="0.25">
      <c r="B423" s="259" t="s">
        <v>389</v>
      </c>
    </row>
    <row r="424" spans="1:3" x14ac:dyDescent="0.25">
      <c r="A424" s="214"/>
      <c r="B424" s="112"/>
      <c r="C424" s="289" t="s">
        <v>384</v>
      </c>
    </row>
    <row r="425" spans="1:3" x14ac:dyDescent="0.25">
      <c r="A425" s="214"/>
      <c r="B425" s="112"/>
      <c r="C425" s="290" t="s">
        <v>390</v>
      </c>
    </row>
  </sheetData>
  <mergeCells count="3">
    <mergeCell ref="A1:S1"/>
    <mergeCell ref="A4:S4"/>
    <mergeCell ref="A5:S5"/>
  </mergeCells>
  <printOptions horizontalCentered="1"/>
  <pageMargins left="0.25" right="0.25" top="0.25" bottom="0.25" header="0.5" footer="0.5"/>
  <pageSetup scale="45" fitToHeight="0" orientation="landscape" horizontalDpi="4294967295" verticalDpi="4294967295" r:id="rId1"/>
  <headerFooter alignWithMargins="0">
    <oddHeader xml:space="preserve">&amp;R
</oddHeader>
    <oddFooter>&amp;R&amp;"Times New Roman,Bold"Attachment to Response to KIUC-1 Question No. 1
Page &amp;P of &amp;N
Spanos</oddFooter>
  </headerFooter>
  <rowBreaks count="5" manualBreakCount="5">
    <brk id="77" max="18" man="1"/>
    <brk id="146" max="18" man="1"/>
    <brk id="216" max="18" man="1"/>
    <brk id="286" max="18" man="1"/>
    <brk id="353" max="18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/>
  </sheetPr>
  <dimension ref="A1:AB425"/>
  <sheetViews>
    <sheetView topLeftCell="C278" zoomScale="60" zoomScaleNormal="60" workbookViewId="0">
      <selection activeCell="Y320" sqref="Y320"/>
    </sheetView>
  </sheetViews>
  <sheetFormatPr defaultColWidth="12.5546875" defaultRowHeight="15" x14ac:dyDescent="0.25"/>
  <cols>
    <col min="1" max="1" width="12.5546875" style="195" customWidth="1"/>
    <col min="2" max="2" width="4.109375" style="209" customWidth="1"/>
    <col min="3" max="3" width="87.6640625" style="112" customWidth="1"/>
    <col min="4" max="4" width="7.33203125" style="112" bestFit="1" customWidth="1"/>
    <col min="5" max="5" width="20.88671875" style="210" customWidth="1"/>
    <col min="6" max="6" width="4.88671875" style="210" customWidth="1"/>
    <col min="7" max="7" width="12.5546875" style="192" customWidth="1"/>
    <col min="8" max="8" width="4.88671875" style="112" customWidth="1"/>
    <col min="9" max="9" width="26.88671875" style="112" bestFit="1" customWidth="1"/>
    <col min="10" max="10" width="4.88671875" style="112" customWidth="1"/>
    <col min="11" max="11" width="22.33203125" style="194" bestFit="1" customWidth="1"/>
    <col min="12" max="12" width="4.88671875" style="194" customWidth="1"/>
    <col min="13" max="13" width="22.6640625" style="194" bestFit="1" customWidth="1"/>
    <col min="14" max="14" width="4.88671875" style="194" customWidth="1"/>
    <col min="15" max="15" width="20.109375" style="194" bestFit="1" customWidth="1"/>
    <col min="16" max="16" width="4.88671875" style="112" customWidth="1"/>
    <col min="17" max="17" width="15.109375" style="112" customWidth="1"/>
    <col min="18" max="18" width="4.88671875" style="112" customWidth="1"/>
    <col min="19" max="19" width="16.44140625" style="112" customWidth="1"/>
    <col min="20" max="20" width="12.5546875" style="112"/>
    <col min="21" max="21" width="19" style="112" customWidth="1"/>
    <col min="22" max="22" width="3.33203125" style="112" customWidth="1"/>
    <col min="23" max="23" width="14.44140625" style="112" customWidth="1"/>
    <col min="24" max="24" width="3.33203125" style="112" customWidth="1"/>
    <col min="25" max="25" width="17.33203125" style="112" customWidth="1"/>
    <col min="26" max="26" width="3.5546875" style="112" customWidth="1"/>
    <col min="27" max="27" width="15" style="112" customWidth="1"/>
    <col min="28" max="16384" width="12.5546875" style="112"/>
  </cols>
  <sheetData>
    <row r="1" spans="1:19" ht="15.6" x14ac:dyDescent="0.3">
      <c r="A1" s="494" t="s">
        <v>98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</row>
    <row r="2" spans="1:19" ht="15.6" x14ac:dyDescent="0.3">
      <c r="A2" s="185"/>
      <c r="B2" s="186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</row>
    <row r="3" spans="1:19" ht="15.6" x14ac:dyDescent="0.3">
      <c r="A3" s="185"/>
      <c r="B3" s="186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</row>
    <row r="4" spans="1:19" ht="15.6" x14ac:dyDescent="0.3">
      <c r="A4" s="494" t="s">
        <v>157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</row>
    <row r="5" spans="1:19" ht="15.6" x14ac:dyDescent="0.3">
      <c r="A5" s="494" t="s">
        <v>158</v>
      </c>
      <c r="B5" s="494"/>
      <c r="C5" s="494"/>
      <c r="D5" s="494"/>
      <c r="E5" s="494"/>
      <c r="F5" s="494"/>
      <c r="G5" s="494"/>
      <c r="H5" s="494"/>
      <c r="I5" s="494"/>
      <c r="J5" s="494"/>
      <c r="K5" s="494"/>
      <c r="L5" s="494"/>
      <c r="M5" s="494"/>
      <c r="N5" s="494"/>
      <c r="O5" s="494"/>
      <c r="P5" s="494"/>
      <c r="Q5" s="494"/>
      <c r="R5" s="494"/>
      <c r="S5" s="494"/>
    </row>
    <row r="6" spans="1:19" ht="15.6" x14ac:dyDescent="0.3">
      <c r="A6" s="188"/>
      <c r="B6" s="189"/>
      <c r="C6" s="190"/>
      <c r="D6" s="190"/>
      <c r="E6" s="191"/>
      <c r="F6" s="191"/>
      <c r="H6" s="190"/>
      <c r="I6" s="190"/>
      <c r="J6" s="190"/>
      <c r="K6" s="193"/>
      <c r="L6" s="193"/>
      <c r="M6" s="193"/>
      <c r="N6" s="193"/>
    </row>
    <row r="7" spans="1:19" ht="15.6" x14ac:dyDescent="0.3">
      <c r="B7" s="186"/>
      <c r="C7" s="196"/>
      <c r="D7" s="197"/>
      <c r="E7" s="197"/>
      <c r="F7" s="197"/>
      <c r="G7" s="198" t="s">
        <v>73</v>
      </c>
      <c r="H7" s="197"/>
      <c r="I7" s="197"/>
      <c r="J7" s="197"/>
      <c r="K7" s="199" t="s">
        <v>77</v>
      </c>
      <c r="L7" s="199"/>
      <c r="M7" s="199"/>
      <c r="N7" s="199"/>
      <c r="O7" s="200" t="s">
        <v>159</v>
      </c>
      <c r="P7" s="201"/>
      <c r="Q7" s="201"/>
      <c r="R7" s="202"/>
      <c r="S7" s="197" t="s">
        <v>72</v>
      </c>
    </row>
    <row r="8" spans="1:19" ht="15.6" x14ac:dyDescent="0.3">
      <c r="B8" s="186"/>
      <c r="C8" s="197"/>
      <c r="D8" s="197"/>
      <c r="E8" s="197" t="s">
        <v>160</v>
      </c>
      <c r="F8" s="197"/>
      <c r="G8" s="198" t="s">
        <v>75</v>
      </c>
      <c r="H8" s="197"/>
      <c r="I8" s="197" t="s">
        <v>74</v>
      </c>
      <c r="J8" s="197"/>
      <c r="K8" s="199" t="s">
        <v>161</v>
      </c>
      <c r="L8" s="199"/>
      <c r="M8" s="199" t="s">
        <v>78</v>
      </c>
      <c r="N8" s="199"/>
      <c r="O8" s="203" t="s">
        <v>162</v>
      </c>
      <c r="P8" s="204"/>
      <c r="Q8" s="205" t="s">
        <v>163</v>
      </c>
      <c r="R8" s="202"/>
      <c r="S8" s="197" t="s">
        <v>164</v>
      </c>
    </row>
    <row r="9" spans="1:19" ht="15.6" x14ac:dyDescent="0.3">
      <c r="B9" s="186"/>
      <c r="C9" s="197" t="s">
        <v>165</v>
      </c>
      <c r="D9" s="197"/>
      <c r="E9" s="197" t="s">
        <v>166</v>
      </c>
      <c r="F9" s="197"/>
      <c r="G9" s="198" t="s">
        <v>80</v>
      </c>
      <c r="H9" s="197"/>
      <c r="I9" s="197" t="s">
        <v>76</v>
      </c>
      <c r="J9" s="197"/>
      <c r="K9" s="199" t="s">
        <v>82</v>
      </c>
      <c r="L9" s="199"/>
      <c r="M9" s="199" t="s">
        <v>83</v>
      </c>
      <c r="N9" s="199"/>
      <c r="O9" s="199" t="s">
        <v>79</v>
      </c>
      <c r="P9" s="197"/>
      <c r="Q9" s="196" t="s">
        <v>167</v>
      </c>
      <c r="R9" s="202"/>
      <c r="S9" s="197" t="s">
        <v>81</v>
      </c>
    </row>
    <row r="10" spans="1:19" ht="15.6" x14ac:dyDescent="0.3">
      <c r="B10" s="186"/>
      <c r="C10" s="203">
        <v>-1</v>
      </c>
      <c r="D10" s="206"/>
      <c r="E10" s="203">
        <v>-2</v>
      </c>
      <c r="F10" s="206"/>
      <c r="G10" s="207">
        <v>-3</v>
      </c>
      <c r="H10" s="206"/>
      <c r="I10" s="203">
        <v>-4</v>
      </c>
      <c r="J10" s="206"/>
      <c r="K10" s="203">
        <v>-5</v>
      </c>
      <c r="L10" s="199"/>
      <c r="M10" s="203">
        <v>-6</v>
      </c>
      <c r="N10" s="199"/>
      <c r="O10" s="203">
        <v>-7</v>
      </c>
      <c r="P10" s="206"/>
      <c r="Q10" s="208" t="s">
        <v>168</v>
      </c>
      <c r="S10" s="208" t="s">
        <v>169</v>
      </c>
    </row>
    <row r="11" spans="1:19" ht="15.6" x14ac:dyDescent="0.3">
      <c r="B11" s="186"/>
      <c r="C11" s="206"/>
      <c r="D11" s="206"/>
      <c r="E11" s="206"/>
      <c r="F11" s="206"/>
      <c r="G11" s="198"/>
      <c r="H11" s="206"/>
      <c r="I11" s="206"/>
      <c r="J11" s="206"/>
      <c r="K11" s="199"/>
      <c r="L11" s="199"/>
      <c r="M11" s="199"/>
      <c r="N11" s="199"/>
      <c r="O11" s="199"/>
      <c r="P11" s="206"/>
      <c r="Q11" s="206"/>
      <c r="S11" s="206"/>
    </row>
    <row r="12" spans="1:19" ht="15.6" x14ac:dyDescent="0.3">
      <c r="C12" s="188" t="s">
        <v>170</v>
      </c>
      <c r="K12" s="211"/>
      <c r="L12" s="211"/>
      <c r="M12" s="211"/>
      <c r="N12" s="211"/>
      <c r="O12" s="211"/>
    </row>
    <row r="13" spans="1:19" x14ac:dyDescent="0.25">
      <c r="K13" s="211"/>
      <c r="L13" s="211"/>
      <c r="M13" s="211"/>
      <c r="N13" s="211"/>
      <c r="O13" s="211"/>
    </row>
    <row r="14" spans="1:19" ht="15.6" x14ac:dyDescent="0.3">
      <c r="C14" s="212" t="s">
        <v>171</v>
      </c>
      <c r="K14" s="211"/>
      <c r="L14" s="211"/>
      <c r="M14" s="211"/>
      <c r="N14" s="211"/>
      <c r="O14" s="211"/>
    </row>
    <row r="15" spans="1:19" x14ac:dyDescent="0.25">
      <c r="I15" s="213"/>
      <c r="K15" s="211"/>
      <c r="L15" s="211"/>
      <c r="M15" s="211"/>
      <c r="N15" s="211"/>
      <c r="O15" s="211"/>
    </row>
    <row r="16" spans="1:19" x14ac:dyDescent="0.25">
      <c r="A16" s="214">
        <v>302</v>
      </c>
      <c r="C16" s="215" t="s">
        <v>172</v>
      </c>
      <c r="E16" s="216" t="s">
        <v>173</v>
      </c>
      <c r="F16" s="216"/>
      <c r="G16" s="217">
        <v>0</v>
      </c>
      <c r="I16" s="218">
        <v>55918.83</v>
      </c>
      <c r="J16" s="219"/>
      <c r="K16" s="220">
        <v>52578</v>
      </c>
      <c r="L16" s="211"/>
      <c r="M16" s="333">
        <f>ROUND(I16*(1-(G16/100))-K16,0)</f>
        <v>3341</v>
      </c>
      <c r="N16" s="220"/>
      <c r="O16" s="220">
        <f>ROUND(M16/S16,0)</f>
        <v>2029</v>
      </c>
      <c r="Q16" s="340">
        <f>ROUND(O16/I16*100,2)</f>
        <v>3.63</v>
      </c>
      <c r="S16" s="222">
        <v>1.6466239526860522</v>
      </c>
    </row>
    <row r="17" spans="1:19" x14ac:dyDescent="0.25">
      <c r="A17" s="214">
        <v>303</v>
      </c>
      <c r="C17" s="112" t="s">
        <v>174</v>
      </c>
      <c r="E17" s="216" t="s">
        <v>175</v>
      </c>
      <c r="F17" s="216"/>
      <c r="G17" s="217">
        <v>0</v>
      </c>
      <c r="I17" s="218">
        <v>51209431.960000001</v>
      </c>
      <c r="J17" s="219"/>
      <c r="K17" s="220">
        <v>17788070</v>
      </c>
      <c r="L17" s="211"/>
      <c r="M17" s="333">
        <f>ROUND(I17*(1-(G17/100))-K17,0)</f>
        <v>33421362</v>
      </c>
      <c r="N17" s="220"/>
      <c r="O17" s="220">
        <f>ROUND(M17/S17,0)</f>
        <v>10731787</v>
      </c>
      <c r="Q17" s="340">
        <f t="shared" ref="Q17:Q18" si="0">ROUND(O17/I17*100,2)</f>
        <v>20.96</v>
      </c>
      <c r="S17" s="222">
        <v>3.1142401540395834</v>
      </c>
    </row>
    <row r="18" spans="1:19" x14ac:dyDescent="0.25">
      <c r="A18" s="214">
        <v>303.10000000000002</v>
      </c>
      <c r="C18" s="112" t="s">
        <v>176</v>
      </c>
      <c r="E18" s="216" t="s">
        <v>177</v>
      </c>
      <c r="F18" s="216" t="s">
        <v>178</v>
      </c>
      <c r="G18" s="217">
        <v>0</v>
      </c>
      <c r="I18" s="223">
        <v>41045494.530000001</v>
      </c>
      <c r="J18" s="219"/>
      <c r="K18" s="224">
        <v>26586875</v>
      </c>
      <c r="L18" s="211"/>
      <c r="M18" s="334">
        <f>ROUND(I18*(1-(G18/100))-K18,0)</f>
        <v>14458620</v>
      </c>
      <c r="N18" s="220"/>
      <c r="O18" s="224">
        <f>ROUND(M18/S18,0)</f>
        <v>4131034</v>
      </c>
      <c r="Q18" s="345">
        <f t="shared" si="0"/>
        <v>10.06</v>
      </c>
      <c r="S18" s="222">
        <v>3.5000002420701453</v>
      </c>
    </row>
    <row r="19" spans="1:19" x14ac:dyDescent="0.25">
      <c r="I19" s="213"/>
      <c r="K19" s="211"/>
      <c r="L19" s="211"/>
      <c r="M19" s="211"/>
      <c r="N19" s="211"/>
      <c r="O19" s="211"/>
      <c r="Q19" s="340"/>
      <c r="S19" s="226"/>
    </row>
    <row r="20" spans="1:19" ht="15.6" x14ac:dyDescent="0.3">
      <c r="C20" s="188" t="s">
        <v>179</v>
      </c>
      <c r="I20" s="227">
        <f>+SUBTOTAL(9,I16:I19)</f>
        <v>92310845.319999993</v>
      </c>
      <c r="J20" s="228"/>
      <c r="K20" s="229">
        <f>+SUBTOTAL(9,K16:K19)</f>
        <v>44427523</v>
      </c>
      <c r="L20" s="229"/>
      <c r="M20" s="229">
        <f>+SUBTOTAL(9,M16:M19)</f>
        <v>47883323</v>
      </c>
      <c r="N20" s="229"/>
      <c r="O20" s="229">
        <f>+SUBTOTAL(9,O16:O19)</f>
        <v>14864850</v>
      </c>
      <c r="Q20" s="341">
        <f>ROUND(((O20/I20)*100),2)</f>
        <v>16.100000000000001</v>
      </c>
      <c r="S20" s="226"/>
    </row>
    <row r="21" spans="1:19" ht="15.6" x14ac:dyDescent="0.3">
      <c r="C21" s="188"/>
      <c r="I21" s="213"/>
      <c r="K21" s="211"/>
      <c r="L21" s="211"/>
      <c r="M21" s="211"/>
      <c r="N21" s="211"/>
      <c r="O21" s="211"/>
      <c r="Q21" s="340"/>
      <c r="S21" s="226"/>
    </row>
    <row r="22" spans="1:19" x14ac:dyDescent="0.25">
      <c r="I22" s="213"/>
      <c r="K22" s="211"/>
      <c r="L22" s="211"/>
      <c r="M22" s="211"/>
      <c r="N22" s="211"/>
      <c r="O22" s="211"/>
      <c r="Q22" s="340"/>
      <c r="S22" s="226"/>
    </row>
    <row r="23" spans="1:19" ht="15.6" x14ac:dyDescent="0.3">
      <c r="C23" s="196" t="s">
        <v>180</v>
      </c>
      <c r="I23" s="213"/>
      <c r="K23" s="211"/>
      <c r="L23" s="211"/>
      <c r="M23" s="211"/>
      <c r="N23" s="211"/>
      <c r="O23" s="211"/>
      <c r="Q23" s="342"/>
      <c r="S23" s="222"/>
    </row>
    <row r="24" spans="1:19" ht="15.6" x14ac:dyDescent="0.3">
      <c r="C24" s="205"/>
      <c r="I24" s="213"/>
      <c r="K24" s="211"/>
      <c r="L24" s="211"/>
      <c r="M24" s="211"/>
      <c r="N24" s="211"/>
      <c r="O24" s="211"/>
      <c r="Q24" s="342"/>
      <c r="S24" s="222"/>
    </row>
    <row r="25" spans="1:19" x14ac:dyDescent="0.25">
      <c r="A25" s="214">
        <v>311</v>
      </c>
      <c r="C25" s="112" t="s">
        <v>181</v>
      </c>
      <c r="E25" s="216"/>
      <c r="F25" s="216"/>
      <c r="G25" s="217"/>
      <c r="I25" s="218"/>
      <c r="J25" s="231"/>
      <c r="K25" s="220"/>
      <c r="L25" s="220"/>
      <c r="M25" s="220"/>
      <c r="N25" s="220"/>
      <c r="O25" s="220"/>
      <c r="Q25" s="342"/>
      <c r="S25" s="222"/>
    </row>
    <row r="26" spans="1:19" x14ac:dyDescent="0.25">
      <c r="A26" s="214"/>
      <c r="C26" s="215" t="s">
        <v>182</v>
      </c>
      <c r="E26" s="216" t="s">
        <v>183</v>
      </c>
      <c r="F26" s="216" t="s">
        <v>178</v>
      </c>
      <c r="G26" s="332">
        <f>'KIUC Adj Wtd. NS-% of Tot Ret'!$U$71</f>
        <v>-7</v>
      </c>
      <c r="I26" s="218">
        <v>95533749.129999995</v>
      </c>
      <c r="J26" s="231"/>
      <c r="K26" s="220">
        <v>23445099</v>
      </c>
      <c r="L26" s="220"/>
      <c r="M26" s="333">
        <f t="shared" ref="M26:M38" si="1">ROUND(I26*(1-(G26/100))-K26,0)</f>
        <v>78776013</v>
      </c>
      <c r="N26" s="220"/>
      <c r="O26" s="220">
        <f t="shared" ref="O26:O38" si="2">ROUND(M26/S26,0)</f>
        <v>1635677</v>
      </c>
      <c r="Q26" s="340">
        <f t="shared" ref="Q26:Q38" si="3">ROUND(O26/I26*100,2)</f>
        <v>1.71</v>
      </c>
      <c r="S26" s="222">
        <v>48.161098082572757</v>
      </c>
    </row>
    <row r="27" spans="1:19" x14ac:dyDescent="0.25">
      <c r="A27" s="214"/>
      <c r="C27" s="215" t="s">
        <v>184</v>
      </c>
      <c r="E27" s="216" t="s">
        <v>183</v>
      </c>
      <c r="F27" s="216" t="s">
        <v>178</v>
      </c>
      <c r="G27" s="332">
        <f>'KIUC Adj Wtd. NS-% of Tot Ret'!$U$71</f>
        <v>-7</v>
      </c>
      <c r="I27" s="218">
        <v>5556451.46</v>
      </c>
      <c r="J27" s="231"/>
      <c r="K27" s="220">
        <v>3082793</v>
      </c>
      <c r="L27" s="220"/>
      <c r="M27" s="333">
        <f t="shared" si="1"/>
        <v>2862610</v>
      </c>
      <c r="N27" s="220"/>
      <c r="O27" s="220">
        <f t="shared" si="2"/>
        <v>61194</v>
      </c>
      <c r="Q27" s="340">
        <f t="shared" si="3"/>
        <v>1.1000000000000001</v>
      </c>
      <c r="S27" s="222">
        <v>46.779130867522433</v>
      </c>
    </row>
    <row r="28" spans="1:19" x14ac:dyDescent="0.25">
      <c r="A28" s="214"/>
      <c r="C28" s="215" t="s">
        <v>185</v>
      </c>
      <c r="E28" s="216" t="s">
        <v>183</v>
      </c>
      <c r="F28" s="216" t="s">
        <v>178</v>
      </c>
      <c r="G28" s="217">
        <v>-1</v>
      </c>
      <c r="I28" s="218">
        <v>1102956.3899999999</v>
      </c>
      <c r="J28" s="231"/>
      <c r="K28" s="220">
        <v>713561</v>
      </c>
      <c r="L28" s="220"/>
      <c r="M28" s="333">
        <f t="shared" si="1"/>
        <v>400425</v>
      </c>
      <c r="N28" s="220"/>
      <c r="O28" s="220">
        <f t="shared" si="2"/>
        <v>16627</v>
      </c>
      <c r="Q28" s="340">
        <f t="shared" si="3"/>
        <v>1.51</v>
      </c>
      <c r="S28" s="222">
        <v>24.082817104709207</v>
      </c>
    </row>
    <row r="29" spans="1:19" x14ac:dyDescent="0.25">
      <c r="A29" s="214"/>
      <c r="C29" s="232" t="s">
        <v>186</v>
      </c>
      <c r="E29" s="216" t="s">
        <v>183</v>
      </c>
      <c r="F29" s="216" t="s">
        <v>178</v>
      </c>
      <c r="G29" s="332">
        <f>'KIUC Adj Wtd. NS-% of Tot Ret'!$U$21</f>
        <v>-2</v>
      </c>
      <c r="I29" s="218">
        <v>4690069.46</v>
      </c>
      <c r="J29" s="231"/>
      <c r="K29" s="220">
        <v>4858759</v>
      </c>
      <c r="L29" s="220"/>
      <c r="M29" s="333">
        <f t="shared" si="1"/>
        <v>-74888</v>
      </c>
      <c r="N29" s="220"/>
      <c r="O29" s="220">
        <f t="shared" si="2"/>
        <v>-10012</v>
      </c>
      <c r="Q29" s="340">
        <f t="shared" si="3"/>
        <v>-0.21</v>
      </c>
      <c r="S29" s="222">
        <v>7.479925675227288</v>
      </c>
    </row>
    <row r="30" spans="1:19" x14ac:dyDescent="0.25">
      <c r="A30" s="214"/>
      <c r="C30" s="232" t="s">
        <v>187</v>
      </c>
      <c r="E30" s="216" t="s">
        <v>183</v>
      </c>
      <c r="F30" s="216" t="s">
        <v>178</v>
      </c>
      <c r="G30" s="332">
        <f>'KIUC Adj Wtd. NS-% of Tot Ret'!$U$21</f>
        <v>-2</v>
      </c>
      <c r="I30" s="218">
        <v>2297196.4300000002</v>
      </c>
      <c r="J30" s="231"/>
      <c r="K30" s="220">
        <v>2008651</v>
      </c>
      <c r="L30" s="220"/>
      <c r="M30" s="333">
        <f t="shared" si="1"/>
        <v>334489</v>
      </c>
      <c r="N30" s="220"/>
      <c r="O30" s="220">
        <f t="shared" si="2"/>
        <v>24914</v>
      </c>
      <c r="Q30" s="340">
        <f t="shared" si="3"/>
        <v>1.08</v>
      </c>
      <c r="S30" s="222">
        <v>13.425813968134014</v>
      </c>
    </row>
    <row r="31" spans="1:19" x14ac:dyDescent="0.25">
      <c r="A31" s="214"/>
      <c r="C31" s="232" t="s">
        <v>188</v>
      </c>
      <c r="E31" s="216" t="s">
        <v>183</v>
      </c>
      <c r="F31" s="216" t="s">
        <v>178</v>
      </c>
      <c r="G31" s="332">
        <f>'KIUC Adj Wtd. NS-% of Tot Ret'!$U$21</f>
        <v>-2</v>
      </c>
      <c r="I31" s="218">
        <v>22711518.609999999</v>
      </c>
      <c r="J31" s="231"/>
      <c r="K31" s="220">
        <v>14083124</v>
      </c>
      <c r="L31" s="220"/>
      <c r="M31" s="333">
        <f t="shared" si="1"/>
        <v>9082625</v>
      </c>
      <c r="N31" s="220"/>
      <c r="O31" s="220">
        <f t="shared" si="2"/>
        <v>472063</v>
      </c>
      <c r="Q31" s="340">
        <f t="shared" si="3"/>
        <v>2.08</v>
      </c>
      <c r="S31" s="222">
        <v>19.240267293175165</v>
      </c>
    </row>
    <row r="32" spans="1:19" x14ac:dyDescent="0.25">
      <c r="A32" s="214"/>
      <c r="C32" s="232" t="s">
        <v>189</v>
      </c>
      <c r="E32" s="216" t="s">
        <v>183</v>
      </c>
      <c r="F32" s="216" t="s">
        <v>178</v>
      </c>
      <c r="G32" s="332">
        <f>'KIUC Adj Wtd. NS-% of Tot Ret'!$U$21</f>
        <v>-2</v>
      </c>
      <c r="I32" s="218">
        <v>45507722.439999998</v>
      </c>
      <c r="J32" s="231"/>
      <c r="K32" s="220">
        <v>8775718</v>
      </c>
      <c r="L32" s="220"/>
      <c r="M32" s="333">
        <f t="shared" si="1"/>
        <v>37642159</v>
      </c>
      <c r="N32" s="220"/>
      <c r="O32" s="220">
        <f t="shared" si="2"/>
        <v>1945329</v>
      </c>
      <c r="Q32" s="340">
        <f t="shared" si="3"/>
        <v>4.2699999999999996</v>
      </c>
      <c r="S32" s="222">
        <v>19.350019270354743</v>
      </c>
    </row>
    <row r="33" spans="1:19" x14ac:dyDescent="0.25">
      <c r="A33" s="214"/>
      <c r="C33" s="232" t="s">
        <v>190</v>
      </c>
      <c r="E33" s="216" t="s">
        <v>183</v>
      </c>
      <c r="F33" s="216" t="s">
        <v>178</v>
      </c>
      <c r="G33" s="332">
        <f>'KIUC Adj Wtd. NS-% of Tot Ret'!$U$29</f>
        <v>-2</v>
      </c>
      <c r="I33" s="218">
        <v>8397192.1199999992</v>
      </c>
      <c r="J33" s="231"/>
      <c r="K33" s="220">
        <v>7331103</v>
      </c>
      <c r="L33" s="220"/>
      <c r="M33" s="333">
        <f t="shared" si="1"/>
        <v>1234033</v>
      </c>
      <c r="N33" s="220"/>
      <c r="O33" s="220">
        <f t="shared" si="2"/>
        <v>67615</v>
      </c>
      <c r="Q33" s="340">
        <f t="shared" si="3"/>
        <v>0.81</v>
      </c>
      <c r="S33" s="222">
        <v>18.250860737144119</v>
      </c>
    </row>
    <row r="34" spans="1:19" x14ac:dyDescent="0.25">
      <c r="A34" s="214"/>
      <c r="C34" s="232" t="s">
        <v>191</v>
      </c>
      <c r="E34" s="216" t="s">
        <v>183</v>
      </c>
      <c r="F34" s="216" t="s">
        <v>178</v>
      </c>
      <c r="G34" s="332">
        <f>'KIUC Adj Wtd. NS-% of Tot Ret'!$U$29</f>
        <v>-2</v>
      </c>
      <c r="I34" s="218">
        <v>19505041.370000001</v>
      </c>
      <c r="J34" s="231"/>
      <c r="K34" s="220">
        <v>18115555</v>
      </c>
      <c r="L34" s="220"/>
      <c r="M34" s="333">
        <f t="shared" si="1"/>
        <v>1779587</v>
      </c>
      <c r="N34" s="220"/>
      <c r="O34" s="220">
        <f t="shared" si="2"/>
        <v>96991</v>
      </c>
      <c r="Q34" s="340">
        <f t="shared" si="3"/>
        <v>0.5</v>
      </c>
      <c r="S34" s="222">
        <v>18.347979273231033</v>
      </c>
    </row>
    <row r="35" spans="1:19" x14ac:dyDescent="0.25">
      <c r="A35" s="214"/>
      <c r="C35" s="232" t="s">
        <v>192</v>
      </c>
      <c r="E35" s="216" t="s">
        <v>183</v>
      </c>
      <c r="F35" s="216" t="s">
        <v>178</v>
      </c>
      <c r="G35" s="332">
        <f>'KIUC Adj Wtd. NS-% of Tot Ret'!$U$29</f>
        <v>-2</v>
      </c>
      <c r="I35" s="218">
        <v>16258655.689999999</v>
      </c>
      <c r="J35" s="231"/>
      <c r="K35" s="220">
        <v>14507970</v>
      </c>
      <c r="L35" s="220"/>
      <c r="M35" s="333">
        <f t="shared" si="1"/>
        <v>2075859</v>
      </c>
      <c r="N35" s="220"/>
      <c r="O35" s="220">
        <f t="shared" si="2"/>
        <v>115095</v>
      </c>
      <c r="Q35" s="340">
        <f t="shared" si="3"/>
        <v>0.71</v>
      </c>
      <c r="S35" s="222">
        <v>18.036012187203436</v>
      </c>
    </row>
    <row r="36" spans="1:19" x14ac:dyDescent="0.25">
      <c r="A36" s="214"/>
      <c r="C36" s="232" t="s">
        <v>193</v>
      </c>
      <c r="E36" s="216" t="s">
        <v>183</v>
      </c>
      <c r="F36" s="216" t="s">
        <v>178</v>
      </c>
      <c r="G36" s="332">
        <f>'KIUC Adj Wtd. NS-% of Tot Ret'!$U$29</f>
        <v>-2</v>
      </c>
      <c r="I36" s="218">
        <v>51066601.710000001</v>
      </c>
      <c r="J36" s="231"/>
      <c r="K36" s="220">
        <v>32981268</v>
      </c>
      <c r="L36" s="220"/>
      <c r="M36" s="333">
        <f t="shared" si="1"/>
        <v>19106666</v>
      </c>
      <c r="N36" s="220"/>
      <c r="O36" s="220">
        <f t="shared" si="2"/>
        <v>905664</v>
      </c>
      <c r="Q36" s="340">
        <f t="shared" si="3"/>
        <v>1.77</v>
      </c>
      <c r="S36" s="222">
        <v>21.096857580601018</v>
      </c>
    </row>
    <row r="37" spans="1:19" x14ac:dyDescent="0.25">
      <c r="A37" s="214"/>
      <c r="C37" s="232" t="s">
        <v>194</v>
      </c>
      <c r="E37" s="216" t="s">
        <v>183</v>
      </c>
      <c r="F37" s="216" t="s">
        <v>178</v>
      </c>
      <c r="G37" s="332">
        <f>'KIUC Adj Wtd. NS-% of Tot Ret'!$U$29</f>
        <v>-2</v>
      </c>
      <c r="I37" s="218">
        <v>33248360.760000002</v>
      </c>
      <c r="J37" s="231"/>
      <c r="K37" s="220">
        <v>15639157</v>
      </c>
      <c r="L37" s="220"/>
      <c r="M37" s="333">
        <f t="shared" si="1"/>
        <v>18274171</v>
      </c>
      <c r="N37" s="220"/>
      <c r="O37" s="220">
        <f t="shared" si="2"/>
        <v>826928</v>
      </c>
      <c r="Q37" s="340">
        <f t="shared" si="3"/>
        <v>2.4900000000000002</v>
      </c>
      <c r="S37" s="222">
        <v>22.098875580000755</v>
      </c>
    </row>
    <row r="38" spans="1:19" x14ac:dyDescent="0.25">
      <c r="A38" s="214"/>
      <c r="C38" s="232" t="s">
        <v>195</v>
      </c>
      <c r="E38" s="216" t="s">
        <v>183</v>
      </c>
      <c r="F38" s="216" t="s">
        <v>178</v>
      </c>
      <c r="G38" s="332">
        <f>'KIUC Adj Wtd. NS-% of Tot Ret'!$U$29</f>
        <v>-2</v>
      </c>
      <c r="I38" s="223">
        <v>15817337.720000001</v>
      </c>
      <c r="J38" s="231"/>
      <c r="K38" s="220">
        <v>13742096</v>
      </c>
      <c r="L38" s="220"/>
      <c r="M38" s="333">
        <f t="shared" si="1"/>
        <v>2391588</v>
      </c>
      <c r="N38" s="220"/>
      <c r="O38" s="220">
        <f t="shared" si="2"/>
        <v>131262</v>
      </c>
      <c r="Q38" s="345">
        <f t="shared" si="3"/>
        <v>0.83</v>
      </c>
      <c r="S38" s="336">
        <v>18.220023129594431</v>
      </c>
    </row>
    <row r="39" spans="1:19" x14ac:dyDescent="0.25">
      <c r="A39" s="214"/>
      <c r="E39" s="216"/>
      <c r="F39" s="216"/>
      <c r="G39" s="217"/>
      <c r="I39" s="218"/>
      <c r="K39" s="233"/>
      <c r="L39" s="211"/>
      <c r="M39" s="233"/>
      <c r="N39" s="211"/>
      <c r="O39" s="233"/>
      <c r="Q39" s="342"/>
      <c r="S39" s="222"/>
    </row>
    <row r="40" spans="1:19" ht="15.6" x14ac:dyDescent="0.3">
      <c r="A40" s="214"/>
      <c r="C40" s="234" t="s">
        <v>196</v>
      </c>
      <c r="E40" s="216"/>
      <c r="F40" s="216"/>
      <c r="G40" s="217"/>
      <c r="I40" s="218">
        <f>+SUBTOTAL(9,I26:I39)</f>
        <v>321692853.29000002</v>
      </c>
      <c r="K40" s="211">
        <f>+SUBTOTAL(9,K26:K39)</f>
        <v>159284854</v>
      </c>
      <c r="L40" s="211"/>
      <c r="M40" s="211">
        <f>+SUBTOTAL(9,M26:M39)</f>
        <v>173885337</v>
      </c>
      <c r="N40" s="211"/>
      <c r="O40" s="211">
        <f>+SUBTOTAL(9,O26:O39)</f>
        <v>6289347</v>
      </c>
      <c r="Q40" s="342">
        <f>O40/I40*100</f>
        <v>1.9550782479865267</v>
      </c>
      <c r="S40" s="222">
        <f>ROUND(M40/O40,1)</f>
        <v>27.6</v>
      </c>
    </row>
    <row r="41" spans="1:19" ht="15.6" x14ac:dyDescent="0.3">
      <c r="A41" s="214"/>
      <c r="C41" s="234"/>
      <c r="E41" s="216"/>
      <c r="F41" s="216"/>
      <c r="G41" s="217"/>
      <c r="I41" s="218"/>
      <c r="K41" s="211"/>
      <c r="L41" s="211"/>
      <c r="M41" s="211"/>
      <c r="N41" s="211"/>
      <c r="O41" s="211"/>
      <c r="Q41" s="342"/>
      <c r="S41" s="222"/>
    </row>
    <row r="42" spans="1:19" x14ac:dyDescent="0.25">
      <c r="Q42" s="340"/>
    </row>
    <row r="43" spans="1:19" x14ac:dyDescent="0.25">
      <c r="A43" s="214">
        <v>311.10000000000002</v>
      </c>
      <c r="C43" s="215" t="s">
        <v>197</v>
      </c>
      <c r="E43" s="216"/>
      <c r="F43" s="216"/>
      <c r="G43" s="217"/>
      <c r="I43" s="218"/>
      <c r="K43" s="211"/>
      <c r="L43" s="211"/>
      <c r="M43" s="211"/>
      <c r="N43" s="211"/>
      <c r="O43" s="211"/>
      <c r="Q43" s="342"/>
      <c r="S43" s="222"/>
    </row>
    <row r="44" spans="1:19" x14ac:dyDescent="0.25">
      <c r="A44" s="214"/>
      <c r="C44" s="215" t="s">
        <v>198</v>
      </c>
      <c r="E44" s="216" t="s">
        <v>199</v>
      </c>
      <c r="F44" s="216" t="s">
        <v>178</v>
      </c>
      <c r="G44" s="217">
        <v>0</v>
      </c>
      <c r="I44" s="218">
        <v>4562600.3</v>
      </c>
      <c r="J44" s="231"/>
      <c r="K44" s="220">
        <v>2148119</v>
      </c>
      <c r="L44" s="220"/>
      <c r="M44" s="333">
        <f>ROUND(I44*(1-(G44/100))-K44,0)</f>
        <v>2414481</v>
      </c>
      <c r="N44" s="220"/>
      <c r="O44" s="220">
        <f>ROUND(M44/S44,0)</f>
        <v>48425</v>
      </c>
      <c r="Q44" s="340">
        <f t="shared" ref="Q44:Q46" si="4">ROUND(O44/I44*100,2)</f>
        <v>1.06</v>
      </c>
      <c r="S44" s="222">
        <v>49.860216830149717</v>
      </c>
    </row>
    <row r="45" spans="1:19" x14ac:dyDescent="0.25">
      <c r="A45" s="214"/>
      <c r="C45" s="232" t="s">
        <v>200</v>
      </c>
      <c r="E45" s="216" t="s">
        <v>199</v>
      </c>
      <c r="F45" s="216" t="s">
        <v>178</v>
      </c>
      <c r="G45" s="217">
        <v>0</v>
      </c>
      <c r="I45" s="218">
        <v>39480.550000000003</v>
      </c>
      <c r="J45" s="231"/>
      <c r="K45" s="220">
        <v>34420</v>
      </c>
      <c r="L45" s="220"/>
      <c r="M45" s="333">
        <f>ROUND(I45*(1-(G45/100))-K45,0)</f>
        <v>5061</v>
      </c>
      <c r="N45" s="220"/>
      <c r="O45" s="220">
        <f>ROUND(M45/S45,0)</f>
        <v>274</v>
      </c>
      <c r="Q45" s="340">
        <f t="shared" si="4"/>
        <v>0.69</v>
      </c>
      <c r="S45" s="222">
        <v>18.470802919708028</v>
      </c>
    </row>
    <row r="46" spans="1:19" x14ac:dyDescent="0.25">
      <c r="A46" s="214"/>
      <c r="C46" s="232" t="s">
        <v>201</v>
      </c>
      <c r="E46" s="216" t="s">
        <v>199</v>
      </c>
      <c r="F46" s="216" t="s">
        <v>178</v>
      </c>
      <c r="G46" s="217">
        <v>0</v>
      </c>
      <c r="I46" s="223">
        <v>322828.55</v>
      </c>
      <c r="J46" s="231"/>
      <c r="K46" s="224">
        <v>304586</v>
      </c>
      <c r="L46" s="220"/>
      <c r="M46" s="334">
        <f>ROUND(I46*(1-(G46/100))-K46,0)</f>
        <v>18243</v>
      </c>
      <c r="N46" s="220"/>
      <c r="O46" s="224">
        <f>ROUND(M46/S46,0)</f>
        <v>986</v>
      </c>
      <c r="Q46" s="345">
        <f t="shared" si="4"/>
        <v>0.31</v>
      </c>
      <c r="S46" s="336">
        <v>18.502028397565923</v>
      </c>
    </row>
    <row r="47" spans="1:19" ht="15.6" x14ac:dyDescent="0.3">
      <c r="A47" s="214"/>
      <c r="C47" s="234"/>
      <c r="E47" s="216"/>
      <c r="F47" s="216"/>
      <c r="G47" s="217"/>
      <c r="I47" s="218"/>
      <c r="K47" s="211"/>
      <c r="L47" s="211"/>
      <c r="M47" s="211"/>
      <c r="N47" s="211"/>
      <c r="O47" s="211"/>
      <c r="Q47" s="342"/>
      <c r="S47" s="222"/>
    </row>
    <row r="48" spans="1:19" ht="15.6" x14ac:dyDescent="0.3">
      <c r="A48" s="214"/>
      <c r="C48" s="234" t="s">
        <v>202</v>
      </c>
      <c r="E48" s="216"/>
      <c r="F48" s="216"/>
      <c r="G48" s="217"/>
      <c r="I48" s="218">
        <f>+SUBTOTAL(9,I44:I47)</f>
        <v>4924909.3999999994</v>
      </c>
      <c r="K48" s="211">
        <f>+SUBTOTAL(9,K44:K47)</f>
        <v>2487125</v>
      </c>
      <c r="L48" s="211"/>
      <c r="M48" s="211">
        <f>+SUBTOTAL(9,M44:M47)</f>
        <v>2437785</v>
      </c>
      <c r="N48" s="211"/>
      <c r="O48" s="211">
        <f>+SUBTOTAL(9,O44:O47)</f>
        <v>49685</v>
      </c>
      <c r="Q48" s="342">
        <f>O48/I48*100</f>
        <v>1.0088510460720355</v>
      </c>
      <c r="S48" s="222">
        <f>ROUND(M48/O48,1)</f>
        <v>49.1</v>
      </c>
    </row>
    <row r="49" spans="1:19" ht="15.6" x14ac:dyDescent="0.3">
      <c r="A49" s="214"/>
      <c r="C49" s="234"/>
      <c r="E49" s="216"/>
      <c r="F49" s="216"/>
      <c r="G49" s="217"/>
      <c r="I49" s="218"/>
      <c r="K49" s="211"/>
      <c r="L49" s="211"/>
      <c r="M49" s="211"/>
      <c r="N49" s="211"/>
      <c r="O49" s="211"/>
      <c r="Q49" s="342"/>
      <c r="S49" s="222"/>
    </row>
    <row r="50" spans="1:19" x14ac:dyDescent="0.25">
      <c r="A50" s="214">
        <v>311.2</v>
      </c>
      <c r="C50" s="215" t="s">
        <v>203</v>
      </c>
      <c r="E50" s="216"/>
      <c r="F50" s="216"/>
      <c r="G50" s="217"/>
      <c r="I50" s="218"/>
      <c r="K50" s="211"/>
      <c r="L50" s="211"/>
      <c r="M50" s="211"/>
      <c r="N50" s="211"/>
      <c r="O50" s="211"/>
      <c r="Q50" s="342"/>
      <c r="S50" s="222"/>
    </row>
    <row r="51" spans="1:19" x14ac:dyDescent="0.25">
      <c r="A51" s="214"/>
      <c r="C51" s="215" t="s">
        <v>204</v>
      </c>
      <c r="E51" s="216" t="s">
        <v>183</v>
      </c>
      <c r="F51" s="216" t="s">
        <v>178</v>
      </c>
      <c r="G51" s="217">
        <v>-10</v>
      </c>
      <c r="I51" s="218">
        <v>1692976.56</v>
      </c>
      <c r="J51" s="231"/>
      <c r="K51" s="220">
        <v>1862274</v>
      </c>
      <c r="L51" s="220"/>
      <c r="M51" s="220">
        <v>0</v>
      </c>
      <c r="N51" s="220"/>
      <c r="O51" s="220">
        <v>0</v>
      </c>
      <c r="Q51" s="342">
        <v>0</v>
      </c>
      <c r="S51" s="222">
        <v>0</v>
      </c>
    </row>
    <row r="52" spans="1:19" x14ac:dyDescent="0.25">
      <c r="A52" s="214"/>
      <c r="C52" s="215" t="s">
        <v>205</v>
      </c>
      <c r="E52" s="216" t="s">
        <v>183</v>
      </c>
      <c r="F52" s="216" t="s">
        <v>178</v>
      </c>
      <c r="G52" s="217">
        <v>-10</v>
      </c>
      <c r="I52" s="218">
        <v>583381.43999999994</v>
      </c>
      <c r="J52" s="231"/>
      <c r="K52" s="220">
        <v>641720</v>
      </c>
      <c r="L52" s="220"/>
      <c r="M52" s="220">
        <v>0</v>
      </c>
      <c r="N52" s="220"/>
      <c r="O52" s="220">
        <v>0</v>
      </c>
      <c r="Q52" s="342">
        <v>0</v>
      </c>
      <c r="R52" s="225"/>
      <c r="S52" s="222">
        <v>0</v>
      </c>
    </row>
    <row r="53" spans="1:19" x14ac:dyDescent="0.25">
      <c r="A53" s="214"/>
      <c r="C53" s="232" t="s">
        <v>206</v>
      </c>
      <c r="E53" s="216" t="s">
        <v>183</v>
      </c>
      <c r="F53" s="216" t="s">
        <v>178</v>
      </c>
      <c r="G53" s="217">
        <v>-10</v>
      </c>
      <c r="I53" s="218">
        <v>2549285.0099999998</v>
      </c>
      <c r="J53" s="231"/>
      <c r="K53" s="220">
        <v>2804214</v>
      </c>
      <c r="L53" s="220"/>
      <c r="M53" s="220">
        <v>0</v>
      </c>
      <c r="N53" s="220"/>
      <c r="O53" s="220">
        <v>0</v>
      </c>
      <c r="Q53" s="342">
        <v>0</v>
      </c>
      <c r="S53" s="222">
        <v>0</v>
      </c>
    </row>
    <row r="54" spans="1:19" x14ac:dyDescent="0.25">
      <c r="A54" s="214"/>
      <c r="C54" s="232" t="s">
        <v>207</v>
      </c>
      <c r="E54" s="216" t="s">
        <v>183</v>
      </c>
      <c r="F54" s="216" t="s">
        <v>178</v>
      </c>
      <c r="G54" s="217">
        <v>-10</v>
      </c>
      <c r="I54" s="218">
        <v>4560022.0599999996</v>
      </c>
      <c r="J54" s="231"/>
      <c r="K54" s="220">
        <v>5016024</v>
      </c>
      <c r="L54" s="220"/>
      <c r="M54" s="220">
        <v>0</v>
      </c>
      <c r="N54" s="220"/>
      <c r="O54" s="220">
        <v>0</v>
      </c>
      <c r="Q54" s="342">
        <v>0</v>
      </c>
      <c r="S54" s="222">
        <v>0</v>
      </c>
    </row>
    <row r="55" spans="1:19" x14ac:dyDescent="0.25">
      <c r="A55" s="214"/>
      <c r="C55" s="232" t="s">
        <v>208</v>
      </c>
      <c r="E55" s="216" t="s">
        <v>183</v>
      </c>
      <c r="F55" s="216" t="s">
        <v>178</v>
      </c>
      <c r="G55" s="217">
        <v>-10</v>
      </c>
      <c r="I55" s="218">
        <v>1558538.26</v>
      </c>
      <c r="J55" s="231"/>
      <c r="K55" s="220">
        <v>1714392</v>
      </c>
      <c r="L55" s="220"/>
      <c r="M55" s="220">
        <v>0</v>
      </c>
      <c r="N55" s="220"/>
      <c r="O55" s="220">
        <v>0</v>
      </c>
      <c r="Q55" s="342">
        <v>0</v>
      </c>
      <c r="R55" s="225"/>
      <c r="S55" s="222">
        <v>0</v>
      </c>
    </row>
    <row r="56" spans="1:19" x14ac:dyDescent="0.25">
      <c r="A56" s="214"/>
      <c r="C56" s="232" t="s">
        <v>209</v>
      </c>
      <c r="E56" s="216" t="s">
        <v>183</v>
      </c>
      <c r="F56" s="216" t="s">
        <v>178</v>
      </c>
      <c r="G56" s="217">
        <v>-10</v>
      </c>
      <c r="I56" s="223">
        <v>37239.96</v>
      </c>
      <c r="J56" s="231"/>
      <c r="K56" s="224">
        <v>40964</v>
      </c>
      <c r="L56" s="220"/>
      <c r="M56" s="224">
        <v>0</v>
      </c>
      <c r="N56" s="220"/>
      <c r="O56" s="224">
        <v>0</v>
      </c>
      <c r="Q56" s="343">
        <v>0</v>
      </c>
      <c r="R56" s="225"/>
      <c r="S56" s="336">
        <v>0</v>
      </c>
    </row>
    <row r="57" spans="1:19" ht="15.6" x14ac:dyDescent="0.3">
      <c r="A57" s="214"/>
      <c r="C57" s="234"/>
      <c r="E57" s="216"/>
      <c r="F57" s="216"/>
      <c r="G57" s="217"/>
      <c r="I57" s="218"/>
      <c r="K57" s="211"/>
      <c r="L57" s="211"/>
      <c r="M57" s="211"/>
      <c r="N57" s="211"/>
      <c r="O57" s="211"/>
      <c r="Q57" s="342"/>
      <c r="S57" s="222"/>
    </row>
    <row r="58" spans="1:19" ht="15.6" x14ac:dyDescent="0.3">
      <c r="A58" s="214"/>
      <c r="C58" s="234" t="s">
        <v>210</v>
      </c>
      <c r="E58" s="216"/>
      <c r="F58" s="216"/>
      <c r="G58" s="217"/>
      <c r="I58" s="218">
        <f>+SUBTOTAL(9,I51:I57)</f>
        <v>10981443.290000001</v>
      </c>
      <c r="K58" s="211">
        <f>+SUBTOTAL(9,K51:K57)</f>
        <v>12079588</v>
      </c>
      <c r="L58" s="211"/>
      <c r="M58" s="211">
        <f>+SUBTOTAL(9,M51:M57)</f>
        <v>0</v>
      </c>
      <c r="N58" s="211"/>
      <c r="O58" s="211">
        <f>+SUBTOTAL(9,O51:O57)</f>
        <v>0</v>
      </c>
      <c r="Q58" s="342">
        <f>O58/I58*100</f>
        <v>0</v>
      </c>
      <c r="S58" s="222">
        <v>0</v>
      </c>
    </row>
    <row r="59" spans="1:19" ht="15.6" x14ac:dyDescent="0.3">
      <c r="A59" s="214"/>
      <c r="C59" s="234"/>
      <c r="E59" s="216"/>
      <c r="F59" s="216"/>
      <c r="G59" s="217"/>
      <c r="I59" s="218"/>
      <c r="K59" s="211"/>
      <c r="L59" s="211"/>
      <c r="M59" s="211"/>
      <c r="N59" s="211"/>
      <c r="O59" s="211"/>
      <c r="Q59" s="342"/>
      <c r="S59" s="222"/>
    </row>
    <row r="60" spans="1:19" x14ac:dyDescent="0.25">
      <c r="A60" s="214">
        <v>312</v>
      </c>
      <c r="C60" s="112" t="s">
        <v>211</v>
      </c>
      <c r="I60" s="218"/>
      <c r="K60" s="211"/>
      <c r="L60" s="211"/>
      <c r="M60" s="211"/>
      <c r="N60" s="211"/>
      <c r="O60" s="211"/>
      <c r="Q60" s="342"/>
      <c r="S60" s="222"/>
    </row>
    <row r="61" spans="1:19" x14ac:dyDescent="0.25">
      <c r="A61" s="214"/>
      <c r="C61" s="215" t="s">
        <v>182</v>
      </c>
      <c r="E61" s="210" t="s">
        <v>212</v>
      </c>
      <c r="F61" s="210" t="s">
        <v>178</v>
      </c>
      <c r="G61" s="332">
        <f>'KIUC Adj Wtd. NS-% of Tot Ret'!$U$71</f>
        <v>-7</v>
      </c>
      <c r="I61" s="218">
        <v>531933576.48000002</v>
      </c>
      <c r="K61" s="211">
        <v>92306117</v>
      </c>
      <c r="L61" s="211"/>
      <c r="M61" s="333">
        <f t="shared" ref="M61:M74" si="5">ROUND(I61*(1-(G61/100))-K61,0)</f>
        <v>476862810</v>
      </c>
      <c r="N61" s="220"/>
      <c r="O61" s="220">
        <f t="shared" ref="O61:O74" si="6">ROUND(M61/S61,0)</f>
        <v>10650694</v>
      </c>
      <c r="Q61" s="340">
        <f t="shared" ref="Q61:Q74" si="7">ROUND(O61/I61*100,2)</f>
        <v>2</v>
      </c>
      <c r="S61" s="222">
        <v>44.772931946534953</v>
      </c>
    </row>
    <row r="62" spans="1:19" x14ac:dyDescent="0.25">
      <c r="A62" s="214"/>
      <c r="C62" s="215" t="s">
        <v>184</v>
      </c>
      <c r="E62" s="210" t="s">
        <v>212</v>
      </c>
      <c r="F62" s="210" t="s">
        <v>178</v>
      </c>
      <c r="G62" s="332">
        <f>'KIUC Adj Wtd. NS-% of Tot Ret'!$U$71</f>
        <v>-7</v>
      </c>
      <c r="I62" s="218">
        <v>73021689.569999993</v>
      </c>
      <c r="K62" s="211">
        <v>18602423</v>
      </c>
      <c r="L62" s="211"/>
      <c r="M62" s="333">
        <f t="shared" si="5"/>
        <v>59530785</v>
      </c>
      <c r="N62" s="220"/>
      <c r="O62" s="220">
        <f t="shared" si="6"/>
        <v>1339277</v>
      </c>
      <c r="Q62" s="340">
        <f t="shared" si="7"/>
        <v>1.83</v>
      </c>
      <c r="S62" s="222">
        <v>44.449944500237855</v>
      </c>
    </row>
    <row r="63" spans="1:19" x14ac:dyDescent="0.25">
      <c r="A63" s="214"/>
      <c r="C63" s="232" t="s">
        <v>186</v>
      </c>
      <c r="E63" s="216" t="s">
        <v>212</v>
      </c>
      <c r="F63" s="216" t="s">
        <v>178</v>
      </c>
      <c r="G63" s="332">
        <f>'KIUC Adj Wtd. NS-% of Tot Ret'!$U$21</f>
        <v>-2</v>
      </c>
      <c r="I63" s="218">
        <v>40216199.409999996</v>
      </c>
      <c r="J63" s="231"/>
      <c r="K63" s="220">
        <v>22985071</v>
      </c>
      <c r="L63" s="220"/>
      <c r="M63" s="333">
        <f t="shared" si="5"/>
        <v>18035452</v>
      </c>
      <c r="N63" s="220"/>
      <c r="O63" s="220">
        <f t="shared" si="6"/>
        <v>2440118</v>
      </c>
      <c r="Q63" s="340">
        <f t="shared" si="7"/>
        <v>6.07</v>
      </c>
      <c r="S63" s="222">
        <v>7.3912214077940037</v>
      </c>
    </row>
    <row r="64" spans="1:19" x14ac:dyDescent="0.25">
      <c r="A64" s="214"/>
      <c r="C64" s="232" t="s">
        <v>187</v>
      </c>
      <c r="E64" s="216" t="s">
        <v>212</v>
      </c>
      <c r="F64" s="216" t="s">
        <v>178</v>
      </c>
      <c r="G64" s="332">
        <f>'KIUC Adj Wtd. NS-% of Tot Ret'!$U$21</f>
        <v>-2</v>
      </c>
      <c r="I64" s="218">
        <v>41452992.229999997</v>
      </c>
      <c r="J64" s="231"/>
      <c r="K64" s="220">
        <v>15937592</v>
      </c>
      <c r="L64" s="220"/>
      <c r="M64" s="333">
        <f t="shared" si="5"/>
        <v>26344460</v>
      </c>
      <c r="N64" s="220"/>
      <c r="O64" s="220">
        <f t="shared" si="6"/>
        <v>2011021</v>
      </c>
      <c r="Q64" s="340">
        <f t="shared" si="7"/>
        <v>4.8499999999999996</v>
      </c>
      <c r="S64" s="222">
        <v>13.100039998222302</v>
      </c>
    </row>
    <row r="65" spans="1:19" x14ac:dyDescent="0.25">
      <c r="A65" s="214"/>
      <c r="C65" s="232" t="s">
        <v>188</v>
      </c>
      <c r="E65" s="216" t="s">
        <v>212</v>
      </c>
      <c r="F65" s="216" t="s">
        <v>178</v>
      </c>
      <c r="G65" s="332">
        <f>'KIUC Adj Wtd. NS-% of Tot Ret'!$U$21</f>
        <v>-2</v>
      </c>
      <c r="I65" s="218">
        <v>335039815.44</v>
      </c>
      <c r="J65" s="231"/>
      <c r="K65" s="220">
        <v>74041334</v>
      </c>
      <c r="L65" s="220"/>
      <c r="M65" s="333">
        <f t="shared" si="5"/>
        <v>267699278</v>
      </c>
      <c r="N65" s="220"/>
      <c r="O65" s="220">
        <f t="shared" si="6"/>
        <v>14142829</v>
      </c>
      <c r="Q65" s="340">
        <f t="shared" si="7"/>
        <v>4.22</v>
      </c>
      <c r="S65" s="222">
        <v>18.928269353489487</v>
      </c>
    </row>
    <row r="66" spans="1:19" x14ac:dyDescent="0.25">
      <c r="A66" s="214"/>
      <c r="C66" s="232" t="s">
        <v>189</v>
      </c>
      <c r="E66" s="216" t="s">
        <v>212</v>
      </c>
      <c r="F66" s="216" t="s">
        <v>178</v>
      </c>
      <c r="G66" s="332">
        <f>'KIUC Adj Wtd. NS-% of Tot Ret'!$U$21</f>
        <v>-2</v>
      </c>
      <c r="I66" s="218">
        <v>334559939.62</v>
      </c>
      <c r="J66" s="231"/>
      <c r="K66" s="220">
        <v>77676980</v>
      </c>
      <c r="L66" s="220"/>
      <c r="M66" s="333">
        <f t="shared" si="5"/>
        <v>263574158</v>
      </c>
      <c r="N66" s="220"/>
      <c r="O66" s="220">
        <f t="shared" si="6"/>
        <v>13833567</v>
      </c>
      <c r="Q66" s="340">
        <f t="shared" si="7"/>
        <v>4.13</v>
      </c>
      <c r="S66" s="222">
        <v>19.053231659798172</v>
      </c>
    </row>
    <row r="67" spans="1:19" x14ac:dyDescent="0.25">
      <c r="A67" s="214"/>
      <c r="C67" s="232" t="s">
        <v>190</v>
      </c>
      <c r="E67" s="216" t="s">
        <v>212</v>
      </c>
      <c r="F67" s="216" t="s">
        <v>178</v>
      </c>
      <c r="G67" s="332">
        <f>'KIUC Adj Wtd. NS-% of Tot Ret'!$U$29</f>
        <v>-2</v>
      </c>
      <c r="I67" s="218">
        <v>138832539.38999999</v>
      </c>
      <c r="J67" s="231"/>
      <c r="K67" s="220">
        <v>47058422</v>
      </c>
      <c r="L67" s="220"/>
      <c r="M67" s="333">
        <f t="shared" si="5"/>
        <v>94550768</v>
      </c>
      <c r="N67" s="220"/>
      <c r="O67" s="220">
        <f t="shared" si="6"/>
        <v>5233348</v>
      </c>
      <c r="Q67" s="340">
        <f t="shared" si="7"/>
        <v>3.77</v>
      </c>
      <c r="S67" s="222">
        <v>18.066976183982952</v>
      </c>
    </row>
    <row r="68" spans="1:19" x14ac:dyDescent="0.25">
      <c r="A68" s="214"/>
      <c r="C68" s="232" t="s">
        <v>191</v>
      </c>
      <c r="E68" s="216" t="s">
        <v>212</v>
      </c>
      <c r="F68" s="216" t="s">
        <v>178</v>
      </c>
      <c r="G68" s="332">
        <f>'KIUC Adj Wtd. NS-% of Tot Ret'!$U$29</f>
        <v>-2</v>
      </c>
      <c r="I68" s="218">
        <v>347267291.08999997</v>
      </c>
      <c r="J68" s="231"/>
      <c r="K68" s="220">
        <v>96144803</v>
      </c>
      <c r="L68" s="220"/>
      <c r="M68" s="333">
        <f t="shared" si="5"/>
        <v>258067834</v>
      </c>
      <c r="N68" s="220"/>
      <c r="O68" s="220">
        <f t="shared" si="6"/>
        <v>14337951</v>
      </c>
      <c r="Q68" s="340">
        <f t="shared" si="7"/>
        <v>4.13</v>
      </c>
      <c r="S68" s="222">
        <v>17.998934562855467</v>
      </c>
    </row>
    <row r="69" spans="1:19" x14ac:dyDescent="0.25">
      <c r="A69" s="214"/>
      <c r="C69" s="232" t="s">
        <v>192</v>
      </c>
      <c r="E69" s="216" t="s">
        <v>212</v>
      </c>
      <c r="F69" s="216" t="s">
        <v>178</v>
      </c>
      <c r="G69" s="332">
        <f>'KIUC Adj Wtd. NS-% of Tot Ret'!$U$29</f>
        <v>-2</v>
      </c>
      <c r="I69" s="218">
        <v>269565973.05000001</v>
      </c>
      <c r="J69" s="231"/>
      <c r="K69" s="220">
        <v>67704359</v>
      </c>
      <c r="L69" s="220"/>
      <c r="M69" s="333">
        <f t="shared" si="5"/>
        <v>207252934</v>
      </c>
      <c r="N69" s="220"/>
      <c r="O69" s="220">
        <f t="shared" si="6"/>
        <v>11525613</v>
      </c>
      <c r="Q69" s="340">
        <f t="shared" si="7"/>
        <v>4.28</v>
      </c>
      <c r="S69" s="222">
        <v>17.981944836722686</v>
      </c>
    </row>
    <row r="70" spans="1:19" x14ac:dyDescent="0.25">
      <c r="A70" s="214"/>
      <c r="C70" s="232" t="s">
        <v>193</v>
      </c>
      <c r="E70" s="216" t="s">
        <v>212</v>
      </c>
      <c r="F70" s="216" t="s">
        <v>178</v>
      </c>
      <c r="G70" s="332">
        <f>'KIUC Adj Wtd. NS-% of Tot Ret'!$U$29</f>
        <v>-2</v>
      </c>
      <c r="I70" s="218">
        <v>425512609.68000001</v>
      </c>
      <c r="J70" s="231"/>
      <c r="K70" s="220">
        <v>168531725</v>
      </c>
      <c r="L70" s="220"/>
      <c r="M70" s="333">
        <f t="shared" si="5"/>
        <v>265491137</v>
      </c>
      <c r="N70" s="220"/>
      <c r="O70" s="220">
        <f t="shared" si="6"/>
        <v>12871933</v>
      </c>
      <c r="Q70" s="340">
        <f t="shared" si="7"/>
        <v>3.03</v>
      </c>
      <c r="S70" s="222">
        <v>20.625584845889676</v>
      </c>
    </row>
    <row r="71" spans="1:19" x14ac:dyDescent="0.25">
      <c r="A71" s="214"/>
      <c r="C71" s="232" t="s">
        <v>194</v>
      </c>
      <c r="E71" s="216" t="s">
        <v>212</v>
      </c>
      <c r="F71" s="216" t="s">
        <v>178</v>
      </c>
      <c r="G71" s="332">
        <f>'KIUC Adj Wtd. NS-% of Tot Ret'!$U$29</f>
        <v>-2</v>
      </c>
      <c r="I71" s="218">
        <v>735664440.23000002</v>
      </c>
      <c r="J71" s="231"/>
      <c r="K71" s="220">
        <v>135118842</v>
      </c>
      <c r="L71" s="220"/>
      <c r="M71" s="333">
        <f t="shared" si="5"/>
        <v>615258887</v>
      </c>
      <c r="N71" s="220"/>
      <c r="O71" s="220">
        <f t="shared" si="6"/>
        <v>28337904</v>
      </c>
      <c r="Q71" s="340">
        <f t="shared" si="7"/>
        <v>3.85</v>
      </c>
      <c r="S71" s="222">
        <v>21.711517222714214</v>
      </c>
    </row>
    <row r="72" spans="1:19" x14ac:dyDescent="0.25">
      <c r="A72" s="235"/>
      <c r="C72" s="232" t="s">
        <v>195</v>
      </c>
      <c r="E72" s="216" t="s">
        <v>212</v>
      </c>
      <c r="F72" s="216" t="s">
        <v>178</v>
      </c>
      <c r="G72" s="332">
        <f>'KIUC Adj Wtd. NS-% of Tot Ret'!$U$29</f>
        <v>-2</v>
      </c>
      <c r="I72" s="218">
        <v>66258293.729999997</v>
      </c>
      <c r="J72" s="231"/>
      <c r="K72" s="220">
        <v>59902017</v>
      </c>
      <c r="L72" s="220"/>
      <c r="M72" s="333">
        <f t="shared" si="5"/>
        <v>7681443</v>
      </c>
      <c r="N72" s="220"/>
      <c r="O72" s="220">
        <f t="shared" si="6"/>
        <v>428815</v>
      </c>
      <c r="Q72" s="340">
        <f t="shared" si="7"/>
        <v>0.65</v>
      </c>
      <c r="S72" s="222">
        <v>17.913179135750571</v>
      </c>
    </row>
    <row r="73" spans="1:19" x14ac:dyDescent="0.25">
      <c r="A73" s="214"/>
      <c r="C73" s="232" t="s">
        <v>213</v>
      </c>
      <c r="E73" s="216" t="s">
        <v>212</v>
      </c>
      <c r="F73" s="216" t="s">
        <v>178</v>
      </c>
      <c r="G73" s="332">
        <f>'KIUC Adj Wtd. NS-% of Tot Ret'!$U$29</f>
        <v>-2</v>
      </c>
      <c r="I73" s="236">
        <v>118460532.34</v>
      </c>
      <c r="J73" s="231"/>
      <c r="K73" s="220">
        <v>31824024</v>
      </c>
      <c r="L73" s="220"/>
      <c r="M73" s="333">
        <f t="shared" si="5"/>
        <v>89005719</v>
      </c>
      <c r="N73" s="220"/>
      <c r="O73" s="220">
        <f t="shared" si="6"/>
        <v>4283172</v>
      </c>
      <c r="Q73" s="340">
        <f t="shared" si="7"/>
        <v>3.62</v>
      </c>
      <c r="S73" s="222">
        <v>20.780330204312332</v>
      </c>
    </row>
    <row r="74" spans="1:19" x14ac:dyDescent="0.25">
      <c r="A74" s="214"/>
      <c r="C74" s="232" t="s">
        <v>214</v>
      </c>
      <c r="E74" s="216" t="s">
        <v>212</v>
      </c>
      <c r="F74" s="216" t="s">
        <v>178</v>
      </c>
      <c r="G74" s="332">
        <f>'KIUC Adj Wtd. NS-% of Tot Ret'!$U$29</f>
        <v>-2</v>
      </c>
      <c r="I74" s="223">
        <v>253701662.19999999</v>
      </c>
      <c r="J74" s="231"/>
      <c r="K74" s="220">
        <v>77381453</v>
      </c>
      <c r="L74" s="220"/>
      <c r="M74" s="333">
        <f t="shared" si="5"/>
        <v>181394242</v>
      </c>
      <c r="N74" s="220"/>
      <c r="O74" s="220">
        <f t="shared" si="6"/>
        <v>8297933</v>
      </c>
      <c r="Q74" s="345">
        <f t="shared" si="7"/>
        <v>3.27</v>
      </c>
      <c r="S74" s="336">
        <v>21.860171683139946</v>
      </c>
    </row>
    <row r="75" spans="1:19" x14ac:dyDescent="0.25">
      <c r="A75" s="214"/>
      <c r="E75" s="216"/>
      <c r="F75" s="216"/>
      <c r="G75" s="217"/>
      <c r="I75" s="218"/>
      <c r="K75" s="233"/>
      <c r="L75" s="211"/>
      <c r="M75" s="233"/>
      <c r="N75" s="211"/>
      <c r="O75" s="233"/>
      <c r="Q75" s="342"/>
      <c r="S75" s="222"/>
    </row>
    <row r="76" spans="1:19" ht="15.6" x14ac:dyDescent="0.3">
      <c r="A76" s="214"/>
      <c r="C76" s="234" t="s">
        <v>215</v>
      </c>
      <c r="E76" s="216"/>
      <c r="F76" s="216"/>
      <c r="G76" s="217"/>
      <c r="I76" s="218">
        <f>+SUBTOTAL(9,I61:I75)</f>
        <v>3711487554.4599996</v>
      </c>
      <c r="K76" s="211">
        <f>+SUBTOTAL(9,K61:K75)</f>
        <v>985215162</v>
      </c>
      <c r="L76" s="211"/>
      <c r="M76" s="211">
        <f>+SUBTOTAL(9,M61:M75)</f>
        <v>2830749907</v>
      </c>
      <c r="N76" s="211"/>
      <c r="O76" s="211">
        <f>+SUBTOTAL(9,O61:O75)</f>
        <v>129734175</v>
      </c>
      <c r="Q76" s="342">
        <f>O76/I76*100</f>
        <v>3.4954764928175974</v>
      </c>
      <c r="S76" s="222">
        <f>ROUND(M76/O76,1)</f>
        <v>21.8</v>
      </c>
    </row>
    <row r="77" spans="1:19" ht="15.6" x14ac:dyDescent="0.3">
      <c r="C77" s="237"/>
      <c r="Q77" s="340"/>
    </row>
    <row r="78" spans="1:19" x14ac:dyDescent="0.25">
      <c r="A78" s="214">
        <v>312.10000000000002</v>
      </c>
      <c r="C78" s="215" t="s">
        <v>216</v>
      </c>
      <c r="E78" s="216"/>
      <c r="F78" s="216"/>
      <c r="G78" s="217"/>
      <c r="I78" s="218"/>
      <c r="K78" s="211"/>
      <c r="L78" s="211"/>
      <c r="M78" s="211"/>
      <c r="N78" s="211"/>
      <c r="O78" s="211"/>
      <c r="Q78" s="342"/>
      <c r="S78" s="222"/>
    </row>
    <row r="79" spans="1:19" x14ac:dyDescent="0.25">
      <c r="A79" s="214"/>
      <c r="C79" s="215" t="s">
        <v>198</v>
      </c>
      <c r="E79" s="216" t="s">
        <v>199</v>
      </c>
      <c r="F79" s="216" t="s">
        <v>178</v>
      </c>
      <c r="G79" s="217">
        <v>0</v>
      </c>
      <c r="I79" s="236">
        <v>4610665.2300000004</v>
      </c>
      <c r="J79" s="231"/>
      <c r="K79" s="220">
        <v>676102</v>
      </c>
      <c r="L79" s="220"/>
      <c r="M79" s="333">
        <f t="shared" ref="M79:M88" si="8">ROUND(I79*(1-(G79/100))-K79,0)</f>
        <v>3934563</v>
      </c>
      <c r="N79" s="220"/>
      <c r="O79" s="220">
        <f>ROUND(M79/S79,0)</f>
        <v>77928</v>
      </c>
      <c r="Q79" s="340">
        <f>ROUND(O79/I79*100,2)</f>
        <v>1.69</v>
      </c>
      <c r="S79" s="222">
        <v>50.489721281182632</v>
      </c>
    </row>
    <row r="80" spans="1:19" x14ac:dyDescent="0.25">
      <c r="A80" s="214"/>
      <c r="C80" s="215" t="s">
        <v>217</v>
      </c>
      <c r="E80" s="210" t="s">
        <v>199</v>
      </c>
      <c r="F80" s="210" t="s">
        <v>178</v>
      </c>
      <c r="G80" s="217">
        <v>0</v>
      </c>
      <c r="I80" s="218">
        <v>575455.72</v>
      </c>
      <c r="K80" s="211">
        <v>575456</v>
      </c>
      <c r="L80" s="211"/>
      <c r="M80" s="333">
        <f t="shared" si="8"/>
        <v>0</v>
      </c>
      <c r="N80" s="220"/>
      <c r="O80" s="220"/>
      <c r="Q80" s="342">
        <v>0</v>
      </c>
      <c r="S80" s="222">
        <v>0</v>
      </c>
    </row>
    <row r="81" spans="1:19" x14ac:dyDescent="0.25">
      <c r="C81" s="232" t="s">
        <v>218</v>
      </c>
      <c r="E81" s="210" t="s">
        <v>199</v>
      </c>
      <c r="F81" s="210" t="s">
        <v>178</v>
      </c>
      <c r="G81" s="217">
        <v>0</v>
      </c>
      <c r="I81" s="218">
        <v>1831840.98</v>
      </c>
      <c r="K81" s="211">
        <v>1831841</v>
      </c>
      <c r="L81" s="211"/>
      <c r="M81" s="333">
        <f t="shared" si="8"/>
        <v>0</v>
      </c>
      <c r="N81" s="220"/>
      <c r="O81" s="220"/>
      <c r="Q81" s="342">
        <v>0</v>
      </c>
      <c r="S81" s="222">
        <v>0</v>
      </c>
    </row>
    <row r="82" spans="1:19" s="241" customFormat="1" x14ac:dyDescent="0.25">
      <c r="A82" s="238"/>
      <c r="B82" s="239"/>
      <c r="C82" s="240" t="s">
        <v>219</v>
      </c>
      <c r="E82" s="242" t="s">
        <v>199</v>
      </c>
      <c r="F82" s="243" t="s">
        <v>178</v>
      </c>
      <c r="G82" s="244">
        <v>0</v>
      </c>
      <c r="I82" s="236">
        <v>91265.89</v>
      </c>
      <c r="J82" s="245"/>
      <c r="K82" s="246">
        <v>91266</v>
      </c>
      <c r="L82" s="246"/>
      <c r="M82" s="333">
        <f t="shared" si="8"/>
        <v>0</v>
      </c>
      <c r="N82" s="220"/>
      <c r="O82" s="220"/>
      <c r="Q82" s="344">
        <v>0</v>
      </c>
      <c r="R82" s="248"/>
      <c r="S82" s="249">
        <v>0</v>
      </c>
    </row>
    <row r="83" spans="1:19" x14ac:dyDescent="0.25">
      <c r="A83" s="214"/>
      <c r="C83" s="232" t="s">
        <v>220</v>
      </c>
      <c r="E83" s="216" t="s">
        <v>199</v>
      </c>
      <c r="F83" s="216" t="s">
        <v>178</v>
      </c>
      <c r="G83" s="217">
        <v>0</v>
      </c>
      <c r="I83" s="218">
        <v>9299115</v>
      </c>
      <c r="J83" s="231"/>
      <c r="K83" s="220">
        <v>7598416</v>
      </c>
      <c r="L83" s="220"/>
      <c r="M83" s="333">
        <f t="shared" si="8"/>
        <v>1700699</v>
      </c>
      <c r="N83" s="220"/>
      <c r="O83" s="220">
        <f>ROUND(M83/S83,0)</f>
        <v>226760</v>
      </c>
      <c r="Q83" s="340">
        <f t="shared" ref="Q83:Q87" si="9">ROUND(O83/I83*100,2)</f>
        <v>2.44</v>
      </c>
      <c r="S83" s="222">
        <v>7.4999955900511557</v>
      </c>
    </row>
    <row r="84" spans="1:19" x14ac:dyDescent="0.25">
      <c r="A84" s="214"/>
      <c r="C84" s="232" t="s">
        <v>221</v>
      </c>
      <c r="E84" s="216" t="s">
        <v>199</v>
      </c>
      <c r="F84" s="216" t="s">
        <v>178</v>
      </c>
      <c r="G84" s="217">
        <v>0</v>
      </c>
      <c r="I84" s="218">
        <v>3909061.67</v>
      </c>
      <c r="J84" s="231"/>
      <c r="K84" s="220">
        <v>3256464</v>
      </c>
      <c r="L84" s="220"/>
      <c r="M84" s="333">
        <f t="shared" si="8"/>
        <v>652598</v>
      </c>
      <c r="N84" s="220"/>
      <c r="O84" s="220">
        <f>ROUND(M84/S84,0)</f>
        <v>48341</v>
      </c>
      <c r="Q84" s="340">
        <f t="shared" si="9"/>
        <v>1.24</v>
      </c>
      <c r="S84" s="222">
        <v>13.49988622494363</v>
      </c>
    </row>
    <row r="85" spans="1:19" x14ac:dyDescent="0.25">
      <c r="A85" s="214"/>
      <c r="C85" s="232" t="s">
        <v>222</v>
      </c>
      <c r="E85" s="216" t="s">
        <v>199</v>
      </c>
      <c r="F85" s="216" t="s">
        <v>178</v>
      </c>
      <c r="G85" s="217">
        <v>0</v>
      </c>
      <c r="I85" s="218">
        <v>19802080.260000002</v>
      </c>
      <c r="J85" s="231"/>
      <c r="K85" s="220">
        <v>6026115</v>
      </c>
      <c r="L85" s="220"/>
      <c r="M85" s="333">
        <f t="shared" si="8"/>
        <v>13775965</v>
      </c>
      <c r="N85" s="220"/>
      <c r="O85" s="220">
        <f>ROUND(M85/S85,0)</f>
        <v>706460</v>
      </c>
      <c r="Q85" s="340">
        <f t="shared" si="9"/>
        <v>3.57</v>
      </c>
      <c r="S85" s="222">
        <v>19.499992922458453</v>
      </c>
    </row>
    <row r="86" spans="1:19" x14ac:dyDescent="0.25">
      <c r="A86" s="214"/>
      <c r="C86" s="232" t="s">
        <v>201</v>
      </c>
      <c r="E86" s="216" t="s">
        <v>199</v>
      </c>
      <c r="F86" s="216" t="s">
        <v>178</v>
      </c>
      <c r="G86" s="217">
        <v>0</v>
      </c>
      <c r="I86" s="218">
        <v>1777792.39</v>
      </c>
      <c r="J86" s="231"/>
      <c r="K86" s="220">
        <v>1464285</v>
      </c>
      <c r="L86" s="220"/>
      <c r="M86" s="333">
        <f t="shared" si="8"/>
        <v>313507</v>
      </c>
      <c r="N86" s="220"/>
      <c r="O86" s="220">
        <f>ROUND(M86/S86,0)</f>
        <v>16983</v>
      </c>
      <c r="Q86" s="340">
        <f t="shared" si="9"/>
        <v>0.96</v>
      </c>
      <c r="S86" s="222">
        <v>18.460048283577695</v>
      </c>
    </row>
    <row r="87" spans="1:19" x14ac:dyDescent="0.25">
      <c r="A87" s="214"/>
      <c r="C87" s="232" t="s">
        <v>223</v>
      </c>
      <c r="E87" s="216" t="s">
        <v>199</v>
      </c>
      <c r="F87" s="216" t="s">
        <v>178</v>
      </c>
      <c r="G87" s="217">
        <v>0</v>
      </c>
      <c r="I87" s="218">
        <v>32692663.870000001</v>
      </c>
      <c r="J87" s="231"/>
      <c r="K87" s="220">
        <v>13338503</v>
      </c>
      <c r="L87" s="220"/>
      <c r="M87" s="333">
        <f t="shared" si="8"/>
        <v>19354161</v>
      </c>
      <c r="N87" s="220"/>
      <c r="O87" s="220">
        <f>ROUND(M87/S87,0)</f>
        <v>860185</v>
      </c>
      <c r="Q87" s="340">
        <f t="shared" si="9"/>
        <v>2.63</v>
      </c>
      <c r="S87" s="222">
        <v>22.499998256189077</v>
      </c>
    </row>
    <row r="88" spans="1:19" s="241" customFormat="1" x14ac:dyDescent="0.25">
      <c r="A88" s="250"/>
      <c r="B88" s="239"/>
      <c r="C88" s="240" t="s">
        <v>224</v>
      </c>
      <c r="E88" s="243" t="s">
        <v>199</v>
      </c>
      <c r="F88" s="243" t="s">
        <v>178</v>
      </c>
      <c r="G88" s="244">
        <v>0</v>
      </c>
      <c r="I88" s="223">
        <v>1901133.18</v>
      </c>
      <c r="J88" s="245"/>
      <c r="K88" s="224">
        <v>1901133</v>
      </c>
      <c r="L88" s="246"/>
      <c r="M88" s="334">
        <f t="shared" si="8"/>
        <v>0</v>
      </c>
      <c r="N88" s="220"/>
      <c r="O88" s="224"/>
      <c r="Q88" s="343">
        <v>0</v>
      </c>
      <c r="S88" s="336">
        <v>0</v>
      </c>
    </row>
    <row r="89" spans="1:19" ht="15.6" x14ac:dyDescent="0.3">
      <c r="A89" s="214"/>
      <c r="C89" s="234"/>
      <c r="E89" s="216"/>
      <c r="F89" s="216"/>
      <c r="G89" s="217"/>
      <c r="I89" s="218"/>
      <c r="K89" s="211"/>
      <c r="L89" s="211"/>
      <c r="M89" s="211"/>
      <c r="N89" s="211"/>
      <c r="O89" s="211"/>
      <c r="Q89" s="342"/>
      <c r="S89" s="222"/>
    </row>
    <row r="90" spans="1:19" ht="15.6" x14ac:dyDescent="0.3">
      <c r="A90" s="214"/>
      <c r="C90" s="234" t="s">
        <v>225</v>
      </c>
      <c r="E90" s="216"/>
      <c r="F90" s="216"/>
      <c r="G90" s="217"/>
      <c r="I90" s="218">
        <f>+SUBTOTAL(9,I79:I89)</f>
        <v>76491074.190000013</v>
      </c>
      <c r="K90" s="211">
        <f>+SUBTOTAL(9,K79:K89)</f>
        <v>36759581</v>
      </c>
      <c r="L90" s="211"/>
      <c r="M90" s="211">
        <f>+SUBTOTAL(9,M79:M89)</f>
        <v>39731493</v>
      </c>
      <c r="N90" s="211"/>
      <c r="O90" s="211">
        <f>+SUBTOTAL(9,O79:O89)</f>
        <v>1936657</v>
      </c>
      <c r="Q90" s="342">
        <f>O90/I90*100</f>
        <v>2.5318731897913218</v>
      </c>
      <c r="S90" s="222">
        <f>ROUND(M90/O90,1)</f>
        <v>20.5</v>
      </c>
    </row>
    <row r="91" spans="1:19" ht="15.6" x14ac:dyDescent="0.3">
      <c r="A91" s="214"/>
      <c r="C91" s="234"/>
      <c r="E91" s="216"/>
      <c r="F91" s="216"/>
      <c r="G91" s="217"/>
      <c r="I91" s="218"/>
      <c r="K91" s="211"/>
      <c r="L91" s="211"/>
      <c r="M91" s="211"/>
      <c r="N91" s="211"/>
      <c r="O91" s="211"/>
      <c r="Q91" s="342"/>
      <c r="S91" s="222"/>
    </row>
    <row r="92" spans="1:19" x14ac:dyDescent="0.25">
      <c r="A92" s="214">
        <v>312.2</v>
      </c>
      <c r="C92" s="215" t="s">
        <v>226</v>
      </c>
      <c r="E92" s="216"/>
      <c r="F92" s="216"/>
      <c r="G92" s="217"/>
      <c r="I92" s="218"/>
      <c r="K92" s="211"/>
      <c r="L92" s="211"/>
      <c r="M92" s="211"/>
      <c r="N92" s="211"/>
      <c r="O92" s="211"/>
      <c r="Q92" s="342"/>
      <c r="S92" s="222"/>
    </row>
    <row r="93" spans="1:19" x14ac:dyDescent="0.25">
      <c r="A93" s="214"/>
      <c r="C93" s="215" t="s">
        <v>204</v>
      </c>
      <c r="E93" s="210" t="s">
        <v>212</v>
      </c>
      <c r="F93" s="210" t="s">
        <v>178</v>
      </c>
      <c r="G93" s="217">
        <v>-10</v>
      </c>
      <c r="I93" s="218">
        <v>91162.48</v>
      </c>
      <c r="K93" s="211">
        <v>100279</v>
      </c>
      <c r="L93" s="211"/>
      <c r="M93" s="211">
        <v>0</v>
      </c>
      <c r="N93" s="211"/>
      <c r="O93" s="211">
        <v>0</v>
      </c>
      <c r="Q93" s="342">
        <v>0</v>
      </c>
      <c r="S93" s="222">
        <v>0</v>
      </c>
    </row>
    <row r="94" spans="1:19" x14ac:dyDescent="0.25">
      <c r="A94" s="214"/>
      <c r="C94" s="215" t="s">
        <v>205</v>
      </c>
      <c r="E94" s="210" t="s">
        <v>212</v>
      </c>
      <c r="F94" s="210" t="s">
        <v>178</v>
      </c>
      <c r="G94" s="217">
        <v>-10</v>
      </c>
      <c r="I94" s="218">
        <v>35937.440000000002</v>
      </c>
      <c r="K94" s="211">
        <v>39531</v>
      </c>
      <c r="L94" s="211"/>
      <c r="M94" s="211">
        <v>0</v>
      </c>
      <c r="N94" s="211"/>
      <c r="O94" s="211">
        <v>0</v>
      </c>
      <c r="Q94" s="342">
        <v>0</v>
      </c>
      <c r="R94" s="225"/>
      <c r="S94" s="222">
        <v>0</v>
      </c>
    </row>
    <row r="95" spans="1:19" x14ac:dyDescent="0.25">
      <c r="C95" s="232" t="s">
        <v>206</v>
      </c>
      <c r="E95" s="210" t="s">
        <v>212</v>
      </c>
      <c r="F95" s="210" t="s">
        <v>178</v>
      </c>
      <c r="G95" s="217">
        <v>-10</v>
      </c>
      <c r="I95" s="218">
        <v>41300.9</v>
      </c>
      <c r="K95" s="211">
        <v>45431</v>
      </c>
      <c r="L95" s="211"/>
      <c r="M95" s="211">
        <v>0</v>
      </c>
      <c r="N95" s="211"/>
      <c r="O95" s="211">
        <v>0</v>
      </c>
      <c r="Q95" s="342">
        <v>0</v>
      </c>
      <c r="S95" s="222">
        <v>0</v>
      </c>
    </row>
    <row r="96" spans="1:19" x14ac:dyDescent="0.25">
      <c r="A96" s="214"/>
      <c r="C96" s="232" t="s">
        <v>207</v>
      </c>
      <c r="E96" s="216" t="s">
        <v>212</v>
      </c>
      <c r="F96" s="216" t="s">
        <v>178</v>
      </c>
      <c r="G96" s="217">
        <v>-10</v>
      </c>
      <c r="I96" s="218">
        <v>599315.53</v>
      </c>
      <c r="J96" s="231"/>
      <c r="K96" s="220">
        <v>659247</v>
      </c>
      <c r="L96" s="220"/>
      <c r="M96" s="220">
        <v>0</v>
      </c>
      <c r="N96" s="220"/>
      <c r="O96" s="220">
        <v>0</v>
      </c>
      <c r="Q96" s="342">
        <v>0</v>
      </c>
      <c r="S96" s="222">
        <v>0</v>
      </c>
    </row>
    <row r="97" spans="1:19" x14ac:dyDescent="0.25">
      <c r="A97" s="214"/>
      <c r="C97" s="232" t="s">
        <v>208</v>
      </c>
      <c r="E97" s="210" t="s">
        <v>212</v>
      </c>
      <c r="F97" s="216" t="s">
        <v>178</v>
      </c>
      <c r="G97" s="217">
        <v>-10</v>
      </c>
      <c r="I97" s="218">
        <v>152243.76</v>
      </c>
      <c r="J97" s="231"/>
      <c r="K97" s="220">
        <v>167468</v>
      </c>
      <c r="L97" s="220"/>
      <c r="M97" s="220">
        <v>0</v>
      </c>
      <c r="N97" s="220"/>
      <c r="O97" s="220">
        <v>0</v>
      </c>
      <c r="Q97" s="342">
        <v>0</v>
      </c>
      <c r="R97" s="225"/>
      <c r="S97" s="222">
        <v>0</v>
      </c>
    </row>
    <row r="98" spans="1:19" s="241" customFormat="1" x14ac:dyDescent="0.25">
      <c r="A98" s="238"/>
      <c r="B98" s="239"/>
      <c r="C98" s="240" t="s">
        <v>209</v>
      </c>
      <c r="E98" s="242" t="s">
        <v>212</v>
      </c>
      <c r="F98" s="243" t="s">
        <v>178</v>
      </c>
      <c r="G98" s="244">
        <v>-10</v>
      </c>
      <c r="I98" s="223">
        <v>145202.53</v>
      </c>
      <c r="J98" s="245"/>
      <c r="K98" s="224">
        <v>159723</v>
      </c>
      <c r="L98" s="246"/>
      <c r="M98" s="224">
        <v>0</v>
      </c>
      <c r="N98" s="246"/>
      <c r="O98" s="224">
        <v>0</v>
      </c>
      <c r="Q98" s="343">
        <v>0</v>
      </c>
      <c r="R98" s="248"/>
      <c r="S98" s="336">
        <v>0</v>
      </c>
    </row>
    <row r="99" spans="1:19" ht="15.6" x14ac:dyDescent="0.3">
      <c r="A99" s="214"/>
      <c r="C99" s="234"/>
      <c r="E99" s="216"/>
      <c r="F99" s="216"/>
      <c r="G99" s="217"/>
      <c r="I99" s="218"/>
      <c r="K99" s="211"/>
      <c r="L99" s="211"/>
      <c r="M99" s="211"/>
      <c r="N99" s="211"/>
      <c r="O99" s="211"/>
      <c r="Q99" s="342"/>
      <c r="S99" s="222"/>
    </row>
    <row r="100" spans="1:19" ht="15.6" x14ac:dyDescent="0.3">
      <c r="A100" s="214"/>
      <c r="C100" s="234" t="s">
        <v>227</v>
      </c>
      <c r="E100" s="216"/>
      <c r="F100" s="216"/>
      <c r="G100" s="217"/>
      <c r="I100" s="218">
        <f>+SUBTOTAL(9,I93:I99)</f>
        <v>1065162.6400000001</v>
      </c>
      <c r="K100" s="211">
        <f>+SUBTOTAL(9,K93:K99)</f>
        <v>1171679</v>
      </c>
      <c r="L100" s="211"/>
      <c r="M100" s="211">
        <f>+SUBTOTAL(9,M93:M99)</f>
        <v>0</v>
      </c>
      <c r="N100" s="211"/>
      <c r="O100" s="211">
        <f>+SUBTOTAL(9,O93:O99)</f>
        <v>0</v>
      </c>
      <c r="Q100" s="342">
        <f>O100/I100*100</f>
        <v>0</v>
      </c>
      <c r="S100" s="222">
        <v>0</v>
      </c>
    </row>
    <row r="101" spans="1:19" ht="15.6" x14ac:dyDescent="0.3">
      <c r="A101" s="214"/>
      <c r="C101" s="234"/>
      <c r="E101" s="216"/>
      <c r="F101" s="216"/>
      <c r="G101" s="217"/>
      <c r="I101" s="218"/>
      <c r="K101" s="211"/>
      <c r="L101" s="211"/>
      <c r="M101" s="211"/>
      <c r="N101" s="211"/>
      <c r="O101" s="211"/>
      <c r="Q101" s="342"/>
      <c r="S101" s="222"/>
    </row>
    <row r="102" spans="1:19" x14ac:dyDescent="0.25">
      <c r="A102" s="214">
        <v>314</v>
      </c>
      <c r="C102" s="112" t="s">
        <v>228</v>
      </c>
      <c r="I102" s="218"/>
      <c r="K102" s="211"/>
      <c r="L102" s="211"/>
      <c r="M102" s="211"/>
      <c r="N102" s="211"/>
      <c r="O102" s="211"/>
      <c r="Q102" s="342"/>
      <c r="S102" s="222"/>
    </row>
    <row r="103" spans="1:19" x14ac:dyDescent="0.25">
      <c r="A103" s="214"/>
      <c r="C103" s="232" t="s">
        <v>182</v>
      </c>
      <c r="E103" s="216" t="s">
        <v>229</v>
      </c>
      <c r="F103" s="216" t="s">
        <v>178</v>
      </c>
      <c r="G103" s="332">
        <f>'KIUC Adj Wtd. NS-% of Tot Ret'!$U$71</f>
        <v>-7</v>
      </c>
      <c r="I103" s="218">
        <v>89907009.939999998</v>
      </c>
      <c r="J103" s="231"/>
      <c r="K103" s="220">
        <v>20271673</v>
      </c>
      <c r="L103" s="220"/>
      <c r="M103" s="333">
        <f t="shared" ref="M103:M110" si="10">ROUND(I103*(1-(G103/100))-K103,0)</f>
        <v>75928828</v>
      </c>
      <c r="N103" s="220"/>
      <c r="O103" s="220">
        <f t="shared" ref="O103:O110" si="11">ROUND(M103/S103,0)</f>
        <v>1751590</v>
      </c>
      <c r="Q103" s="340">
        <f t="shared" ref="Q103:Q110" si="12">ROUND(O103/I103*100,2)</f>
        <v>1.95</v>
      </c>
      <c r="S103" s="222">
        <v>43.348516790482897</v>
      </c>
    </row>
    <row r="104" spans="1:19" x14ac:dyDescent="0.25">
      <c r="A104" s="214"/>
      <c r="C104" s="232" t="s">
        <v>186</v>
      </c>
      <c r="E104" s="216" t="s">
        <v>229</v>
      </c>
      <c r="F104" s="216" t="s">
        <v>178</v>
      </c>
      <c r="G104" s="332">
        <f>'KIUC Adj Wtd. NS-% of Tot Ret'!$U$21</f>
        <v>-2</v>
      </c>
      <c r="I104" s="218">
        <v>8340751.6699999999</v>
      </c>
      <c r="J104" s="231"/>
      <c r="K104" s="220">
        <v>3801260</v>
      </c>
      <c r="L104" s="220"/>
      <c r="M104" s="333">
        <f t="shared" si="10"/>
        <v>4706307</v>
      </c>
      <c r="N104" s="220"/>
      <c r="O104" s="220">
        <f t="shared" si="11"/>
        <v>645328</v>
      </c>
      <c r="Q104" s="340">
        <f t="shared" si="12"/>
        <v>7.74</v>
      </c>
      <c r="S104" s="222">
        <v>7.2928944036464927</v>
      </c>
    </row>
    <row r="105" spans="1:19" x14ac:dyDescent="0.25">
      <c r="A105" s="214"/>
      <c r="C105" s="232" t="s">
        <v>187</v>
      </c>
      <c r="E105" s="216" t="s">
        <v>229</v>
      </c>
      <c r="F105" s="216" t="s">
        <v>178</v>
      </c>
      <c r="G105" s="332">
        <f>'KIUC Adj Wtd. NS-% of Tot Ret'!$U$21</f>
        <v>-2</v>
      </c>
      <c r="I105" s="218">
        <v>13741664.699999999</v>
      </c>
      <c r="J105" s="231"/>
      <c r="K105" s="220">
        <v>9070939</v>
      </c>
      <c r="L105" s="220"/>
      <c r="M105" s="333">
        <f t="shared" si="10"/>
        <v>4945559</v>
      </c>
      <c r="N105" s="220"/>
      <c r="O105" s="220">
        <f t="shared" si="11"/>
        <v>376942</v>
      </c>
      <c r="Q105" s="340">
        <f t="shared" si="12"/>
        <v>2.74</v>
      </c>
      <c r="S105" s="222">
        <v>13.120201892382955</v>
      </c>
    </row>
    <row r="106" spans="1:19" x14ac:dyDescent="0.25">
      <c r="A106" s="214"/>
      <c r="C106" s="232" t="s">
        <v>188</v>
      </c>
      <c r="E106" s="216" t="s">
        <v>229</v>
      </c>
      <c r="F106" s="216" t="s">
        <v>178</v>
      </c>
      <c r="G106" s="332">
        <f>'KIUC Adj Wtd. NS-% of Tot Ret'!$U$21</f>
        <v>-2</v>
      </c>
      <c r="I106" s="218">
        <v>45458100.43</v>
      </c>
      <c r="J106" s="231"/>
      <c r="K106" s="220">
        <v>20614566</v>
      </c>
      <c r="L106" s="220"/>
      <c r="M106" s="333">
        <f t="shared" si="10"/>
        <v>25752696</v>
      </c>
      <c r="N106" s="220"/>
      <c r="O106" s="220">
        <f t="shared" si="11"/>
        <v>1373387</v>
      </c>
      <c r="Q106" s="340">
        <f t="shared" si="12"/>
        <v>3.02</v>
      </c>
      <c r="S106" s="222">
        <v>18.751229292458028</v>
      </c>
    </row>
    <row r="107" spans="1:19" x14ac:dyDescent="0.25">
      <c r="A107" s="214"/>
      <c r="C107" s="232" t="s">
        <v>191</v>
      </c>
      <c r="E107" s="216" t="s">
        <v>229</v>
      </c>
      <c r="F107" s="216" t="s">
        <v>178</v>
      </c>
      <c r="G107" s="332">
        <f>'KIUC Adj Wtd. NS-% of Tot Ret'!$U$29</f>
        <v>-2</v>
      </c>
      <c r="I107" s="218">
        <v>38748250.590000004</v>
      </c>
      <c r="J107" s="231"/>
      <c r="K107" s="220">
        <v>20826042</v>
      </c>
      <c r="L107" s="220"/>
      <c r="M107" s="333">
        <f t="shared" si="10"/>
        <v>18697174</v>
      </c>
      <c r="N107" s="220"/>
      <c r="O107" s="220">
        <f t="shared" si="11"/>
        <v>1062997</v>
      </c>
      <c r="Q107" s="340">
        <f t="shared" si="12"/>
        <v>2.74</v>
      </c>
      <c r="S107" s="222">
        <v>17.589118139701402</v>
      </c>
    </row>
    <row r="108" spans="1:19" x14ac:dyDescent="0.25">
      <c r="A108" s="214"/>
      <c r="B108" s="189"/>
      <c r="C108" s="232" t="s">
        <v>192</v>
      </c>
      <c r="D108" s="251"/>
      <c r="E108" s="216" t="s">
        <v>229</v>
      </c>
      <c r="F108" s="216" t="s">
        <v>178</v>
      </c>
      <c r="G108" s="332">
        <f>'KIUC Adj Wtd. NS-% of Tot Ret'!$U$29</f>
        <v>-2</v>
      </c>
      <c r="H108" s="251"/>
      <c r="I108" s="218">
        <v>31826255.719999999</v>
      </c>
      <c r="J108" s="231"/>
      <c r="K108" s="220">
        <v>21384390</v>
      </c>
      <c r="L108" s="220"/>
      <c r="M108" s="333">
        <f t="shared" si="10"/>
        <v>11078391</v>
      </c>
      <c r="N108" s="220"/>
      <c r="O108" s="220">
        <f t="shared" si="11"/>
        <v>651042</v>
      </c>
      <c r="P108" s="251"/>
      <c r="Q108" s="340">
        <f t="shared" si="12"/>
        <v>2.0499999999999998</v>
      </c>
      <c r="S108" s="222">
        <v>17.016386881361989</v>
      </c>
    </row>
    <row r="109" spans="1:19" x14ac:dyDescent="0.25">
      <c r="A109" s="214"/>
      <c r="C109" s="232" t="s">
        <v>193</v>
      </c>
      <c r="E109" s="216" t="s">
        <v>229</v>
      </c>
      <c r="F109" s="216" t="s">
        <v>178</v>
      </c>
      <c r="G109" s="332">
        <f>'KIUC Adj Wtd. NS-% of Tot Ret'!$U$29</f>
        <v>-2</v>
      </c>
      <c r="I109" s="218">
        <v>43067738.159999996</v>
      </c>
      <c r="J109" s="231"/>
      <c r="K109" s="220">
        <v>29423726</v>
      </c>
      <c r="L109" s="220"/>
      <c r="M109" s="333">
        <f t="shared" si="10"/>
        <v>14505367</v>
      </c>
      <c r="N109" s="220"/>
      <c r="O109" s="220">
        <f t="shared" si="11"/>
        <v>739581</v>
      </c>
      <c r="Q109" s="340">
        <f t="shared" si="12"/>
        <v>1.72</v>
      </c>
      <c r="S109" s="222">
        <v>19.612955408388522</v>
      </c>
    </row>
    <row r="110" spans="1:19" x14ac:dyDescent="0.25">
      <c r="A110" s="214"/>
      <c r="C110" s="232" t="s">
        <v>194</v>
      </c>
      <c r="E110" s="216" t="s">
        <v>229</v>
      </c>
      <c r="F110" s="216" t="s">
        <v>178</v>
      </c>
      <c r="G110" s="332">
        <f>'KIUC Adj Wtd. NS-% of Tot Ret'!$U$29</f>
        <v>-2</v>
      </c>
      <c r="I110" s="223">
        <v>57957357.43</v>
      </c>
      <c r="J110" s="231"/>
      <c r="K110" s="220">
        <v>33064819</v>
      </c>
      <c r="L110" s="220"/>
      <c r="M110" s="333">
        <f t="shared" si="10"/>
        <v>26051686</v>
      </c>
      <c r="N110" s="220"/>
      <c r="O110" s="220">
        <f t="shared" si="11"/>
        <v>1267410</v>
      </c>
      <c r="Q110" s="345">
        <f t="shared" si="12"/>
        <v>2.19</v>
      </c>
      <c r="S110" s="336">
        <v>20.555053958737311</v>
      </c>
    </row>
    <row r="111" spans="1:19" x14ac:dyDescent="0.25">
      <c r="A111" s="214"/>
      <c r="E111" s="216"/>
      <c r="F111" s="216"/>
      <c r="G111" s="217"/>
      <c r="I111" s="218"/>
      <c r="K111" s="233"/>
      <c r="L111" s="211"/>
      <c r="M111" s="233"/>
      <c r="N111" s="211"/>
      <c r="O111" s="233"/>
      <c r="Q111" s="342"/>
      <c r="S111" s="222"/>
    </row>
    <row r="112" spans="1:19" ht="15.6" x14ac:dyDescent="0.3">
      <c r="A112" s="214"/>
      <c r="C112" s="234" t="s">
        <v>230</v>
      </c>
      <c r="E112" s="216"/>
      <c r="F112" s="216"/>
      <c r="G112" s="217"/>
      <c r="I112" s="218">
        <f>+SUBTOTAL(9,I103:I111)</f>
        <v>329047128.64000005</v>
      </c>
      <c r="K112" s="211">
        <f>+SUBTOTAL(9,K103:K111)</f>
        <v>158457415</v>
      </c>
      <c r="L112" s="211"/>
      <c r="M112" s="211">
        <f>+SUBTOTAL(9,M103:M111)</f>
        <v>181666008</v>
      </c>
      <c r="N112" s="211"/>
      <c r="O112" s="211">
        <f>+SUBTOTAL(9,O103:O111)</f>
        <v>7868277</v>
      </c>
      <c r="Q112" s="342">
        <f>O112/I112*100</f>
        <v>2.3912310168214326</v>
      </c>
      <c r="S112" s="222">
        <f>ROUND(M112/O112,1)</f>
        <v>23.1</v>
      </c>
    </row>
    <row r="113" spans="1:19" ht="15.6" x14ac:dyDescent="0.3">
      <c r="A113" s="214"/>
      <c r="C113" s="234"/>
      <c r="E113" s="216"/>
      <c r="F113" s="216"/>
      <c r="G113" s="217"/>
      <c r="I113" s="218"/>
      <c r="K113" s="211"/>
      <c r="L113" s="211"/>
      <c r="M113" s="211"/>
      <c r="N113" s="211"/>
      <c r="O113" s="211"/>
      <c r="Q113" s="342"/>
      <c r="S113" s="222"/>
    </row>
    <row r="114" spans="1:19" x14ac:dyDescent="0.25">
      <c r="A114" s="214">
        <v>314.10000000000002</v>
      </c>
      <c r="C114" s="215" t="s">
        <v>231</v>
      </c>
      <c r="E114" s="216"/>
      <c r="F114" s="216"/>
      <c r="G114" s="217"/>
      <c r="I114" s="218"/>
      <c r="K114" s="211"/>
      <c r="L114" s="211"/>
      <c r="M114" s="211"/>
      <c r="N114" s="211"/>
      <c r="O114" s="211"/>
      <c r="Q114" s="342"/>
      <c r="S114" s="222"/>
    </row>
    <row r="115" spans="1:19" x14ac:dyDescent="0.25">
      <c r="A115" s="214"/>
      <c r="C115" s="232" t="s">
        <v>204</v>
      </c>
      <c r="E115" s="216"/>
      <c r="F115" s="216"/>
      <c r="G115" s="217"/>
      <c r="I115" s="218"/>
      <c r="J115" s="231"/>
      <c r="K115" s="220">
        <v>460380</v>
      </c>
      <c r="L115" s="220"/>
      <c r="M115" s="220"/>
      <c r="N115" s="220"/>
      <c r="O115" s="220"/>
      <c r="Q115" s="342"/>
      <c r="S115" s="222"/>
    </row>
    <row r="116" spans="1:19" x14ac:dyDescent="0.25">
      <c r="A116" s="214"/>
      <c r="C116" s="232" t="s">
        <v>205</v>
      </c>
      <c r="E116" s="216"/>
      <c r="F116" s="216"/>
      <c r="G116" s="217"/>
      <c r="I116" s="218"/>
      <c r="J116" s="231"/>
      <c r="K116" s="220">
        <v>377537</v>
      </c>
      <c r="L116" s="220"/>
      <c r="M116" s="220"/>
      <c r="N116" s="220"/>
      <c r="O116" s="220"/>
      <c r="Q116" s="342"/>
      <c r="S116" s="222"/>
    </row>
    <row r="117" spans="1:19" x14ac:dyDescent="0.25">
      <c r="A117" s="214"/>
      <c r="C117" s="232" t="s">
        <v>206</v>
      </c>
      <c r="E117" s="216"/>
      <c r="F117" s="216"/>
      <c r="G117" s="217"/>
      <c r="I117" s="218"/>
      <c r="J117" s="231"/>
      <c r="K117" s="220">
        <v>361644</v>
      </c>
      <c r="L117" s="220"/>
      <c r="M117" s="220"/>
      <c r="N117" s="220"/>
      <c r="O117" s="220"/>
      <c r="Q117" s="342"/>
      <c r="S117" s="222"/>
    </row>
    <row r="118" spans="1:19" x14ac:dyDescent="0.25">
      <c r="A118" s="214"/>
      <c r="C118" s="232" t="s">
        <v>207</v>
      </c>
      <c r="E118" s="216"/>
      <c r="F118" s="216"/>
      <c r="G118" s="217"/>
      <c r="I118" s="218"/>
      <c r="J118" s="231"/>
      <c r="K118" s="224">
        <v>2233665</v>
      </c>
      <c r="L118" s="220"/>
      <c r="M118" s="220"/>
      <c r="N118" s="220"/>
      <c r="O118" s="220"/>
      <c r="Q118" s="342"/>
      <c r="S118" s="222"/>
    </row>
    <row r="119" spans="1:19" ht="15.6" x14ac:dyDescent="0.3">
      <c r="A119" s="214"/>
      <c r="C119" s="234"/>
      <c r="E119" s="216"/>
      <c r="F119" s="216"/>
      <c r="G119" s="217"/>
      <c r="I119" s="218"/>
      <c r="K119" s="211"/>
      <c r="L119" s="211"/>
      <c r="M119" s="211"/>
      <c r="N119" s="211"/>
      <c r="O119" s="211"/>
      <c r="Q119" s="342"/>
      <c r="S119" s="222"/>
    </row>
    <row r="120" spans="1:19" ht="15.6" x14ac:dyDescent="0.3">
      <c r="A120" s="214"/>
      <c r="C120" s="234" t="s">
        <v>232</v>
      </c>
      <c r="E120" s="216"/>
      <c r="F120" s="216"/>
      <c r="G120" s="217"/>
      <c r="I120" s="218"/>
      <c r="K120" s="211">
        <f>+SUBTOTAL(9,K115:K119)</f>
        <v>3433226</v>
      </c>
      <c r="L120" s="211"/>
      <c r="M120" s="211"/>
      <c r="N120" s="211"/>
      <c r="O120" s="211"/>
      <c r="Q120" s="342"/>
      <c r="S120" s="222"/>
    </row>
    <row r="121" spans="1:19" ht="15.6" x14ac:dyDescent="0.3">
      <c r="A121" s="214"/>
      <c r="C121" s="234"/>
      <c r="E121" s="216"/>
      <c r="F121" s="216"/>
      <c r="G121" s="217"/>
      <c r="I121" s="218"/>
      <c r="K121" s="211"/>
      <c r="L121" s="211"/>
      <c r="M121" s="211"/>
      <c r="N121" s="211"/>
      <c r="O121" s="211"/>
      <c r="Q121" s="342"/>
      <c r="S121" s="222"/>
    </row>
    <row r="122" spans="1:19" x14ac:dyDescent="0.25">
      <c r="A122" s="214">
        <v>315</v>
      </c>
      <c r="C122" s="112" t="s">
        <v>233</v>
      </c>
      <c r="I122" s="218"/>
      <c r="K122" s="211"/>
      <c r="L122" s="211"/>
      <c r="M122" s="211"/>
      <c r="N122" s="211"/>
      <c r="O122" s="211"/>
      <c r="Q122" s="342"/>
      <c r="S122" s="222"/>
    </row>
    <row r="123" spans="1:19" x14ac:dyDescent="0.25">
      <c r="A123" s="214"/>
      <c r="C123" s="215" t="s">
        <v>182</v>
      </c>
      <c r="E123" s="210" t="s">
        <v>234</v>
      </c>
      <c r="F123" s="210" t="s">
        <v>178</v>
      </c>
      <c r="G123" s="332">
        <f>'KIUC Adj Wtd. NS-% of Tot Ret'!$U$71</f>
        <v>-7</v>
      </c>
      <c r="I123" s="218">
        <v>47156606.939999998</v>
      </c>
      <c r="K123" s="211">
        <v>8082472</v>
      </c>
      <c r="L123" s="211"/>
      <c r="M123" s="333">
        <f t="shared" ref="M123:M136" si="13">ROUND(I123*(1-(G123/100))-K123,0)</f>
        <v>42375097</v>
      </c>
      <c r="N123" s="220"/>
      <c r="O123" s="220">
        <f t="shared" ref="O123:O136" si="14">ROUND(M123/S123,0)</f>
        <v>909732</v>
      </c>
      <c r="Q123" s="340">
        <f t="shared" ref="Q123:Q136" si="15">ROUND(O123/I123*100,2)</f>
        <v>1.93</v>
      </c>
      <c r="S123" s="222">
        <v>46.579761457018471</v>
      </c>
    </row>
    <row r="124" spans="1:19" x14ac:dyDescent="0.25">
      <c r="A124" s="214"/>
      <c r="C124" s="215" t="s">
        <v>184</v>
      </c>
      <c r="E124" s="210" t="s">
        <v>234</v>
      </c>
      <c r="F124" s="210" t="s">
        <v>178</v>
      </c>
      <c r="G124" s="332">
        <f>'KIUC Adj Wtd. NS-% of Tot Ret'!$U$71</f>
        <v>-7</v>
      </c>
      <c r="I124" s="218">
        <v>1415469.1</v>
      </c>
      <c r="K124" s="211">
        <v>751018</v>
      </c>
      <c r="L124" s="211"/>
      <c r="M124" s="333">
        <f t="shared" si="13"/>
        <v>763534</v>
      </c>
      <c r="N124" s="220"/>
      <c r="O124" s="220">
        <f t="shared" si="14"/>
        <v>18673</v>
      </c>
      <c r="Q124" s="340">
        <f t="shared" si="15"/>
        <v>1.32</v>
      </c>
      <c r="S124" s="222">
        <v>40.889734939759038</v>
      </c>
    </row>
    <row r="125" spans="1:19" x14ac:dyDescent="0.25">
      <c r="A125" s="214"/>
      <c r="C125" s="232" t="s">
        <v>186</v>
      </c>
      <c r="E125" s="216" t="s">
        <v>234</v>
      </c>
      <c r="F125" s="216" t="s">
        <v>178</v>
      </c>
      <c r="G125" s="332">
        <f>'KIUC Adj Wtd. NS-% of Tot Ret'!$U$21</f>
        <v>-2</v>
      </c>
      <c r="I125" s="218">
        <v>4224540.53</v>
      </c>
      <c r="J125" s="231"/>
      <c r="K125" s="220">
        <v>3219138</v>
      </c>
      <c r="L125" s="220"/>
      <c r="M125" s="333">
        <f t="shared" si="13"/>
        <v>1089893</v>
      </c>
      <c r="N125" s="220"/>
      <c r="O125" s="220">
        <f t="shared" si="14"/>
        <v>145939</v>
      </c>
      <c r="Q125" s="340">
        <f t="shared" si="15"/>
        <v>3.45</v>
      </c>
      <c r="S125" s="222">
        <v>7.4681430418945691</v>
      </c>
    </row>
    <row r="126" spans="1:19" x14ac:dyDescent="0.25">
      <c r="A126" s="214"/>
      <c r="C126" s="232" t="s">
        <v>187</v>
      </c>
      <c r="E126" s="216" t="s">
        <v>234</v>
      </c>
      <c r="F126" s="216" t="s">
        <v>178</v>
      </c>
      <c r="G126" s="332">
        <f>'KIUC Adj Wtd. NS-% of Tot Ret'!$U$21</f>
        <v>-2</v>
      </c>
      <c r="I126" s="218">
        <v>2408998.58</v>
      </c>
      <c r="J126" s="231"/>
      <c r="K126" s="220">
        <v>1409941</v>
      </c>
      <c r="L126" s="220"/>
      <c r="M126" s="333">
        <f t="shared" si="13"/>
        <v>1047238</v>
      </c>
      <c r="N126" s="220"/>
      <c r="O126" s="220">
        <f t="shared" si="14"/>
        <v>78277</v>
      </c>
      <c r="Q126" s="340">
        <f t="shared" si="15"/>
        <v>3.25</v>
      </c>
      <c r="S126" s="222">
        <v>13.378689502684869</v>
      </c>
    </row>
    <row r="127" spans="1:19" x14ac:dyDescent="0.25">
      <c r="A127" s="214"/>
      <c r="C127" s="232" t="s">
        <v>188</v>
      </c>
      <c r="E127" s="216" t="s">
        <v>234</v>
      </c>
      <c r="F127" s="216" t="s">
        <v>178</v>
      </c>
      <c r="G127" s="332">
        <f>'KIUC Adj Wtd. NS-% of Tot Ret'!$U$21</f>
        <v>-2</v>
      </c>
      <c r="I127" s="218">
        <v>8959757.0099999998</v>
      </c>
      <c r="J127" s="231"/>
      <c r="K127" s="220">
        <v>6735226</v>
      </c>
      <c r="L127" s="220"/>
      <c r="M127" s="333">
        <f t="shared" si="13"/>
        <v>2403726</v>
      </c>
      <c r="N127" s="220"/>
      <c r="O127" s="220">
        <f t="shared" si="14"/>
        <v>124368</v>
      </c>
      <c r="Q127" s="340">
        <f t="shared" si="15"/>
        <v>1.39</v>
      </c>
      <c r="S127" s="222">
        <v>19.327525522877874</v>
      </c>
    </row>
    <row r="128" spans="1:19" x14ac:dyDescent="0.25">
      <c r="A128" s="214"/>
      <c r="C128" s="232" t="s">
        <v>189</v>
      </c>
      <c r="E128" s="216" t="s">
        <v>234</v>
      </c>
      <c r="F128" s="216" t="s">
        <v>178</v>
      </c>
      <c r="G128" s="332">
        <f>'KIUC Adj Wtd. NS-% of Tot Ret'!$U$21</f>
        <v>-2</v>
      </c>
      <c r="I128" s="218">
        <v>29308888.079999998</v>
      </c>
      <c r="J128" s="231"/>
      <c r="K128" s="220">
        <v>5739630</v>
      </c>
      <c r="L128" s="220"/>
      <c r="M128" s="333">
        <f t="shared" si="13"/>
        <v>24155436</v>
      </c>
      <c r="N128" s="220"/>
      <c r="O128" s="220">
        <f t="shared" si="14"/>
        <v>1246411</v>
      </c>
      <c r="Q128" s="340">
        <f t="shared" si="15"/>
        <v>4.25</v>
      </c>
      <c r="S128" s="222">
        <v>19.379993480775941</v>
      </c>
    </row>
    <row r="129" spans="1:19" x14ac:dyDescent="0.25">
      <c r="A129" s="214"/>
      <c r="C129" s="232" t="s">
        <v>190</v>
      </c>
      <c r="E129" s="216" t="s">
        <v>234</v>
      </c>
      <c r="F129" s="216" t="s">
        <v>178</v>
      </c>
      <c r="G129" s="332">
        <f>'KIUC Adj Wtd. NS-% of Tot Ret'!$U$29</f>
        <v>-2</v>
      </c>
      <c r="I129" s="218">
        <v>12144071.970000001</v>
      </c>
      <c r="J129" s="231"/>
      <c r="K129" s="220">
        <v>4905197</v>
      </c>
      <c r="L129" s="220"/>
      <c r="M129" s="333">
        <f t="shared" si="13"/>
        <v>7481756</v>
      </c>
      <c r="N129" s="220"/>
      <c r="O129" s="220">
        <f t="shared" si="14"/>
        <v>407403</v>
      </c>
      <c r="Q129" s="340">
        <f t="shared" si="15"/>
        <v>3.35</v>
      </c>
      <c r="S129" s="222">
        <v>18.364508578395203</v>
      </c>
    </row>
    <row r="130" spans="1:19" x14ac:dyDescent="0.25">
      <c r="A130" s="214"/>
      <c r="C130" s="232" t="s">
        <v>191</v>
      </c>
      <c r="E130" s="216" t="s">
        <v>234</v>
      </c>
      <c r="F130" s="216" t="s">
        <v>178</v>
      </c>
      <c r="G130" s="332">
        <f>'KIUC Adj Wtd. NS-% of Tot Ret'!$U$29</f>
        <v>-2</v>
      </c>
      <c r="I130" s="218">
        <v>11725994.720000001</v>
      </c>
      <c r="J130" s="231"/>
      <c r="K130" s="220">
        <v>8500593</v>
      </c>
      <c r="L130" s="220"/>
      <c r="M130" s="333">
        <f t="shared" si="13"/>
        <v>3459922</v>
      </c>
      <c r="N130" s="220"/>
      <c r="O130" s="220">
        <f t="shared" si="14"/>
        <v>189832</v>
      </c>
      <c r="Q130" s="340">
        <f t="shared" si="15"/>
        <v>1.62</v>
      </c>
      <c r="S130" s="222">
        <v>18.226220720720722</v>
      </c>
    </row>
    <row r="131" spans="1:19" x14ac:dyDescent="0.25">
      <c r="A131" s="214"/>
      <c r="C131" s="232" t="s">
        <v>192</v>
      </c>
      <c r="E131" s="216" t="s">
        <v>234</v>
      </c>
      <c r="F131" s="216" t="s">
        <v>178</v>
      </c>
      <c r="G131" s="332">
        <f>'KIUC Adj Wtd. NS-% of Tot Ret'!$U$29</f>
        <v>-2</v>
      </c>
      <c r="I131" s="218">
        <v>14302432.689999999</v>
      </c>
      <c r="J131" s="231"/>
      <c r="K131" s="220">
        <v>11303320</v>
      </c>
      <c r="L131" s="220"/>
      <c r="M131" s="333">
        <f t="shared" si="13"/>
        <v>3285161</v>
      </c>
      <c r="N131" s="220"/>
      <c r="O131" s="220">
        <f t="shared" si="14"/>
        <v>185229</v>
      </c>
      <c r="Q131" s="340">
        <f t="shared" si="15"/>
        <v>1.3</v>
      </c>
      <c r="S131" s="222">
        <v>17.735681667036133</v>
      </c>
    </row>
    <row r="132" spans="1:19" x14ac:dyDescent="0.25">
      <c r="A132" s="214"/>
      <c r="C132" s="232" t="s">
        <v>193</v>
      </c>
      <c r="E132" s="216" t="s">
        <v>234</v>
      </c>
      <c r="F132" s="216" t="s">
        <v>178</v>
      </c>
      <c r="G132" s="332">
        <f>'KIUC Adj Wtd. NS-% of Tot Ret'!$U$29</f>
        <v>-2</v>
      </c>
      <c r="I132" s="218">
        <v>33488118.710000001</v>
      </c>
      <c r="J132" s="231"/>
      <c r="K132" s="220">
        <v>24419733</v>
      </c>
      <c r="L132" s="220"/>
      <c r="M132" s="333">
        <f t="shared" si="13"/>
        <v>9738148</v>
      </c>
      <c r="N132" s="220"/>
      <c r="O132" s="220">
        <f t="shared" si="14"/>
        <v>476056</v>
      </c>
      <c r="Q132" s="340">
        <f t="shared" si="15"/>
        <v>1.42</v>
      </c>
      <c r="S132" s="222">
        <v>20.455905074295138</v>
      </c>
    </row>
    <row r="133" spans="1:19" x14ac:dyDescent="0.25">
      <c r="A133" s="214"/>
      <c r="C133" s="232" t="s">
        <v>194</v>
      </c>
      <c r="E133" s="216" t="s">
        <v>234</v>
      </c>
      <c r="F133" s="216" t="s">
        <v>178</v>
      </c>
      <c r="G133" s="332">
        <f>'KIUC Adj Wtd. NS-% of Tot Ret'!$U$29</f>
        <v>-2</v>
      </c>
      <c r="I133" s="218">
        <v>27465559.02</v>
      </c>
      <c r="J133" s="231"/>
      <c r="K133" s="220">
        <v>18041343</v>
      </c>
      <c r="L133" s="220"/>
      <c r="M133" s="333">
        <f t="shared" si="13"/>
        <v>9973527</v>
      </c>
      <c r="N133" s="220"/>
      <c r="O133" s="220">
        <f t="shared" si="14"/>
        <v>464016</v>
      </c>
      <c r="Q133" s="340">
        <f t="shared" si="15"/>
        <v>1.69</v>
      </c>
      <c r="S133" s="222">
        <v>21.493946850486925</v>
      </c>
    </row>
    <row r="134" spans="1:19" x14ac:dyDescent="0.25">
      <c r="A134" s="214"/>
      <c r="C134" s="232" t="s">
        <v>195</v>
      </c>
      <c r="E134" s="216" t="s">
        <v>234</v>
      </c>
      <c r="F134" s="216" t="s">
        <v>178</v>
      </c>
      <c r="G134" s="332">
        <f>'KIUC Adj Wtd. NS-% of Tot Ret'!$U$29</f>
        <v>-2</v>
      </c>
      <c r="I134" s="218">
        <v>951198.87</v>
      </c>
      <c r="J134" s="231"/>
      <c r="K134" s="220">
        <v>180721</v>
      </c>
      <c r="L134" s="220"/>
      <c r="M134" s="333">
        <f t="shared" si="13"/>
        <v>789502</v>
      </c>
      <c r="N134" s="220"/>
      <c r="O134" s="220">
        <f t="shared" si="14"/>
        <v>42931</v>
      </c>
      <c r="Q134" s="340">
        <f t="shared" si="15"/>
        <v>4.51</v>
      </c>
      <c r="S134" s="222">
        <v>18.390096008084893</v>
      </c>
    </row>
    <row r="135" spans="1:19" x14ac:dyDescent="0.25">
      <c r="A135" s="214"/>
      <c r="C135" s="232" t="s">
        <v>213</v>
      </c>
      <c r="E135" s="216" t="s">
        <v>234</v>
      </c>
      <c r="F135" s="216" t="s">
        <v>178</v>
      </c>
      <c r="G135" s="332">
        <f>'KIUC Adj Wtd. NS-% of Tot Ret'!$U$29</f>
        <v>-2</v>
      </c>
      <c r="I135" s="218">
        <v>12041998.279999999</v>
      </c>
      <c r="J135" s="231"/>
      <c r="K135" s="220">
        <v>3570888</v>
      </c>
      <c r="L135" s="220"/>
      <c r="M135" s="333">
        <f t="shared" si="13"/>
        <v>8711950</v>
      </c>
      <c r="N135" s="220"/>
      <c r="O135" s="220">
        <f t="shared" si="14"/>
        <v>410248</v>
      </c>
      <c r="Q135" s="340">
        <f t="shared" si="15"/>
        <v>3.41</v>
      </c>
      <c r="S135" s="222">
        <v>21.235815695814647</v>
      </c>
    </row>
    <row r="136" spans="1:19" x14ac:dyDescent="0.25">
      <c r="A136" s="214"/>
      <c r="C136" s="232" t="s">
        <v>214</v>
      </c>
      <c r="E136" s="216" t="s">
        <v>234</v>
      </c>
      <c r="F136" s="216" t="s">
        <v>178</v>
      </c>
      <c r="G136" s="332">
        <f>'KIUC Adj Wtd. NS-% of Tot Ret'!$U$29</f>
        <v>-2</v>
      </c>
      <c r="I136" s="223">
        <v>15148041.550000001</v>
      </c>
      <c r="J136" s="231"/>
      <c r="K136" s="220">
        <v>2357879</v>
      </c>
      <c r="L136" s="220"/>
      <c r="M136" s="333">
        <f t="shared" si="13"/>
        <v>13093123</v>
      </c>
      <c r="N136" s="220"/>
      <c r="O136" s="220">
        <f t="shared" si="14"/>
        <v>587136</v>
      </c>
      <c r="Q136" s="345">
        <f t="shared" si="15"/>
        <v>3.88</v>
      </c>
      <c r="S136" s="336">
        <v>22.299991949766543</v>
      </c>
    </row>
    <row r="137" spans="1:19" x14ac:dyDescent="0.25">
      <c r="A137" s="214"/>
      <c r="E137" s="216"/>
      <c r="F137" s="216"/>
      <c r="G137" s="217"/>
      <c r="I137" s="218"/>
      <c r="K137" s="233"/>
      <c r="L137" s="211"/>
      <c r="M137" s="233"/>
      <c r="N137" s="211"/>
      <c r="O137" s="233"/>
      <c r="Q137" s="342"/>
      <c r="S137" s="222"/>
    </row>
    <row r="138" spans="1:19" ht="15.6" x14ac:dyDescent="0.3">
      <c r="A138" s="214"/>
      <c r="C138" s="234" t="s">
        <v>235</v>
      </c>
      <c r="E138" s="216"/>
      <c r="F138" s="216"/>
      <c r="G138" s="217"/>
      <c r="I138" s="218">
        <f>+SUBTOTAL(9,I123:I137)</f>
        <v>220741676.05000001</v>
      </c>
      <c r="K138" s="211">
        <f>+SUBTOTAL(9,K123:K137)</f>
        <v>99217099</v>
      </c>
      <c r="L138" s="211"/>
      <c r="M138" s="211">
        <f>+SUBTOTAL(9,M123:M137)</f>
        <v>128368013</v>
      </c>
      <c r="N138" s="211"/>
      <c r="O138" s="211">
        <f>+SUBTOTAL(9,O123:O137)</f>
        <v>5286251</v>
      </c>
      <c r="Q138" s="342">
        <f>O138/I138*100</f>
        <v>2.3947679906184165</v>
      </c>
      <c r="S138" s="222">
        <f>ROUND(M138/O138,1)</f>
        <v>24.3</v>
      </c>
    </row>
    <row r="139" spans="1:19" ht="15.6" x14ac:dyDescent="0.3">
      <c r="A139" s="214"/>
      <c r="C139" s="234"/>
      <c r="E139" s="216"/>
      <c r="F139" s="216"/>
      <c r="G139" s="217"/>
      <c r="I139" s="218"/>
      <c r="K139" s="211"/>
      <c r="L139" s="211"/>
      <c r="M139" s="211"/>
      <c r="N139" s="211"/>
      <c r="O139" s="211"/>
      <c r="Q139" s="342"/>
      <c r="S139" s="222"/>
    </row>
    <row r="140" spans="1:19" x14ac:dyDescent="0.25">
      <c r="A140" s="214">
        <v>315.10000000000002</v>
      </c>
      <c r="C140" s="215" t="s">
        <v>236</v>
      </c>
      <c r="E140" s="216"/>
      <c r="F140" s="216"/>
      <c r="G140" s="217"/>
      <c r="I140" s="218"/>
      <c r="K140" s="211"/>
      <c r="L140" s="211"/>
      <c r="M140" s="211"/>
      <c r="N140" s="211"/>
      <c r="O140" s="211"/>
      <c r="Q140" s="342"/>
      <c r="S140" s="222"/>
    </row>
    <row r="141" spans="1:19" x14ac:dyDescent="0.25">
      <c r="A141" s="214"/>
      <c r="C141" s="215" t="s">
        <v>204</v>
      </c>
      <c r="E141" s="210" t="s">
        <v>234</v>
      </c>
      <c r="F141" s="210" t="s">
        <v>178</v>
      </c>
      <c r="G141" s="192">
        <v>-10</v>
      </c>
      <c r="I141" s="218">
        <v>24678.67</v>
      </c>
      <c r="K141" s="211">
        <v>27147</v>
      </c>
      <c r="L141" s="211"/>
      <c r="M141" s="211">
        <v>0</v>
      </c>
      <c r="N141" s="211"/>
      <c r="O141" s="211">
        <v>0</v>
      </c>
      <c r="Q141" s="342">
        <v>0</v>
      </c>
      <c r="S141" s="222">
        <v>0</v>
      </c>
    </row>
    <row r="142" spans="1:19" x14ac:dyDescent="0.25">
      <c r="A142" s="214"/>
      <c r="C142" s="232" t="s">
        <v>206</v>
      </c>
      <c r="E142" s="210" t="s">
        <v>234</v>
      </c>
      <c r="F142" s="210" t="s">
        <v>178</v>
      </c>
      <c r="G142" s="192">
        <v>-10</v>
      </c>
      <c r="I142" s="218">
        <v>165716.59</v>
      </c>
      <c r="K142" s="211">
        <v>182288</v>
      </c>
      <c r="L142" s="211"/>
      <c r="M142" s="211">
        <v>0</v>
      </c>
      <c r="N142" s="211"/>
      <c r="O142" s="211">
        <v>0</v>
      </c>
      <c r="Q142" s="342">
        <v>0</v>
      </c>
      <c r="S142" s="222">
        <v>0</v>
      </c>
    </row>
    <row r="143" spans="1:19" x14ac:dyDescent="0.25">
      <c r="A143" s="214"/>
      <c r="C143" s="232" t="s">
        <v>207</v>
      </c>
      <c r="E143" s="216" t="s">
        <v>234</v>
      </c>
      <c r="F143" s="216" t="s">
        <v>178</v>
      </c>
      <c r="G143" s="217">
        <v>-10</v>
      </c>
      <c r="I143" s="223">
        <v>480433.11</v>
      </c>
      <c r="J143" s="231"/>
      <c r="K143" s="224">
        <v>528476</v>
      </c>
      <c r="L143" s="220"/>
      <c r="M143" s="224">
        <v>0</v>
      </c>
      <c r="N143" s="220"/>
      <c r="O143" s="224">
        <v>0</v>
      </c>
      <c r="Q143" s="343">
        <v>0</v>
      </c>
      <c r="S143" s="336">
        <v>0</v>
      </c>
    </row>
    <row r="144" spans="1:19" ht="15.6" x14ac:dyDescent="0.3">
      <c r="A144" s="214"/>
      <c r="C144" s="234"/>
      <c r="E144" s="216"/>
      <c r="F144" s="216"/>
      <c r="G144" s="217"/>
      <c r="I144" s="218"/>
      <c r="K144" s="211"/>
      <c r="L144" s="211"/>
      <c r="M144" s="211"/>
      <c r="N144" s="211"/>
      <c r="O144" s="211"/>
      <c r="Q144" s="342"/>
      <c r="S144" s="222"/>
    </row>
    <row r="145" spans="1:19" ht="15.6" x14ac:dyDescent="0.3">
      <c r="A145" s="214"/>
      <c r="C145" s="234" t="s">
        <v>237</v>
      </c>
      <c r="E145" s="216"/>
      <c r="F145" s="216"/>
      <c r="G145" s="217"/>
      <c r="I145" s="218">
        <f>+SUBTOTAL(9,I141:I144)</f>
        <v>670828.37</v>
      </c>
      <c r="K145" s="211">
        <f>+SUBTOTAL(9,K141:K144)</f>
        <v>737911</v>
      </c>
      <c r="L145" s="211"/>
      <c r="M145" s="211">
        <f>+SUBTOTAL(9,M141:M144)</f>
        <v>0</v>
      </c>
      <c r="N145" s="211"/>
      <c r="O145" s="211">
        <f>+SUBTOTAL(9,O141:O144)</f>
        <v>0</v>
      </c>
      <c r="Q145" s="342">
        <f>O145/I145*100</f>
        <v>0</v>
      </c>
      <c r="S145" s="222">
        <v>0</v>
      </c>
    </row>
    <row r="146" spans="1:19" ht="15.6" x14ac:dyDescent="0.3">
      <c r="A146" s="214"/>
      <c r="C146" s="234"/>
      <c r="E146" s="216"/>
      <c r="F146" s="216"/>
      <c r="G146" s="217"/>
      <c r="I146" s="218"/>
      <c r="K146" s="211"/>
      <c r="L146" s="211"/>
      <c r="M146" s="211"/>
      <c r="N146" s="211"/>
      <c r="O146" s="211"/>
      <c r="Q146" s="342"/>
      <c r="S146" s="222"/>
    </row>
    <row r="147" spans="1:19" x14ac:dyDescent="0.25">
      <c r="A147" s="214">
        <v>316</v>
      </c>
      <c r="B147" s="209" t="s">
        <v>84</v>
      </c>
      <c r="C147" s="112" t="s">
        <v>238</v>
      </c>
      <c r="I147" s="218"/>
      <c r="K147" s="211"/>
      <c r="L147" s="211"/>
      <c r="M147" s="211"/>
      <c r="N147" s="211"/>
      <c r="O147" s="211"/>
      <c r="Q147" s="342"/>
      <c r="S147" s="222"/>
    </row>
    <row r="148" spans="1:19" x14ac:dyDescent="0.25">
      <c r="A148" s="214"/>
      <c r="C148" s="232" t="s">
        <v>182</v>
      </c>
      <c r="E148" s="216" t="s">
        <v>239</v>
      </c>
      <c r="F148" s="216" t="s">
        <v>178</v>
      </c>
      <c r="G148" s="332">
        <f>'KIUC Adj Wtd. NS-% of Tot Ret'!$U$71</f>
        <v>-7</v>
      </c>
      <c r="I148" s="218">
        <v>8369509.9800000004</v>
      </c>
      <c r="J148" s="231"/>
      <c r="K148" s="220">
        <v>721700</v>
      </c>
      <c r="L148" s="220"/>
      <c r="M148" s="333">
        <f t="shared" ref="M148:M157" si="16">ROUND(I148*(1-(G148/100))-K148,0)</f>
        <v>8233676</v>
      </c>
      <c r="N148" s="220"/>
      <c r="O148" s="220">
        <f t="shared" ref="O148:O157" si="17">ROUND(M148/S148,0)</f>
        <v>181496</v>
      </c>
      <c r="Q148" s="340">
        <f t="shared" ref="Q148:Q157" si="18">ROUND(O148/I148*100,2)</f>
        <v>2.17</v>
      </c>
      <c r="S148" s="222">
        <v>45.365699893542441</v>
      </c>
    </row>
    <row r="149" spans="1:19" x14ac:dyDescent="0.25">
      <c r="A149" s="214"/>
      <c r="C149" s="215" t="s">
        <v>185</v>
      </c>
      <c r="E149" s="216" t="s">
        <v>239</v>
      </c>
      <c r="F149" s="216" t="s">
        <v>178</v>
      </c>
      <c r="G149" s="217">
        <v>-1</v>
      </c>
      <c r="I149" s="218">
        <v>3234114.29</v>
      </c>
      <c r="J149" s="231"/>
      <c r="K149" s="220">
        <v>901711</v>
      </c>
      <c r="L149" s="220"/>
      <c r="M149" s="333">
        <f t="shared" si="16"/>
        <v>2364744</v>
      </c>
      <c r="N149" s="220"/>
      <c r="O149" s="220">
        <f t="shared" si="17"/>
        <v>101143</v>
      </c>
      <c r="Q149" s="340">
        <f t="shared" si="18"/>
        <v>3.13</v>
      </c>
      <c r="S149" s="222">
        <v>23.380204265248214</v>
      </c>
    </row>
    <row r="150" spans="1:19" x14ac:dyDescent="0.25">
      <c r="A150" s="214"/>
      <c r="C150" s="232" t="s">
        <v>186</v>
      </c>
      <c r="E150" s="216" t="s">
        <v>239</v>
      </c>
      <c r="F150" s="216" t="s">
        <v>178</v>
      </c>
      <c r="G150" s="332">
        <f>'KIUC Adj Wtd. NS-% of Tot Ret'!$U$21</f>
        <v>-2</v>
      </c>
      <c r="I150" s="218">
        <v>445832.67</v>
      </c>
      <c r="J150" s="231"/>
      <c r="K150" s="220">
        <v>355631</v>
      </c>
      <c r="L150" s="220"/>
      <c r="M150" s="333">
        <f t="shared" si="16"/>
        <v>99118</v>
      </c>
      <c r="N150" s="220"/>
      <c r="O150" s="220">
        <f t="shared" si="17"/>
        <v>13410</v>
      </c>
      <c r="Q150" s="340">
        <f t="shared" si="18"/>
        <v>3.01</v>
      </c>
      <c r="S150" s="222">
        <v>7.3912658787840488</v>
      </c>
    </row>
    <row r="151" spans="1:19" x14ac:dyDescent="0.25">
      <c r="A151" s="214"/>
      <c r="C151" s="232" t="s">
        <v>187</v>
      </c>
      <c r="E151" s="216" t="s">
        <v>239</v>
      </c>
      <c r="F151" s="216" t="s">
        <v>178</v>
      </c>
      <c r="G151" s="332">
        <f>'KIUC Adj Wtd. NS-% of Tot Ret'!$U$21</f>
        <v>-2</v>
      </c>
      <c r="I151" s="218">
        <v>123107.1</v>
      </c>
      <c r="J151" s="231"/>
      <c r="K151" s="220">
        <v>107051</v>
      </c>
      <c r="L151" s="220"/>
      <c r="M151" s="333">
        <f t="shared" si="16"/>
        <v>18518</v>
      </c>
      <c r="N151" s="220"/>
      <c r="O151" s="220">
        <f t="shared" si="17"/>
        <v>1401</v>
      </c>
      <c r="Q151" s="340">
        <f t="shared" si="18"/>
        <v>1.1399999999999999</v>
      </c>
      <c r="S151" s="222">
        <v>13.214768883878241</v>
      </c>
    </row>
    <row r="152" spans="1:19" x14ac:dyDescent="0.25">
      <c r="A152" s="214"/>
      <c r="C152" s="232" t="s">
        <v>188</v>
      </c>
      <c r="E152" s="216" t="s">
        <v>239</v>
      </c>
      <c r="F152" s="216" t="s">
        <v>178</v>
      </c>
      <c r="G152" s="332">
        <f>'KIUC Adj Wtd. NS-% of Tot Ret'!$U$21</f>
        <v>-2</v>
      </c>
      <c r="I152" s="218">
        <v>6381168.1100000003</v>
      </c>
      <c r="J152" s="231"/>
      <c r="K152" s="220">
        <v>3287152</v>
      </c>
      <c r="L152" s="220"/>
      <c r="M152" s="333">
        <f t="shared" si="16"/>
        <v>3221639</v>
      </c>
      <c r="N152" s="220"/>
      <c r="O152" s="220">
        <f t="shared" si="17"/>
        <v>171724</v>
      </c>
      <c r="Q152" s="340">
        <f t="shared" si="18"/>
        <v>2.69</v>
      </c>
      <c r="S152" s="222">
        <v>18.760513678303568</v>
      </c>
    </row>
    <row r="153" spans="1:19" x14ac:dyDescent="0.25">
      <c r="A153" s="235"/>
      <c r="C153" s="232" t="s">
        <v>190</v>
      </c>
      <c r="E153" s="216" t="s">
        <v>239</v>
      </c>
      <c r="F153" s="216" t="s">
        <v>178</v>
      </c>
      <c r="G153" s="332">
        <f>'KIUC Adj Wtd. NS-% of Tot Ret'!$U$29</f>
        <v>-2</v>
      </c>
      <c r="I153" s="218">
        <v>1033027.09</v>
      </c>
      <c r="J153" s="231"/>
      <c r="K153" s="220">
        <v>948862</v>
      </c>
      <c r="L153" s="220"/>
      <c r="M153" s="333">
        <f t="shared" si="16"/>
        <v>104826</v>
      </c>
      <c r="N153" s="220"/>
      <c r="O153" s="220">
        <f t="shared" si="17"/>
        <v>5893</v>
      </c>
      <c r="Q153" s="340">
        <f t="shared" si="18"/>
        <v>0.56999999999999995</v>
      </c>
      <c r="S153" s="222">
        <v>17.787541207229737</v>
      </c>
    </row>
    <row r="154" spans="1:19" x14ac:dyDescent="0.25">
      <c r="A154" s="214"/>
      <c r="C154" s="232" t="s">
        <v>191</v>
      </c>
      <c r="E154" s="216" t="s">
        <v>239</v>
      </c>
      <c r="F154" s="216" t="s">
        <v>178</v>
      </c>
      <c r="G154" s="332">
        <f>'KIUC Adj Wtd. NS-% of Tot Ret'!$U$29</f>
        <v>-2</v>
      </c>
      <c r="I154" s="218">
        <v>1883273.64</v>
      </c>
      <c r="J154" s="231"/>
      <c r="K154" s="220">
        <v>1666398</v>
      </c>
      <c r="L154" s="220"/>
      <c r="M154" s="333">
        <f t="shared" si="16"/>
        <v>254541</v>
      </c>
      <c r="N154" s="220"/>
      <c r="O154" s="220">
        <f t="shared" si="17"/>
        <v>14325</v>
      </c>
      <c r="Q154" s="340">
        <f t="shared" si="18"/>
        <v>0.76</v>
      </c>
      <c r="S154" s="222">
        <v>17.769313086017121</v>
      </c>
    </row>
    <row r="155" spans="1:19" x14ac:dyDescent="0.25">
      <c r="C155" s="232" t="s">
        <v>192</v>
      </c>
      <c r="E155" s="216" t="s">
        <v>239</v>
      </c>
      <c r="F155" s="216" t="s">
        <v>178</v>
      </c>
      <c r="G155" s="332">
        <f>'KIUC Adj Wtd. NS-% of Tot Ret'!$U$29</f>
        <v>-2</v>
      </c>
      <c r="I155" s="218">
        <v>1527545.73</v>
      </c>
      <c r="J155" s="231"/>
      <c r="K155" s="220">
        <v>1449503</v>
      </c>
      <c r="L155" s="220"/>
      <c r="M155" s="333">
        <f t="shared" si="16"/>
        <v>108594</v>
      </c>
      <c r="N155" s="220"/>
      <c r="O155" s="220">
        <f t="shared" si="17"/>
        <v>6242</v>
      </c>
      <c r="Q155" s="340">
        <f t="shared" si="18"/>
        <v>0.41</v>
      </c>
      <c r="S155" s="222">
        <v>17.39757336343115</v>
      </c>
    </row>
    <row r="156" spans="1:19" x14ac:dyDescent="0.25">
      <c r="A156" s="214"/>
      <c r="C156" s="232" t="s">
        <v>193</v>
      </c>
      <c r="E156" s="216" t="s">
        <v>239</v>
      </c>
      <c r="F156" s="216" t="s">
        <v>178</v>
      </c>
      <c r="G156" s="332">
        <f>'KIUC Adj Wtd. NS-% of Tot Ret'!$U$29</f>
        <v>-2</v>
      </c>
      <c r="I156" s="218">
        <v>3984043.73</v>
      </c>
      <c r="J156" s="231"/>
      <c r="K156" s="220">
        <v>2671355</v>
      </c>
      <c r="L156" s="220"/>
      <c r="M156" s="333">
        <f t="shared" si="16"/>
        <v>1392370</v>
      </c>
      <c r="N156" s="220"/>
      <c r="O156" s="220">
        <f t="shared" si="17"/>
        <v>68264</v>
      </c>
      <c r="Q156" s="340">
        <f t="shared" si="18"/>
        <v>1.71</v>
      </c>
      <c r="S156" s="222">
        <v>20.39692425990004</v>
      </c>
    </row>
    <row r="157" spans="1:19" x14ac:dyDescent="0.25">
      <c r="A157" s="214"/>
      <c r="C157" s="232" t="s">
        <v>194</v>
      </c>
      <c r="E157" s="216" t="s">
        <v>239</v>
      </c>
      <c r="F157" s="216" t="s">
        <v>178</v>
      </c>
      <c r="G157" s="332">
        <f>'KIUC Adj Wtd. NS-% of Tot Ret'!$U$29</f>
        <v>-2</v>
      </c>
      <c r="I157" s="223">
        <v>8771982.9499999993</v>
      </c>
      <c r="J157" s="231"/>
      <c r="K157" s="220">
        <v>3568709</v>
      </c>
      <c r="L157" s="220"/>
      <c r="M157" s="333">
        <f t="shared" si="16"/>
        <v>5378714</v>
      </c>
      <c r="N157" s="220"/>
      <c r="O157" s="220">
        <f t="shared" si="17"/>
        <v>250966</v>
      </c>
      <c r="Q157" s="345">
        <f t="shared" si="18"/>
        <v>2.86</v>
      </c>
      <c r="S157" s="336">
        <v>21.43201402934816</v>
      </c>
    </row>
    <row r="158" spans="1:19" x14ac:dyDescent="0.25">
      <c r="A158" s="214"/>
      <c r="C158" s="232"/>
      <c r="E158" s="216"/>
      <c r="F158" s="216"/>
      <c r="G158" s="217"/>
      <c r="I158" s="218"/>
      <c r="K158" s="233"/>
      <c r="L158" s="211"/>
      <c r="M158" s="233"/>
      <c r="N158" s="211"/>
      <c r="O158" s="233"/>
      <c r="Q158" s="342"/>
      <c r="S158" s="222"/>
    </row>
    <row r="159" spans="1:19" ht="15.6" x14ac:dyDescent="0.3">
      <c r="A159" s="214"/>
      <c r="C159" s="234" t="s">
        <v>240</v>
      </c>
      <c r="E159" s="216"/>
      <c r="F159" s="216"/>
      <c r="G159" s="217"/>
      <c r="I159" s="236">
        <f>+SUBTOTAL(9,I148:I158)</f>
        <v>35753605.289999999</v>
      </c>
      <c r="J159" s="241"/>
      <c r="K159" s="252">
        <f>+SUBTOTAL(9,K148:K158)</f>
        <v>15678072</v>
      </c>
      <c r="L159" s="252"/>
      <c r="M159" s="252">
        <f>+SUBTOTAL(9,M148:M158)</f>
        <v>21176740</v>
      </c>
      <c r="N159" s="252"/>
      <c r="O159" s="252">
        <f>+SUBTOTAL(9,O148:O158)</f>
        <v>814864</v>
      </c>
      <c r="Q159" s="342">
        <f>O159/I159*100</f>
        <v>2.2791100181102886</v>
      </c>
      <c r="S159" s="222">
        <f>ROUND(M159/O159,1)</f>
        <v>26</v>
      </c>
    </row>
    <row r="160" spans="1:19" ht="15.6" x14ac:dyDescent="0.3">
      <c r="A160" s="214"/>
      <c r="C160" s="234"/>
      <c r="E160" s="216"/>
      <c r="F160" s="216"/>
      <c r="G160" s="217"/>
      <c r="I160" s="236"/>
      <c r="J160" s="241"/>
      <c r="K160" s="252"/>
      <c r="L160" s="252"/>
      <c r="M160" s="252"/>
      <c r="N160" s="252"/>
      <c r="O160" s="252"/>
      <c r="Q160" s="342"/>
      <c r="S160" s="222"/>
    </row>
    <row r="161" spans="1:19" x14ac:dyDescent="0.25">
      <c r="A161" s="214">
        <v>316.10000000000002</v>
      </c>
      <c r="C161" s="215" t="s">
        <v>241</v>
      </c>
      <c r="E161" s="216"/>
      <c r="F161" s="216"/>
      <c r="G161" s="217"/>
      <c r="I161" s="236"/>
      <c r="K161" s="252"/>
      <c r="L161" s="211"/>
      <c r="M161" s="252"/>
      <c r="N161" s="211"/>
      <c r="O161" s="252"/>
      <c r="Q161" s="342"/>
      <c r="S161" s="222"/>
    </row>
    <row r="162" spans="1:19" x14ac:dyDescent="0.25">
      <c r="A162" s="214"/>
      <c r="C162" s="215" t="s">
        <v>204</v>
      </c>
      <c r="E162" s="216" t="s">
        <v>239</v>
      </c>
      <c r="F162" s="216" t="s">
        <v>178</v>
      </c>
      <c r="G162" s="217">
        <v>-10</v>
      </c>
      <c r="I162" s="218">
        <v>74491.69</v>
      </c>
      <c r="J162" s="231"/>
      <c r="K162" s="220">
        <v>81941</v>
      </c>
      <c r="L162" s="220"/>
      <c r="M162" s="220">
        <v>0</v>
      </c>
      <c r="N162" s="220"/>
      <c r="O162" s="220">
        <v>0</v>
      </c>
      <c r="Q162" s="342">
        <v>0</v>
      </c>
      <c r="S162" s="222">
        <v>0</v>
      </c>
    </row>
    <row r="163" spans="1:19" x14ac:dyDescent="0.25">
      <c r="A163" s="214"/>
      <c r="C163" s="215" t="s">
        <v>205</v>
      </c>
      <c r="E163" s="216" t="s">
        <v>239</v>
      </c>
      <c r="F163" s="216" t="s">
        <v>178</v>
      </c>
      <c r="G163" s="217">
        <v>-10</v>
      </c>
      <c r="I163" s="218">
        <v>11541.15</v>
      </c>
      <c r="J163" s="231"/>
      <c r="K163" s="220">
        <v>12695</v>
      </c>
      <c r="L163" s="220"/>
      <c r="M163" s="220">
        <v>0</v>
      </c>
      <c r="N163" s="220"/>
      <c r="O163" s="220">
        <v>0</v>
      </c>
      <c r="Q163" s="342">
        <v>0</v>
      </c>
      <c r="R163" s="225"/>
      <c r="S163" s="222">
        <v>0</v>
      </c>
    </row>
    <row r="164" spans="1:19" x14ac:dyDescent="0.25">
      <c r="A164" s="214"/>
      <c r="C164" s="232" t="s">
        <v>207</v>
      </c>
      <c r="E164" s="216" t="s">
        <v>239</v>
      </c>
      <c r="F164" s="216" t="s">
        <v>178</v>
      </c>
      <c r="G164" s="217">
        <v>-10</v>
      </c>
      <c r="I164" s="218">
        <v>380191.26</v>
      </c>
      <c r="J164" s="231"/>
      <c r="K164" s="220">
        <v>418210</v>
      </c>
      <c r="L164" s="220"/>
      <c r="M164" s="220">
        <v>0</v>
      </c>
      <c r="N164" s="220"/>
      <c r="O164" s="220">
        <v>0</v>
      </c>
      <c r="Q164" s="342">
        <v>0</v>
      </c>
      <c r="S164" s="222">
        <v>0</v>
      </c>
    </row>
    <row r="165" spans="1:19" x14ac:dyDescent="0.25">
      <c r="A165" s="214"/>
      <c r="C165" s="232" t="s">
        <v>208</v>
      </c>
      <c r="E165" s="216" t="s">
        <v>239</v>
      </c>
      <c r="F165" s="216" t="s">
        <v>178</v>
      </c>
      <c r="G165" s="217">
        <v>-10</v>
      </c>
      <c r="I165" s="223">
        <v>45689.51</v>
      </c>
      <c r="J165" s="231"/>
      <c r="K165" s="224">
        <v>50258</v>
      </c>
      <c r="L165" s="220"/>
      <c r="M165" s="224">
        <v>0</v>
      </c>
      <c r="N165" s="220"/>
      <c r="O165" s="224">
        <v>0</v>
      </c>
      <c r="Q165" s="343">
        <v>0</v>
      </c>
      <c r="R165" s="225"/>
      <c r="S165" s="336">
        <v>0</v>
      </c>
    </row>
    <row r="166" spans="1:19" ht="15.6" x14ac:dyDescent="0.3">
      <c r="A166" s="214"/>
      <c r="C166" s="234"/>
      <c r="E166" s="216"/>
      <c r="F166" s="216"/>
      <c r="G166" s="217"/>
      <c r="I166" s="236"/>
      <c r="K166" s="252"/>
      <c r="L166" s="211"/>
      <c r="M166" s="252"/>
      <c r="N166" s="211"/>
      <c r="O166" s="252"/>
      <c r="Q166" s="342"/>
      <c r="S166" s="222"/>
    </row>
    <row r="167" spans="1:19" ht="15.6" x14ac:dyDescent="0.3">
      <c r="A167" s="214"/>
      <c r="C167" s="234" t="s">
        <v>242</v>
      </c>
      <c r="E167" s="216"/>
      <c r="F167" s="216"/>
      <c r="G167" s="217"/>
      <c r="I167" s="223">
        <f>+SUBTOTAL(9,I162:I166)</f>
        <v>511913.61</v>
      </c>
      <c r="K167" s="253">
        <f>+SUBTOTAL(9,K162:K166)</f>
        <v>563104</v>
      </c>
      <c r="L167" s="211"/>
      <c r="M167" s="253">
        <f>+SUBTOTAL(9,M162:M166)</f>
        <v>0</v>
      </c>
      <c r="N167" s="211"/>
      <c r="O167" s="253">
        <f>+SUBTOTAL(9,O162:O166)</f>
        <v>0</v>
      </c>
      <c r="Q167" s="343">
        <f>O167/I167*100</f>
        <v>0</v>
      </c>
      <c r="S167" s="337">
        <v>0</v>
      </c>
    </row>
    <row r="168" spans="1:19" ht="15.6" x14ac:dyDescent="0.3">
      <c r="A168" s="214"/>
      <c r="C168" s="234"/>
      <c r="E168" s="216"/>
      <c r="F168" s="216"/>
      <c r="G168" s="217"/>
      <c r="I168" s="236"/>
      <c r="K168" s="252"/>
      <c r="L168" s="211"/>
      <c r="M168" s="252"/>
      <c r="N168" s="211"/>
      <c r="O168" s="252"/>
      <c r="Q168" s="342"/>
      <c r="S168" s="222"/>
    </row>
    <row r="169" spans="1:19" ht="15.6" x14ac:dyDescent="0.3">
      <c r="A169" s="214"/>
      <c r="C169" s="188" t="s">
        <v>243</v>
      </c>
      <c r="E169" s="216"/>
      <c r="F169" s="216"/>
      <c r="G169" s="217"/>
      <c r="I169" s="227">
        <f>+SUBTOTAL(9,I25:I168)</f>
        <v>4713368149.2299995</v>
      </c>
      <c r="J169" s="228"/>
      <c r="K169" s="229">
        <f>+SUBTOTAL(9,K25:K168)</f>
        <v>1475084816</v>
      </c>
      <c r="L169" s="229"/>
      <c r="M169" s="229">
        <f>+SUBTOTAL(9,M25:M168)</f>
        <v>3378015283</v>
      </c>
      <c r="N169" s="229"/>
      <c r="O169" s="229">
        <f>+SUBTOTAL(9,O25:O168)</f>
        <v>151979256</v>
      </c>
      <c r="Q169" s="341">
        <f>ROUND(((O169/I169)*100),2)</f>
        <v>3.22</v>
      </c>
      <c r="S169" s="222"/>
    </row>
    <row r="170" spans="1:19" ht="15.6" x14ac:dyDescent="0.3">
      <c r="A170" s="214"/>
      <c r="C170" s="188"/>
      <c r="E170" s="216"/>
      <c r="F170" s="216"/>
      <c r="G170" s="217"/>
      <c r="I170" s="218"/>
      <c r="J170" s="228"/>
      <c r="K170" s="229"/>
      <c r="L170" s="229"/>
      <c r="M170" s="229"/>
      <c r="N170" s="229"/>
      <c r="O170" s="229"/>
      <c r="Q170" s="342"/>
      <c r="S170" s="222"/>
    </row>
    <row r="171" spans="1:19" ht="15.6" x14ac:dyDescent="0.3">
      <c r="A171" s="214"/>
      <c r="C171" s="212" t="s">
        <v>244</v>
      </c>
      <c r="E171" s="216"/>
      <c r="F171" s="216"/>
      <c r="G171" s="217"/>
      <c r="I171" s="218"/>
      <c r="J171" s="228"/>
      <c r="K171" s="229"/>
      <c r="L171" s="229"/>
      <c r="M171" s="229"/>
      <c r="N171" s="229"/>
      <c r="O171" s="229"/>
      <c r="Q171" s="342"/>
      <c r="S171" s="222"/>
    </row>
    <row r="172" spans="1:19" ht="15.6" x14ac:dyDescent="0.3">
      <c r="A172" s="214"/>
      <c r="C172" s="254"/>
      <c r="E172" s="216"/>
      <c r="F172" s="216"/>
      <c r="G172" s="217"/>
      <c r="I172" s="218"/>
      <c r="J172" s="228"/>
      <c r="K172" s="229"/>
      <c r="L172" s="229"/>
      <c r="M172" s="229"/>
      <c r="N172" s="229"/>
      <c r="O172" s="229"/>
      <c r="Q172" s="342"/>
      <c r="S172" s="222"/>
    </row>
    <row r="173" spans="1:19" ht="15.6" x14ac:dyDescent="0.3">
      <c r="A173" s="214">
        <v>330.1</v>
      </c>
      <c r="C173" s="254" t="s">
        <v>245</v>
      </c>
      <c r="E173" s="216"/>
      <c r="F173" s="216"/>
      <c r="G173" s="217"/>
      <c r="I173" s="218"/>
      <c r="J173" s="228"/>
      <c r="K173" s="229"/>
      <c r="L173" s="229"/>
      <c r="M173" s="229"/>
      <c r="N173" s="229"/>
      <c r="O173" s="229"/>
      <c r="Q173" s="342"/>
      <c r="S173" s="222"/>
    </row>
    <row r="174" spans="1:19" x14ac:dyDescent="0.25">
      <c r="A174" s="214"/>
      <c r="C174" s="254" t="s">
        <v>246</v>
      </c>
      <c r="E174" s="216" t="s">
        <v>247</v>
      </c>
      <c r="F174" s="216" t="s">
        <v>178</v>
      </c>
      <c r="G174" s="217">
        <v>0</v>
      </c>
      <c r="I174" s="223">
        <v>879311.47</v>
      </c>
      <c r="J174" s="215"/>
      <c r="K174" s="255">
        <v>912333</v>
      </c>
      <c r="L174" s="256"/>
      <c r="M174" s="334">
        <f>ROUND(I174*(1-(G174/100))-K174,0)</f>
        <v>-33022</v>
      </c>
      <c r="N174" s="220"/>
      <c r="O174" s="224"/>
      <c r="Q174" s="343">
        <v>0</v>
      </c>
      <c r="R174" s="225"/>
      <c r="S174" s="336">
        <v>0</v>
      </c>
    </row>
    <row r="175" spans="1:19" x14ac:dyDescent="0.25">
      <c r="A175" s="214"/>
      <c r="C175" s="254"/>
      <c r="E175" s="216"/>
      <c r="F175" s="216"/>
      <c r="G175" s="217"/>
      <c r="I175" s="218"/>
      <c r="J175" s="215"/>
      <c r="K175" s="256"/>
      <c r="L175" s="256"/>
      <c r="M175" s="256"/>
      <c r="N175" s="256"/>
      <c r="O175" s="256"/>
      <c r="Q175" s="342"/>
      <c r="S175" s="222"/>
    </row>
    <row r="176" spans="1:19" ht="15.6" x14ac:dyDescent="0.3">
      <c r="A176" s="214"/>
      <c r="C176" s="257" t="s">
        <v>248</v>
      </c>
      <c r="E176" s="216"/>
      <c r="F176" s="216"/>
      <c r="G176" s="217"/>
      <c r="I176" s="218">
        <f>+SUBTOTAL(9,I174:I175)</f>
        <v>879311.47</v>
      </c>
      <c r="J176" s="215"/>
      <c r="K176" s="256">
        <f>+SUBTOTAL(9,K174:K175)</f>
        <v>912333</v>
      </c>
      <c r="L176" s="256"/>
      <c r="M176" s="256">
        <f>+SUBTOTAL(9,M174:M175)</f>
        <v>-33022</v>
      </c>
      <c r="N176" s="256"/>
      <c r="O176" s="256">
        <f>+SUBTOTAL(9,O174:O175)</f>
        <v>0</v>
      </c>
      <c r="Q176" s="342">
        <f>O176/I176*100</f>
        <v>0</v>
      </c>
      <c r="R176" s="225"/>
      <c r="S176" s="222">
        <f>Q176/K176*100</f>
        <v>0</v>
      </c>
    </row>
    <row r="177" spans="1:19" x14ac:dyDescent="0.25">
      <c r="A177" s="214"/>
      <c r="C177" s="254"/>
      <c r="E177" s="216"/>
      <c r="F177" s="216"/>
      <c r="G177" s="217"/>
      <c r="I177" s="218"/>
      <c r="J177" s="215"/>
      <c r="K177" s="256"/>
      <c r="L177" s="256"/>
      <c r="M177" s="256"/>
      <c r="N177" s="256"/>
      <c r="O177" s="256"/>
      <c r="Q177" s="342"/>
      <c r="S177" s="222"/>
    </row>
    <row r="178" spans="1:19" x14ac:dyDescent="0.25">
      <c r="A178" s="214">
        <v>331</v>
      </c>
      <c r="C178" s="254" t="s">
        <v>114</v>
      </c>
      <c r="E178" s="216"/>
      <c r="F178" s="216"/>
      <c r="G178" s="217"/>
      <c r="I178" s="218"/>
      <c r="J178" s="215"/>
      <c r="K178" s="256"/>
      <c r="L178" s="256"/>
      <c r="M178" s="256"/>
      <c r="N178" s="256"/>
      <c r="O178" s="256"/>
      <c r="Q178" s="342"/>
      <c r="S178" s="222"/>
    </row>
    <row r="179" spans="1:19" x14ac:dyDescent="0.25">
      <c r="A179" s="214"/>
      <c r="C179" s="254" t="s">
        <v>249</v>
      </c>
      <c r="E179" s="216" t="s">
        <v>250</v>
      </c>
      <c r="F179" s="216" t="s">
        <v>178</v>
      </c>
      <c r="G179" s="332">
        <f>'KIUC Adj Wtd. NS-% of Tot Ret'!$U$85</f>
        <v>-2</v>
      </c>
      <c r="I179" s="223">
        <v>827602.64</v>
      </c>
      <c r="J179" s="215"/>
      <c r="K179" s="255">
        <v>345562</v>
      </c>
      <c r="L179" s="256"/>
      <c r="M179" s="334">
        <f>ROUND(I179*(1-(G179/100))-K179,0)</f>
        <v>498593</v>
      </c>
      <c r="N179" s="220"/>
      <c r="O179" s="224">
        <f>ROUND(M179/S179,0)</f>
        <v>20181</v>
      </c>
      <c r="Q179" s="345">
        <f>ROUND(O179/I179*100,2)</f>
        <v>2.44</v>
      </c>
      <c r="S179" s="336">
        <v>24.706034314681226</v>
      </c>
    </row>
    <row r="180" spans="1:19" x14ac:dyDescent="0.25">
      <c r="A180" s="214"/>
      <c r="C180" s="254"/>
      <c r="E180" s="216"/>
      <c r="F180" s="216"/>
      <c r="G180" s="217"/>
      <c r="I180" s="218"/>
      <c r="J180" s="215"/>
      <c r="K180" s="256"/>
      <c r="L180" s="256"/>
      <c r="M180" s="256"/>
      <c r="N180" s="256"/>
      <c r="O180" s="256"/>
      <c r="Q180" s="342"/>
      <c r="S180" s="222"/>
    </row>
    <row r="181" spans="1:19" ht="15.6" x14ac:dyDescent="0.3">
      <c r="A181" s="214"/>
      <c r="C181" s="257" t="s">
        <v>251</v>
      </c>
      <c r="E181" s="216"/>
      <c r="F181" s="216"/>
      <c r="G181" s="217"/>
      <c r="I181" s="218">
        <f>+SUBTOTAL(9,I179:I180)</f>
        <v>827602.64</v>
      </c>
      <c r="J181" s="215"/>
      <c r="K181" s="256">
        <f>+SUBTOTAL(9,K179:K180)</f>
        <v>345562</v>
      </c>
      <c r="L181" s="256"/>
      <c r="M181" s="256">
        <f>+SUBTOTAL(9,M179:M180)</f>
        <v>498593</v>
      </c>
      <c r="N181" s="256"/>
      <c r="O181" s="256">
        <f>+SUBTOTAL(9,O179:O180)</f>
        <v>20181</v>
      </c>
      <c r="Q181" s="342">
        <f>O181/I181*100</f>
        <v>2.4384890797351733</v>
      </c>
      <c r="S181" s="222">
        <f>ROUND(M181/O181,1)</f>
        <v>24.7</v>
      </c>
    </row>
    <row r="182" spans="1:19" x14ac:dyDescent="0.25">
      <c r="A182" s="214"/>
      <c r="C182" s="254"/>
      <c r="E182" s="216"/>
      <c r="F182" s="216"/>
      <c r="G182" s="217"/>
      <c r="I182" s="218"/>
      <c r="J182" s="215"/>
      <c r="K182" s="256"/>
      <c r="L182" s="256"/>
      <c r="M182" s="256"/>
      <c r="N182" s="256"/>
      <c r="O182" s="256"/>
      <c r="Q182" s="342"/>
      <c r="S182" s="222"/>
    </row>
    <row r="183" spans="1:19" x14ac:dyDescent="0.25">
      <c r="A183" s="214">
        <v>332</v>
      </c>
      <c r="C183" s="254" t="s">
        <v>136</v>
      </c>
      <c r="I183" s="218"/>
      <c r="J183" s="215"/>
      <c r="K183" s="256"/>
      <c r="L183" s="256"/>
      <c r="M183" s="256"/>
      <c r="N183" s="256"/>
      <c r="O183" s="256"/>
      <c r="Q183" s="342"/>
      <c r="S183" s="222"/>
    </row>
    <row r="184" spans="1:19" x14ac:dyDescent="0.25">
      <c r="A184" s="214"/>
      <c r="C184" s="254" t="s">
        <v>249</v>
      </c>
      <c r="E184" s="216" t="s">
        <v>252</v>
      </c>
      <c r="F184" s="216" t="s">
        <v>178</v>
      </c>
      <c r="G184" s="332">
        <f>'KIUC Adj Wtd. NS-% of Tot Ret'!$U$85</f>
        <v>-2</v>
      </c>
      <c r="I184" s="258">
        <v>21885646.370000001</v>
      </c>
      <c r="J184" s="259"/>
      <c r="K184" s="260">
        <v>8216620</v>
      </c>
      <c r="L184" s="261"/>
      <c r="M184" s="334">
        <f>ROUND(I184*(1-(G184/100))-K184,0)</f>
        <v>14106739</v>
      </c>
      <c r="N184" s="220"/>
      <c r="O184" s="224">
        <f>ROUND(M184/S184,0)</f>
        <v>561415</v>
      </c>
      <c r="Q184" s="345">
        <f>ROUND(O184/I184*100,2)</f>
        <v>2.57</v>
      </c>
      <c r="S184" s="336">
        <v>25.127114229335671</v>
      </c>
    </row>
    <row r="185" spans="1:19" x14ac:dyDescent="0.25">
      <c r="A185" s="214"/>
      <c r="C185" s="254"/>
      <c r="E185" s="216"/>
      <c r="F185" s="216"/>
      <c r="G185" s="217"/>
      <c r="I185" s="218"/>
      <c r="J185" s="215"/>
      <c r="K185" s="256"/>
      <c r="L185" s="256"/>
      <c r="M185" s="256"/>
      <c r="N185" s="256"/>
      <c r="O185" s="256"/>
      <c r="Q185" s="342"/>
      <c r="S185" s="222"/>
    </row>
    <row r="186" spans="1:19" ht="15.6" x14ac:dyDescent="0.3">
      <c r="A186" s="214"/>
      <c r="C186" s="257" t="s">
        <v>253</v>
      </c>
      <c r="E186" s="216"/>
      <c r="F186" s="216"/>
      <c r="G186" s="217"/>
      <c r="I186" s="218">
        <f>+SUBTOTAL(9,I184:I185)</f>
        <v>21885646.370000001</v>
      </c>
      <c r="J186" s="215"/>
      <c r="K186" s="256">
        <f>+SUBTOTAL(9,K184:K185)</f>
        <v>8216620</v>
      </c>
      <c r="L186" s="256"/>
      <c r="M186" s="256">
        <f>+SUBTOTAL(9,M184:M185)</f>
        <v>14106739</v>
      </c>
      <c r="N186" s="256"/>
      <c r="O186" s="256">
        <f>+SUBTOTAL(9,O184:O185)</f>
        <v>561415</v>
      </c>
      <c r="Q186" s="342">
        <f>O186/I186*100</f>
        <v>2.5652201013791669</v>
      </c>
      <c r="S186" s="222">
        <f>ROUND(M186/O186,1)</f>
        <v>25.1</v>
      </c>
    </row>
    <row r="187" spans="1:19" x14ac:dyDescent="0.25">
      <c r="A187" s="214"/>
      <c r="C187" s="254"/>
      <c r="E187" s="216"/>
      <c r="F187" s="216"/>
      <c r="G187" s="217"/>
      <c r="I187" s="218"/>
      <c r="J187" s="215"/>
      <c r="K187" s="256"/>
      <c r="L187" s="256"/>
      <c r="M187" s="256"/>
      <c r="N187" s="256"/>
      <c r="O187" s="256"/>
      <c r="Q187" s="342"/>
      <c r="S187" s="222"/>
    </row>
    <row r="188" spans="1:19" x14ac:dyDescent="0.25">
      <c r="A188" s="214">
        <v>333</v>
      </c>
      <c r="C188" s="254" t="s">
        <v>137</v>
      </c>
      <c r="E188" s="216"/>
      <c r="F188" s="216"/>
      <c r="G188" s="217"/>
      <c r="I188" s="218"/>
      <c r="J188" s="215"/>
      <c r="K188" s="256"/>
      <c r="L188" s="256"/>
      <c r="M188" s="256"/>
      <c r="N188" s="256"/>
      <c r="O188" s="256"/>
      <c r="Q188" s="342"/>
      <c r="S188" s="222"/>
    </row>
    <row r="189" spans="1:19" x14ac:dyDescent="0.25">
      <c r="A189" s="214"/>
      <c r="C189" s="254" t="s">
        <v>254</v>
      </c>
      <c r="E189" s="216" t="s">
        <v>255</v>
      </c>
      <c r="F189" s="216" t="s">
        <v>178</v>
      </c>
      <c r="G189" s="332">
        <f>'KIUC Adj Wtd. NS-% of Tot Ret'!$U$85</f>
        <v>-2</v>
      </c>
      <c r="I189" s="258">
        <v>14058896.32</v>
      </c>
      <c r="J189" s="259"/>
      <c r="K189" s="260">
        <v>817722</v>
      </c>
      <c r="L189" s="261"/>
      <c r="M189" s="334">
        <f>ROUND(I189*(1-(G189/100))-K189,0)</f>
        <v>13522352</v>
      </c>
      <c r="N189" s="220"/>
      <c r="O189" s="224">
        <f>ROUND(M189/S189,0)</f>
        <v>537127</v>
      </c>
      <c r="Q189" s="345">
        <f>ROUND(O189/I189*100,2)</f>
        <v>3.82</v>
      </c>
      <c r="S189" s="336">
        <v>25.17535299634612</v>
      </c>
    </row>
    <row r="190" spans="1:19" x14ac:dyDescent="0.25">
      <c r="A190" s="214"/>
      <c r="C190" s="254"/>
      <c r="E190" s="216"/>
      <c r="F190" s="216"/>
      <c r="G190" s="217"/>
      <c r="I190" s="218"/>
      <c r="J190" s="215"/>
      <c r="K190" s="256"/>
      <c r="L190" s="256"/>
      <c r="M190" s="256"/>
      <c r="N190" s="256"/>
      <c r="O190" s="256"/>
      <c r="Q190" s="342"/>
      <c r="S190" s="222"/>
    </row>
    <row r="191" spans="1:19" ht="15.6" x14ac:dyDescent="0.3">
      <c r="A191" s="214"/>
      <c r="C191" s="257" t="s">
        <v>256</v>
      </c>
      <c r="E191" s="216"/>
      <c r="F191" s="216"/>
      <c r="G191" s="217"/>
      <c r="I191" s="218">
        <f>+SUBTOTAL(9,I189:I190)</f>
        <v>14058896.32</v>
      </c>
      <c r="J191" s="215"/>
      <c r="K191" s="256">
        <f>+SUBTOTAL(9,K189:K190)</f>
        <v>817722</v>
      </c>
      <c r="L191" s="256"/>
      <c r="M191" s="256">
        <f>+SUBTOTAL(9,M189:M190)</f>
        <v>13522352</v>
      </c>
      <c r="N191" s="256"/>
      <c r="O191" s="256">
        <f>+SUBTOTAL(9,O189:O190)</f>
        <v>537127</v>
      </c>
      <c r="Q191" s="342">
        <f>O191/I191*100</f>
        <v>3.8205488380755055</v>
      </c>
      <c r="S191" s="222">
        <f>ROUND(M191/O191,1)</f>
        <v>25.2</v>
      </c>
    </row>
    <row r="192" spans="1:19" x14ac:dyDescent="0.25">
      <c r="A192" s="214"/>
      <c r="C192" s="254"/>
      <c r="E192" s="216"/>
      <c r="F192" s="216"/>
      <c r="G192" s="217"/>
      <c r="I192" s="218"/>
      <c r="J192" s="215"/>
      <c r="K192" s="256"/>
      <c r="L192" s="256"/>
      <c r="M192" s="256"/>
      <c r="N192" s="256"/>
      <c r="O192" s="256"/>
      <c r="Q192" s="342"/>
      <c r="S192" s="222"/>
    </row>
    <row r="193" spans="1:19" x14ac:dyDescent="0.25">
      <c r="A193" s="214">
        <v>334</v>
      </c>
      <c r="C193" s="254" t="s">
        <v>117</v>
      </c>
      <c r="E193" s="216"/>
      <c r="F193" s="216"/>
      <c r="G193" s="217"/>
      <c r="I193" s="218"/>
      <c r="J193" s="215"/>
      <c r="K193" s="256"/>
      <c r="L193" s="256"/>
      <c r="M193" s="256"/>
      <c r="N193" s="256"/>
      <c r="O193" s="256"/>
      <c r="Q193" s="342"/>
      <c r="S193" s="222"/>
    </row>
    <row r="194" spans="1:19" x14ac:dyDescent="0.25">
      <c r="A194" s="214"/>
      <c r="C194" s="254" t="s">
        <v>254</v>
      </c>
      <c r="E194" s="216" t="s">
        <v>257</v>
      </c>
      <c r="F194" s="216" t="s">
        <v>178</v>
      </c>
      <c r="G194" s="332">
        <f>'KIUC Adj Wtd. NS-% of Tot Ret'!$U$85</f>
        <v>-2</v>
      </c>
      <c r="I194" s="223">
        <v>1321688.77</v>
      </c>
      <c r="J194" s="215"/>
      <c r="K194" s="255">
        <v>220518</v>
      </c>
      <c r="L194" s="256"/>
      <c r="M194" s="334">
        <f>ROUND(I194*(1-(G194/100))-K194,0)</f>
        <v>1127605</v>
      </c>
      <c r="N194" s="220"/>
      <c r="O194" s="224">
        <f>ROUND(M194/S194,0)</f>
        <v>49768</v>
      </c>
      <c r="Q194" s="345">
        <f>ROUND(O194/I194*100,2)</f>
        <v>3.77</v>
      </c>
      <c r="S194" s="336">
        <v>22.657365295624714</v>
      </c>
    </row>
    <row r="195" spans="1:19" x14ac:dyDescent="0.25">
      <c r="A195" s="214"/>
      <c r="C195" s="254"/>
      <c r="E195" s="216"/>
      <c r="F195" s="216"/>
      <c r="G195" s="217"/>
      <c r="I195" s="218"/>
      <c r="J195" s="215"/>
      <c r="K195" s="256"/>
      <c r="L195" s="256"/>
      <c r="M195" s="256"/>
      <c r="N195" s="256"/>
      <c r="O195" s="256"/>
      <c r="Q195" s="342"/>
      <c r="S195" s="222"/>
    </row>
    <row r="196" spans="1:19" ht="15.6" x14ac:dyDescent="0.3">
      <c r="A196" s="214"/>
      <c r="C196" s="257" t="s">
        <v>258</v>
      </c>
      <c r="E196" s="216"/>
      <c r="F196" s="216"/>
      <c r="G196" s="217"/>
      <c r="I196" s="218">
        <f>+SUBTOTAL(9,I194:I195)</f>
        <v>1321688.77</v>
      </c>
      <c r="J196" s="215"/>
      <c r="K196" s="256">
        <f>+SUBTOTAL(9,K194:K195)</f>
        <v>220518</v>
      </c>
      <c r="L196" s="256"/>
      <c r="M196" s="256">
        <f>+SUBTOTAL(9,M194:M195)</f>
        <v>1127605</v>
      </c>
      <c r="N196" s="256"/>
      <c r="O196" s="256">
        <f>+SUBTOTAL(9,O194:O195)</f>
        <v>49768</v>
      </c>
      <c r="Q196" s="342">
        <f>O196/I196*100</f>
        <v>3.7654855764568533</v>
      </c>
      <c r="S196" s="222">
        <f>ROUND(M196/O196,1)</f>
        <v>22.7</v>
      </c>
    </row>
    <row r="197" spans="1:19" x14ac:dyDescent="0.25">
      <c r="A197" s="214"/>
      <c r="C197" s="254"/>
      <c r="E197" s="216"/>
      <c r="F197" s="216"/>
      <c r="G197" s="217"/>
      <c r="I197" s="218"/>
      <c r="J197" s="215"/>
      <c r="K197" s="256"/>
      <c r="L197" s="256"/>
      <c r="M197" s="256"/>
      <c r="N197" s="256"/>
      <c r="O197" s="256"/>
      <c r="Q197" s="342"/>
      <c r="S197" s="222"/>
    </row>
    <row r="198" spans="1:19" x14ac:dyDescent="0.25">
      <c r="A198" s="214">
        <v>335</v>
      </c>
      <c r="C198" s="254" t="s">
        <v>118</v>
      </c>
      <c r="E198" s="216"/>
      <c r="F198" s="216"/>
      <c r="G198" s="217"/>
      <c r="I198" s="218"/>
      <c r="J198" s="215"/>
      <c r="K198" s="256"/>
      <c r="L198" s="256"/>
      <c r="M198" s="256"/>
      <c r="N198" s="256"/>
      <c r="O198" s="256"/>
      <c r="Q198" s="342"/>
      <c r="S198" s="222"/>
    </row>
    <row r="199" spans="1:19" x14ac:dyDescent="0.25">
      <c r="A199" s="214"/>
      <c r="C199" s="254" t="s">
        <v>254</v>
      </c>
      <c r="E199" s="216" t="s">
        <v>259</v>
      </c>
      <c r="F199" s="216" t="s">
        <v>178</v>
      </c>
      <c r="G199" s="332">
        <f>'KIUC Adj Wtd. NS-% of Tot Ret'!$U$85</f>
        <v>-2</v>
      </c>
      <c r="I199" s="223">
        <v>316946.74</v>
      </c>
      <c r="J199" s="215"/>
      <c r="K199" s="255">
        <v>116558</v>
      </c>
      <c r="L199" s="256"/>
      <c r="M199" s="334">
        <f>ROUND(I199*(1-(G199/100))-K199,0)</f>
        <v>206728</v>
      </c>
      <c r="N199" s="220"/>
      <c r="O199" s="224">
        <f>ROUND(M199/S199,0)</f>
        <v>11744</v>
      </c>
      <c r="Q199" s="345">
        <f>ROUND(O199/I199*100,2)</f>
        <v>3.71</v>
      </c>
      <c r="S199" s="336">
        <v>17.60290171083529</v>
      </c>
    </row>
    <row r="200" spans="1:19" x14ac:dyDescent="0.25">
      <c r="A200" s="214"/>
      <c r="C200" s="254"/>
      <c r="E200" s="216"/>
      <c r="F200" s="216"/>
      <c r="G200" s="217"/>
      <c r="I200" s="218"/>
      <c r="J200" s="215"/>
      <c r="K200" s="256"/>
      <c r="L200" s="256"/>
      <c r="M200" s="256"/>
      <c r="N200" s="256"/>
      <c r="O200" s="256"/>
      <c r="Q200" s="342"/>
      <c r="S200" s="222"/>
    </row>
    <row r="201" spans="1:19" ht="15.6" x14ac:dyDescent="0.3">
      <c r="A201" s="214"/>
      <c r="C201" s="257" t="s">
        <v>260</v>
      </c>
      <c r="E201" s="216"/>
      <c r="F201" s="216"/>
      <c r="G201" s="217"/>
      <c r="I201" s="218">
        <f>+SUBTOTAL(9,I199:I200)</f>
        <v>316946.74</v>
      </c>
      <c r="J201" s="215"/>
      <c r="K201" s="256">
        <f>+SUBTOTAL(9,K199:K200)</f>
        <v>116558</v>
      </c>
      <c r="L201" s="256"/>
      <c r="M201" s="256">
        <f>+SUBTOTAL(9,M199:M200)</f>
        <v>206728</v>
      </c>
      <c r="N201" s="256"/>
      <c r="O201" s="256">
        <f>+SUBTOTAL(9,O199:O200)</f>
        <v>11744</v>
      </c>
      <c r="Q201" s="342">
        <f>O201/I201*100</f>
        <v>3.705354407494458</v>
      </c>
      <c r="S201" s="222">
        <f>ROUND(M201/O201,1)</f>
        <v>17.600000000000001</v>
      </c>
    </row>
    <row r="202" spans="1:19" x14ac:dyDescent="0.25">
      <c r="A202" s="214"/>
      <c r="C202" s="254"/>
      <c r="E202" s="216"/>
      <c r="F202" s="216"/>
      <c r="G202" s="217"/>
      <c r="I202" s="218"/>
      <c r="J202" s="215"/>
      <c r="K202" s="256"/>
      <c r="L202" s="256"/>
      <c r="M202" s="256"/>
      <c r="N202" s="256"/>
      <c r="O202" s="256"/>
      <c r="Q202" s="342"/>
      <c r="S202" s="222"/>
    </row>
    <row r="203" spans="1:19" x14ac:dyDescent="0.25">
      <c r="A203" s="214">
        <v>336</v>
      </c>
      <c r="C203" s="254" t="s">
        <v>138</v>
      </c>
      <c r="E203" s="216"/>
      <c r="F203" s="216"/>
      <c r="G203" s="217"/>
      <c r="I203" s="218"/>
      <c r="J203" s="215"/>
      <c r="K203" s="256"/>
      <c r="L203" s="256"/>
      <c r="M203" s="256"/>
      <c r="N203" s="256"/>
      <c r="O203" s="256"/>
      <c r="Q203" s="342"/>
      <c r="S203" s="222"/>
    </row>
    <row r="204" spans="1:19" s="215" customFormat="1" x14ac:dyDescent="0.25">
      <c r="A204" s="235"/>
      <c r="B204" s="262"/>
      <c r="C204" s="254" t="s">
        <v>249</v>
      </c>
      <c r="E204" s="216" t="s">
        <v>261</v>
      </c>
      <c r="F204" s="216" t="s">
        <v>178</v>
      </c>
      <c r="G204" s="332">
        <f>'KIUC Adj Wtd. NS-% of Tot Ret'!$U$85</f>
        <v>-2</v>
      </c>
      <c r="I204" s="223">
        <v>234509.13</v>
      </c>
      <c r="K204" s="255">
        <v>70567</v>
      </c>
      <c r="L204" s="256"/>
      <c r="M204" s="334">
        <f>ROUND(I204*(1-(G204/100))-K204,0)</f>
        <v>168632</v>
      </c>
      <c r="N204" s="220"/>
      <c r="O204" s="224">
        <f>ROUND(M204/S204,0)</f>
        <v>7713</v>
      </c>
      <c r="Q204" s="345">
        <f>ROUND(O204/I204*100,2)</f>
        <v>3.29</v>
      </c>
      <c r="R204" s="112"/>
      <c r="S204" s="336">
        <v>21.864066496163684</v>
      </c>
    </row>
    <row r="205" spans="1:19" x14ac:dyDescent="0.25">
      <c r="A205" s="214"/>
      <c r="C205" s="254"/>
      <c r="E205" s="216"/>
      <c r="F205" s="216"/>
      <c r="G205" s="217"/>
      <c r="I205" s="218"/>
      <c r="J205" s="215"/>
      <c r="K205" s="256"/>
      <c r="L205" s="256"/>
      <c r="M205" s="256"/>
      <c r="N205" s="256"/>
      <c r="O205" s="256"/>
      <c r="Q205" s="342"/>
      <c r="S205" s="222"/>
    </row>
    <row r="206" spans="1:19" ht="15.6" x14ac:dyDescent="0.3">
      <c r="A206" s="214"/>
      <c r="C206" s="257" t="s">
        <v>262</v>
      </c>
      <c r="E206" s="216"/>
      <c r="F206" s="216"/>
      <c r="G206" s="217"/>
      <c r="I206" s="223">
        <f>+SUBTOTAL(9,I204:I205)</f>
        <v>234509.13</v>
      </c>
      <c r="J206" s="215"/>
      <c r="K206" s="255">
        <f>+SUBTOTAL(9,K204:K205)</f>
        <v>70567</v>
      </c>
      <c r="L206" s="256"/>
      <c r="M206" s="255">
        <f>+SUBTOTAL(9,M204:M205)</f>
        <v>168632</v>
      </c>
      <c r="N206" s="256"/>
      <c r="O206" s="255">
        <f>+SUBTOTAL(9,O204:O205)</f>
        <v>7713</v>
      </c>
      <c r="Q206" s="343">
        <f>O206/I206*100</f>
        <v>3.2889977460579041</v>
      </c>
      <c r="S206" s="336">
        <f>ROUND(M206/O206,1)</f>
        <v>21.9</v>
      </c>
    </row>
    <row r="207" spans="1:19" x14ac:dyDescent="0.25">
      <c r="A207" s="214"/>
      <c r="C207" s="254"/>
      <c r="E207" s="216"/>
      <c r="F207" s="216"/>
      <c r="G207" s="217"/>
      <c r="I207" s="218"/>
      <c r="J207" s="215"/>
      <c r="K207" s="256"/>
      <c r="L207" s="256"/>
      <c r="M207" s="256"/>
      <c r="N207" s="256"/>
      <c r="O207" s="256"/>
      <c r="Q207" s="342"/>
      <c r="S207" s="222"/>
    </row>
    <row r="208" spans="1:19" s="228" customFormat="1" ht="15.6" x14ac:dyDescent="0.3">
      <c r="A208" s="263"/>
      <c r="B208" s="186"/>
      <c r="C208" s="188" t="s">
        <v>263</v>
      </c>
      <c r="E208" s="196"/>
      <c r="F208" s="196"/>
      <c r="G208" s="198"/>
      <c r="I208" s="227">
        <f>+SUBTOTAL(9,I173:I207)</f>
        <v>39524601.440000005</v>
      </c>
      <c r="K208" s="229">
        <f>+SUBTOTAL(9,K173:K207)</f>
        <v>10699880</v>
      </c>
      <c r="L208" s="229"/>
      <c r="M208" s="229">
        <f>+SUBTOTAL(9,M173:M207)</f>
        <v>29597627</v>
      </c>
      <c r="N208" s="229"/>
      <c r="O208" s="229">
        <f>+SUBTOTAL(9,O173:O207)</f>
        <v>1187948</v>
      </c>
      <c r="Q208" s="341">
        <f>ROUND(((O208/I208)*100),2)</f>
        <v>3.01</v>
      </c>
      <c r="R208" s="112"/>
      <c r="S208" s="222"/>
    </row>
    <row r="209" spans="1:28" ht="15.6" x14ac:dyDescent="0.3">
      <c r="A209" s="214"/>
      <c r="C209" s="254"/>
      <c r="E209" s="216"/>
      <c r="F209" s="216"/>
      <c r="G209" s="217"/>
      <c r="I209" s="218"/>
      <c r="J209" s="228"/>
      <c r="K209" s="229"/>
      <c r="L209" s="229"/>
      <c r="M209" s="229"/>
      <c r="N209" s="229"/>
      <c r="O209" s="229"/>
      <c r="Q209" s="342"/>
      <c r="S209" s="222"/>
    </row>
    <row r="210" spans="1:28" ht="15.6" x14ac:dyDescent="0.3">
      <c r="A210" s="214"/>
      <c r="C210" s="196" t="s">
        <v>141</v>
      </c>
      <c r="D210" s="251"/>
      <c r="E210" s="216"/>
      <c r="F210" s="216"/>
      <c r="G210" s="217"/>
      <c r="H210" s="251"/>
      <c r="I210" s="218"/>
      <c r="J210" s="251"/>
      <c r="K210" s="211"/>
      <c r="L210" s="211"/>
      <c r="M210" s="211"/>
      <c r="N210" s="211"/>
      <c r="O210" s="211"/>
      <c r="P210" s="251"/>
      <c r="Q210" s="342"/>
      <c r="S210" s="222"/>
    </row>
    <row r="211" spans="1:28" ht="15.6" x14ac:dyDescent="0.3">
      <c r="A211" s="214"/>
      <c r="C211" s="264"/>
      <c r="E211" s="216"/>
      <c r="F211" s="216"/>
      <c r="G211" s="217"/>
      <c r="I211" s="218"/>
      <c r="K211" s="211"/>
      <c r="L211" s="211"/>
      <c r="M211" s="211"/>
      <c r="N211" s="211"/>
      <c r="O211" s="211"/>
      <c r="Q211" s="342"/>
      <c r="S211" s="222"/>
      <c r="U211" s="349" t="s">
        <v>779</v>
      </c>
      <c r="V211" s="350"/>
      <c r="W211" s="349" t="s">
        <v>781</v>
      </c>
      <c r="X211" s="349"/>
      <c r="Y211" s="349" t="s">
        <v>783</v>
      </c>
      <c r="Z211" s="350"/>
      <c r="AA211" s="349" t="s">
        <v>784</v>
      </c>
      <c r="AB211" s="350"/>
    </row>
    <row r="212" spans="1:28" s="241" customFormat="1" ht="15.6" x14ac:dyDescent="0.3">
      <c r="A212" s="238">
        <v>340.1</v>
      </c>
      <c r="B212" s="239"/>
      <c r="C212" s="265" t="s">
        <v>245</v>
      </c>
      <c r="E212" s="243"/>
      <c r="F212" s="243"/>
      <c r="G212" s="244"/>
      <c r="I212" s="236"/>
      <c r="K212" s="252"/>
      <c r="L212" s="252"/>
      <c r="M212" s="252"/>
      <c r="N212" s="252"/>
      <c r="O212" s="252"/>
      <c r="Q212" s="342"/>
      <c r="R212" s="112"/>
      <c r="S212" s="222"/>
      <c r="U212" s="351" t="s">
        <v>780</v>
      </c>
      <c r="V212" s="352"/>
      <c r="W212" s="351" t="s">
        <v>782</v>
      </c>
      <c r="X212" s="353"/>
      <c r="Y212" s="351" t="s">
        <v>782</v>
      </c>
      <c r="Z212" s="352"/>
      <c r="AA212" s="351" t="s">
        <v>782</v>
      </c>
      <c r="AB212" s="352"/>
    </row>
    <row r="213" spans="1:28" s="241" customFormat="1" x14ac:dyDescent="0.25">
      <c r="A213" s="238"/>
      <c r="B213" s="239"/>
      <c r="C213" s="266" t="s">
        <v>264</v>
      </c>
      <c r="E213" s="243" t="s">
        <v>177</v>
      </c>
      <c r="F213" s="216" t="s">
        <v>178</v>
      </c>
      <c r="G213" s="217">
        <v>0</v>
      </c>
      <c r="I213" s="223">
        <v>176409.31</v>
      </c>
      <c r="K213" s="253">
        <v>116532</v>
      </c>
      <c r="L213" s="252"/>
      <c r="M213" s="334">
        <f>ROUND(I213*(1-(G213/100))-K213,0)</f>
        <v>59877</v>
      </c>
      <c r="N213" s="220"/>
      <c r="O213" s="224">
        <f>ROUND(M213/S213,0)</f>
        <v>3863</v>
      </c>
      <c r="Q213" s="345">
        <f>ROUND(O213/I213*100,2)</f>
        <v>2.19</v>
      </c>
      <c r="R213" s="112"/>
      <c r="S213" s="336">
        <v>15.500129433083096</v>
      </c>
      <c r="U213" s="352"/>
      <c r="V213" s="352"/>
      <c r="W213" s="352"/>
      <c r="X213" s="352"/>
      <c r="Y213" s="352"/>
      <c r="Z213" s="352"/>
      <c r="AA213" s="352"/>
      <c r="AB213" s="352"/>
    </row>
    <row r="214" spans="1:28" s="241" customFormat="1" x14ac:dyDescent="0.25">
      <c r="A214" s="238"/>
      <c r="B214" s="239"/>
      <c r="C214" s="265"/>
      <c r="E214" s="243"/>
      <c r="F214" s="243"/>
      <c r="G214" s="244"/>
      <c r="I214" s="236"/>
      <c r="K214" s="252"/>
      <c r="L214" s="252"/>
      <c r="M214" s="252"/>
      <c r="N214" s="252"/>
      <c r="O214" s="252"/>
      <c r="Q214" s="342"/>
      <c r="R214" s="112"/>
      <c r="S214" s="222"/>
      <c r="U214" s="352"/>
      <c r="V214" s="352"/>
      <c r="W214" s="352"/>
      <c r="X214" s="352"/>
      <c r="Y214" s="352"/>
      <c r="Z214" s="352"/>
      <c r="AA214" s="352"/>
      <c r="AB214" s="352"/>
    </row>
    <row r="215" spans="1:28" s="241" customFormat="1" ht="15.6" x14ac:dyDescent="0.3">
      <c r="A215" s="238"/>
      <c r="B215" s="239"/>
      <c r="C215" s="267" t="s">
        <v>265</v>
      </c>
      <c r="E215" s="243"/>
      <c r="F215" s="243"/>
      <c r="G215" s="244"/>
      <c r="I215" s="218">
        <f>+SUBTOTAL(9,I213:I214)</f>
        <v>176409.31</v>
      </c>
      <c r="J215" s="215"/>
      <c r="K215" s="256">
        <f>+SUBTOTAL(9,K213:K214)</f>
        <v>116532</v>
      </c>
      <c r="L215" s="256"/>
      <c r="M215" s="256">
        <f>+SUBTOTAL(9,M213:M214)</f>
        <v>59877</v>
      </c>
      <c r="N215" s="256"/>
      <c r="O215" s="256">
        <f>+SUBTOTAL(9,O213:O214)</f>
        <v>3863</v>
      </c>
      <c r="Q215" s="342">
        <f>O215/I215*100</f>
        <v>2.1897937246055781</v>
      </c>
      <c r="R215" s="112"/>
      <c r="S215" s="222">
        <f>ROUND(M215/O215,1)</f>
        <v>15.5</v>
      </c>
      <c r="U215" s="352"/>
      <c r="V215" s="352"/>
      <c r="W215" s="352"/>
      <c r="X215" s="352"/>
      <c r="Y215" s="352"/>
      <c r="Z215" s="352"/>
      <c r="AA215" s="352"/>
      <c r="AB215" s="352"/>
    </row>
    <row r="216" spans="1:28" s="241" customFormat="1" x14ac:dyDescent="0.25">
      <c r="A216" s="238"/>
      <c r="B216" s="239"/>
      <c r="C216" s="265"/>
      <c r="E216" s="243"/>
      <c r="F216" s="243"/>
      <c r="G216" s="244"/>
      <c r="I216" s="236"/>
      <c r="K216" s="252"/>
      <c r="L216" s="252"/>
      <c r="M216" s="252"/>
      <c r="N216" s="252"/>
      <c r="O216" s="252"/>
      <c r="Q216" s="342"/>
      <c r="R216" s="112"/>
      <c r="S216" s="222"/>
      <c r="U216" s="352"/>
      <c r="V216" s="352"/>
      <c r="W216" s="352"/>
      <c r="X216" s="352"/>
      <c r="Y216" s="352"/>
      <c r="Z216" s="352"/>
      <c r="AA216" s="352"/>
      <c r="AB216" s="352"/>
    </row>
    <row r="217" spans="1:28" x14ac:dyDescent="0.25">
      <c r="A217" s="214">
        <v>341</v>
      </c>
      <c r="C217" s="232" t="s">
        <v>114</v>
      </c>
      <c r="I217" s="218"/>
      <c r="K217" s="211"/>
      <c r="L217" s="211"/>
      <c r="M217" s="211"/>
      <c r="N217" s="211"/>
      <c r="O217" s="211"/>
      <c r="Q217" s="342"/>
      <c r="S217" s="222"/>
      <c r="U217" s="350"/>
      <c r="V217" s="350"/>
      <c r="W217" s="350"/>
      <c r="X217" s="350"/>
      <c r="Y217" s="350"/>
      <c r="Z217" s="350"/>
      <c r="AA217" s="350"/>
      <c r="AB217" s="350"/>
    </row>
    <row r="218" spans="1:28" x14ac:dyDescent="0.25">
      <c r="A218" s="214"/>
      <c r="C218" s="268" t="s">
        <v>266</v>
      </c>
      <c r="E218" s="216" t="s">
        <v>267</v>
      </c>
      <c r="F218" s="216" t="s">
        <v>178</v>
      </c>
      <c r="G218" s="332">
        <f>'KIUC Adj Wtd. NS-% of Tot Ret'!$U$108</f>
        <v>-3</v>
      </c>
      <c r="I218" s="218">
        <v>46895473.789999999</v>
      </c>
      <c r="J218" s="231"/>
      <c r="K218" s="220">
        <v>663228</v>
      </c>
      <c r="L218" s="220"/>
      <c r="M218" s="333">
        <f t="shared" ref="M218:M233" si="19">ROUND(I218*(1-(G218/100))-K218,0)</f>
        <v>47639110</v>
      </c>
      <c r="N218" s="220"/>
      <c r="O218" s="220">
        <f t="shared" ref="O218:O233" si="20">ROUND(M218/S218,0)</f>
        <v>1148484</v>
      </c>
      <c r="Q218" s="340">
        <f t="shared" ref="Q218:Q233" si="21">ROUND(O218/I218*100,2)</f>
        <v>2.4500000000000002</v>
      </c>
      <c r="S218" s="222">
        <f>U218+AA218</f>
        <v>41.479993218874881</v>
      </c>
      <c r="U218" s="354">
        <v>36.479993218874881</v>
      </c>
      <c r="V218" s="350"/>
      <c r="W218" s="350">
        <v>40</v>
      </c>
      <c r="X218" s="350"/>
      <c r="Y218" s="350">
        <v>45</v>
      </c>
      <c r="Z218" s="350"/>
      <c r="AA218" s="350">
        <f>Y218-W218</f>
        <v>5</v>
      </c>
      <c r="AB218" s="350"/>
    </row>
    <row r="219" spans="1:28" x14ac:dyDescent="0.25">
      <c r="A219" s="214"/>
      <c r="C219" s="268" t="s">
        <v>268</v>
      </c>
      <c r="E219" s="216" t="s">
        <v>267</v>
      </c>
      <c r="F219" s="216" t="s">
        <v>178</v>
      </c>
      <c r="G219" s="332">
        <f>'KIUC Adj Wtd. NS-% of Tot Ret'!$U$134</f>
        <v>-3</v>
      </c>
      <c r="I219" s="218">
        <v>3740231.32</v>
      </c>
      <c r="J219" s="231"/>
      <c r="K219" s="220">
        <v>1711412</v>
      </c>
      <c r="L219" s="220"/>
      <c r="M219" s="333">
        <f t="shared" si="19"/>
        <v>2141026</v>
      </c>
      <c r="N219" s="220"/>
      <c r="O219" s="220">
        <f t="shared" si="20"/>
        <v>69428</v>
      </c>
      <c r="Q219" s="340">
        <f t="shared" si="21"/>
        <v>1.86</v>
      </c>
      <c r="S219" s="222">
        <f t="shared" ref="S219:S233" si="22">U219+AA219</f>
        <v>30.838122631855519</v>
      </c>
      <c r="U219" s="354">
        <v>15.838122631855519</v>
      </c>
      <c r="V219" s="350"/>
      <c r="W219" s="350">
        <v>30</v>
      </c>
      <c r="X219" s="350"/>
      <c r="Y219" s="350">
        <v>45</v>
      </c>
      <c r="Z219" s="350"/>
      <c r="AA219" s="350">
        <f t="shared" ref="AA219:AA282" si="23">Y219-W219</f>
        <v>15</v>
      </c>
      <c r="AB219" s="350"/>
    </row>
    <row r="220" spans="1:28" x14ac:dyDescent="0.25">
      <c r="A220" s="214"/>
      <c r="C220" s="268" t="s">
        <v>269</v>
      </c>
      <c r="E220" s="216" t="s">
        <v>267</v>
      </c>
      <c r="F220" s="216" t="s">
        <v>178</v>
      </c>
      <c r="G220" s="332">
        <f>'KIUC Adj Wtd. NS-% of Tot Ret'!$U$134</f>
        <v>-3</v>
      </c>
      <c r="I220" s="218">
        <v>3588684.24</v>
      </c>
      <c r="J220" s="231"/>
      <c r="K220" s="220">
        <v>1647141</v>
      </c>
      <c r="L220" s="220"/>
      <c r="M220" s="333">
        <f t="shared" si="19"/>
        <v>2049204</v>
      </c>
      <c r="N220" s="220"/>
      <c r="O220" s="220">
        <f t="shared" si="20"/>
        <v>66466</v>
      </c>
      <c r="Q220" s="340">
        <f t="shared" si="21"/>
        <v>1.85</v>
      </c>
      <c r="S220" s="222">
        <f t="shared" si="22"/>
        <v>30.830651274609604</v>
      </c>
      <c r="U220" s="354">
        <v>15.830651274609604</v>
      </c>
      <c r="V220" s="350"/>
      <c r="W220" s="350">
        <v>30</v>
      </c>
      <c r="X220" s="350"/>
      <c r="Y220" s="350">
        <v>45</v>
      </c>
      <c r="Z220" s="350"/>
      <c r="AA220" s="350">
        <f t="shared" si="23"/>
        <v>15</v>
      </c>
      <c r="AB220" s="350"/>
    </row>
    <row r="221" spans="1:28" x14ac:dyDescent="0.25">
      <c r="A221" s="214"/>
      <c r="C221" s="268" t="s">
        <v>270</v>
      </c>
      <c r="E221" s="216" t="s">
        <v>267</v>
      </c>
      <c r="F221" s="216" t="s">
        <v>178</v>
      </c>
      <c r="G221" s="332">
        <f>'KIUC Adj Wtd. NS-% of Tot Ret'!$U$134</f>
        <v>-3</v>
      </c>
      <c r="I221" s="218">
        <v>3559154.97</v>
      </c>
      <c r="J221" s="231"/>
      <c r="K221" s="220">
        <v>1423558</v>
      </c>
      <c r="L221" s="220"/>
      <c r="M221" s="333">
        <f t="shared" si="19"/>
        <v>2242372</v>
      </c>
      <c r="N221" s="220"/>
      <c r="O221" s="220">
        <f t="shared" si="20"/>
        <v>68511</v>
      </c>
      <c r="Q221" s="340">
        <f t="shared" si="21"/>
        <v>1.92</v>
      </c>
      <c r="S221" s="222">
        <f t="shared" si="22"/>
        <v>32.729998587392103</v>
      </c>
      <c r="U221" s="354">
        <v>17.729998587392103</v>
      </c>
      <c r="V221" s="350"/>
      <c r="W221" s="350">
        <v>30</v>
      </c>
      <c r="X221" s="350"/>
      <c r="Y221" s="350">
        <v>45</v>
      </c>
      <c r="Z221" s="350"/>
      <c r="AA221" s="350">
        <f t="shared" si="23"/>
        <v>15</v>
      </c>
      <c r="AB221" s="350"/>
    </row>
    <row r="222" spans="1:28" x14ac:dyDescent="0.25">
      <c r="A222" s="214"/>
      <c r="C222" s="268" t="s">
        <v>271</v>
      </c>
      <c r="E222" s="216" t="s">
        <v>267</v>
      </c>
      <c r="F222" s="216" t="s">
        <v>178</v>
      </c>
      <c r="G222" s="332">
        <f>'KIUC Adj Wtd. NS-% of Tot Ret'!$U$134</f>
        <v>-3</v>
      </c>
      <c r="I222" s="218">
        <v>3548851.71</v>
      </c>
      <c r="J222" s="231"/>
      <c r="K222" s="220">
        <v>1419437</v>
      </c>
      <c r="L222" s="220"/>
      <c r="M222" s="333">
        <f t="shared" si="19"/>
        <v>2235880</v>
      </c>
      <c r="N222" s="220"/>
      <c r="O222" s="220">
        <f t="shared" si="20"/>
        <v>68313</v>
      </c>
      <c r="Q222" s="340">
        <f t="shared" si="21"/>
        <v>1.92</v>
      </c>
      <c r="S222" s="222">
        <f t="shared" si="22"/>
        <v>32.729946165202733</v>
      </c>
      <c r="U222" s="354">
        <v>17.729946165202737</v>
      </c>
      <c r="V222" s="350"/>
      <c r="W222" s="350">
        <v>30</v>
      </c>
      <c r="X222" s="350"/>
      <c r="Y222" s="350">
        <v>45</v>
      </c>
      <c r="Z222" s="350"/>
      <c r="AA222" s="350">
        <f t="shared" si="23"/>
        <v>15</v>
      </c>
      <c r="AB222" s="350"/>
    </row>
    <row r="223" spans="1:28" x14ac:dyDescent="0.25">
      <c r="A223" s="214"/>
      <c r="C223" s="268" t="s">
        <v>272</v>
      </c>
      <c r="E223" s="216" t="s">
        <v>267</v>
      </c>
      <c r="F223" s="216" t="s">
        <v>178</v>
      </c>
      <c r="G223" s="332">
        <f>'KIUC Adj Wtd. NS-% of Tot Ret'!$U$134</f>
        <v>-3</v>
      </c>
      <c r="I223" s="218">
        <v>3655976.41</v>
      </c>
      <c r="J223" s="231"/>
      <c r="K223" s="220">
        <v>1452931</v>
      </c>
      <c r="L223" s="220"/>
      <c r="M223" s="333">
        <f t="shared" si="19"/>
        <v>2312725</v>
      </c>
      <c r="N223" s="220"/>
      <c r="O223" s="220">
        <f t="shared" si="20"/>
        <v>70661</v>
      </c>
      <c r="Q223" s="340">
        <f t="shared" si="21"/>
        <v>1.93</v>
      </c>
      <c r="S223" s="222">
        <f t="shared" si="22"/>
        <v>32.730057899328713</v>
      </c>
      <c r="U223" s="354">
        <v>17.730057899328713</v>
      </c>
      <c r="V223" s="350"/>
      <c r="W223" s="350">
        <v>30</v>
      </c>
      <c r="X223" s="350"/>
      <c r="Y223" s="350">
        <v>45</v>
      </c>
      <c r="Z223" s="350"/>
      <c r="AA223" s="350">
        <f t="shared" si="23"/>
        <v>15</v>
      </c>
      <c r="AB223" s="350"/>
    </row>
    <row r="224" spans="1:28" x14ac:dyDescent="0.25">
      <c r="A224" s="214"/>
      <c r="C224" s="268" t="s">
        <v>273</v>
      </c>
      <c r="E224" s="216" t="s">
        <v>267</v>
      </c>
      <c r="F224" s="216" t="s">
        <v>178</v>
      </c>
      <c r="G224" s="332">
        <f>'KIUC Adj Wtd. NS-% of Tot Ret'!$U$134</f>
        <v>-3</v>
      </c>
      <c r="I224" s="218">
        <v>3653029.99</v>
      </c>
      <c r="J224" s="231"/>
      <c r="K224" s="220">
        <v>1451760</v>
      </c>
      <c r="L224" s="220"/>
      <c r="M224" s="333">
        <f t="shared" si="19"/>
        <v>2310861</v>
      </c>
      <c r="N224" s="220"/>
      <c r="O224" s="220">
        <f t="shared" si="20"/>
        <v>70604</v>
      </c>
      <c r="Q224" s="340">
        <f t="shared" si="21"/>
        <v>1.93</v>
      </c>
      <c r="S224" s="222">
        <f t="shared" si="22"/>
        <v>32.729957136053343</v>
      </c>
      <c r="U224" s="354">
        <v>17.729957136053343</v>
      </c>
      <c r="V224" s="350"/>
      <c r="W224" s="350">
        <v>30</v>
      </c>
      <c r="X224" s="350"/>
      <c r="Y224" s="350">
        <v>45</v>
      </c>
      <c r="Z224" s="350"/>
      <c r="AA224" s="350">
        <f t="shared" si="23"/>
        <v>15</v>
      </c>
      <c r="AB224" s="350"/>
    </row>
    <row r="225" spans="1:28" x14ac:dyDescent="0.25">
      <c r="A225" s="214"/>
      <c r="C225" s="268" t="s">
        <v>274</v>
      </c>
      <c r="E225" s="216" t="s">
        <v>267</v>
      </c>
      <c r="F225" s="216" t="s">
        <v>178</v>
      </c>
      <c r="G225" s="332">
        <f>'KIUC Adj Wtd. NS-% of Tot Ret'!$U$99</f>
        <v>-2</v>
      </c>
      <c r="I225" s="218">
        <v>785900.23</v>
      </c>
      <c r="J225" s="231"/>
      <c r="K225" s="220">
        <v>380011</v>
      </c>
      <c r="L225" s="220"/>
      <c r="M225" s="333">
        <f t="shared" si="19"/>
        <v>421607</v>
      </c>
      <c r="N225" s="220"/>
      <c r="O225" s="220">
        <f t="shared" si="20"/>
        <v>14104</v>
      </c>
      <c r="Q225" s="340">
        <f t="shared" si="21"/>
        <v>1.79</v>
      </c>
      <c r="S225" s="222">
        <f t="shared" si="22"/>
        <v>29.892787902287708</v>
      </c>
      <c r="U225" s="354">
        <v>14.892787902287708</v>
      </c>
      <c r="V225" s="350"/>
      <c r="W225" s="350">
        <v>30</v>
      </c>
      <c r="X225" s="350"/>
      <c r="Y225" s="350">
        <v>45</v>
      </c>
      <c r="Z225" s="350"/>
      <c r="AA225" s="350">
        <f t="shared" si="23"/>
        <v>15</v>
      </c>
      <c r="AB225" s="350"/>
    </row>
    <row r="226" spans="1:28" x14ac:dyDescent="0.25">
      <c r="A226" s="214"/>
      <c r="C226" s="268" t="s">
        <v>275</v>
      </c>
      <c r="E226" s="216" t="s">
        <v>267</v>
      </c>
      <c r="F226" s="216" t="s">
        <v>178</v>
      </c>
      <c r="G226" s="332">
        <f>'KIUC Adj Wtd. NS-% of Tot Ret'!$U$99</f>
        <v>-2</v>
      </c>
      <c r="I226" s="218">
        <v>192814.02</v>
      </c>
      <c r="J226" s="231"/>
      <c r="K226" s="220">
        <v>97181</v>
      </c>
      <c r="L226" s="220"/>
      <c r="M226" s="333">
        <f t="shared" si="19"/>
        <v>99489</v>
      </c>
      <c r="N226" s="220"/>
      <c r="O226" s="220">
        <f t="shared" si="20"/>
        <v>3547</v>
      </c>
      <c r="Q226" s="340">
        <f t="shared" si="21"/>
        <v>1.84</v>
      </c>
      <c r="S226" s="222">
        <f t="shared" si="22"/>
        <v>28.049145043644625</v>
      </c>
      <c r="U226" s="354">
        <v>13.049145043644625</v>
      </c>
      <c r="V226" s="350"/>
      <c r="W226" s="350">
        <v>30</v>
      </c>
      <c r="X226" s="350"/>
      <c r="Y226" s="350">
        <v>45</v>
      </c>
      <c r="Z226" s="350"/>
      <c r="AA226" s="350">
        <f t="shared" si="23"/>
        <v>15</v>
      </c>
      <c r="AB226" s="350"/>
    </row>
    <row r="227" spans="1:28" x14ac:dyDescent="0.25">
      <c r="A227" s="214"/>
      <c r="C227" s="268" t="s">
        <v>276</v>
      </c>
      <c r="E227" s="216" t="s">
        <v>267</v>
      </c>
      <c r="F227" s="216" t="s">
        <v>178</v>
      </c>
      <c r="G227" s="332">
        <f>'KIUC Adj Wtd. NS-% of Tot Ret'!$U$99</f>
        <v>-2</v>
      </c>
      <c r="I227" s="218">
        <v>567512.06999999995</v>
      </c>
      <c r="J227" s="231"/>
      <c r="K227" s="220">
        <v>287418</v>
      </c>
      <c r="L227" s="220"/>
      <c r="M227" s="333">
        <f t="shared" si="19"/>
        <v>291444</v>
      </c>
      <c r="N227" s="220"/>
      <c r="O227" s="220">
        <f t="shared" si="20"/>
        <v>10398</v>
      </c>
      <c r="Q227" s="340">
        <f t="shared" si="21"/>
        <v>1.83</v>
      </c>
      <c r="S227" s="222">
        <f t="shared" si="22"/>
        <v>28.029944998981463</v>
      </c>
      <c r="U227" s="354">
        <v>13.029944998981463</v>
      </c>
      <c r="V227" s="350"/>
      <c r="W227" s="350">
        <v>30</v>
      </c>
      <c r="X227" s="350"/>
      <c r="Y227" s="350">
        <v>45</v>
      </c>
      <c r="Z227" s="350"/>
      <c r="AA227" s="350">
        <f t="shared" si="23"/>
        <v>15</v>
      </c>
      <c r="AB227" s="350"/>
    </row>
    <row r="228" spans="1:28" x14ac:dyDescent="0.25">
      <c r="A228" s="214"/>
      <c r="C228" s="268" t="s">
        <v>277</v>
      </c>
      <c r="E228" s="216" t="s">
        <v>267</v>
      </c>
      <c r="F228" s="216" t="s">
        <v>178</v>
      </c>
      <c r="G228" s="332">
        <f>'KIUC Adj Wtd. NS-% of Tot Ret'!$U$99</f>
        <v>-2</v>
      </c>
      <c r="I228" s="218">
        <v>2012654.95</v>
      </c>
      <c r="J228" s="231"/>
      <c r="K228" s="220">
        <v>1419091</v>
      </c>
      <c r="L228" s="220"/>
      <c r="M228" s="333">
        <f t="shared" si="19"/>
        <v>633817</v>
      </c>
      <c r="N228" s="220"/>
      <c r="O228" s="220">
        <f t="shared" si="20"/>
        <v>26199</v>
      </c>
      <c r="Q228" s="340">
        <f t="shared" si="21"/>
        <v>1.3</v>
      </c>
      <c r="S228" s="222">
        <f t="shared" si="22"/>
        <v>24.192460292626755</v>
      </c>
      <c r="U228" s="354">
        <v>9.1924602926267571</v>
      </c>
      <c r="V228" s="350"/>
      <c r="W228" s="350">
        <v>30</v>
      </c>
      <c r="X228" s="350"/>
      <c r="Y228" s="350">
        <v>45</v>
      </c>
      <c r="Z228" s="350"/>
      <c r="AA228" s="350">
        <f t="shared" si="23"/>
        <v>15</v>
      </c>
      <c r="AB228" s="350"/>
    </row>
    <row r="229" spans="1:28" x14ac:dyDescent="0.25">
      <c r="A229" s="214"/>
      <c r="C229" s="268" t="s">
        <v>278</v>
      </c>
      <c r="E229" s="216" t="s">
        <v>267</v>
      </c>
      <c r="F229" s="216" t="s">
        <v>178</v>
      </c>
      <c r="G229" s="332">
        <f>'KIUC Adj Wtd. NS-% of Tot Ret'!$U$99</f>
        <v>-2</v>
      </c>
      <c r="I229" s="218">
        <v>4660156.04</v>
      </c>
      <c r="J229" s="231"/>
      <c r="K229" s="220">
        <v>3115511</v>
      </c>
      <c r="L229" s="220"/>
      <c r="M229" s="333">
        <f t="shared" si="19"/>
        <v>1637848</v>
      </c>
      <c r="N229" s="220"/>
      <c r="O229" s="220">
        <f t="shared" si="20"/>
        <v>72564</v>
      </c>
      <c r="Q229" s="340">
        <f t="shared" si="21"/>
        <v>1.56</v>
      </c>
      <c r="S229" s="222">
        <f t="shared" si="22"/>
        <v>22.570983519735819</v>
      </c>
      <c r="U229" s="354">
        <v>14.570983519735817</v>
      </c>
      <c r="V229" s="350"/>
      <c r="W229" s="350">
        <v>37</v>
      </c>
      <c r="X229" s="350"/>
      <c r="Y229" s="350">
        <v>45</v>
      </c>
      <c r="Z229" s="350"/>
      <c r="AA229" s="350">
        <f t="shared" si="23"/>
        <v>8</v>
      </c>
      <c r="AB229" s="350"/>
    </row>
    <row r="230" spans="1:28" x14ac:dyDescent="0.25">
      <c r="A230" s="214"/>
      <c r="C230" s="268" t="s">
        <v>279</v>
      </c>
      <c r="E230" s="216" t="s">
        <v>267</v>
      </c>
      <c r="F230" s="216" t="s">
        <v>178</v>
      </c>
      <c r="G230" s="332">
        <f>'KIUC Adj Wtd. NS-% of Tot Ret'!$U$99</f>
        <v>-2</v>
      </c>
      <c r="I230" s="218">
        <v>1865718.2</v>
      </c>
      <c r="J230" s="231"/>
      <c r="K230" s="220">
        <v>1202272</v>
      </c>
      <c r="L230" s="220"/>
      <c r="M230" s="333">
        <f t="shared" si="19"/>
        <v>700761</v>
      </c>
      <c r="N230" s="220"/>
      <c r="O230" s="220">
        <f t="shared" si="20"/>
        <v>29730</v>
      </c>
      <c r="Q230" s="340">
        <f t="shared" si="21"/>
        <v>1.59</v>
      </c>
      <c r="S230" s="222">
        <f t="shared" si="22"/>
        <v>23.570453419454282</v>
      </c>
      <c r="U230" s="354">
        <v>14.570453419454282</v>
      </c>
      <c r="V230" s="350"/>
      <c r="W230" s="350">
        <v>36</v>
      </c>
      <c r="X230" s="350"/>
      <c r="Y230" s="350">
        <v>45</v>
      </c>
      <c r="Z230" s="350"/>
      <c r="AA230" s="350">
        <f t="shared" si="23"/>
        <v>9</v>
      </c>
      <c r="AB230" s="350"/>
    </row>
    <row r="231" spans="1:28" x14ac:dyDescent="0.25">
      <c r="A231" s="214"/>
      <c r="C231" s="268" t="s">
        <v>280</v>
      </c>
      <c r="E231" s="216" t="s">
        <v>267</v>
      </c>
      <c r="F231" s="216" t="s">
        <v>178</v>
      </c>
      <c r="G231" s="332">
        <f>'KIUC Adj Wtd. NS-% of Tot Ret'!$U$99</f>
        <v>-2</v>
      </c>
      <c r="I231" s="218">
        <v>1919015.13</v>
      </c>
      <c r="J231" s="231"/>
      <c r="K231" s="220">
        <v>1208894</v>
      </c>
      <c r="L231" s="220"/>
      <c r="M231" s="333">
        <f t="shared" si="19"/>
        <v>748501</v>
      </c>
      <c r="N231" s="220"/>
      <c r="O231" s="220">
        <f t="shared" si="20"/>
        <v>29727</v>
      </c>
      <c r="Q231" s="340">
        <f t="shared" si="21"/>
        <v>1.55</v>
      </c>
      <c r="S231" s="222">
        <f t="shared" si="22"/>
        <v>25.179516852307245</v>
      </c>
      <c r="U231" s="354">
        <v>10.179516852307247</v>
      </c>
      <c r="V231" s="350"/>
      <c r="W231" s="350">
        <v>30</v>
      </c>
      <c r="X231" s="350"/>
      <c r="Y231" s="350">
        <v>45</v>
      </c>
      <c r="Z231" s="350"/>
      <c r="AA231" s="350">
        <f t="shared" si="23"/>
        <v>15</v>
      </c>
      <c r="AB231" s="350"/>
    </row>
    <row r="232" spans="1:28" x14ac:dyDescent="0.25">
      <c r="A232" s="214"/>
      <c r="C232" s="268" t="s">
        <v>281</v>
      </c>
      <c r="E232" s="216" t="s">
        <v>267</v>
      </c>
      <c r="F232" s="216" t="s">
        <v>178</v>
      </c>
      <c r="G232" s="332">
        <f>'KIUC Adj Wtd. NS-% of Tot Ret'!$U$116</f>
        <v>-1</v>
      </c>
      <c r="I232" s="218">
        <v>291451.55</v>
      </c>
      <c r="J232" s="231"/>
      <c r="K232" s="220">
        <v>71390</v>
      </c>
      <c r="L232" s="220"/>
      <c r="M232" s="333">
        <f t="shared" si="19"/>
        <v>222976</v>
      </c>
      <c r="N232" s="220"/>
      <c r="O232" s="220">
        <f t="shared" si="20"/>
        <v>49999</v>
      </c>
      <c r="Q232" s="340">
        <f t="shared" si="21"/>
        <v>17.16</v>
      </c>
      <c r="S232" s="222">
        <f t="shared" si="22"/>
        <v>4.4596016535137171</v>
      </c>
      <c r="U232" s="354">
        <v>4.4596016535137171</v>
      </c>
      <c r="V232" s="350"/>
      <c r="W232" s="350">
        <v>50</v>
      </c>
      <c r="X232" s="350"/>
      <c r="Y232" s="350">
        <v>50</v>
      </c>
      <c r="Z232" s="350"/>
      <c r="AA232" s="350">
        <f t="shared" si="23"/>
        <v>0</v>
      </c>
      <c r="AB232" s="350"/>
    </row>
    <row r="233" spans="1:28" x14ac:dyDescent="0.25">
      <c r="A233" s="214"/>
      <c r="C233" s="268" t="s">
        <v>282</v>
      </c>
      <c r="E233" s="216" t="s">
        <v>267</v>
      </c>
      <c r="F233" s="216" t="s">
        <v>178</v>
      </c>
      <c r="G233" s="332">
        <f>'KIUC Adj Wtd. NS-% of Tot Ret'!$U$125</f>
        <v>-2</v>
      </c>
      <c r="I233" s="223">
        <v>2136302.83</v>
      </c>
      <c r="J233" s="231"/>
      <c r="K233" s="220">
        <v>936648</v>
      </c>
      <c r="L233" s="220"/>
      <c r="M233" s="333">
        <f t="shared" si="19"/>
        <v>1242381</v>
      </c>
      <c r="N233" s="220"/>
      <c r="O233" s="220">
        <f t="shared" si="20"/>
        <v>41485</v>
      </c>
      <c r="Q233" s="345">
        <f t="shared" si="21"/>
        <v>1.94</v>
      </c>
      <c r="S233" s="336">
        <f t="shared" si="22"/>
        <v>29.947687770172912</v>
      </c>
      <c r="U233" s="355">
        <v>14.947687770172911</v>
      </c>
      <c r="V233" s="350"/>
      <c r="W233" s="350">
        <v>30</v>
      </c>
      <c r="X233" s="350"/>
      <c r="Y233" s="350">
        <v>45</v>
      </c>
      <c r="Z233" s="350"/>
      <c r="AA233" s="350">
        <f t="shared" si="23"/>
        <v>15</v>
      </c>
      <c r="AB233" s="350"/>
    </row>
    <row r="234" spans="1:28" x14ac:dyDescent="0.25">
      <c r="A234" s="214"/>
      <c r="C234" s="232"/>
      <c r="E234" s="216"/>
      <c r="F234" s="216"/>
      <c r="G234" s="217"/>
      <c r="I234" s="218"/>
      <c r="K234" s="233"/>
      <c r="L234" s="211"/>
      <c r="M234" s="233"/>
      <c r="N234" s="211"/>
      <c r="O234" s="233"/>
      <c r="Q234" s="342"/>
      <c r="S234" s="222"/>
      <c r="U234" s="355"/>
      <c r="V234" s="350"/>
      <c r="W234" s="350"/>
      <c r="X234" s="350"/>
      <c r="Y234" s="350"/>
      <c r="Z234" s="350"/>
      <c r="AA234" s="350"/>
      <c r="AB234" s="350"/>
    </row>
    <row r="235" spans="1:28" ht="15.6" x14ac:dyDescent="0.3">
      <c r="A235" s="214"/>
      <c r="C235" s="234" t="s">
        <v>283</v>
      </c>
      <c r="E235" s="216"/>
      <c r="F235" s="216"/>
      <c r="G235" s="217"/>
      <c r="I235" s="218">
        <f>+SUBTOTAL(9,I218:I234)</f>
        <v>83072927.449999988</v>
      </c>
      <c r="K235" s="211">
        <f>+SUBTOTAL(9,K218:K234)</f>
        <v>18487883</v>
      </c>
      <c r="L235" s="211"/>
      <c r="M235" s="211">
        <f>+SUBTOTAL(9,M218:M234)</f>
        <v>66930002</v>
      </c>
      <c r="N235" s="211"/>
      <c r="O235" s="211">
        <f>+SUBTOTAL(9,O218:O234)</f>
        <v>1840220</v>
      </c>
      <c r="Q235" s="342">
        <f>O235/I235*100</f>
        <v>2.2151861701365867</v>
      </c>
      <c r="S235" s="222">
        <f>ROUND(M235/O235,1)</f>
        <v>36.4</v>
      </c>
      <c r="U235" s="355"/>
      <c r="V235" s="350"/>
      <c r="W235" s="350"/>
      <c r="X235" s="350"/>
      <c r="Y235" s="350"/>
      <c r="Z235" s="350"/>
      <c r="AA235" s="350"/>
      <c r="AB235" s="350"/>
    </row>
    <row r="236" spans="1:28" x14ac:dyDescent="0.25">
      <c r="A236" s="214"/>
      <c r="C236" s="232"/>
      <c r="E236" s="216"/>
      <c r="F236" s="216"/>
      <c r="G236" s="217"/>
      <c r="I236" s="218"/>
      <c r="K236" s="211"/>
      <c r="L236" s="211"/>
      <c r="M236" s="211"/>
      <c r="N236" s="211"/>
      <c r="O236" s="211"/>
      <c r="Q236" s="342"/>
      <c r="S236" s="222"/>
      <c r="U236" s="355"/>
      <c r="V236" s="350"/>
      <c r="W236" s="350"/>
      <c r="X236" s="350"/>
      <c r="Y236" s="350"/>
      <c r="Z236" s="350"/>
      <c r="AA236" s="350"/>
      <c r="AB236" s="350"/>
    </row>
    <row r="237" spans="1:28" x14ac:dyDescent="0.25">
      <c r="A237" s="214">
        <v>342</v>
      </c>
      <c r="C237" s="112" t="s">
        <v>143</v>
      </c>
      <c r="I237" s="218"/>
      <c r="K237" s="211"/>
      <c r="L237" s="211"/>
      <c r="M237" s="211"/>
      <c r="N237" s="211"/>
      <c r="O237" s="211"/>
      <c r="Q237" s="342"/>
      <c r="S237" s="222"/>
      <c r="U237" s="355"/>
      <c r="V237" s="350"/>
      <c r="W237" s="350"/>
      <c r="X237" s="350"/>
      <c r="Y237" s="350"/>
      <c r="Z237" s="350"/>
      <c r="AA237" s="350"/>
      <c r="AB237" s="350"/>
    </row>
    <row r="238" spans="1:28" x14ac:dyDescent="0.25">
      <c r="A238" s="214"/>
      <c r="C238" s="268" t="s">
        <v>266</v>
      </c>
      <c r="E238" s="216" t="s">
        <v>284</v>
      </c>
      <c r="F238" s="216" t="s">
        <v>178</v>
      </c>
      <c r="G238" s="332">
        <f>'KIUC Adj Wtd. NS-% of Tot Ret'!$U$108</f>
        <v>-3</v>
      </c>
      <c r="I238" s="218">
        <v>111535551.95</v>
      </c>
      <c r="J238" s="231"/>
      <c r="K238" s="220">
        <v>1643640</v>
      </c>
      <c r="L238" s="220"/>
      <c r="M238" s="333">
        <f t="shared" ref="M238:M256" si="24">ROUND(I238*(1-(G238/100))-K238,0)</f>
        <v>113237979</v>
      </c>
      <c r="N238" s="220"/>
      <c r="O238" s="220">
        <f t="shared" ref="O238:O256" si="25">ROUND(M238/S238,0)</f>
        <v>2787053</v>
      </c>
      <c r="Q238" s="340">
        <f t="shared" ref="Q238:Q256" si="26">ROUND(O238/I238*100,2)</f>
        <v>2.5</v>
      </c>
      <c r="S238" s="222">
        <f t="shared" ref="S238:S256" si="27">U238+AA238</f>
        <v>40.630003543457065</v>
      </c>
      <c r="U238" s="354">
        <v>35.630003543457065</v>
      </c>
      <c r="V238" s="350"/>
      <c r="W238" s="350">
        <v>40</v>
      </c>
      <c r="X238" s="350"/>
      <c r="Y238" s="350">
        <v>45</v>
      </c>
      <c r="Z238" s="350"/>
      <c r="AA238" s="350">
        <f t="shared" si="23"/>
        <v>5</v>
      </c>
      <c r="AB238" s="350"/>
    </row>
    <row r="239" spans="1:28" x14ac:dyDescent="0.25">
      <c r="A239" s="214"/>
      <c r="C239" s="268" t="s">
        <v>285</v>
      </c>
      <c r="E239" s="216" t="s">
        <v>284</v>
      </c>
      <c r="F239" s="216" t="s">
        <v>178</v>
      </c>
      <c r="G239" s="332">
        <f>'KIUC Adj Wtd. NS-% of Tot Ret'!$U$108</f>
        <v>-3</v>
      </c>
      <c r="I239" s="218">
        <v>23414526.870000001</v>
      </c>
      <c r="J239" s="231"/>
      <c r="K239" s="220">
        <v>345052</v>
      </c>
      <c r="L239" s="220"/>
      <c r="M239" s="333">
        <f t="shared" si="24"/>
        <v>23771911</v>
      </c>
      <c r="N239" s="220"/>
      <c r="O239" s="220">
        <f t="shared" si="25"/>
        <v>585083</v>
      </c>
      <c r="Q239" s="340">
        <f t="shared" si="26"/>
        <v>2.5</v>
      </c>
      <c r="S239" s="222">
        <f t="shared" si="27"/>
        <v>40.630012170742859</v>
      </c>
      <c r="U239" s="355">
        <v>35.630012170742859</v>
      </c>
      <c r="V239" s="350"/>
      <c r="W239" s="350">
        <v>40</v>
      </c>
      <c r="X239" s="350"/>
      <c r="Y239" s="350">
        <v>45</v>
      </c>
      <c r="Z239" s="350"/>
      <c r="AA239" s="350">
        <f t="shared" si="23"/>
        <v>5</v>
      </c>
      <c r="AB239" s="350"/>
    </row>
    <row r="240" spans="1:28" x14ac:dyDescent="0.25">
      <c r="A240" s="214"/>
      <c r="C240" s="268" t="s">
        <v>268</v>
      </c>
      <c r="E240" s="216" t="s">
        <v>284</v>
      </c>
      <c r="F240" s="216" t="s">
        <v>178</v>
      </c>
      <c r="G240" s="332">
        <f>'KIUC Adj Wtd. NS-% of Tot Ret'!$U$134</f>
        <v>-3</v>
      </c>
      <c r="I240" s="218">
        <v>239584.43</v>
      </c>
      <c r="J240" s="231"/>
      <c r="K240" s="220">
        <v>110150</v>
      </c>
      <c r="L240" s="220"/>
      <c r="M240" s="333">
        <f t="shared" si="24"/>
        <v>136622</v>
      </c>
      <c r="N240" s="220"/>
      <c r="O240" s="220">
        <f t="shared" si="25"/>
        <v>4460</v>
      </c>
      <c r="Q240" s="340">
        <f t="shared" si="26"/>
        <v>1.86</v>
      </c>
      <c r="S240" s="222">
        <f t="shared" si="27"/>
        <v>30.630211674150097</v>
      </c>
      <c r="U240" s="355">
        <v>15.630211674150097</v>
      </c>
      <c r="V240" s="350"/>
      <c r="W240" s="350">
        <v>30</v>
      </c>
      <c r="X240" s="350"/>
      <c r="Y240" s="350">
        <v>45</v>
      </c>
      <c r="Z240" s="350"/>
      <c r="AA240" s="350">
        <f t="shared" si="23"/>
        <v>15</v>
      </c>
      <c r="AB240" s="350"/>
    </row>
    <row r="241" spans="1:28" x14ac:dyDescent="0.25">
      <c r="A241" s="214"/>
      <c r="C241" s="268" t="s">
        <v>269</v>
      </c>
      <c r="E241" s="216" t="s">
        <v>284</v>
      </c>
      <c r="F241" s="216" t="s">
        <v>178</v>
      </c>
      <c r="G241" s="332">
        <f>'KIUC Adj Wtd. NS-% of Tot Ret'!$U$134</f>
        <v>-3</v>
      </c>
      <c r="I241" s="218">
        <v>239245.54</v>
      </c>
      <c r="J241" s="231"/>
      <c r="K241" s="220">
        <v>110006</v>
      </c>
      <c r="L241" s="220"/>
      <c r="M241" s="333">
        <f t="shared" si="24"/>
        <v>136417</v>
      </c>
      <c r="N241" s="220"/>
      <c r="O241" s="220">
        <f t="shared" si="25"/>
        <v>4454</v>
      </c>
      <c r="Q241" s="340">
        <f t="shared" si="26"/>
        <v>1.86</v>
      </c>
      <c r="S241" s="222">
        <f t="shared" si="27"/>
        <v>30.630299785867237</v>
      </c>
      <c r="U241" s="355">
        <v>15.630299785867237</v>
      </c>
      <c r="V241" s="350"/>
      <c r="W241" s="350">
        <v>30</v>
      </c>
      <c r="X241" s="350"/>
      <c r="Y241" s="350">
        <v>45</v>
      </c>
      <c r="Z241" s="350"/>
      <c r="AA241" s="350">
        <f t="shared" si="23"/>
        <v>15</v>
      </c>
      <c r="AB241" s="350"/>
    </row>
    <row r="242" spans="1:28" x14ac:dyDescent="0.25">
      <c r="A242" s="214"/>
      <c r="C242" s="232" t="s">
        <v>286</v>
      </c>
      <c r="E242" s="216" t="s">
        <v>284</v>
      </c>
      <c r="F242" s="216" t="s">
        <v>178</v>
      </c>
      <c r="G242" s="332">
        <f>'KIUC Adj Wtd. NS-% of Tot Ret'!$U$134</f>
        <v>-3</v>
      </c>
      <c r="I242" s="218">
        <v>4856134.6500000004</v>
      </c>
      <c r="J242" s="231"/>
      <c r="K242" s="220">
        <v>2216039</v>
      </c>
      <c r="L242" s="220"/>
      <c r="M242" s="333">
        <f t="shared" si="24"/>
        <v>2785780</v>
      </c>
      <c r="N242" s="220"/>
      <c r="O242" s="220">
        <f t="shared" si="25"/>
        <v>86083</v>
      </c>
      <c r="Q242" s="340">
        <f t="shared" si="26"/>
        <v>1.77</v>
      </c>
      <c r="S242" s="222">
        <f t="shared" si="27"/>
        <v>32.361459049438963</v>
      </c>
      <c r="U242" s="355">
        <v>17.361459049438963</v>
      </c>
      <c r="V242" s="350"/>
      <c r="W242" s="350">
        <v>30</v>
      </c>
      <c r="X242" s="350"/>
      <c r="Y242" s="350">
        <v>45</v>
      </c>
      <c r="Z242" s="350"/>
      <c r="AA242" s="350">
        <f t="shared" si="23"/>
        <v>15</v>
      </c>
      <c r="AB242" s="350"/>
    </row>
    <row r="243" spans="1:28" x14ac:dyDescent="0.25">
      <c r="A243" s="214"/>
      <c r="C243" s="268" t="s">
        <v>270</v>
      </c>
      <c r="E243" s="216" t="s">
        <v>284</v>
      </c>
      <c r="F243" s="216" t="s">
        <v>178</v>
      </c>
      <c r="G243" s="332">
        <f>'KIUC Adj Wtd. NS-% of Tot Ret'!$U$134</f>
        <v>-3</v>
      </c>
      <c r="I243" s="218">
        <v>578059.38</v>
      </c>
      <c r="J243" s="231"/>
      <c r="K243" s="220">
        <v>231910</v>
      </c>
      <c r="L243" s="220"/>
      <c r="M243" s="333">
        <f t="shared" si="24"/>
        <v>363491</v>
      </c>
      <c r="N243" s="220"/>
      <c r="O243" s="220">
        <f t="shared" si="25"/>
        <v>11181</v>
      </c>
      <c r="Q243" s="340">
        <f t="shared" si="26"/>
        <v>1.93</v>
      </c>
      <c r="S243" s="222">
        <f t="shared" si="27"/>
        <v>32.509692028985512</v>
      </c>
      <c r="U243" s="355">
        <v>17.509692028985508</v>
      </c>
      <c r="V243" s="350"/>
      <c r="W243" s="350">
        <v>30</v>
      </c>
      <c r="X243" s="350"/>
      <c r="Y243" s="350">
        <v>45</v>
      </c>
      <c r="Z243" s="350"/>
      <c r="AA243" s="350">
        <f t="shared" si="23"/>
        <v>15</v>
      </c>
      <c r="AB243" s="350"/>
    </row>
    <row r="244" spans="1:28" x14ac:dyDescent="0.25">
      <c r="A244" s="214"/>
      <c r="C244" s="268" t="s">
        <v>271</v>
      </c>
      <c r="E244" s="216" t="s">
        <v>284</v>
      </c>
      <c r="F244" s="216" t="s">
        <v>178</v>
      </c>
      <c r="G244" s="332">
        <f>'KIUC Adj Wtd. NS-% of Tot Ret'!$U$134</f>
        <v>-3</v>
      </c>
      <c r="I244" s="218">
        <v>576385.74</v>
      </c>
      <c r="J244" s="231"/>
      <c r="K244" s="220">
        <v>231239</v>
      </c>
      <c r="L244" s="220"/>
      <c r="M244" s="333">
        <f t="shared" si="24"/>
        <v>362438</v>
      </c>
      <c r="N244" s="220"/>
      <c r="O244" s="220">
        <f t="shared" si="25"/>
        <v>11149</v>
      </c>
      <c r="Q244" s="340">
        <f t="shared" si="26"/>
        <v>1.93</v>
      </c>
      <c r="S244" s="222">
        <f t="shared" si="27"/>
        <v>32.509720203488371</v>
      </c>
      <c r="U244" s="355">
        <v>17.509720203488371</v>
      </c>
      <c r="V244" s="350"/>
      <c r="W244" s="350">
        <v>30</v>
      </c>
      <c r="X244" s="350"/>
      <c r="Y244" s="350">
        <v>45</v>
      </c>
      <c r="Z244" s="350"/>
      <c r="AA244" s="350">
        <f t="shared" si="23"/>
        <v>15</v>
      </c>
      <c r="AB244" s="350"/>
    </row>
    <row r="245" spans="1:28" x14ac:dyDescent="0.25">
      <c r="A245" s="214"/>
      <c r="C245" s="268" t="s">
        <v>272</v>
      </c>
      <c r="E245" s="216" t="s">
        <v>284</v>
      </c>
      <c r="F245" s="216" t="s">
        <v>178</v>
      </c>
      <c r="G245" s="332">
        <f>'KIUC Adj Wtd. NS-% of Tot Ret'!$U$134</f>
        <v>-3</v>
      </c>
      <c r="I245" s="218">
        <v>593786.01</v>
      </c>
      <c r="J245" s="231"/>
      <c r="K245" s="220">
        <v>236879</v>
      </c>
      <c r="L245" s="220"/>
      <c r="M245" s="333">
        <f t="shared" si="24"/>
        <v>374721</v>
      </c>
      <c r="N245" s="220"/>
      <c r="O245" s="220">
        <f t="shared" si="25"/>
        <v>11526</v>
      </c>
      <c r="Q245" s="340">
        <f t="shared" si="26"/>
        <v>1.94</v>
      </c>
      <c r="S245" s="222">
        <f t="shared" si="27"/>
        <v>32.509865096453836</v>
      </c>
      <c r="U245" s="355">
        <v>17.50986509645384</v>
      </c>
      <c r="V245" s="350"/>
      <c r="W245" s="350">
        <v>30</v>
      </c>
      <c r="X245" s="350"/>
      <c r="Y245" s="350">
        <v>45</v>
      </c>
      <c r="Z245" s="350"/>
      <c r="AA245" s="350">
        <f t="shared" si="23"/>
        <v>15</v>
      </c>
      <c r="AB245" s="350"/>
    </row>
    <row r="246" spans="1:28" x14ac:dyDescent="0.25">
      <c r="A246" s="214"/>
      <c r="C246" s="268" t="s">
        <v>273</v>
      </c>
      <c r="E246" s="216" t="s">
        <v>284</v>
      </c>
      <c r="F246" s="216" t="s">
        <v>178</v>
      </c>
      <c r="G246" s="332">
        <f>'KIUC Adj Wtd. NS-% of Tot Ret'!$U$134</f>
        <v>-3</v>
      </c>
      <c r="I246" s="218">
        <v>622872.6</v>
      </c>
      <c r="J246" s="231"/>
      <c r="K246" s="220">
        <v>246641</v>
      </c>
      <c r="L246" s="220"/>
      <c r="M246" s="333">
        <f t="shared" si="24"/>
        <v>394918</v>
      </c>
      <c r="N246" s="220"/>
      <c r="O246" s="220">
        <f t="shared" si="25"/>
        <v>12144</v>
      </c>
      <c r="Q246" s="340">
        <f t="shared" si="26"/>
        <v>1.95</v>
      </c>
      <c r="S246" s="222">
        <f t="shared" si="27"/>
        <v>32.520782906268259</v>
      </c>
      <c r="U246" s="355">
        <v>17.520782906268259</v>
      </c>
      <c r="V246" s="350"/>
      <c r="W246" s="350">
        <v>30</v>
      </c>
      <c r="X246" s="350"/>
      <c r="Y246" s="350">
        <v>45</v>
      </c>
      <c r="Z246" s="350"/>
      <c r="AA246" s="350">
        <f t="shared" si="23"/>
        <v>15</v>
      </c>
      <c r="AB246" s="350"/>
    </row>
    <row r="247" spans="1:28" x14ac:dyDescent="0.25">
      <c r="A247" s="214"/>
      <c r="C247" s="268" t="s">
        <v>274</v>
      </c>
      <c r="E247" s="216" t="s">
        <v>284</v>
      </c>
      <c r="F247" s="216" t="s">
        <v>178</v>
      </c>
      <c r="G247" s="332">
        <f>'KIUC Adj Wtd. NS-% of Tot Ret'!$U$99</f>
        <v>-2</v>
      </c>
      <c r="I247" s="218">
        <v>795787.89</v>
      </c>
      <c r="J247" s="231"/>
      <c r="K247" s="220">
        <v>261412</v>
      </c>
      <c r="L247" s="220"/>
      <c r="M247" s="333">
        <f t="shared" si="24"/>
        <v>550292</v>
      </c>
      <c r="N247" s="220"/>
      <c r="O247" s="220">
        <f t="shared" si="25"/>
        <v>18447</v>
      </c>
      <c r="Q247" s="340">
        <f t="shared" si="26"/>
        <v>2.3199999999999998</v>
      </c>
      <c r="S247" s="222">
        <f t="shared" si="27"/>
        <v>29.830254592977958</v>
      </c>
      <c r="U247" s="355">
        <v>14.830254592977958</v>
      </c>
      <c r="V247" s="350"/>
      <c r="W247" s="350">
        <v>30</v>
      </c>
      <c r="X247" s="350"/>
      <c r="Y247" s="350">
        <v>45</v>
      </c>
      <c r="Z247" s="350"/>
      <c r="AA247" s="350">
        <f t="shared" si="23"/>
        <v>15</v>
      </c>
      <c r="AB247" s="350"/>
    </row>
    <row r="248" spans="1:28" x14ac:dyDescent="0.25">
      <c r="A248" s="214"/>
      <c r="C248" s="268" t="s">
        <v>275</v>
      </c>
      <c r="E248" s="216" t="s">
        <v>284</v>
      </c>
      <c r="F248" s="216" t="s">
        <v>178</v>
      </c>
      <c r="G248" s="332">
        <f>'KIUC Adj Wtd. NS-% of Tot Ret'!$U$99</f>
        <v>-2</v>
      </c>
      <c r="I248" s="218">
        <v>959617.2</v>
      </c>
      <c r="J248" s="231"/>
      <c r="K248" s="220">
        <v>141990</v>
      </c>
      <c r="L248" s="220"/>
      <c r="M248" s="333">
        <f t="shared" si="24"/>
        <v>836820</v>
      </c>
      <c r="N248" s="220"/>
      <c r="O248" s="220">
        <f t="shared" si="25"/>
        <v>29629</v>
      </c>
      <c r="Q248" s="340">
        <f t="shared" si="26"/>
        <v>3.09</v>
      </c>
      <c r="S248" s="222">
        <f t="shared" si="27"/>
        <v>28.243328194458996</v>
      </c>
      <c r="U248" s="355">
        <v>13.243328194458996</v>
      </c>
      <c r="V248" s="350"/>
      <c r="W248" s="350">
        <v>30</v>
      </c>
      <c r="X248" s="350"/>
      <c r="Y248" s="350">
        <v>45</v>
      </c>
      <c r="Z248" s="350"/>
      <c r="AA248" s="350">
        <f t="shared" si="23"/>
        <v>15</v>
      </c>
      <c r="AB248" s="350"/>
    </row>
    <row r="249" spans="1:28" x14ac:dyDescent="0.25">
      <c r="A249" s="214"/>
      <c r="C249" s="268" t="s">
        <v>276</v>
      </c>
      <c r="E249" s="216" t="s">
        <v>284</v>
      </c>
      <c r="F249" s="216" t="s">
        <v>178</v>
      </c>
      <c r="G249" s="332">
        <f>'KIUC Adj Wtd. NS-% of Tot Ret'!$U$99</f>
        <v>-2</v>
      </c>
      <c r="I249" s="218">
        <v>959028.11</v>
      </c>
      <c r="J249" s="231"/>
      <c r="K249" s="220">
        <v>138794</v>
      </c>
      <c r="L249" s="220"/>
      <c r="M249" s="333">
        <f t="shared" si="24"/>
        <v>839415</v>
      </c>
      <c r="N249" s="220"/>
      <c r="O249" s="220">
        <f t="shared" si="25"/>
        <v>29721</v>
      </c>
      <c r="Q249" s="340">
        <f t="shared" si="26"/>
        <v>3.1</v>
      </c>
      <c r="S249" s="222">
        <f t="shared" si="27"/>
        <v>28.243478001313356</v>
      </c>
      <c r="U249" s="355">
        <v>13.243478001313354</v>
      </c>
      <c r="V249" s="350"/>
      <c r="W249" s="350">
        <v>30</v>
      </c>
      <c r="X249" s="350"/>
      <c r="Y249" s="350">
        <v>45</v>
      </c>
      <c r="Z249" s="350"/>
      <c r="AA249" s="350">
        <f t="shared" si="23"/>
        <v>15</v>
      </c>
      <c r="AB249" s="350"/>
    </row>
    <row r="250" spans="1:28" x14ac:dyDescent="0.25">
      <c r="A250" s="214"/>
      <c r="C250" s="268" t="s">
        <v>277</v>
      </c>
      <c r="E250" s="216" t="s">
        <v>284</v>
      </c>
      <c r="F250" s="216" t="s">
        <v>178</v>
      </c>
      <c r="G250" s="332">
        <f>'KIUC Adj Wtd. NS-% of Tot Ret'!$U$99</f>
        <v>-2</v>
      </c>
      <c r="I250" s="218">
        <v>263045.52</v>
      </c>
      <c r="J250" s="231"/>
      <c r="K250" s="220">
        <v>120424</v>
      </c>
      <c r="L250" s="220"/>
      <c r="M250" s="333">
        <f t="shared" si="24"/>
        <v>147882</v>
      </c>
      <c r="N250" s="220"/>
      <c r="O250" s="220">
        <f t="shared" si="25"/>
        <v>6066</v>
      </c>
      <c r="Q250" s="340">
        <f t="shared" si="26"/>
        <v>2.31</v>
      </c>
      <c r="S250" s="222">
        <f t="shared" si="27"/>
        <v>24.380497466068618</v>
      </c>
      <c r="U250" s="355">
        <v>9.3804974660686202</v>
      </c>
      <c r="V250" s="350"/>
      <c r="W250" s="350">
        <v>30</v>
      </c>
      <c r="X250" s="350"/>
      <c r="Y250" s="350">
        <v>45</v>
      </c>
      <c r="Z250" s="350"/>
      <c r="AA250" s="350">
        <f t="shared" si="23"/>
        <v>15</v>
      </c>
      <c r="AB250" s="350"/>
    </row>
    <row r="251" spans="1:28" x14ac:dyDescent="0.25">
      <c r="A251" s="214"/>
      <c r="C251" s="268" t="s">
        <v>278</v>
      </c>
      <c r="E251" s="216" t="s">
        <v>284</v>
      </c>
      <c r="F251" s="216" t="s">
        <v>178</v>
      </c>
      <c r="G251" s="332">
        <f>'KIUC Adj Wtd. NS-% of Tot Ret'!$U$99</f>
        <v>-2</v>
      </c>
      <c r="I251" s="218">
        <v>3155168.57</v>
      </c>
      <c r="J251" s="231"/>
      <c r="K251" s="220">
        <v>1205201</v>
      </c>
      <c r="L251" s="220"/>
      <c r="M251" s="333">
        <f t="shared" si="24"/>
        <v>2013071</v>
      </c>
      <c r="N251" s="220"/>
      <c r="O251" s="220">
        <f t="shared" si="25"/>
        <v>88344</v>
      </c>
      <c r="Q251" s="340">
        <f t="shared" si="26"/>
        <v>2.8</v>
      </c>
      <c r="R251" s="225"/>
      <c r="S251" s="222">
        <f t="shared" si="27"/>
        <v>22.786756942694247</v>
      </c>
      <c r="U251" s="355">
        <v>14.786756942694248</v>
      </c>
      <c r="V251" s="350"/>
      <c r="W251" s="350">
        <v>37</v>
      </c>
      <c r="X251" s="350"/>
      <c r="Y251" s="350">
        <v>45</v>
      </c>
      <c r="Z251" s="350"/>
      <c r="AA251" s="350">
        <f t="shared" si="23"/>
        <v>8</v>
      </c>
      <c r="AB251" s="350"/>
    </row>
    <row r="252" spans="1:28" x14ac:dyDescent="0.25">
      <c r="A252" s="214"/>
      <c r="C252" s="268" t="s">
        <v>279</v>
      </c>
      <c r="E252" s="216" t="s">
        <v>284</v>
      </c>
      <c r="F252" s="216" t="s">
        <v>178</v>
      </c>
      <c r="G252" s="332">
        <f>'KIUC Adj Wtd. NS-% of Tot Ret'!$U$99</f>
        <v>-2</v>
      </c>
      <c r="I252" s="218">
        <v>282445.64</v>
      </c>
      <c r="J252" s="231"/>
      <c r="K252" s="220">
        <v>71115</v>
      </c>
      <c r="L252" s="220"/>
      <c r="M252" s="333">
        <f t="shared" si="24"/>
        <v>216980</v>
      </c>
      <c r="N252" s="220"/>
      <c r="O252" s="220">
        <f t="shared" si="25"/>
        <v>9017</v>
      </c>
      <c r="Q252" s="340">
        <f t="shared" si="26"/>
        <v>3.19</v>
      </c>
      <c r="S252" s="222">
        <f t="shared" si="27"/>
        <v>24.063355494720376</v>
      </c>
      <c r="U252" s="355">
        <v>15.063355494720376</v>
      </c>
      <c r="V252" s="350"/>
      <c r="W252" s="350">
        <v>36</v>
      </c>
      <c r="X252" s="350"/>
      <c r="Y252" s="350">
        <v>45</v>
      </c>
      <c r="Z252" s="350"/>
      <c r="AA252" s="350">
        <f t="shared" si="23"/>
        <v>9</v>
      </c>
      <c r="AB252" s="350"/>
    </row>
    <row r="253" spans="1:28" x14ac:dyDescent="0.25">
      <c r="A253" s="214"/>
      <c r="C253" s="268" t="s">
        <v>280</v>
      </c>
      <c r="E253" s="216" t="s">
        <v>284</v>
      </c>
      <c r="F253" s="216" t="s">
        <v>178</v>
      </c>
      <c r="G253" s="332">
        <f>'KIUC Adj Wtd. NS-% of Tot Ret'!$U$99</f>
        <v>-2</v>
      </c>
      <c r="I253" s="218">
        <v>301560.87</v>
      </c>
      <c r="J253" s="231"/>
      <c r="K253" s="220">
        <v>92783</v>
      </c>
      <c r="L253" s="220"/>
      <c r="M253" s="333">
        <f t="shared" si="24"/>
        <v>214809</v>
      </c>
      <c r="N253" s="220"/>
      <c r="O253" s="220">
        <f t="shared" si="25"/>
        <v>8484</v>
      </c>
      <c r="Q253" s="340">
        <f t="shared" si="26"/>
        <v>2.81</v>
      </c>
      <c r="S253" s="222">
        <f t="shared" si="27"/>
        <v>25.320404040404043</v>
      </c>
      <c r="U253" s="355">
        <v>10.320404040404041</v>
      </c>
      <c r="V253" s="350"/>
      <c r="W253" s="350">
        <v>30</v>
      </c>
      <c r="X253" s="350"/>
      <c r="Y253" s="350">
        <v>45</v>
      </c>
      <c r="Z253" s="350"/>
      <c r="AA253" s="350">
        <f t="shared" si="23"/>
        <v>15</v>
      </c>
      <c r="AB253" s="350"/>
    </row>
    <row r="254" spans="1:28" x14ac:dyDescent="0.25">
      <c r="A254" s="214"/>
      <c r="C254" s="266" t="s">
        <v>264</v>
      </c>
      <c r="E254" s="216" t="s">
        <v>284</v>
      </c>
      <c r="F254" s="216" t="s">
        <v>178</v>
      </c>
      <c r="G254" s="332">
        <f>'KIUC Adj Wtd. NS-% of Tot Ret'!$U$99</f>
        <v>-2</v>
      </c>
      <c r="I254" s="218">
        <v>8208122.6900000004</v>
      </c>
      <c r="J254" s="231"/>
      <c r="K254" s="220">
        <v>5255746</v>
      </c>
      <c r="L254" s="220"/>
      <c r="M254" s="333">
        <f t="shared" si="24"/>
        <v>3116539</v>
      </c>
      <c r="N254" s="220"/>
      <c r="O254" s="220">
        <f t="shared" si="25"/>
        <v>106755</v>
      </c>
      <c r="Q254" s="340">
        <f t="shared" si="26"/>
        <v>1.3</v>
      </c>
      <c r="S254" s="222">
        <f t="shared" si="27"/>
        <v>29.193451674306111</v>
      </c>
      <c r="U254" s="355">
        <v>14.193451674306111</v>
      </c>
      <c r="V254" s="350"/>
      <c r="W254" s="350">
        <v>30</v>
      </c>
      <c r="X254" s="350"/>
      <c r="Y254" s="350">
        <v>45</v>
      </c>
      <c r="Z254" s="350"/>
      <c r="AA254" s="350">
        <f t="shared" si="23"/>
        <v>15</v>
      </c>
      <c r="AB254" s="350"/>
    </row>
    <row r="255" spans="1:28" x14ac:dyDescent="0.25">
      <c r="A255" s="214"/>
      <c r="C255" s="268" t="s">
        <v>281</v>
      </c>
      <c r="E255" s="216" t="s">
        <v>284</v>
      </c>
      <c r="F255" s="216" t="s">
        <v>178</v>
      </c>
      <c r="G255" s="332">
        <f>'KIUC Adj Wtd. NS-% of Tot Ret'!$U$116</f>
        <v>-1</v>
      </c>
      <c r="I255" s="218">
        <v>472116.83</v>
      </c>
      <c r="J255" s="231"/>
      <c r="K255" s="220">
        <v>192271</v>
      </c>
      <c r="L255" s="220"/>
      <c r="M255" s="333">
        <f t="shared" si="24"/>
        <v>284567</v>
      </c>
      <c r="N255" s="220"/>
      <c r="O255" s="220">
        <f t="shared" si="25"/>
        <v>64646</v>
      </c>
      <c r="Q255" s="340">
        <f t="shared" si="26"/>
        <v>13.69</v>
      </c>
      <c r="S255" s="222">
        <f t="shared" si="27"/>
        <v>4.4019165803039071</v>
      </c>
      <c r="U255" s="355">
        <v>4.4019165803039071</v>
      </c>
      <c r="V255" s="350"/>
      <c r="W255" s="350">
        <v>50</v>
      </c>
      <c r="X255" s="350"/>
      <c r="Y255" s="350">
        <v>50</v>
      </c>
      <c r="Z255" s="350"/>
      <c r="AA255" s="350">
        <f t="shared" si="23"/>
        <v>0</v>
      </c>
      <c r="AB255" s="350"/>
    </row>
    <row r="256" spans="1:28" x14ac:dyDescent="0.25">
      <c r="A256" s="214"/>
      <c r="C256" s="268" t="s">
        <v>282</v>
      </c>
      <c r="E256" s="216" t="s">
        <v>284</v>
      </c>
      <c r="F256" s="216" t="s">
        <v>178</v>
      </c>
      <c r="G256" s="332">
        <f>'KIUC Adj Wtd. NS-% of Tot Ret'!$U$125</f>
        <v>-2</v>
      </c>
      <c r="I256" s="223">
        <v>1997091.15</v>
      </c>
      <c r="J256" s="231"/>
      <c r="K256" s="220">
        <v>975255</v>
      </c>
      <c r="L256" s="220"/>
      <c r="M256" s="333">
        <f t="shared" si="24"/>
        <v>1061778</v>
      </c>
      <c r="N256" s="220"/>
      <c r="O256" s="220">
        <f t="shared" si="25"/>
        <v>35758</v>
      </c>
      <c r="Q256" s="345">
        <f t="shared" si="26"/>
        <v>1.79</v>
      </c>
      <c r="S256" s="336">
        <f t="shared" si="27"/>
        <v>29.693204633204633</v>
      </c>
      <c r="U256" s="355">
        <v>14.693204633204633</v>
      </c>
      <c r="V256" s="350"/>
      <c r="W256" s="350">
        <v>30</v>
      </c>
      <c r="X256" s="350"/>
      <c r="Y256" s="350">
        <v>45</v>
      </c>
      <c r="Z256" s="350"/>
      <c r="AA256" s="350">
        <f t="shared" si="23"/>
        <v>15</v>
      </c>
      <c r="AB256" s="350"/>
    </row>
    <row r="257" spans="1:28" x14ac:dyDescent="0.25">
      <c r="A257" s="214"/>
      <c r="E257" s="216"/>
      <c r="F257" s="216"/>
      <c r="G257" s="217"/>
      <c r="I257" s="218"/>
      <c r="K257" s="233"/>
      <c r="L257" s="211"/>
      <c r="M257" s="233"/>
      <c r="N257" s="211"/>
      <c r="O257" s="233"/>
      <c r="Q257" s="342"/>
      <c r="S257" s="222"/>
      <c r="U257" s="355"/>
      <c r="V257" s="350"/>
      <c r="W257" s="350"/>
      <c r="X257" s="350"/>
      <c r="Y257" s="350"/>
      <c r="Z257" s="350"/>
      <c r="AA257" s="350"/>
      <c r="AB257" s="350"/>
    </row>
    <row r="258" spans="1:28" ht="15.6" x14ac:dyDescent="0.3">
      <c r="A258" s="214"/>
      <c r="C258" s="234" t="s">
        <v>287</v>
      </c>
      <c r="E258" s="216"/>
      <c r="F258" s="216"/>
      <c r="G258" s="217"/>
      <c r="I258" s="218">
        <f>+SUBTOTAL(9,I238:I257)</f>
        <v>160050131.63999999</v>
      </c>
      <c r="K258" s="211">
        <f>+SUBTOTAL(9,K238:K257)</f>
        <v>13826547</v>
      </c>
      <c r="L258" s="211"/>
      <c r="M258" s="211">
        <f>+SUBTOTAL(9,M238:M257)</f>
        <v>150846430</v>
      </c>
      <c r="N258" s="211"/>
      <c r="O258" s="211">
        <f>+SUBTOTAL(9,O238:O257)</f>
        <v>3910000</v>
      </c>
      <c r="Q258" s="342">
        <f>O258/I258*100</f>
        <v>2.4429845573602806</v>
      </c>
      <c r="S258" s="222">
        <f>ROUND(M258/O258,1)</f>
        <v>38.6</v>
      </c>
      <c r="U258" s="355"/>
      <c r="V258" s="350"/>
      <c r="W258" s="350"/>
      <c r="X258" s="350"/>
      <c r="Y258" s="350"/>
      <c r="Z258" s="350"/>
      <c r="AA258" s="350"/>
      <c r="AB258" s="350"/>
    </row>
    <row r="259" spans="1:28" x14ac:dyDescent="0.25">
      <c r="A259" s="214"/>
      <c r="E259" s="216"/>
      <c r="F259" s="216"/>
      <c r="G259" s="217"/>
      <c r="I259" s="218"/>
      <c r="K259" s="211"/>
      <c r="L259" s="211"/>
      <c r="M259" s="211"/>
      <c r="N259" s="211"/>
      <c r="O259" s="211"/>
      <c r="Q259" s="342"/>
      <c r="S259" s="222"/>
      <c r="U259" s="355"/>
      <c r="V259" s="350"/>
      <c r="W259" s="350"/>
      <c r="X259" s="350"/>
      <c r="Y259" s="350"/>
      <c r="Z259" s="350"/>
      <c r="AA259" s="350"/>
      <c r="AB259" s="350"/>
    </row>
    <row r="260" spans="1:28" x14ac:dyDescent="0.25">
      <c r="A260" s="214">
        <v>343</v>
      </c>
      <c r="C260" s="112" t="s">
        <v>144</v>
      </c>
      <c r="I260" s="218"/>
      <c r="K260" s="211"/>
      <c r="L260" s="211"/>
      <c r="M260" s="211"/>
      <c r="N260" s="211"/>
      <c r="O260" s="211"/>
      <c r="Q260" s="342"/>
      <c r="S260" s="222"/>
      <c r="U260" s="355"/>
      <c r="V260" s="350"/>
      <c r="W260" s="350"/>
      <c r="X260" s="350"/>
      <c r="Y260" s="350"/>
      <c r="Z260" s="350"/>
      <c r="AA260" s="350"/>
      <c r="AB260" s="350"/>
    </row>
    <row r="261" spans="1:28" x14ac:dyDescent="0.25">
      <c r="A261" s="214"/>
      <c r="C261" s="268" t="s">
        <v>266</v>
      </c>
      <c r="E261" s="216" t="s">
        <v>288</v>
      </c>
      <c r="F261" s="216" t="s">
        <v>178</v>
      </c>
      <c r="G261" s="332">
        <f>'KIUC Adj Wtd. NS-% of Tot Ret'!$U$108</f>
        <v>-3</v>
      </c>
      <c r="I261" s="218">
        <v>89873336.879999995</v>
      </c>
      <c r="J261" s="231"/>
      <c r="K261" s="220">
        <v>1353524</v>
      </c>
      <c r="L261" s="220"/>
      <c r="M261" s="333">
        <f t="shared" ref="M261:M275" si="28">ROUND(I261*(1-(G261/100))-K261,0)</f>
        <v>91216013</v>
      </c>
      <c r="N261" s="220"/>
      <c r="O261" s="220">
        <f t="shared" ref="O261:O275" si="29">ROUND(M261/S261,0)</f>
        <v>2540129</v>
      </c>
      <c r="Q261" s="340">
        <f t="shared" ref="Q261:Q275" si="30">ROUND(O261/I261*100,2)</f>
        <v>2.83</v>
      </c>
      <c r="S261" s="222">
        <f t="shared" ref="S261:S275" si="31">U261+AA261</f>
        <v>35.909998188440753</v>
      </c>
      <c r="U261" s="354">
        <v>30.909998188440756</v>
      </c>
      <c r="V261" s="350"/>
      <c r="W261" s="350">
        <v>40</v>
      </c>
      <c r="X261" s="350"/>
      <c r="Y261" s="350">
        <v>45</v>
      </c>
      <c r="Z261" s="350"/>
      <c r="AA261" s="350">
        <f t="shared" si="23"/>
        <v>5</v>
      </c>
      <c r="AB261" s="350"/>
    </row>
    <row r="262" spans="1:28" x14ac:dyDescent="0.25">
      <c r="A262" s="214"/>
      <c r="C262" s="268" t="s">
        <v>268</v>
      </c>
      <c r="E262" s="216" t="s">
        <v>288</v>
      </c>
      <c r="F262" s="216" t="s">
        <v>178</v>
      </c>
      <c r="G262" s="332">
        <f>'KIUC Adj Wtd. NS-% of Tot Ret'!$U$134</f>
        <v>-3</v>
      </c>
      <c r="I262" s="218">
        <v>33056281.239999998</v>
      </c>
      <c r="J262" s="231"/>
      <c r="K262" s="220">
        <v>13187243</v>
      </c>
      <c r="L262" s="220"/>
      <c r="M262" s="333">
        <f t="shared" si="28"/>
        <v>20860727</v>
      </c>
      <c r="N262" s="220"/>
      <c r="O262" s="220">
        <f t="shared" si="29"/>
        <v>703444</v>
      </c>
      <c r="Q262" s="340">
        <f t="shared" si="30"/>
        <v>2.13</v>
      </c>
      <c r="S262" s="222">
        <f t="shared" si="31"/>
        <v>29.655114595803042</v>
      </c>
      <c r="U262" s="355">
        <v>14.655114595803044</v>
      </c>
      <c r="V262" s="350"/>
      <c r="W262" s="350">
        <v>30</v>
      </c>
      <c r="X262" s="350"/>
      <c r="Y262" s="350">
        <v>45</v>
      </c>
      <c r="Z262" s="350"/>
      <c r="AA262" s="350">
        <f t="shared" si="23"/>
        <v>15</v>
      </c>
      <c r="AB262" s="350"/>
    </row>
    <row r="263" spans="1:28" x14ac:dyDescent="0.25">
      <c r="A263" s="214"/>
      <c r="C263" s="268" t="s">
        <v>269</v>
      </c>
      <c r="E263" s="216" t="s">
        <v>288</v>
      </c>
      <c r="F263" s="216" t="s">
        <v>178</v>
      </c>
      <c r="G263" s="332">
        <f>'KIUC Adj Wtd. NS-% of Tot Ret'!$U$134</f>
        <v>-3</v>
      </c>
      <c r="I263" s="218">
        <v>32944728.98</v>
      </c>
      <c r="J263" s="231"/>
      <c r="K263" s="220">
        <v>13527496</v>
      </c>
      <c r="L263" s="220"/>
      <c r="M263" s="333">
        <f t="shared" si="28"/>
        <v>20405575</v>
      </c>
      <c r="N263" s="220"/>
      <c r="O263" s="220">
        <f t="shared" si="29"/>
        <v>688339</v>
      </c>
      <c r="Q263" s="340">
        <f t="shared" si="30"/>
        <v>2.09</v>
      </c>
      <c r="S263" s="222">
        <f t="shared" si="31"/>
        <v>29.644671600950005</v>
      </c>
      <c r="U263" s="355">
        <v>14.644671600950003</v>
      </c>
      <c r="V263" s="350"/>
      <c r="W263" s="350">
        <v>30</v>
      </c>
      <c r="X263" s="350"/>
      <c r="Y263" s="350">
        <v>45</v>
      </c>
      <c r="Z263" s="350"/>
      <c r="AA263" s="350">
        <f t="shared" si="23"/>
        <v>15</v>
      </c>
      <c r="AB263" s="350"/>
    </row>
    <row r="264" spans="1:28" x14ac:dyDescent="0.25">
      <c r="A264" s="214"/>
      <c r="C264" s="268" t="s">
        <v>270</v>
      </c>
      <c r="E264" s="216" t="s">
        <v>288</v>
      </c>
      <c r="F264" s="216" t="s">
        <v>178</v>
      </c>
      <c r="G264" s="332">
        <f>'KIUC Adj Wtd. NS-% of Tot Ret'!$U$134</f>
        <v>-3</v>
      </c>
      <c r="I264" s="218">
        <v>26290569.66</v>
      </c>
      <c r="J264" s="231"/>
      <c r="K264" s="220">
        <v>8647624</v>
      </c>
      <c r="L264" s="220"/>
      <c r="M264" s="333">
        <f t="shared" si="28"/>
        <v>18431663</v>
      </c>
      <c r="N264" s="220"/>
      <c r="O264" s="220">
        <f t="shared" si="29"/>
        <v>587234</v>
      </c>
      <c r="Q264" s="340">
        <f t="shared" si="30"/>
        <v>2.23</v>
      </c>
      <c r="S264" s="222">
        <f t="shared" si="31"/>
        <v>31.38727155891694</v>
      </c>
      <c r="U264" s="355">
        <v>16.38727155891694</v>
      </c>
      <c r="V264" s="350"/>
      <c r="W264" s="350">
        <v>30</v>
      </c>
      <c r="X264" s="350"/>
      <c r="Y264" s="350">
        <v>45</v>
      </c>
      <c r="Z264" s="350"/>
      <c r="AA264" s="350">
        <f t="shared" si="23"/>
        <v>15</v>
      </c>
      <c r="AB264" s="350"/>
    </row>
    <row r="265" spans="1:28" x14ac:dyDescent="0.25">
      <c r="A265" s="214"/>
      <c r="C265" s="268" t="s">
        <v>271</v>
      </c>
      <c r="E265" s="216" t="s">
        <v>288</v>
      </c>
      <c r="F265" s="216" t="s">
        <v>178</v>
      </c>
      <c r="G265" s="332">
        <f>'KIUC Adj Wtd. NS-% of Tot Ret'!$U$134</f>
        <v>-3</v>
      </c>
      <c r="I265" s="218">
        <v>25158461.82</v>
      </c>
      <c r="J265" s="231"/>
      <c r="K265" s="220">
        <v>8098854</v>
      </c>
      <c r="L265" s="220"/>
      <c r="M265" s="333">
        <f t="shared" si="28"/>
        <v>17814362</v>
      </c>
      <c r="N265" s="220"/>
      <c r="O265" s="220">
        <f t="shared" si="29"/>
        <v>568054</v>
      </c>
      <c r="Q265" s="340">
        <f t="shared" si="30"/>
        <v>2.2599999999999998</v>
      </c>
      <c r="S265" s="222">
        <f t="shared" si="31"/>
        <v>31.360348926663683</v>
      </c>
      <c r="U265" s="355">
        <v>16.360348926663683</v>
      </c>
      <c r="V265" s="350"/>
      <c r="W265" s="350">
        <v>30</v>
      </c>
      <c r="X265" s="350"/>
      <c r="Y265" s="350">
        <v>45</v>
      </c>
      <c r="Z265" s="350"/>
      <c r="AA265" s="350">
        <f t="shared" si="23"/>
        <v>15</v>
      </c>
      <c r="AB265" s="350"/>
    </row>
    <row r="266" spans="1:28" x14ac:dyDescent="0.25">
      <c r="A266" s="214"/>
      <c r="C266" s="268" t="s">
        <v>272</v>
      </c>
      <c r="E266" s="216" t="s">
        <v>288</v>
      </c>
      <c r="F266" s="216" t="s">
        <v>178</v>
      </c>
      <c r="G266" s="332">
        <f>'KIUC Adj Wtd. NS-% of Tot Ret'!$U$134</f>
        <v>-3</v>
      </c>
      <c r="I266" s="218">
        <v>24889310.25</v>
      </c>
      <c r="J266" s="231"/>
      <c r="K266" s="220">
        <v>8411416</v>
      </c>
      <c r="L266" s="220"/>
      <c r="M266" s="333">
        <f t="shared" si="28"/>
        <v>17224574</v>
      </c>
      <c r="N266" s="220"/>
      <c r="O266" s="220">
        <f t="shared" si="29"/>
        <v>549517</v>
      </c>
      <c r="Q266" s="340">
        <f t="shared" si="30"/>
        <v>2.21</v>
      </c>
      <c r="S266" s="222">
        <f t="shared" si="31"/>
        <v>31.344925398841692</v>
      </c>
      <c r="U266" s="355">
        <v>16.344925398841692</v>
      </c>
      <c r="V266" s="350"/>
      <c r="W266" s="350">
        <v>30</v>
      </c>
      <c r="X266" s="350"/>
      <c r="Y266" s="350">
        <v>45</v>
      </c>
      <c r="Z266" s="350"/>
      <c r="AA266" s="350">
        <f t="shared" si="23"/>
        <v>15</v>
      </c>
      <c r="AB266" s="350"/>
    </row>
    <row r="267" spans="1:28" x14ac:dyDescent="0.25">
      <c r="A267" s="214"/>
      <c r="C267" s="268" t="s">
        <v>273</v>
      </c>
      <c r="E267" s="216" t="s">
        <v>288</v>
      </c>
      <c r="F267" s="216" t="s">
        <v>178</v>
      </c>
      <c r="G267" s="332">
        <f>'KIUC Adj Wtd. NS-% of Tot Ret'!$U$134</f>
        <v>-3</v>
      </c>
      <c r="I267" s="218">
        <v>24739825.43</v>
      </c>
      <c r="J267" s="231"/>
      <c r="K267" s="220">
        <v>8285715</v>
      </c>
      <c r="L267" s="220"/>
      <c r="M267" s="333">
        <f t="shared" si="28"/>
        <v>17196305</v>
      </c>
      <c r="N267" s="220"/>
      <c r="O267" s="220">
        <f t="shared" si="29"/>
        <v>548432</v>
      </c>
      <c r="Q267" s="340">
        <f t="shared" si="30"/>
        <v>2.2200000000000002</v>
      </c>
      <c r="S267" s="222">
        <f t="shared" si="31"/>
        <v>31.355416176897776</v>
      </c>
      <c r="U267" s="355">
        <v>16.355416176897776</v>
      </c>
      <c r="V267" s="350"/>
      <c r="W267" s="350">
        <v>30</v>
      </c>
      <c r="X267" s="350"/>
      <c r="Y267" s="350">
        <v>45</v>
      </c>
      <c r="Z267" s="350"/>
      <c r="AA267" s="350">
        <f t="shared" si="23"/>
        <v>15</v>
      </c>
      <c r="AB267" s="350"/>
    </row>
    <row r="268" spans="1:28" x14ac:dyDescent="0.25">
      <c r="A268" s="214"/>
      <c r="C268" s="268" t="s">
        <v>274</v>
      </c>
      <c r="E268" s="216" t="s">
        <v>288</v>
      </c>
      <c r="F268" s="216" t="s">
        <v>178</v>
      </c>
      <c r="G268" s="332">
        <f>'KIUC Adj Wtd. NS-% of Tot Ret'!$U$99</f>
        <v>-2</v>
      </c>
      <c r="I268" s="218">
        <v>14722669.92</v>
      </c>
      <c r="J268" s="231"/>
      <c r="K268" s="220">
        <v>6777304</v>
      </c>
      <c r="L268" s="220"/>
      <c r="M268" s="333">
        <f t="shared" si="28"/>
        <v>8239819</v>
      </c>
      <c r="N268" s="220"/>
      <c r="O268" s="220">
        <f t="shared" si="29"/>
        <v>285901</v>
      </c>
      <c r="Q268" s="340">
        <f t="shared" si="30"/>
        <v>1.94</v>
      </c>
      <c r="S268" s="222">
        <f t="shared" si="31"/>
        <v>28.820555103901064</v>
      </c>
      <c r="U268" s="355">
        <v>13.820555103901063</v>
      </c>
      <c r="V268" s="350"/>
      <c r="W268" s="350">
        <v>30</v>
      </c>
      <c r="X268" s="350"/>
      <c r="Y268" s="350">
        <v>45</v>
      </c>
      <c r="Z268" s="350"/>
      <c r="AA268" s="350">
        <f t="shared" si="23"/>
        <v>15</v>
      </c>
      <c r="AB268" s="350"/>
    </row>
    <row r="269" spans="1:28" ht="16.5" customHeight="1" x14ac:dyDescent="0.25">
      <c r="A269" s="235"/>
      <c r="C269" s="268" t="s">
        <v>275</v>
      </c>
      <c r="E269" s="216" t="s">
        <v>288</v>
      </c>
      <c r="F269" s="216" t="s">
        <v>178</v>
      </c>
      <c r="G269" s="332">
        <f>'KIUC Adj Wtd. NS-% of Tot Ret'!$U$99</f>
        <v>-2</v>
      </c>
      <c r="I269" s="218">
        <v>34702471.57</v>
      </c>
      <c r="J269" s="231"/>
      <c r="K269" s="220">
        <v>14206645</v>
      </c>
      <c r="L269" s="220"/>
      <c r="M269" s="333">
        <f t="shared" si="28"/>
        <v>21189876</v>
      </c>
      <c r="N269" s="220"/>
      <c r="O269" s="220">
        <f t="shared" si="29"/>
        <v>779177</v>
      </c>
      <c r="Q269" s="340">
        <f t="shared" si="30"/>
        <v>2.25</v>
      </c>
      <c r="S269" s="222">
        <f t="shared" si="31"/>
        <v>27.195199799131629</v>
      </c>
      <c r="U269" s="355">
        <v>12.195199799131627</v>
      </c>
      <c r="V269" s="350"/>
      <c r="W269" s="350">
        <v>30</v>
      </c>
      <c r="X269" s="350"/>
      <c r="Y269" s="350">
        <v>45</v>
      </c>
      <c r="Z269" s="350"/>
      <c r="AA269" s="350">
        <f t="shared" si="23"/>
        <v>15</v>
      </c>
      <c r="AB269" s="350"/>
    </row>
    <row r="270" spans="1:28" x14ac:dyDescent="0.25">
      <c r="A270" s="214"/>
      <c r="C270" s="268" t="s">
        <v>276</v>
      </c>
      <c r="E270" s="216" t="s">
        <v>288</v>
      </c>
      <c r="F270" s="216" t="s">
        <v>178</v>
      </c>
      <c r="G270" s="332">
        <f>'KIUC Adj Wtd. NS-% of Tot Ret'!$U$99</f>
        <v>-2</v>
      </c>
      <c r="I270" s="218">
        <v>31876587.219999999</v>
      </c>
      <c r="J270" s="231"/>
      <c r="K270" s="220">
        <v>13616280</v>
      </c>
      <c r="L270" s="220"/>
      <c r="M270" s="333">
        <f t="shared" si="28"/>
        <v>18897839</v>
      </c>
      <c r="N270" s="220"/>
      <c r="O270" s="220">
        <f t="shared" si="29"/>
        <v>695561</v>
      </c>
      <c r="Q270" s="340">
        <f t="shared" si="30"/>
        <v>2.1800000000000002</v>
      </c>
      <c r="S270" s="222">
        <f t="shared" si="31"/>
        <v>27.169193246380271</v>
      </c>
      <c r="U270" s="355">
        <v>12.169193246380271</v>
      </c>
      <c r="V270" s="350"/>
      <c r="W270" s="350">
        <v>30</v>
      </c>
      <c r="X270" s="350"/>
      <c r="Y270" s="350">
        <v>45</v>
      </c>
      <c r="Z270" s="350"/>
      <c r="AA270" s="350">
        <f t="shared" si="23"/>
        <v>15</v>
      </c>
      <c r="AB270" s="350"/>
    </row>
    <row r="271" spans="1:28" x14ac:dyDescent="0.25">
      <c r="A271" s="214"/>
      <c r="C271" s="268" t="s">
        <v>277</v>
      </c>
      <c r="E271" s="216" t="s">
        <v>288</v>
      </c>
      <c r="F271" s="216" t="s">
        <v>178</v>
      </c>
      <c r="G271" s="332">
        <f>'KIUC Adj Wtd. NS-% of Tot Ret'!$U$99</f>
        <v>-2</v>
      </c>
      <c r="I271" s="218">
        <v>26679925.25</v>
      </c>
      <c r="J271" s="231"/>
      <c r="K271" s="220">
        <v>14860849</v>
      </c>
      <c r="L271" s="220"/>
      <c r="M271" s="333">
        <f t="shared" si="28"/>
        <v>12352675</v>
      </c>
      <c r="N271" s="220"/>
      <c r="O271" s="220">
        <f t="shared" si="29"/>
        <v>518311</v>
      </c>
      <c r="Q271" s="340">
        <f t="shared" si="30"/>
        <v>1.94</v>
      </c>
      <c r="S271" s="222">
        <f t="shared" si="31"/>
        <v>23.832549245856278</v>
      </c>
      <c r="U271" s="355">
        <v>8.832549245856276</v>
      </c>
      <c r="V271" s="350"/>
      <c r="W271" s="350">
        <v>30</v>
      </c>
      <c r="X271" s="350"/>
      <c r="Y271" s="350">
        <v>45</v>
      </c>
      <c r="Z271" s="350"/>
      <c r="AA271" s="350">
        <f t="shared" si="23"/>
        <v>15</v>
      </c>
      <c r="AB271" s="350"/>
    </row>
    <row r="272" spans="1:28" x14ac:dyDescent="0.25">
      <c r="A272" s="235"/>
      <c r="C272" s="268" t="s">
        <v>278</v>
      </c>
      <c r="E272" s="216" t="s">
        <v>288</v>
      </c>
      <c r="F272" s="216" t="s">
        <v>178</v>
      </c>
      <c r="G272" s="332">
        <f>'KIUC Adj Wtd. NS-% of Tot Ret'!$U$99</f>
        <v>-2</v>
      </c>
      <c r="I272" s="218">
        <v>28711611.960000001</v>
      </c>
      <c r="J272" s="231"/>
      <c r="K272" s="220">
        <v>12156038</v>
      </c>
      <c r="L272" s="220"/>
      <c r="M272" s="333">
        <f t="shared" si="28"/>
        <v>17129806</v>
      </c>
      <c r="N272" s="220"/>
      <c r="O272" s="220">
        <f t="shared" si="29"/>
        <v>791276</v>
      </c>
      <c r="Q272" s="340">
        <f t="shared" si="30"/>
        <v>2.76</v>
      </c>
      <c r="S272" s="222">
        <f t="shared" si="31"/>
        <v>21.648340362590581</v>
      </c>
      <c r="U272" s="355">
        <v>13.648340362590579</v>
      </c>
      <c r="V272" s="350"/>
      <c r="W272" s="350">
        <v>37</v>
      </c>
      <c r="X272" s="350"/>
      <c r="Y272" s="350">
        <v>45</v>
      </c>
      <c r="Z272" s="350"/>
      <c r="AA272" s="350">
        <f t="shared" si="23"/>
        <v>8</v>
      </c>
      <c r="AB272" s="350"/>
    </row>
    <row r="273" spans="1:28" x14ac:dyDescent="0.25">
      <c r="A273" s="214"/>
      <c r="C273" s="268" t="s">
        <v>279</v>
      </c>
      <c r="E273" s="216" t="s">
        <v>288</v>
      </c>
      <c r="F273" s="216" t="s">
        <v>178</v>
      </c>
      <c r="G273" s="332">
        <f>'KIUC Adj Wtd. NS-% of Tot Ret'!$U$99</f>
        <v>-2</v>
      </c>
      <c r="I273" s="218">
        <v>25926887.420000002</v>
      </c>
      <c r="J273" s="231"/>
      <c r="K273" s="220">
        <v>10072720</v>
      </c>
      <c r="L273" s="220"/>
      <c r="M273" s="333">
        <f t="shared" si="28"/>
        <v>16372705</v>
      </c>
      <c r="N273" s="220"/>
      <c r="O273" s="220">
        <f t="shared" si="29"/>
        <v>717893</v>
      </c>
      <c r="Q273" s="340">
        <f t="shared" si="30"/>
        <v>2.77</v>
      </c>
      <c r="S273" s="222">
        <f t="shared" si="31"/>
        <v>22.806620345191881</v>
      </c>
      <c r="U273" s="355">
        <v>13.806620345191881</v>
      </c>
      <c r="V273" s="350"/>
      <c r="W273" s="350">
        <v>36</v>
      </c>
      <c r="X273" s="350"/>
      <c r="Y273" s="350">
        <v>45</v>
      </c>
      <c r="Z273" s="350"/>
      <c r="AA273" s="350">
        <f t="shared" si="23"/>
        <v>9</v>
      </c>
      <c r="AB273" s="350"/>
    </row>
    <row r="274" spans="1:28" x14ac:dyDescent="0.25">
      <c r="A274" s="214"/>
      <c r="C274" s="268" t="s">
        <v>280</v>
      </c>
      <c r="E274" s="216" t="s">
        <v>288</v>
      </c>
      <c r="F274" s="216" t="s">
        <v>178</v>
      </c>
      <c r="G274" s="332">
        <f>'KIUC Adj Wtd. NS-% of Tot Ret'!$U$99</f>
        <v>-2</v>
      </c>
      <c r="I274" s="218">
        <v>34682773.229999997</v>
      </c>
      <c r="J274" s="231"/>
      <c r="K274" s="220">
        <v>21054696</v>
      </c>
      <c r="L274" s="220"/>
      <c r="M274" s="333">
        <f t="shared" si="28"/>
        <v>14321733</v>
      </c>
      <c r="N274" s="220"/>
      <c r="O274" s="220">
        <f t="shared" si="29"/>
        <v>582143</v>
      </c>
      <c r="Q274" s="340">
        <f t="shared" si="30"/>
        <v>1.68</v>
      </c>
      <c r="S274" s="222">
        <f t="shared" si="31"/>
        <v>24.601731267772408</v>
      </c>
      <c r="U274" s="355">
        <v>9.601731267772406</v>
      </c>
      <c r="V274" s="350"/>
      <c r="W274" s="350">
        <v>30</v>
      </c>
      <c r="X274" s="350"/>
      <c r="Y274" s="350">
        <v>45</v>
      </c>
      <c r="Z274" s="350"/>
      <c r="AA274" s="350">
        <f t="shared" si="23"/>
        <v>15</v>
      </c>
      <c r="AB274" s="350"/>
    </row>
    <row r="275" spans="1:28" x14ac:dyDescent="0.25">
      <c r="A275" s="214"/>
      <c r="C275" s="268" t="s">
        <v>282</v>
      </c>
      <c r="E275" s="216" t="s">
        <v>288</v>
      </c>
      <c r="F275" s="216" t="s">
        <v>178</v>
      </c>
      <c r="G275" s="332">
        <f>'KIUC Adj Wtd. NS-% of Tot Ret'!$U$125</f>
        <v>-2</v>
      </c>
      <c r="I275" s="223">
        <v>19558876.850000001</v>
      </c>
      <c r="J275" s="231"/>
      <c r="K275" s="224">
        <v>5651832</v>
      </c>
      <c r="L275" s="220"/>
      <c r="M275" s="334">
        <f t="shared" si="28"/>
        <v>14298222</v>
      </c>
      <c r="N275" s="220"/>
      <c r="O275" s="224">
        <f t="shared" si="29"/>
        <v>493952</v>
      </c>
      <c r="Q275" s="345">
        <f t="shared" si="30"/>
        <v>2.5299999999999998</v>
      </c>
      <c r="S275" s="336">
        <f t="shared" si="31"/>
        <v>28.946606332330845</v>
      </c>
      <c r="U275" s="355">
        <v>13.946606332330843</v>
      </c>
      <c r="V275" s="350"/>
      <c r="W275" s="350">
        <v>30</v>
      </c>
      <c r="X275" s="350"/>
      <c r="Y275" s="350">
        <v>45</v>
      </c>
      <c r="Z275" s="350"/>
      <c r="AA275" s="350">
        <f t="shared" si="23"/>
        <v>15</v>
      </c>
      <c r="AB275" s="350"/>
    </row>
    <row r="276" spans="1:28" x14ac:dyDescent="0.25">
      <c r="A276" s="214"/>
      <c r="E276" s="216"/>
      <c r="F276" s="216"/>
      <c r="G276" s="217"/>
      <c r="I276" s="218"/>
      <c r="J276" s="231"/>
      <c r="K276" s="220"/>
      <c r="L276" s="220"/>
      <c r="M276" s="220"/>
      <c r="N276" s="220"/>
      <c r="O276" s="220"/>
      <c r="Q276" s="342"/>
      <c r="S276" s="222"/>
      <c r="U276" s="355"/>
      <c r="V276" s="350"/>
      <c r="W276" s="350"/>
      <c r="X276" s="350"/>
      <c r="Y276" s="350"/>
      <c r="Z276" s="350"/>
      <c r="AA276" s="350"/>
      <c r="AB276" s="350"/>
    </row>
    <row r="277" spans="1:28" ht="15.6" x14ac:dyDescent="0.3">
      <c r="A277" s="214"/>
      <c r="C277" s="234" t="s">
        <v>289</v>
      </c>
      <c r="E277" s="216"/>
      <c r="F277" s="216"/>
      <c r="G277" s="217"/>
      <c r="I277" s="218">
        <f>+SUBTOTAL(9,I261:I276)</f>
        <v>473814317.68000007</v>
      </c>
      <c r="K277" s="211">
        <f>+SUBTOTAL(9,K261:K276)</f>
        <v>159908236</v>
      </c>
      <c r="L277" s="211"/>
      <c r="M277" s="211">
        <f>+SUBTOTAL(9,M261:M276)</f>
        <v>325951894</v>
      </c>
      <c r="N277" s="211"/>
      <c r="O277" s="211">
        <f>+SUBTOTAL(9,O261:O276)</f>
        <v>11049363</v>
      </c>
      <c r="Q277" s="342">
        <f>O277/I277*100</f>
        <v>2.3320027672659749</v>
      </c>
      <c r="S277" s="222">
        <f>ROUND(M277/O277,1)</f>
        <v>29.5</v>
      </c>
      <c r="U277" s="355"/>
      <c r="V277" s="350"/>
      <c r="W277" s="350"/>
      <c r="X277" s="350"/>
      <c r="Y277" s="350"/>
      <c r="Z277" s="350"/>
      <c r="AA277" s="350"/>
      <c r="AB277" s="350"/>
    </row>
    <row r="278" spans="1:28" x14ac:dyDescent="0.25">
      <c r="A278" s="214"/>
      <c r="E278" s="216"/>
      <c r="F278" s="216"/>
      <c r="G278" s="217"/>
      <c r="I278" s="218"/>
      <c r="K278" s="211"/>
      <c r="L278" s="211"/>
      <c r="M278" s="211"/>
      <c r="N278" s="211"/>
      <c r="O278" s="211"/>
      <c r="Q278" s="342"/>
      <c r="S278" s="222"/>
      <c r="U278" s="355"/>
      <c r="V278" s="350"/>
      <c r="W278" s="350"/>
      <c r="X278" s="350"/>
      <c r="Y278" s="350"/>
      <c r="Z278" s="350"/>
      <c r="AA278" s="350"/>
      <c r="AB278" s="350"/>
    </row>
    <row r="279" spans="1:28" x14ac:dyDescent="0.25">
      <c r="A279" s="214">
        <v>344</v>
      </c>
      <c r="C279" s="112" t="s">
        <v>290</v>
      </c>
      <c r="I279" s="218"/>
      <c r="K279" s="211"/>
      <c r="L279" s="211"/>
      <c r="M279" s="211"/>
      <c r="N279" s="211"/>
      <c r="O279" s="211"/>
      <c r="Q279" s="342"/>
      <c r="S279" s="222"/>
      <c r="U279" s="355"/>
      <c r="V279" s="350"/>
      <c r="W279" s="350"/>
      <c r="X279" s="350"/>
      <c r="Y279" s="350"/>
      <c r="Z279" s="350"/>
      <c r="AA279" s="350"/>
      <c r="AB279" s="350"/>
    </row>
    <row r="280" spans="1:28" x14ac:dyDescent="0.25">
      <c r="A280" s="214"/>
      <c r="C280" s="268" t="s">
        <v>266</v>
      </c>
      <c r="E280" s="216" t="s">
        <v>291</v>
      </c>
      <c r="F280" s="216" t="s">
        <v>178</v>
      </c>
      <c r="G280" s="332">
        <f>'KIUC Adj Wtd. NS-% of Tot Ret'!$U$108</f>
        <v>-3</v>
      </c>
      <c r="I280" s="218">
        <v>113390206.33</v>
      </c>
      <c r="J280" s="231"/>
      <c r="K280" s="220">
        <v>1903560</v>
      </c>
      <c r="L280" s="220"/>
      <c r="M280" s="333">
        <f t="shared" ref="M280:M295" si="32">ROUND(I280*(1-(G280/100))-K280,0)</f>
        <v>114888353</v>
      </c>
      <c r="N280" s="220"/>
      <c r="O280" s="220">
        <f t="shared" ref="O280:O295" si="33">ROUND(M280/S280,0)</f>
        <v>2661918</v>
      </c>
      <c r="Q280" s="340">
        <f t="shared" ref="Q280:Q295" si="34">ROUND(O280/I280*100,2)</f>
        <v>2.35</v>
      </c>
      <c r="S280" s="222">
        <f t="shared" ref="S280:S295" si="35">U280+AA280</f>
        <v>43.159997571787095</v>
      </c>
      <c r="U280" s="354">
        <v>38.159997571787095</v>
      </c>
      <c r="V280" s="350"/>
      <c r="W280" s="350">
        <v>40</v>
      </c>
      <c r="X280" s="350"/>
      <c r="Y280" s="350">
        <v>45</v>
      </c>
      <c r="Z280" s="350"/>
      <c r="AA280" s="350">
        <f t="shared" si="23"/>
        <v>5</v>
      </c>
      <c r="AB280" s="350"/>
    </row>
    <row r="281" spans="1:28" x14ac:dyDescent="0.25">
      <c r="A281" s="214"/>
      <c r="C281" s="268" t="s">
        <v>268</v>
      </c>
      <c r="E281" s="216" t="s">
        <v>291</v>
      </c>
      <c r="F281" s="216" t="s">
        <v>178</v>
      </c>
      <c r="G281" s="332">
        <f>'KIUC Adj Wtd. NS-% of Tot Ret'!$U$134</f>
        <v>-3</v>
      </c>
      <c r="I281" s="218">
        <v>3800400.42</v>
      </c>
      <c r="J281" s="231"/>
      <c r="K281" s="220">
        <v>1691733</v>
      </c>
      <c r="L281" s="220"/>
      <c r="M281" s="333">
        <f t="shared" si="32"/>
        <v>2222679</v>
      </c>
      <c r="N281" s="220"/>
      <c r="O281" s="220">
        <f t="shared" si="33"/>
        <v>71162</v>
      </c>
      <c r="Q281" s="340">
        <f t="shared" si="34"/>
        <v>1.87</v>
      </c>
      <c r="S281" s="222">
        <f t="shared" si="35"/>
        <v>31.233900738310091</v>
      </c>
      <c r="U281" s="355">
        <v>16.233900738310091</v>
      </c>
      <c r="V281" s="350"/>
      <c r="W281" s="350">
        <v>30</v>
      </c>
      <c r="X281" s="350"/>
      <c r="Y281" s="350">
        <v>45</v>
      </c>
      <c r="Z281" s="350"/>
      <c r="AA281" s="350">
        <f t="shared" si="23"/>
        <v>15</v>
      </c>
      <c r="AB281" s="350"/>
    </row>
    <row r="282" spans="1:28" x14ac:dyDescent="0.25">
      <c r="A282" s="214"/>
      <c r="C282" s="268" t="s">
        <v>269</v>
      </c>
      <c r="E282" s="216" t="s">
        <v>291</v>
      </c>
      <c r="F282" s="216" t="s">
        <v>178</v>
      </c>
      <c r="G282" s="332">
        <f>'KIUC Adj Wtd. NS-% of Tot Ret'!$U$134</f>
        <v>-3</v>
      </c>
      <c r="I282" s="218">
        <v>3795072.48</v>
      </c>
      <c r="J282" s="231"/>
      <c r="K282" s="220">
        <v>1689538</v>
      </c>
      <c r="L282" s="220"/>
      <c r="M282" s="333">
        <f t="shared" si="32"/>
        <v>2219387</v>
      </c>
      <c r="N282" s="220"/>
      <c r="O282" s="220">
        <f t="shared" si="33"/>
        <v>71057</v>
      </c>
      <c r="Q282" s="340">
        <f t="shared" si="34"/>
        <v>1.87</v>
      </c>
      <c r="S282" s="222">
        <f t="shared" si="35"/>
        <v>31.233800020538801</v>
      </c>
      <c r="U282" s="355">
        <v>16.233800020538801</v>
      </c>
      <c r="V282" s="350"/>
      <c r="W282" s="350">
        <v>30</v>
      </c>
      <c r="X282" s="350"/>
      <c r="Y282" s="350">
        <v>45</v>
      </c>
      <c r="Z282" s="350"/>
      <c r="AA282" s="350">
        <f t="shared" si="23"/>
        <v>15</v>
      </c>
      <c r="AB282" s="350"/>
    </row>
    <row r="283" spans="1:28" x14ac:dyDescent="0.25">
      <c r="A283" s="214"/>
      <c r="C283" s="268" t="s">
        <v>270</v>
      </c>
      <c r="E283" s="216" t="s">
        <v>291</v>
      </c>
      <c r="F283" s="216" t="s">
        <v>178</v>
      </c>
      <c r="G283" s="332">
        <f>'KIUC Adj Wtd. NS-% of Tot Ret'!$U$134</f>
        <v>-3</v>
      </c>
      <c r="I283" s="218">
        <v>2983225.97</v>
      </c>
      <c r="J283" s="231"/>
      <c r="K283" s="220">
        <v>1154958</v>
      </c>
      <c r="L283" s="220"/>
      <c r="M283" s="333">
        <f t="shared" si="32"/>
        <v>1917765</v>
      </c>
      <c r="N283" s="220"/>
      <c r="O283" s="220">
        <f t="shared" si="33"/>
        <v>57723</v>
      </c>
      <c r="Q283" s="340">
        <f t="shared" si="34"/>
        <v>1.93</v>
      </c>
      <c r="S283" s="222">
        <f t="shared" si="35"/>
        <v>33.223321554770322</v>
      </c>
      <c r="U283" s="355">
        <v>18.223321554770319</v>
      </c>
      <c r="V283" s="350"/>
      <c r="W283" s="350">
        <v>30</v>
      </c>
      <c r="X283" s="350"/>
      <c r="Y283" s="350">
        <v>45</v>
      </c>
      <c r="Z283" s="350"/>
      <c r="AA283" s="350">
        <f t="shared" ref="AA283:AA334" si="36">Y283-W283</f>
        <v>15</v>
      </c>
      <c r="AB283" s="350"/>
    </row>
    <row r="284" spans="1:28" x14ac:dyDescent="0.25">
      <c r="A284" s="214"/>
      <c r="C284" s="268" t="s">
        <v>271</v>
      </c>
      <c r="E284" s="216" t="s">
        <v>291</v>
      </c>
      <c r="F284" s="216" t="s">
        <v>178</v>
      </c>
      <c r="G284" s="332">
        <f>'KIUC Adj Wtd. NS-% of Tot Ret'!$U$134</f>
        <v>-3</v>
      </c>
      <c r="I284" s="218">
        <v>2970873.8</v>
      </c>
      <c r="J284" s="231"/>
      <c r="K284" s="220">
        <v>1150135</v>
      </c>
      <c r="L284" s="220"/>
      <c r="M284" s="333">
        <f t="shared" si="32"/>
        <v>1909865</v>
      </c>
      <c r="N284" s="220"/>
      <c r="O284" s="220">
        <f t="shared" si="33"/>
        <v>57486</v>
      </c>
      <c r="Q284" s="340">
        <f t="shared" si="34"/>
        <v>1.93</v>
      </c>
      <c r="S284" s="222">
        <f t="shared" si="35"/>
        <v>33.22322030092073</v>
      </c>
      <c r="U284" s="355">
        <v>18.223220300920726</v>
      </c>
      <c r="V284" s="350"/>
      <c r="W284" s="350">
        <v>30</v>
      </c>
      <c r="X284" s="350"/>
      <c r="Y284" s="350">
        <v>45</v>
      </c>
      <c r="Z284" s="350"/>
      <c r="AA284" s="350">
        <f t="shared" si="36"/>
        <v>15</v>
      </c>
      <c r="AB284" s="350"/>
    </row>
    <row r="285" spans="1:28" x14ac:dyDescent="0.25">
      <c r="A285" s="214"/>
      <c r="C285" s="268" t="s">
        <v>272</v>
      </c>
      <c r="E285" s="216" t="s">
        <v>291</v>
      </c>
      <c r="F285" s="216" t="s">
        <v>178</v>
      </c>
      <c r="G285" s="332">
        <f>'KIUC Adj Wtd. NS-% of Tot Ret'!$U$134</f>
        <v>-3</v>
      </c>
      <c r="I285" s="218">
        <v>2990463.7</v>
      </c>
      <c r="J285" s="231"/>
      <c r="K285" s="220">
        <v>1150226</v>
      </c>
      <c r="L285" s="220"/>
      <c r="M285" s="333">
        <f t="shared" si="32"/>
        <v>1929952</v>
      </c>
      <c r="N285" s="220"/>
      <c r="O285" s="220">
        <f t="shared" si="33"/>
        <v>58090</v>
      </c>
      <c r="Q285" s="340">
        <f t="shared" si="34"/>
        <v>1.94</v>
      </c>
      <c r="S285" s="222">
        <f t="shared" si="35"/>
        <v>33.223259535876238</v>
      </c>
      <c r="U285" s="355">
        <v>18.223259535876235</v>
      </c>
      <c r="V285" s="350"/>
      <c r="W285" s="350">
        <v>30</v>
      </c>
      <c r="X285" s="350"/>
      <c r="Y285" s="350">
        <v>45</v>
      </c>
      <c r="Z285" s="350"/>
      <c r="AA285" s="350">
        <f t="shared" si="36"/>
        <v>15</v>
      </c>
      <c r="AB285" s="350"/>
    </row>
    <row r="286" spans="1:28" x14ac:dyDescent="0.25">
      <c r="A286" s="214"/>
      <c r="C286" s="268" t="s">
        <v>273</v>
      </c>
      <c r="E286" s="216" t="s">
        <v>291</v>
      </c>
      <c r="F286" s="216" t="s">
        <v>178</v>
      </c>
      <c r="G286" s="332">
        <f>'KIUC Adj Wtd. NS-% of Tot Ret'!$U$134</f>
        <v>-3</v>
      </c>
      <c r="I286" s="218">
        <v>2987092.13</v>
      </c>
      <c r="J286" s="231"/>
      <c r="K286" s="220">
        <v>1149086</v>
      </c>
      <c r="L286" s="220"/>
      <c r="M286" s="333">
        <f t="shared" si="32"/>
        <v>1927619</v>
      </c>
      <c r="N286" s="220"/>
      <c r="O286" s="220">
        <f t="shared" si="33"/>
        <v>58020</v>
      </c>
      <c r="Q286" s="340">
        <f t="shared" si="34"/>
        <v>1.94</v>
      </c>
      <c r="S286" s="222">
        <f t="shared" si="35"/>
        <v>33.223198468865448</v>
      </c>
      <c r="U286" s="355">
        <v>18.223198468865448</v>
      </c>
      <c r="V286" s="350"/>
      <c r="W286" s="350">
        <v>30</v>
      </c>
      <c r="X286" s="350"/>
      <c r="Y286" s="350">
        <v>45</v>
      </c>
      <c r="Z286" s="350"/>
      <c r="AA286" s="350">
        <f t="shared" si="36"/>
        <v>15</v>
      </c>
      <c r="AB286" s="350"/>
    </row>
    <row r="287" spans="1:28" x14ac:dyDescent="0.25">
      <c r="A287" s="214"/>
      <c r="C287" s="268" t="s">
        <v>274</v>
      </c>
      <c r="E287" s="216" t="s">
        <v>291</v>
      </c>
      <c r="F287" s="216" t="s">
        <v>178</v>
      </c>
      <c r="G287" s="332">
        <f>'KIUC Adj Wtd. NS-% of Tot Ret'!$U$99</f>
        <v>-2</v>
      </c>
      <c r="I287" s="218">
        <v>2866821.78</v>
      </c>
      <c r="J287" s="231"/>
      <c r="K287" s="220">
        <v>1327386</v>
      </c>
      <c r="L287" s="220"/>
      <c r="M287" s="333">
        <f t="shared" si="32"/>
        <v>1596772</v>
      </c>
      <c r="N287" s="220"/>
      <c r="O287" s="220">
        <f t="shared" si="33"/>
        <v>52788</v>
      </c>
      <c r="Q287" s="340">
        <f t="shared" si="34"/>
        <v>1.84</v>
      </c>
      <c r="S287" s="222">
        <f t="shared" si="35"/>
        <v>30.24863296996039</v>
      </c>
      <c r="U287" s="355">
        <v>15.248632969960392</v>
      </c>
      <c r="V287" s="350"/>
      <c r="W287" s="350">
        <v>30</v>
      </c>
      <c r="X287" s="350"/>
      <c r="Y287" s="350">
        <v>45</v>
      </c>
      <c r="Z287" s="350"/>
      <c r="AA287" s="350">
        <f t="shared" si="36"/>
        <v>15</v>
      </c>
      <c r="AB287" s="350"/>
    </row>
    <row r="288" spans="1:28" x14ac:dyDescent="0.25">
      <c r="A288" s="214"/>
      <c r="C288" s="268" t="s">
        <v>275</v>
      </c>
      <c r="E288" s="216" t="s">
        <v>291</v>
      </c>
      <c r="F288" s="216" t="s">
        <v>178</v>
      </c>
      <c r="G288" s="332">
        <f>'KIUC Adj Wtd. NS-% of Tot Ret'!$U$99</f>
        <v>-2</v>
      </c>
      <c r="I288" s="218">
        <v>3721293.63</v>
      </c>
      <c r="J288" s="231"/>
      <c r="K288" s="220">
        <v>1994405</v>
      </c>
      <c r="L288" s="220"/>
      <c r="M288" s="333">
        <f t="shared" si="32"/>
        <v>1801315</v>
      </c>
      <c r="N288" s="220"/>
      <c r="O288" s="220">
        <f t="shared" si="33"/>
        <v>63716</v>
      </c>
      <c r="Q288" s="340">
        <f t="shared" si="34"/>
        <v>1.71</v>
      </c>
      <c r="S288" s="222">
        <f t="shared" si="35"/>
        <v>28.270780469563825</v>
      </c>
      <c r="U288" s="355">
        <v>13.270780469563825</v>
      </c>
      <c r="V288" s="350"/>
      <c r="W288" s="350">
        <v>30</v>
      </c>
      <c r="X288" s="350"/>
      <c r="Y288" s="350">
        <v>45</v>
      </c>
      <c r="Z288" s="350"/>
      <c r="AA288" s="350">
        <f t="shared" si="36"/>
        <v>15</v>
      </c>
      <c r="AB288" s="350"/>
    </row>
    <row r="289" spans="1:28" x14ac:dyDescent="0.25">
      <c r="A289" s="214"/>
      <c r="C289" s="268" t="s">
        <v>276</v>
      </c>
      <c r="E289" s="216" t="s">
        <v>291</v>
      </c>
      <c r="F289" s="216" t="s">
        <v>178</v>
      </c>
      <c r="G289" s="332">
        <f>'KIUC Adj Wtd. NS-% of Tot Ret'!$U$99</f>
        <v>-2</v>
      </c>
      <c r="I289" s="218">
        <v>3731462.57</v>
      </c>
      <c r="J289" s="231"/>
      <c r="K289" s="220">
        <v>1971763</v>
      </c>
      <c r="L289" s="220"/>
      <c r="M289" s="333">
        <f t="shared" si="32"/>
        <v>1834329</v>
      </c>
      <c r="N289" s="220"/>
      <c r="O289" s="220">
        <f t="shared" si="33"/>
        <v>64883</v>
      </c>
      <c r="Q289" s="340">
        <f t="shared" si="34"/>
        <v>1.74</v>
      </c>
      <c r="S289" s="222">
        <f t="shared" si="35"/>
        <v>28.271309989755444</v>
      </c>
      <c r="U289" s="355">
        <v>13.271309989755444</v>
      </c>
      <c r="V289" s="350"/>
      <c r="W289" s="350">
        <v>30</v>
      </c>
      <c r="X289" s="350"/>
      <c r="Y289" s="350">
        <v>45</v>
      </c>
      <c r="Z289" s="350"/>
      <c r="AA289" s="350">
        <f t="shared" si="36"/>
        <v>15</v>
      </c>
      <c r="AB289" s="350"/>
    </row>
    <row r="290" spans="1:28" x14ac:dyDescent="0.25">
      <c r="A290" s="214"/>
      <c r="C290" s="268" t="s">
        <v>277</v>
      </c>
      <c r="E290" s="216" t="s">
        <v>291</v>
      </c>
      <c r="F290" s="216" t="s">
        <v>178</v>
      </c>
      <c r="G290" s="332">
        <f>'KIUC Adj Wtd. NS-% of Tot Ret'!$U$99</f>
        <v>-2</v>
      </c>
      <c r="I290" s="218">
        <v>4962634.83</v>
      </c>
      <c r="J290" s="231"/>
      <c r="K290" s="220">
        <v>3437474</v>
      </c>
      <c r="L290" s="220"/>
      <c r="M290" s="333">
        <f t="shared" si="32"/>
        <v>1624414</v>
      </c>
      <c r="N290" s="220"/>
      <c r="O290" s="220">
        <f t="shared" si="33"/>
        <v>66737</v>
      </c>
      <c r="Q290" s="340">
        <f t="shared" si="34"/>
        <v>1.34</v>
      </c>
      <c r="S290" s="222">
        <f t="shared" si="35"/>
        <v>24.340587806897652</v>
      </c>
      <c r="U290" s="355">
        <v>9.340587806897652</v>
      </c>
      <c r="V290" s="350"/>
      <c r="W290" s="350">
        <v>30</v>
      </c>
      <c r="X290" s="350"/>
      <c r="Y290" s="350">
        <v>45</v>
      </c>
      <c r="Z290" s="350"/>
      <c r="AA290" s="350">
        <f t="shared" si="36"/>
        <v>15</v>
      </c>
      <c r="AB290" s="350"/>
    </row>
    <row r="291" spans="1:28" x14ac:dyDescent="0.25">
      <c r="A291" s="214"/>
      <c r="C291" s="268" t="s">
        <v>278</v>
      </c>
      <c r="E291" s="216" t="s">
        <v>291</v>
      </c>
      <c r="F291" s="216" t="s">
        <v>178</v>
      </c>
      <c r="G291" s="332">
        <f>'KIUC Adj Wtd. NS-% of Tot Ret'!$U$99</f>
        <v>-2</v>
      </c>
      <c r="I291" s="218">
        <v>5460715.0800000001</v>
      </c>
      <c r="J291" s="231"/>
      <c r="K291" s="220">
        <v>3599863</v>
      </c>
      <c r="L291" s="220"/>
      <c r="M291" s="333">
        <f t="shared" si="32"/>
        <v>1970066</v>
      </c>
      <c r="N291" s="220"/>
      <c r="O291" s="220">
        <f t="shared" si="33"/>
        <v>86242</v>
      </c>
      <c r="Q291" s="340">
        <f t="shared" si="34"/>
        <v>1.58</v>
      </c>
      <c r="S291" s="222">
        <f t="shared" si="35"/>
        <v>22.843577119563779</v>
      </c>
      <c r="U291" s="355">
        <v>14.843577119563779</v>
      </c>
      <c r="V291" s="350"/>
      <c r="W291" s="350">
        <v>37</v>
      </c>
      <c r="X291" s="350"/>
      <c r="Y291" s="350">
        <v>45</v>
      </c>
      <c r="Z291" s="350"/>
      <c r="AA291" s="350">
        <f t="shared" si="36"/>
        <v>8</v>
      </c>
      <c r="AB291" s="350"/>
    </row>
    <row r="292" spans="1:28" x14ac:dyDescent="0.25">
      <c r="A292" s="214"/>
      <c r="C292" s="268" t="s">
        <v>279</v>
      </c>
      <c r="E292" s="216" t="s">
        <v>291</v>
      </c>
      <c r="F292" s="216" t="s">
        <v>178</v>
      </c>
      <c r="G292" s="332">
        <f>'KIUC Adj Wtd. NS-% of Tot Ret'!$U$99</f>
        <v>-2</v>
      </c>
      <c r="I292" s="218">
        <v>4953096.82</v>
      </c>
      <c r="J292" s="231"/>
      <c r="K292" s="220">
        <v>3129054</v>
      </c>
      <c r="L292" s="220"/>
      <c r="M292" s="333">
        <f t="shared" si="32"/>
        <v>1923105</v>
      </c>
      <c r="N292" s="220"/>
      <c r="O292" s="220">
        <f t="shared" si="33"/>
        <v>80424</v>
      </c>
      <c r="Q292" s="340">
        <f t="shared" si="34"/>
        <v>1.62</v>
      </c>
      <c r="S292" s="222">
        <f t="shared" si="35"/>
        <v>23.911933613607012</v>
      </c>
      <c r="U292" s="355">
        <v>14.911933613607012</v>
      </c>
      <c r="V292" s="350"/>
      <c r="W292" s="350">
        <v>36</v>
      </c>
      <c r="X292" s="350"/>
      <c r="Y292" s="350">
        <v>45</v>
      </c>
      <c r="Z292" s="350"/>
      <c r="AA292" s="350">
        <f t="shared" si="36"/>
        <v>9</v>
      </c>
      <c r="AB292" s="350"/>
    </row>
    <row r="293" spans="1:28" x14ac:dyDescent="0.25">
      <c r="A293" s="214"/>
      <c r="C293" s="268" t="s">
        <v>280</v>
      </c>
      <c r="D293" s="251"/>
      <c r="E293" s="216" t="s">
        <v>291</v>
      </c>
      <c r="F293" s="216" t="s">
        <v>178</v>
      </c>
      <c r="G293" s="332">
        <f>'KIUC Adj Wtd. NS-% of Tot Ret'!$U$99</f>
        <v>-2</v>
      </c>
      <c r="H293" s="251"/>
      <c r="I293" s="218">
        <v>5762894.9800000004</v>
      </c>
      <c r="J293" s="231"/>
      <c r="K293" s="220">
        <v>2847510</v>
      </c>
      <c r="L293" s="220"/>
      <c r="M293" s="333">
        <f t="shared" si="32"/>
        <v>3030643</v>
      </c>
      <c r="N293" s="220"/>
      <c r="O293" s="220">
        <f t="shared" si="33"/>
        <v>119448</v>
      </c>
      <c r="P293" s="251"/>
      <c r="Q293" s="340">
        <f t="shared" si="34"/>
        <v>2.0699999999999998</v>
      </c>
      <c r="S293" s="222">
        <f t="shared" si="35"/>
        <v>25.372120060505296</v>
      </c>
      <c r="U293" s="355">
        <v>10.372120060505294</v>
      </c>
      <c r="V293" s="350"/>
      <c r="W293" s="350">
        <v>30</v>
      </c>
      <c r="X293" s="350"/>
      <c r="Y293" s="350">
        <v>45</v>
      </c>
      <c r="Z293" s="350"/>
      <c r="AA293" s="350">
        <f t="shared" si="36"/>
        <v>15</v>
      </c>
      <c r="AB293" s="350"/>
    </row>
    <row r="294" spans="1:28" x14ac:dyDescent="0.25">
      <c r="A294" s="214"/>
      <c r="C294" s="268" t="s">
        <v>281</v>
      </c>
      <c r="E294" s="216" t="s">
        <v>291</v>
      </c>
      <c r="F294" s="216" t="s">
        <v>178</v>
      </c>
      <c r="G294" s="332">
        <f>'KIUC Adj Wtd. NS-% of Tot Ret'!$U$116</f>
        <v>-1</v>
      </c>
      <c r="I294" s="218">
        <v>2682135.6800000002</v>
      </c>
      <c r="J294" s="231"/>
      <c r="K294" s="220">
        <v>2341531</v>
      </c>
      <c r="L294" s="220"/>
      <c r="M294" s="333">
        <f t="shared" si="32"/>
        <v>367426</v>
      </c>
      <c r="N294" s="220"/>
      <c r="O294" s="220">
        <f t="shared" si="33"/>
        <v>86847</v>
      </c>
      <c r="Q294" s="340">
        <f t="shared" si="34"/>
        <v>3.24</v>
      </c>
      <c r="S294" s="222">
        <f t="shared" si="35"/>
        <v>4.2307232599510787</v>
      </c>
      <c r="U294" s="355">
        <v>4.2307232599510787</v>
      </c>
      <c r="V294" s="350"/>
      <c r="W294" s="350">
        <v>50</v>
      </c>
      <c r="X294" s="350"/>
      <c r="Y294" s="350">
        <v>50</v>
      </c>
      <c r="Z294" s="350"/>
      <c r="AA294" s="350">
        <f t="shared" si="36"/>
        <v>0</v>
      </c>
      <c r="AB294" s="350"/>
    </row>
    <row r="295" spans="1:28" x14ac:dyDescent="0.25">
      <c r="A295" s="214"/>
      <c r="C295" s="268" t="s">
        <v>282</v>
      </c>
      <c r="E295" s="216" t="s">
        <v>291</v>
      </c>
      <c r="F295" s="216" t="s">
        <v>178</v>
      </c>
      <c r="G295" s="332">
        <f>'KIUC Adj Wtd. NS-% of Tot Ret'!$U$125</f>
        <v>-2</v>
      </c>
      <c r="I295" s="223">
        <v>5450549.4199999999</v>
      </c>
      <c r="J295" s="231"/>
      <c r="K295" s="220">
        <v>2269181</v>
      </c>
      <c r="L295" s="220"/>
      <c r="M295" s="333">
        <f t="shared" si="32"/>
        <v>3290379</v>
      </c>
      <c r="N295" s="220"/>
      <c r="O295" s="220">
        <f t="shared" si="33"/>
        <v>108686</v>
      </c>
      <c r="Q295" s="345">
        <f t="shared" si="34"/>
        <v>1.99</v>
      </c>
      <c r="S295" s="336">
        <f t="shared" si="35"/>
        <v>30.274105774589025</v>
      </c>
      <c r="U295" s="355">
        <v>15.274105774589023</v>
      </c>
      <c r="V295" s="350"/>
      <c r="W295" s="350">
        <v>30</v>
      </c>
      <c r="X295" s="350"/>
      <c r="Y295" s="350">
        <v>45</v>
      </c>
      <c r="Z295" s="350"/>
      <c r="AA295" s="350">
        <f t="shared" si="36"/>
        <v>15</v>
      </c>
      <c r="AB295" s="350"/>
    </row>
    <row r="296" spans="1:28" x14ac:dyDescent="0.25">
      <c r="A296" s="214"/>
      <c r="E296" s="216"/>
      <c r="F296" s="216"/>
      <c r="G296" s="217"/>
      <c r="I296" s="218"/>
      <c r="K296" s="233"/>
      <c r="L296" s="211"/>
      <c r="M296" s="233"/>
      <c r="N296" s="211"/>
      <c r="O296" s="233"/>
      <c r="Q296" s="342"/>
      <c r="S296" s="222"/>
      <c r="U296" s="355"/>
      <c r="V296" s="350"/>
      <c r="W296" s="350"/>
      <c r="X296" s="350"/>
      <c r="Y296" s="350"/>
      <c r="Z296" s="350"/>
      <c r="AA296" s="350"/>
      <c r="AB296" s="350"/>
    </row>
    <row r="297" spans="1:28" ht="15.6" x14ac:dyDescent="0.3">
      <c r="A297" s="214"/>
      <c r="C297" s="234" t="s">
        <v>292</v>
      </c>
      <c r="E297" s="216"/>
      <c r="F297" s="216"/>
      <c r="G297" s="217"/>
      <c r="I297" s="218">
        <f>+SUBTOTAL(9,I280:I296)</f>
        <v>172508939.61999997</v>
      </c>
      <c r="K297" s="211">
        <f>+SUBTOTAL(9,K280:K296)</f>
        <v>32807403</v>
      </c>
      <c r="L297" s="211"/>
      <c r="M297" s="211">
        <f>+SUBTOTAL(9,M280:M296)</f>
        <v>144454069</v>
      </c>
      <c r="N297" s="211"/>
      <c r="O297" s="211">
        <f>+SUBTOTAL(9,O280:O296)</f>
        <v>3765227</v>
      </c>
      <c r="Q297" s="342">
        <f>O297/I297*100</f>
        <v>2.1826271776372774</v>
      </c>
      <c r="S297" s="222">
        <f>ROUND(M297/O297,1)</f>
        <v>38.4</v>
      </c>
      <c r="U297" s="355"/>
      <c r="V297" s="350"/>
      <c r="W297" s="350"/>
      <c r="X297" s="350"/>
      <c r="Y297" s="350"/>
      <c r="Z297" s="350"/>
      <c r="AA297" s="350"/>
      <c r="AB297" s="350"/>
    </row>
    <row r="298" spans="1:28" x14ac:dyDescent="0.25">
      <c r="A298" s="214"/>
      <c r="E298" s="216"/>
      <c r="F298" s="216"/>
      <c r="G298" s="217"/>
      <c r="I298" s="218"/>
      <c r="K298" s="211"/>
      <c r="L298" s="211"/>
      <c r="M298" s="211"/>
      <c r="N298" s="211"/>
      <c r="O298" s="211"/>
      <c r="Q298" s="342"/>
      <c r="S298" s="222"/>
      <c r="U298" s="355"/>
      <c r="V298" s="350"/>
      <c r="W298" s="350"/>
      <c r="X298" s="350"/>
      <c r="Y298" s="350"/>
      <c r="Z298" s="350"/>
      <c r="AA298" s="350"/>
      <c r="AB298" s="350"/>
    </row>
    <row r="299" spans="1:28" x14ac:dyDescent="0.25">
      <c r="A299" s="214">
        <v>345</v>
      </c>
      <c r="C299" s="112" t="s">
        <v>293</v>
      </c>
      <c r="I299" s="218"/>
      <c r="K299" s="211"/>
      <c r="L299" s="211"/>
      <c r="M299" s="211"/>
      <c r="N299" s="211"/>
      <c r="O299" s="211"/>
      <c r="Q299" s="342"/>
      <c r="S299" s="222"/>
      <c r="U299" s="355"/>
      <c r="V299" s="350"/>
      <c r="W299" s="350"/>
      <c r="X299" s="350"/>
      <c r="Y299" s="350"/>
      <c r="Z299" s="350"/>
      <c r="AA299" s="350"/>
      <c r="AB299" s="350"/>
    </row>
    <row r="300" spans="1:28" x14ac:dyDescent="0.25">
      <c r="A300" s="214"/>
      <c r="C300" s="268" t="s">
        <v>266</v>
      </c>
      <c r="E300" s="216" t="s">
        <v>294</v>
      </c>
      <c r="F300" s="216" t="s">
        <v>178</v>
      </c>
      <c r="G300" s="332">
        <f>'KIUC Adj Wtd. NS-% of Tot Ret'!$U$108</f>
        <v>-3</v>
      </c>
      <c r="I300" s="218">
        <v>26286452.559999999</v>
      </c>
      <c r="J300" s="231"/>
      <c r="K300" s="220">
        <v>421424</v>
      </c>
      <c r="L300" s="220"/>
      <c r="M300" s="333">
        <f t="shared" ref="M300:M315" si="37">ROUND(I300*(1-(G300/100))-K300,0)</f>
        <v>26653622</v>
      </c>
      <c r="N300" s="220"/>
      <c r="O300" s="220">
        <f t="shared" ref="O300:O315" si="38">ROUND(M300/S300,0)</f>
        <v>630855</v>
      </c>
      <c r="Q300" s="340">
        <f t="shared" ref="Q300:Q315" si="39">ROUND(O300/I300*100,2)</f>
        <v>2.4</v>
      </c>
      <c r="S300" s="222">
        <f t="shared" ref="S300:S315" si="40">U300+AA300</f>
        <v>42.250017970743627</v>
      </c>
      <c r="U300" s="354">
        <v>37.250017970743627</v>
      </c>
      <c r="V300" s="350"/>
      <c r="W300" s="350">
        <v>40</v>
      </c>
      <c r="X300" s="350"/>
      <c r="Y300" s="350">
        <v>45</v>
      </c>
      <c r="Z300" s="350"/>
      <c r="AA300" s="350">
        <f t="shared" si="36"/>
        <v>5</v>
      </c>
      <c r="AB300" s="350"/>
    </row>
    <row r="301" spans="1:28" x14ac:dyDescent="0.25">
      <c r="A301" s="214"/>
      <c r="C301" s="268" t="s">
        <v>268</v>
      </c>
      <c r="E301" s="216" t="s">
        <v>294</v>
      </c>
      <c r="F301" s="216" t="s">
        <v>178</v>
      </c>
      <c r="G301" s="332">
        <f>'KIUC Adj Wtd. NS-% of Tot Ret'!$U$134</f>
        <v>-3</v>
      </c>
      <c r="I301" s="218">
        <v>1889943.86</v>
      </c>
      <c r="J301" s="231"/>
      <c r="K301" s="220">
        <v>754635</v>
      </c>
      <c r="L301" s="220"/>
      <c r="M301" s="333">
        <f t="shared" si="37"/>
        <v>1192007</v>
      </c>
      <c r="N301" s="220"/>
      <c r="O301" s="220">
        <f t="shared" si="38"/>
        <v>38387</v>
      </c>
      <c r="Q301" s="340">
        <f t="shared" si="39"/>
        <v>2.0299999999999998</v>
      </c>
      <c r="S301" s="222">
        <f t="shared" si="40"/>
        <v>31.052541600182359</v>
      </c>
      <c r="U301" s="355">
        <v>16.052541600182359</v>
      </c>
      <c r="V301" s="350"/>
      <c r="W301" s="350">
        <v>30</v>
      </c>
      <c r="X301" s="350"/>
      <c r="Y301" s="350">
        <v>45</v>
      </c>
      <c r="Z301" s="350"/>
      <c r="AA301" s="350">
        <f t="shared" si="36"/>
        <v>15</v>
      </c>
      <c r="AB301" s="350"/>
    </row>
    <row r="302" spans="1:28" x14ac:dyDescent="0.25">
      <c r="A302" s="214"/>
      <c r="C302" s="268" t="s">
        <v>269</v>
      </c>
      <c r="E302" s="216" t="s">
        <v>294</v>
      </c>
      <c r="F302" s="216" t="s">
        <v>178</v>
      </c>
      <c r="G302" s="332">
        <f>'KIUC Adj Wtd. NS-% of Tot Ret'!$U$134</f>
        <v>-3</v>
      </c>
      <c r="I302" s="218">
        <v>4329841.09</v>
      </c>
      <c r="J302" s="231"/>
      <c r="K302" s="220">
        <v>1688232</v>
      </c>
      <c r="L302" s="220"/>
      <c r="M302" s="333">
        <f t="shared" si="37"/>
        <v>2771504</v>
      </c>
      <c r="N302" s="220"/>
      <c r="O302" s="220">
        <f t="shared" si="38"/>
        <v>89430</v>
      </c>
      <c r="Q302" s="340">
        <f t="shared" si="39"/>
        <v>2.0699999999999998</v>
      </c>
      <c r="S302" s="222">
        <f t="shared" si="40"/>
        <v>30.990844370591205</v>
      </c>
      <c r="U302" s="355">
        <v>15.990844370591207</v>
      </c>
      <c r="V302" s="350"/>
      <c r="W302" s="350">
        <v>30</v>
      </c>
      <c r="X302" s="350"/>
      <c r="Y302" s="350">
        <v>45</v>
      </c>
      <c r="Z302" s="350"/>
      <c r="AA302" s="350">
        <f t="shared" si="36"/>
        <v>15</v>
      </c>
      <c r="AB302" s="350"/>
    </row>
    <row r="303" spans="1:28" x14ac:dyDescent="0.25">
      <c r="A303" s="214"/>
      <c r="C303" s="268" t="s">
        <v>270</v>
      </c>
      <c r="E303" s="216" t="s">
        <v>294</v>
      </c>
      <c r="F303" s="216" t="s">
        <v>178</v>
      </c>
      <c r="G303" s="332">
        <f>'KIUC Adj Wtd. NS-% of Tot Ret'!$U$134</f>
        <v>-3</v>
      </c>
      <c r="I303" s="218">
        <v>3833038.02</v>
      </c>
      <c r="J303" s="231"/>
      <c r="K303" s="220">
        <v>1250888</v>
      </c>
      <c r="L303" s="220"/>
      <c r="M303" s="333">
        <f t="shared" si="37"/>
        <v>2697141</v>
      </c>
      <c r="N303" s="220"/>
      <c r="O303" s="220">
        <f t="shared" si="38"/>
        <v>81683</v>
      </c>
      <c r="Q303" s="340">
        <f t="shared" si="39"/>
        <v>2.13</v>
      </c>
      <c r="S303" s="222">
        <f t="shared" si="40"/>
        <v>33.019578094280817</v>
      </c>
      <c r="U303" s="355">
        <v>18.019578094280821</v>
      </c>
      <c r="V303" s="350"/>
      <c r="W303" s="350">
        <v>30</v>
      </c>
      <c r="X303" s="350"/>
      <c r="Y303" s="350">
        <v>45</v>
      </c>
      <c r="Z303" s="350"/>
      <c r="AA303" s="350">
        <f t="shared" si="36"/>
        <v>15</v>
      </c>
      <c r="AB303" s="350"/>
    </row>
    <row r="304" spans="1:28" x14ac:dyDescent="0.25">
      <c r="A304" s="214"/>
      <c r="C304" s="268" t="s">
        <v>271</v>
      </c>
      <c r="E304" s="216" t="s">
        <v>294</v>
      </c>
      <c r="F304" s="216" t="s">
        <v>178</v>
      </c>
      <c r="G304" s="332">
        <f>'KIUC Adj Wtd. NS-% of Tot Ret'!$U$134</f>
        <v>-3</v>
      </c>
      <c r="I304" s="218">
        <v>3144581.31</v>
      </c>
      <c r="J304" s="231"/>
      <c r="K304" s="220">
        <v>1229820</v>
      </c>
      <c r="L304" s="220"/>
      <c r="M304" s="333">
        <f t="shared" si="37"/>
        <v>2009099</v>
      </c>
      <c r="N304" s="220"/>
      <c r="O304" s="220">
        <f t="shared" si="38"/>
        <v>61010</v>
      </c>
      <c r="Q304" s="340">
        <f t="shared" si="39"/>
        <v>1.94</v>
      </c>
      <c r="S304" s="222">
        <f t="shared" si="40"/>
        <v>32.930842754195297</v>
      </c>
      <c r="U304" s="355">
        <v>17.930842754195293</v>
      </c>
      <c r="V304" s="350"/>
      <c r="W304" s="350">
        <v>30</v>
      </c>
      <c r="X304" s="350"/>
      <c r="Y304" s="350">
        <v>45</v>
      </c>
      <c r="Z304" s="350"/>
      <c r="AA304" s="350">
        <f t="shared" si="36"/>
        <v>15</v>
      </c>
      <c r="AB304" s="350"/>
    </row>
    <row r="305" spans="1:28" x14ac:dyDescent="0.25">
      <c r="A305" s="214"/>
      <c r="C305" s="268" t="s">
        <v>272</v>
      </c>
      <c r="E305" s="216" t="s">
        <v>294</v>
      </c>
      <c r="F305" s="216" t="s">
        <v>178</v>
      </c>
      <c r="G305" s="332">
        <f>'KIUC Adj Wtd. NS-% of Tot Ret'!$U$134</f>
        <v>-3</v>
      </c>
      <c r="I305" s="218">
        <v>3423274.57</v>
      </c>
      <c r="J305" s="231"/>
      <c r="K305" s="220">
        <v>1257225</v>
      </c>
      <c r="L305" s="220"/>
      <c r="M305" s="333">
        <f t="shared" si="37"/>
        <v>2268748</v>
      </c>
      <c r="N305" s="220"/>
      <c r="O305" s="220">
        <f t="shared" si="38"/>
        <v>68833</v>
      </c>
      <c r="Q305" s="340">
        <f t="shared" si="39"/>
        <v>2.0099999999999998</v>
      </c>
      <c r="S305" s="222">
        <f t="shared" si="40"/>
        <v>32.960200082123258</v>
      </c>
      <c r="U305" s="355">
        <v>17.960200082123258</v>
      </c>
      <c r="V305" s="350"/>
      <c r="W305" s="350">
        <v>30</v>
      </c>
      <c r="X305" s="350"/>
      <c r="Y305" s="350">
        <v>45</v>
      </c>
      <c r="Z305" s="350"/>
      <c r="AA305" s="350">
        <f t="shared" si="36"/>
        <v>15</v>
      </c>
      <c r="AB305" s="350"/>
    </row>
    <row r="306" spans="1:28" x14ac:dyDescent="0.25">
      <c r="A306" s="214"/>
      <c r="C306" s="268" t="s">
        <v>273</v>
      </c>
      <c r="E306" s="216" t="s">
        <v>294</v>
      </c>
      <c r="F306" s="216" t="s">
        <v>178</v>
      </c>
      <c r="G306" s="332">
        <f>'KIUC Adj Wtd. NS-% of Tot Ret'!$U$134</f>
        <v>-3</v>
      </c>
      <c r="I306" s="218">
        <v>7261076.0700000003</v>
      </c>
      <c r="J306" s="231"/>
      <c r="K306" s="220">
        <v>2513401</v>
      </c>
      <c r="L306" s="220"/>
      <c r="M306" s="333">
        <f t="shared" si="37"/>
        <v>4965507</v>
      </c>
      <c r="N306" s="220"/>
      <c r="O306" s="220">
        <f t="shared" si="38"/>
        <v>150759</v>
      </c>
      <c r="Q306" s="340">
        <f t="shared" si="39"/>
        <v>2.08</v>
      </c>
      <c r="S306" s="222">
        <f t="shared" si="40"/>
        <v>32.936743030505724</v>
      </c>
      <c r="U306" s="355">
        <v>17.93674303050572</v>
      </c>
      <c r="V306" s="350"/>
      <c r="W306" s="350">
        <v>30</v>
      </c>
      <c r="X306" s="350"/>
      <c r="Y306" s="350">
        <v>45</v>
      </c>
      <c r="Z306" s="350"/>
      <c r="AA306" s="350">
        <f t="shared" si="36"/>
        <v>15</v>
      </c>
      <c r="AB306" s="350"/>
    </row>
    <row r="307" spans="1:28" x14ac:dyDescent="0.25">
      <c r="A307" s="214"/>
      <c r="C307" s="268" t="s">
        <v>274</v>
      </c>
      <c r="E307" s="216" t="s">
        <v>294</v>
      </c>
      <c r="F307" s="216" t="s">
        <v>178</v>
      </c>
      <c r="G307" s="332">
        <f>'KIUC Adj Wtd. NS-% of Tot Ret'!$U$99</f>
        <v>-2</v>
      </c>
      <c r="I307" s="218">
        <v>2310232.75</v>
      </c>
      <c r="J307" s="231"/>
      <c r="K307" s="220">
        <v>1003516</v>
      </c>
      <c r="L307" s="220"/>
      <c r="M307" s="333">
        <f t="shared" si="37"/>
        <v>1352921</v>
      </c>
      <c r="N307" s="220"/>
      <c r="O307" s="220">
        <f t="shared" si="38"/>
        <v>45039</v>
      </c>
      <c r="Q307" s="340">
        <f t="shared" si="39"/>
        <v>1.95</v>
      </c>
      <c r="S307" s="222">
        <f t="shared" si="40"/>
        <v>30.038640367047641</v>
      </c>
      <c r="U307" s="355">
        <v>15.038640367047643</v>
      </c>
      <c r="V307" s="350"/>
      <c r="W307" s="350">
        <v>30</v>
      </c>
      <c r="X307" s="350"/>
      <c r="Y307" s="350">
        <v>45</v>
      </c>
      <c r="Z307" s="350"/>
      <c r="AA307" s="350">
        <f t="shared" si="36"/>
        <v>15</v>
      </c>
      <c r="AB307" s="350"/>
    </row>
    <row r="308" spans="1:28" x14ac:dyDescent="0.25">
      <c r="A308" s="214"/>
      <c r="C308" s="268" t="s">
        <v>275</v>
      </c>
      <c r="E308" s="216" t="s">
        <v>294</v>
      </c>
      <c r="F308" s="216" t="s">
        <v>178</v>
      </c>
      <c r="G308" s="332">
        <f>'KIUC Adj Wtd. NS-% of Tot Ret'!$U$99</f>
        <v>-2</v>
      </c>
      <c r="I308" s="218">
        <v>2026642.95</v>
      </c>
      <c r="J308" s="231"/>
      <c r="K308" s="220">
        <v>987425</v>
      </c>
      <c r="L308" s="220"/>
      <c r="M308" s="333">
        <f t="shared" si="37"/>
        <v>1079751</v>
      </c>
      <c r="N308" s="220"/>
      <c r="O308" s="220">
        <f t="shared" si="38"/>
        <v>38398</v>
      </c>
      <c r="Q308" s="340">
        <f t="shared" si="39"/>
        <v>1.89</v>
      </c>
      <c r="S308" s="222">
        <f t="shared" si="40"/>
        <v>28.119645872211855</v>
      </c>
      <c r="U308" s="355">
        <v>13.119645872211855</v>
      </c>
      <c r="V308" s="350"/>
      <c r="W308" s="350">
        <v>30</v>
      </c>
      <c r="X308" s="350"/>
      <c r="Y308" s="350">
        <v>45</v>
      </c>
      <c r="Z308" s="350"/>
      <c r="AA308" s="350">
        <f t="shared" si="36"/>
        <v>15</v>
      </c>
      <c r="AB308" s="350"/>
    </row>
    <row r="309" spans="1:28" x14ac:dyDescent="0.25">
      <c r="A309" s="214"/>
      <c r="C309" s="268" t="s">
        <v>276</v>
      </c>
      <c r="E309" s="216" t="s">
        <v>294</v>
      </c>
      <c r="F309" s="216" t="s">
        <v>178</v>
      </c>
      <c r="G309" s="332">
        <f>'KIUC Adj Wtd. NS-% of Tot Ret'!$U$99</f>
        <v>-2</v>
      </c>
      <c r="I309" s="218">
        <v>1987208.52</v>
      </c>
      <c r="J309" s="231"/>
      <c r="K309" s="220">
        <v>966000</v>
      </c>
      <c r="L309" s="220"/>
      <c r="M309" s="333">
        <f t="shared" si="37"/>
        <v>1060953</v>
      </c>
      <c r="N309" s="220"/>
      <c r="O309" s="220">
        <f t="shared" si="38"/>
        <v>37737</v>
      </c>
      <c r="Q309" s="340">
        <f t="shared" si="39"/>
        <v>1.9</v>
      </c>
      <c r="S309" s="222">
        <f t="shared" si="40"/>
        <v>28.11458604125459</v>
      </c>
      <c r="U309" s="355">
        <v>13.114586041254592</v>
      </c>
      <c r="V309" s="350"/>
      <c r="W309" s="350">
        <v>30</v>
      </c>
      <c r="X309" s="350"/>
      <c r="Y309" s="350">
        <v>45</v>
      </c>
      <c r="Z309" s="350"/>
      <c r="AA309" s="350">
        <f t="shared" si="36"/>
        <v>15</v>
      </c>
      <c r="AB309" s="350"/>
    </row>
    <row r="310" spans="1:28" x14ac:dyDescent="0.25">
      <c r="A310" s="214"/>
      <c r="C310" s="268" t="s">
        <v>277</v>
      </c>
      <c r="E310" s="216" t="s">
        <v>294</v>
      </c>
      <c r="F310" s="216" t="s">
        <v>178</v>
      </c>
      <c r="G310" s="332">
        <f>'KIUC Adj Wtd. NS-% of Tot Ret'!$U$99</f>
        <v>-2</v>
      </c>
      <c r="I310" s="218">
        <v>3326335.69</v>
      </c>
      <c r="J310" s="231"/>
      <c r="K310" s="220">
        <v>1750769</v>
      </c>
      <c r="L310" s="220"/>
      <c r="M310" s="333">
        <f t="shared" si="37"/>
        <v>1642093</v>
      </c>
      <c r="N310" s="220"/>
      <c r="O310" s="220">
        <f t="shared" si="38"/>
        <v>67557</v>
      </c>
      <c r="Q310" s="340">
        <f t="shared" si="39"/>
        <v>2.0299999999999998</v>
      </c>
      <c r="S310" s="222">
        <f t="shared" si="40"/>
        <v>24.306781396832911</v>
      </c>
      <c r="U310" s="355">
        <v>9.3067813968329123</v>
      </c>
      <c r="V310" s="350"/>
      <c r="W310" s="350">
        <v>30</v>
      </c>
      <c r="X310" s="350"/>
      <c r="Y310" s="350">
        <v>45</v>
      </c>
      <c r="Z310" s="350"/>
      <c r="AA310" s="350">
        <f t="shared" si="36"/>
        <v>15</v>
      </c>
      <c r="AB310" s="350"/>
    </row>
    <row r="311" spans="1:28" x14ac:dyDescent="0.25">
      <c r="A311" s="214"/>
      <c r="C311" s="268" t="s">
        <v>278</v>
      </c>
      <c r="E311" s="216" t="s">
        <v>294</v>
      </c>
      <c r="F311" s="216" t="s">
        <v>178</v>
      </c>
      <c r="G311" s="332">
        <f>'KIUC Adj Wtd. NS-% of Tot Ret'!$U$99</f>
        <v>-2</v>
      </c>
      <c r="I311" s="218">
        <v>4707156.4800000004</v>
      </c>
      <c r="J311" s="231"/>
      <c r="K311" s="220">
        <v>2494754</v>
      </c>
      <c r="L311" s="220"/>
      <c r="M311" s="333">
        <f t="shared" si="37"/>
        <v>2306546</v>
      </c>
      <c r="N311" s="220"/>
      <c r="O311" s="220">
        <f t="shared" si="38"/>
        <v>100984</v>
      </c>
      <c r="Q311" s="340">
        <f t="shared" si="39"/>
        <v>2.15</v>
      </c>
      <c r="S311" s="222">
        <f t="shared" si="40"/>
        <v>22.840716024731577</v>
      </c>
      <c r="U311" s="355">
        <v>14.840716024731579</v>
      </c>
      <c r="V311" s="350"/>
      <c r="W311" s="350">
        <v>37</v>
      </c>
      <c r="X311" s="350"/>
      <c r="Y311" s="350">
        <v>45</v>
      </c>
      <c r="Z311" s="350"/>
      <c r="AA311" s="350">
        <f t="shared" si="36"/>
        <v>8</v>
      </c>
      <c r="AB311" s="350"/>
    </row>
    <row r="312" spans="1:28" x14ac:dyDescent="0.25">
      <c r="A312" s="214"/>
      <c r="C312" s="268" t="s">
        <v>279</v>
      </c>
      <c r="E312" s="216" t="s">
        <v>294</v>
      </c>
      <c r="F312" s="216" t="s">
        <v>178</v>
      </c>
      <c r="G312" s="332">
        <f>'KIUC Adj Wtd. NS-% of Tot Ret'!$U$99</f>
        <v>-2</v>
      </c>
      <c r="I312" s="218">
        <v>3245891.87</v>
      </c>
      <c r="J312" s="231"/>
      <c r="K312" s="220">
        <v>1659633</v>
      </c>
      <c r="L312" s="220"/>
      <c r="M312" s="333">
        <f t="shared" si="37"/>
        <v>1651177</v>
      </c>
      <c r="N312" s="220"/>
      <c r="O312" s="220">
        <f t="shared" si="38"/>
        <v>69290</v>
      </c>
      <c r="P312" s="220"/>
      <c r="Q312" s="340">
        <f t="shared" si="39"/>
        <v>2.13</v>
      </c>
      <c r="S312" s="222">
        <f t="shared" si="40"/>
        <v>23.830115388075203</v>
      </c>
      <c r="U312" s="355">
        <v>14.830115388075203</v>
      </c>
      <c r="V312" s="350"/>
      <c r="W312" s="350">
        <v>36</v>
      </c>
      <c r="X312" s="350"/>
      <c r="Y312" s="350">
        <v>45</v>
      </c>
      <c r="Z312" s="350"/>
      <c r="AA312" s="350">
        <f t="shared" si="36"/>
        <v>9</v>
      </c>
      <c r="AB312" s="350"/>
    </row>
    <row r="313" spans="1:28" x14ac:dyDescent="0.25">
      <c r="A313" s="214"/>
      <c r="C313" s="268" t="s">
        <v>280</v>
      </c>
      <c r="E313" s="216" t="s">
        <v>294</v>
      </c>
      <c r="F313" s="216" t="s">
        <v>178</v>
      </c>
      <c r="G313" s="332">
        <f>'KIUC Adj Wtd. NS-% of Tot Ret'!$U$99</f>
        <v>-2</v>
      </c>
      <c r="I313" s="218">
        <v>2454258.42</v>
      </c>
      <c r="J313" s="231"/>
      <c r="K313" s="220">
        <v>1381238</v>
      </c>
      <c r="L313" s="220"/>
      <c r="M313" s="333">
        <f t="shared" si="37"/>
        <v>1122106</v>
      </c>
      <c r="N313" s="220"/>
      <c r="O313" s="220">
        <f t="shared" si="38"/>
        <v>44324</v>
      </c>
      <c r="Q313" s="340">
        <f t="shared" si="39"/>
        <v>1.81</v>
      </c>
      <c r="S313" s="222">
        <f t="shared" si="40"/>
        <v>25.315894588547277</v>
      </c>
      <c r="U313" s="355">
        <v>10.315894588547277</v>
      </c>
      <c r="V313" s="350"/>
      <c r="W313" s="350">
        <v>30</v>
      </c>
      <c r="X313" s="350"/>
      <c r="Y313" s="350">
        <v>45</v>
      </c>
      <c r="Z313" s="350"/>
      <c r="AA313" s="350">
        <f t="shared" si="36"/>
        <v>15</v>
      </c>
      <c r="AB313" s="350"/>
    </row>
    <row r="314" spans="1:28" x14ac:dyDescent="0.25">
      <c r="A314" s="214"/>
      <c r="C314" s="268" t="s">
        <v>281</v>
      </c>
      <c r="E314" s="216" t="s">
        <v>294</v>
      </c>
      <c r="F314" s="216" t="s">
        <v>178</v>
      </c>
      <c r="G314" s="332">
        <f>'KIUC Adj Wtd. NS-% of Tot Ret'!$U$116</f>
        <v>-1</v>
      </c>
      <c r="I314" s="218">
        <v>816263.41</v>
      </c>
      <c r="J314" s="231"/>
      <c r="K314" s="220">
        <v>105619</v>
      </c>
      <c r="L314" s="220"/>
      <c r="M314" s="333">
        <f t="shared" si="37"/>
        <v>718807</v>
      </c>
      <c r="N314" s="220"/>
      <c r="O314" s="220">
        <f t="shared" si="38"/>
        <v>164120</v>
      </c>
      <c r="Q314" s="340">
        <f t="shared" si="39"/>
        <v>20.11</v>
      </c>
      <c r="S314" s="222">
        <f t="shared" si="40"/>
        <v>4.3797527833980121</v>
      </c>
      <c r="U314" s="355">
        <v>4.3797527833980121</v>
      </c>
      <c r="V314" s="350"/>
      <c r="W314" s="350">
        <v>50</v>
      </c>
      <c r="X314" s="350"/>
      <c r="Y314" s="350">
        <v>50</v>
      </c>
      <c r="Z314" s="350"/>
      <c r="AA314" s="350">
        <f t="shared" si="36"/>
        <v>0</v>
      </c>
      <c r="AB314" s="350"/>
    </row>
    <row r="315" spans="1:28" x14ac:dyDescent="0.25">
      <c r="A315" s="214"/>
      <c r="C315" s="268" t="s">
        <v>282</v>
      </c>
      <c r="E315" s="216" t="s">
        <v>294</v>
      </c>
      <c r="F315" s="216" t="s">
        <v>178</v>
      </c>
      <c r="G315" s="332">
        <f>'KIUC Adj Wtd. NS-% of Tot Ret'!$U$125</f>
        <v>-2</v>
      </c>
      <c r="I315" s="223">
        <v>2499650.62</v>
      </c>
      <c r="J315" s="231"/>
      <c r="K315" s="220">
        <v>1141302</v>
      </c>
      <c r="L315" s="220"/>
      <c r="M315" s="333">
        <f t="shared" si="37"/>
        <v>1408342</v>
      </c>
      <c r="N315" s="220"/>
      <c r="O315" s="220">
        <f t="shared" si="38"/>
        <v>46870</v>
      </c>
      <c r="Q315" s="345">
        <f t="shared" si="39"/>
        <v>1.88</v>
      </c>
      <c r="S315" s="336">
        <f t="shared" si="40"/>
        <v>30.047767269244581</v>
      </c>
      <c r="U315" s="355">
        <v>15.047767269244583</v>
      </c>
      <c r="V315" s="350"/>
      <c r="W315" s="350">
        <v>30</v>
      </c>
      <c r="X315" s="350"/>
      <c r="Y315" s="350">
        <v>45</v>
      </c>
      <c r="Z315" s="350"/>
      <c r="AA315" s="350">
        <f t="shared" si="36"/>
        <v>15</v>
      </c>
      <c r="AB315" s="350"/>
    </row>
    <row r="316" spans="1:28" x14ac:dyDescent="0.25">
      <c r="A316" s="214"/>
      <c r="E316" s="216"/>
      <c r="F316" s="216"/>
      <c r="G316" s="217"/>
      <c r="I316" s="218"/>
      <c r="K316" s="233"/>
      <c r="L316" s="211"/>
      <c r="M316" s="233"/>
      <c r="N316" s="211"/>
      <c r="O316" s="233"/>
      <c r="Q316" s="342"/>
      <c r="S316" s="222"/>
      <c r="U316" s="355"/>
      <c r="V316" s="350"/>
      <c r="W316" s="350"/>
      <c r="X316" s="350"/>
      <c r="Y316" s="350"/>
      <c r="Z316" s="350"/>
      <c r="AA316" s="350"/>
      <c r="AB316" s="350"/>
    </row>
    <row r="317" spans="1:28" ht="15.6" x14ac:dyDescent="0.3">
      <c r="A317" s="214"/>
      <c r="C317" s="234" t="s">
        <v>295</v>
      </c>
      <c r="E317" s="216"/>
      <c r="F317" s="216"/>
      <c r="G317" s="217"/>
      <c r="I317" s="218">
        <f>+SUBTOTAL(9,I300:I316)</f>
        <v>73541848.190000013</v>
      </c>
      <c r="K317" s="211">
        <f>+SUBTOTAL(9,K300:K316)</f>
        <v>20605881</v>
      </c>
      <c r="L317" s="211"/>
      <c r="M317" s="211">
        <f>+SUBTOTAL(9,M300:M316)</f>
        <v>54900324</v>
      </c>
      <c r="N317" s="211"/>
      <c r="O317" s="211">
        <f>+SUBTOTAL(9,O300:O316)</f>
        <v>1735276</v>
      </c>
      <c r="Q317" s="342">
        <f>O317/I317*100</f>
        <v>2.3595762721611306</v>
      </c>
      <c r="S317" s="222">
        <f>ROUND(M317/O317,1)</f>
        <v>31.6</v>
      </c>
      <c r="U317" s="355"/>
      <c r="V317" s="350"/>
      <c r="W317" s="350"/>
      <c r="X317" s="350"/>
      <c r="Y317" s="350"/>
      <c r="Z317" s="350"/>
      <c r="AA317" s="350"/>
      <c r="AB317" s="350"/>
    </row>
    <row r="318" spans="1:28" x14ac:dyDescent="0.25">
      <c r="A318" s="214"/>
      <c r="E318" s="216"/>
      <c r="F318" s="216"/>
      <c r="G318" s="217"/>
      <c r="I318" s="218"/>
      <c r="K318" s="211"/>
      <c r="L318" s="211"/>
      <c r="M318" s="211"/>
      <c r="N318" s="211"/>
      <c r="O318" s="211"/>
      <c r="Q318" s="342"/>
      <c r="S318" s="222"/>
      <c r="U318" s="355"/>
      <c r="V318" s="350"/>
      <c r="W318" s="350"/>
      <c r="X318" s="350"/>
      <c r="Y318" s="350"/>
      <c r="Z318" s="350"/>
      <c r="AA318" s="350"/>
      <c r="AB318" s="350"/>
    </row>
    <row r="319" spans="1:28" x14ac:dyDescent="0.25">
      <c r="A319" s="214">
        <v>346</v>
      </c>
      <c r="C319" s="112" t="s">
        <v>296</v>
      </c>
      <c r="I319" s="218"/>
      <c r="K319" s="211"/>
      <c r="L319" s="211"/>
      <c r="M319" s="211"/>
      <c r="N319" s="211"/>
      <c r="O319" s="211"/>
      <c r="Q319" s="342"/>
      <c r="S319" s="222"/>
      <c r="U319" s="355"/>
      <c r="V319" s="350"/>
      <c r="W319" s="350"/>
      <c r="X319" s="350"/>
      <c r="Y319" s="350"/>
      <c r="Z319" s="350"/>
      <c r="AA319" s="350"/>
      <c r="AB319" s="350"/>
    </row>
    <row r="320" spans="1:28" x14ac:dyDescent="0.25">
      <c r="A320" s="214"/>
      <c r="C320" s="268" t="s">
        <v>266</v>
      </c>
      <c r="E320" s="216" t="s">
        <v>297</v>
      </c>
      <c r="F320" s="216" t="s">
        <v>178</v>
      </c>
      <c r="G320" s="332">
        <f>'KIUC Adj Wtd. NS-% of Tot Ret'!$U$108</f>
        <v>-3</v>
      </c>
      <c r="I320" s="218">
        <v>21065.55</v>
      </c>
      <c r="J320" s="231"/>
      <c r="K320" s="220">
        <v>88</v>
      </c>
      <c r="L320" s="220"/>
      <c r="M320" s="333">
        <f t="shared" ref="M320:M334" si="41">ROUND(I320*(1-(G320/100))-K320,0)</f>
        <v>21610</v>
      </c>
      <c r="N320" s="220"/>
      <c r="O320" s="220">
        <f t="shared" ref="O320:O334" si="42">ROUND(M320/S320,0)</f>
        <v>560</v>
      </c>
      <c r="Q320" s="340">
        <f t="shared" ref="Q320:Q334" si="43">ROUND(O320/I320*100,2)</f>
        <v>2.66</v>
      </c>
      <c r="S320" s="222">
        <f t="shared" ref="S320:S334" si="44">U320+AA320</f>
        <v>38.578571428571429</v>
      </c>
      <c r="U320" s="354">
        <v>33.578571428571429</v>
      </c>
      <c r="V320" s="350"/>
      <c r="W320" s="350">
        <v>40</v>
      </c>
      <c r="X320" s="350"/>
      <c r="Y320" s="350">
        <v>45</v>
      </c>
      <c r="Z320" s="350"/>
      <c r="AA320" s="350">
        <f t="shared" si="36"/>
        <v>5</v>
      </c>
      <c r="AB320" s="350"/>
    </row>
    <row r="321" spans="1:28" x14ac:dyDescent="0.25">
      <c r="A321" s="214"/>
      <c r="C321" s="268" t="s">
        <v>268</v>
      </c>
      <c r="E321" s="216" t="s">
        <v>297</v>
      </c>
      <c r="F321" s="216" t="s">
        <v>178</v>
      </c>
      <c r="G321" s="332">
        <f>'KIUC Adj Wtd. NS-% of Tot Ret'!$U$134</f>
        <v>-3</v>
      </c>
      <c r="I321" s="218">
        <v>28963.63</v>
      </c>
      <c r="J321" s="231"/>
      <c r="K321" s="220">
        <v>12880</v>
      </c>
      <c r="L321" s="220"/>
      <c r="M321" s="333">
        <f t="shared" si="41"/>
        <v>16953</v>
      </c>
      <c r="N321" s="220"/>
      <c r="O321" s="220">
        <f t="shared" si="42"/>
        <v>556</v>
      </c>
      <c r="Q321" s="340">
        <f t="shared" si="43"/>
        <v>1.92</v>
      </c>
      <c r="S321" s="222">
        <f t="shared" si="44"/>
        <v>30.492728828058169</v>
      </c>
      <c r="U321" s="355">
        <v>15.492728828058169</v>
      </c>
      <c r="V321" s="350"/>
      <c r="W321" s="350">
        <v>30</v>
      </c>
      <c r="X321" s="350"/>
      <c r="Y321" s="350">
        <v>45</v>
      </c>
      <c r="Z321" s="350"/>
      <c r="AA321" s="350">
        <f t="shared" si="36"/>
        <v>15</v>
      </c>
      <c r="AB321" s="350"/>
    </row>
    <row r="322" spans="1:28" x14ac:dyDescent="0.25">
      <c r="A322" s="214"/>
      <c r="C322" s="268" t="s">
        <v>270</v>
      </c>
      <c r="E322" s="216" t="s">
        <v>297</v>
      </c>
      <c r="F322" s="216" t="s">
        <v>178</v>
      </c>
      <c r="G322" s="332">
        <f>'KIUC Adj Wtd. NS-% of Tot Ret'!$U$134</f>
        <v>-3</v>
      </c>
      <c r="I322" s="218">
        <v>8888.93</v>
      </c>
      <c r="J322" s="231"/>
      <c r="K322" s="220">
        <v>3661</v>
      </c>
      <c r="L322" s="220"/>
      <c r="M322" s="333">
        <f t="shared" si="41"/>
        <v>5495</v>
      </c>
      <c r="N322" s="220"/>
      <c r="O322" s="220">
        <f t="shared" si="42"/>
        <v>172</v>
      </c>
      <c r="Q322" s="340">
        <f t="shared" si="43"/>
        <v>1.93</v>
      </c>
      <c r="S322" s="222">
        <f t="shared" si="44"/>
        <v>31.907514450867051</v>
      </c>
      <c r="U322" s="355">
        <v>16.907514450867051</v>
      </c>
      <c r="V322" s="350"/>
      <c r="W322" s="350">
        <v>30</v>
      </c>
      <c r="X322" s="350"/>
      <c r="Y322" s="350">
        <v>45</v>
      </c>
      <c r="Z322" s="350"/>
      <c r="AA322" s="350">
        <f t="shared" si="36"/>
        <v>15</v>
      </c>
      <c r="AB322" s="350"/>
    </row>
    <row r="323" spans="1:28" x14ac:dyDescent="0.25">
      <c r="A323" s="214"/>
      <c r="C323" s="268" t="s">
        <v>271</v>
      </c>
      <c r="E323" s="216" t="s">
        <v>297</v>
      </c>
      <c r="F323" s="216" t="s">
        <v>178</v>
      </c>
      <c r="G323" s="332">
        <f>'KIUC Adj Wtd. NS-% of Tot Ret'!$U$134</f>
        <v>-3</v>
      </c>
      <c r="I323" s="218">
        <v>8861.01</v>
      </c>
      <c r="J323" s="231"/>
      <c r="K323" s="220">
        <v>3649</v>
      </c>
      <c r="L323" s="220"/>
      <c r="M323" s="333">
        <f t="shared" si="41"/>
        <v>5478</v>
      </c>
      <c r="N323" s="220"/>
      <c r="O323" s="220">
        <f t="shared" si="42"/>
        <v>172</v>
      </c>
      <c r="Q323" s="340">
        <f t="shared" si="43"/>
        <v>1.94</v>
      </c>
      <c r="S323" s="222">
        <f t="shared" si="44"/>
        <v>31.904347826086955</v>
      </c>
      <c r="U323" s="355">
        <v>16.904347826086955</v>
      </c>
      <c r="V323" s="350"/>
      <c r="W323" s="350">
        <v>30</v>
      </c>
      <c r="X323" s="350"/>
      <c r="Y323" s="350">
        <v>45</v>
      </c>
      <c r="Z323" s="350"/>
      <c r="AA323" s="350">
        <f t="shared" si="36"/>
        <v>15</v>
      </c>
      <c r="AB323" s="350"/>
    </row>
    <row r="324" spans="1:28" x14ac:dyDescent="0.25">
      <c r="A324" s="214"/>
      <c r="C324" s="268" t="s">
        <v>272</v>
      </c>
      <c r="E324" s="216" t="s">
        <v>297</v>
      </c>
      <c r="F324" s="216" t="s">
        <v>178</v>
      </c>
      <c r="G324" s="332">
        <f>'KIUC Adj Wtd. NS-% of Tot Ret'!$U$134</f>
        <v>-3</v>
      </c>
      <c r="I324" s="218">
        <v>9113.52</v>
      </c>
      <c r="J324" s="231"/>
      <c r="K324" s="220">
        <v>3730</v>
      </c>
      <c r="L324" s="220"/>
      <c r="M324" s="333">
        <f t="shared" si="41"/>
        <v>5657</v>
      </c>
      <c r="N324" s="220"/>
      <c r="O324" s="220">
        <f t="shared" si="42"/>
        <v>177</v>
      </c>
      <c r="Q324" s="340">
        <f t="shared" si="43"/>
        <v>1.94</v>
      </c>
      <c r="S324" s="222">
        <f t="shared" si="44"/>
        <v>31.912921348314608</v>
      </c>
      <c r="U324" s="355">
        <v>16.912921348314608</v>
      </c>
      <c r="V324" s="350"/>
      <c r="W324" s="350">
        <v>30</v>
      </c>
      <c r="X324" s="350"/>
      <c r="Y324" s="350">
        <v>45</v>
      </c>
      <c r="Z324" s="350"/>
      <c r="AA324" s="350">
        <f t="shared" si="36"/>
        <v>15</v>
      </c>
      <c r="AB324" s="350"/>
    </row>
    <row r="325" spans="1:28" x14ac:dyDescent="0.25">
      <c r="A325" s="214"/>
      <c r="C325" s="268" t="s">
        <v>273</v>
      </c>
      <c r="E325" s="216" t="s">
        <v>297</v>
      </c>
      <c r="F325" s="216" t="s">
        <v>178</v>
      </c>
      <c r="G325" s="332">
        <f>'KIUC Adj Wtd. NS-% of Tot Ret'!$U$134</f>
        <v>-3</v>
      </c>
      <c r="I325" s="218">
        <v>41868.51</v>
      </c>
      <c r="J325" s="231"/>
      <c r="K325" s="220">
        <v>11271</v>
      </c>
      <c r="L325" s="220"/>
      <c r="M325" s="333">
        <f t="shared" si="41"/>
        <v>31854</v>
      </c>
      <c r="N325" s="220"/>
      <c r="O325" s="220">
        <f t="shared" si="42"/>
        <v>984</v>
      </c>
      <c r="Q325" s="340">
        <f t="shared" si="43"/>
        <v>2.35</v>
      </c>
      <c r="S325" s="222">
        <f t="shared" si="44"/>
        <v>32.372020725388602</v>
      </c>
      <c r="U325" s="355">
        <v>17.372020725388602</v>
      </c>
      <c r="V325" s="350"/>
      <c r="W325" s="350">
        <v>30</v>
      </c>
      <c r="X325" s="350"/>
      <c r="Y325" s="350">
        <v>45</v>
      </c>
      <c r="Z325" s="350"/>
      <c r="AA325" s="350">
        <f t="shared" si="36"/>
        <v>15</v>
      </c>
      <c r="AB325" s="350"/>
    </row>
    <row r="326" spans="1:28" x14ac:dyDescent="0.25">
      <c r="A326" s="214"/>
      <c r="C326" s="268" t="s">
        <v>274</v>
      </c>
      <c r="E326" s="216" t="s">
        <v>297</v>
      </c>
      <c r="F326" s="216" t="s">
        <v>178</v>
      </c>
      <c r="G326" s="332">
        <f>'KIUC Adj Wtd. NS-% of Tot Ret'!$U$99</f>
        <v>-2</v>
      </c>
      <c r="I326" s="218">
        <v>2139352.61</v>
      </c>
      <c r="J326" s="231"/>
      <c r="K326" s="220">
        <v>1067229</v>
      </c>
      <c r="L326" s="220"/>
      <c r="M326" s="333">
        <f t="shared" si="41"/>
        <v>1114911</v>
      </c>
      <c r="N326" s="220"/>
      <c r="O326" s="220">
        <f t="shared" si="42"/>
        <v>38129</v>
      </c>
      <c r="Q326" s="340">
        <f t="shared" si="43"/>
        <v>1.78</v>
      </c>
      <c r="S326" s="222">
        <f t="shared" si="44"/>
        <v>29.240338445760102</v>
      </c>
      <c r="U326" s="355">
        <v>14.240338445760104</v>
      </c>
      <c r="V326" s="350"/>
      <c r="W326" s="350">
        <v>30</v>
      </c>
      <c r="X326" s="350"/>
      <c r="Y326" s="350">
        <v>45</v>
      </c>
      <c r="Z326" s="350"/>
      <c r="AA326" s="350">
        <f t="shared" si="36"/>
        <v>15</v>
      </c>
      <c r="AB326" s="350"/>
    </row>
    <row r="327" spans="1:28" x14ac:dyDescent="0.25">
      <c r="A327" s="235"/>
      <c r="C327" s="268" t="s">
        <v>275</v>
      </c>
      <c r="E327" s="216" t="s">
        <v>297</v>
      </c>
      <c r="F327" s="216" t="s">
        <v>178</v>
      </c>
      <c r="G327" s="332">
        <f>'KIUC Adj Wtd. NS-% of Tot Ret'!$U$99</f>
        <v>-2</v>
      </c>
      <c r="I327" s="218">
        <v>102224.96000000001</v>
      </c>
      <c r="J327" s="231"/>
      <c r="K327" s="220">
        <v>26854</v>
      </c>
      <c r="L327" s="220"/>
      <c r="M327" s="333">
        <f t="shared" si="41"/>
        <v>77415</v>
      </c>
      <c r="N327" s="220"/>
      <c r="O327" s="220">
        <f t="shared" si="42"/>
        <v>2766</v>
      </c>
      <c r="Q327" s="340">
        <f t="shared" si="43"/>
        <v>2.71</v>
      </c>
      <c r="S327" s="222">
        <f t="shared" si="44"/>
        <v>27.98410950283197</v>
      </c>
      <c r="U327" s="355">
        <v>12.98410950283197</v>
      </c>
      <c r="V327" s="350"/>
      <c r="W327" s="350">
        <v>30</v>
      </c>
      <c r="X327" s="350"/>
      <c r="Y327" s="350">
        <v>45</v>
      </c>
      <c r="Z327" s="350"/>
      <c r="AA327" s="350">
        <f t="shared" si="36"/>
        <v>15</v>
      </c>
      <c r="AB327" s="350"/>
    </row>
    <row r="328" spans="1:28" x14ac:dyDescent="0.25">
      <c r="A328" s="214"/>
      <c r="C328" s="268" t="s">
        <v>276</v>
      </c>
      <c r="E328" s="216" t="s">
        <v>297</v>
      </c>
      <c r="F328" s="216" t="s">
        <v>178</v>
      </c>
      <c r="G328" s="332">
        <f>'KIUC Adj Wtd. NS-% of Tot Ret'!$U$99</f>
        <v>-2</v>
      </c>
      <c r="I328" s="218">
        <v>84123.48</v>
      </c>
      <c r="J328" s="231"/>
      <c r="K328" s="220">
        <v>21717</v>
      </c>
      <c r="L328" s="220"/>
      <c r="M328" s="333">
        <f t="shared" si="41"/>
        <v>64089</v>
      </c>
      <c r="N328" s="220"/>
      <c r="O328" s="220">
        <f t="shared" si="42"/>
        <v>2288</v>
      </c>
      <c r="Q328" s="340">
        <f t="shared" si="43"/>
        <v>2.72</v>
      </c>
      <c r="S328" s="222">
        <f t="shared" si="44"/>
        <v>28.011049723756905</v>
      </c>
      <c r="U328" s="355">
        <v>13.011049723756907</v>
      </c>
      <c r="V328" s="350"/>
      <c r="W328" s="350">
        <v>30</v>
      </c>
      <c r="X328" s="350"/>
      <c r="Y328" s="350">
        <v>45</v>
      </c>
      <c r="Z328" s="350"/>
      <c r="AA328" s="350">
        <f t="shared" si="36"/>
        <v>15</v>
      </c>
      <c r="AB328" s="350"/>
    </row>
    <row r="329" spans="1:28" x14ac:dyDescent="0.25">
      <c r="A329" s="214"/>
      <c r="C329" s="268" t="s">
        <v>277</v>
      </c>
      <c r="E329" s="216" t="s">
        <v>297</v>
      </c>
      <c r="F329" s="216" t="s">
        <v>178</v>
      </c>
      <c r="G329" s="332">
        <f>'KIUC Adj Wtd. NS-% of Tot Ret'!$U$99</f>
        <v>-2</v>
      </c>
      <c r="I329" s="218">
        <v>291226.01</v>
      </c>
      <c r="J329" s="231"/>
      <c r="K329" s="220">
        <v>180825</v>
      </c>
      <c r="L329" s="220"/>
      <c r="M329" s="333">
        <f t="shared" si="41"/>
        <v>116226</v>
      </c>
      <c r="N329" s="220"/>
      <c r="O329" s="220">
        <f t="shared" si="42"/>
        <v>4839</v>
      </c>
      <c r="Q329" s="340">
        <f t="shared" si="43"/>
        <v>1.66</v>
      </c>
      <c r="S329" s="222">
        <f t="shared" si="44"/>
        <v>24.017305570876999</v>
      </c>
      <c r="U329" s="355">
        <v>9.0173055708769994</v>
      </c>
      <c r="V329" s="350"/>
      <c r="W329" s="350">
        <v>30</v>
      </c>
      <c r="X329" s="350"/>
      <c r="Y329" s="350">
        <v>45</v>
      </c>
      <c r="Z329" s="350"/>
      <c r="AA329" s="350">
        <f t="shared" si="36"/>
        <v>15</v>
      </c>
      <c r="AB329" s="350"/>
    </row>
    <row r="330" spans="1:28" x14ac:dyDescent="0.25">
      <c r="A330" s="214"/>
      <c r="C330" s="268" t="s">
        <v>278</v>
      </c>
      <c r="E330" s="216" t="s">
        <v>297</v>
      </c>
      <c r="F330" s="216" t="s">
        <v>178</v>
      </c>
      <c r="G330" s="332">
        <f>'KIUC Adj Wtd. NS-% of Tot Ret'!$U$99</f>
        <v>-2</v>
      </c>
      <c r="I330" s="218">
        <v>860425.29</v>
      </c>
      <c r="J330" s="231"/>
      <c r="K330" s="220">
        <v>524836</v>
      </c>
      <c r="L330" s="220"/>
      <c r="M330" s="333">
        <f t="shared" si="41"/>
        <v>352798</v>
      </c>
      <c r="N330" s="220"/>
      <c r="O330" s="220">
        <f t="shared" si="42"/>
        <v>16096</v>
      </c>
      <c r="Q330" s="340">
        <f t="shared" si="43"/>
        <v>1.87</v>
      </c>
      <c r="S330" s="222">
        <f t="shared" si="44"/>
        <v>21.918175744576111</v>
      </c>
      <c r="U330" s="355">
        <v>13.918175744576111</v>
      </c>
      <c r="V330" s="350"/>
      <c r="W330" s="350">
        <v>37</v>
      </c>
      <c r="X330" s="350"/>
      <c r="Y330" s="350">
        <v>45</v>
      </c>
      <c r="Z330" s="350"/>
      <c r="AA330" s="350">
        <f t="shared" si="36"/>
        <v>8</v>
      </c>
      <c r="AB330" s="350"/>
    </row>
    <row r="331" spans="1:28" x14ac:dyDescent="0.25">
      <c r="A331" s="214"/>
      <c r="C331" s="268" t="s">
        <v>279</v>
      </c>
      <c r="E331" s="216" t="s">
        <v>297</v>
      </c>
      <c r="F331" s="216" t="s">
        <v>178</v>
      </c>
      <c r="G331" s="332">
        <f>'KIUC Adj Wtd. NS-% of Tot Ret'!$U$99</f>
        <v>-2</v>
      </c>
      <c r="I331" s="218">
        <v>274390.87</v>
      </c>
      <c r="J331" s="231"/>
      <c r="K331" s="220">
        <v>170711</v>
      </c>
      <c r="L331" s="220"/>
      <c r="M331" s="333">
        <f t="shared" si="41"/>
        <v>109168</v>
      </c>
      <c r="N331" s="220"/>
      <c r="O331" s="220">
        <f t="shared" si="42"/>
        <v>4798</v>
      </c>
      <c r="Q331" s="340">
        <f t="shared" si="43"/>
        <v>1.75</v>
      </c>
      <c r="S331" s="222">
        <f t="shared" si="44"/>
        <v>22.751902417188901</v>
      </c>
      <c r="U331" s="355">
        <v>13.7519024171889</v>
      </c>
      <c r="V331" s="350"/>
      <c r="W331" s="350">
        <v>36</v>
      </c>
      <c r="X331" s="350"/>
      <c r="Y331" s="350">
        <v>45</v>
      </c>
      <c r="Z331" s="350"/>
      <c r="AA331" s="350">
        <f t="shared" si="36"/>
        <v>9</v>
      </c>
      <c r="AB331" s="350"/>
    </row>
    <row r="332" spans="1:28" x14ac:dyDescent="0.25">
      <c r="A332" s="214"/>
      <c r="C332" s="268" t="s">
        <v>280</v>
      </c>
      <c r="E332" s="216" t="s">
        <v>297</v>
      </c>
      <c r="F332" s="216" t="s">
        <v>178</v>
      </c>
      <c r="G332" s="332">
        <f>'KIUC Adj Wtd. NS-% of Tot Ret'!$U$99</f>
        <v>-2</v>
      </c>
      <c r="I332" s="218">
        <v>590562.81999999995</v>
      </c>
      <c r="J332" s="231"/>
      <c r="K332" s="220">
        <v>323816</v>
      </c>
      <c r="L332" s="220"/>
      <c r="M332" s="333">
        <f t="shared" si="41"/>
        <v>278558</v>
      </c>
      <c r="N332" s="220"/>
      <c r="O332" s="220">
        <f t="shared" si="42"/>
        <v>11141</v>
      </c>
      <c r="Q332" s="340">
        <f t="shared" si="43"/>
        <v>1.89</v>
      </c>
      <c r="S332" s="222">
        <f t="shared" si="44"/>
        <v>25.003441781933894</v>
      </c>
      <c r="U332" s="355">
        <v>10.003441781933892</v>
      </c>
      <c r="V332" s="350"/>
      <c r="W332" s="350">
        <v>30</v>
      </c>
      <c r="X332" s="350"/>
      <c r="Y332" s="350">
        <v>45</v>
      </c>
      <c r="Z332" s="350"/>
      <c r="AA332" s="350">
        <f t="shared" si="36"/>
        <v>15</v>
      </c>
      <c r="AB332" s="350"/>
    </row>
    <row r="333" spans="1:28" x14ac:dyDescent="0.25">
      <c r="A333" s="214"/>
      <c r="C333" s="268" t="s">
        <v>281</v>
      </c>
      <c r="E333" s="216" t="s">
        <v>297</v>
      </c>
      <c r="F333" s="216" t="s">
        <v>178</v>
      </c>
      <c r="G333" s="332">
        <f>'KIUC Adj Wtd. NS-% of Tot Ret'!$U$116</f>
        <v>-1</v>
      </c>
      <c r="I333" s="218">
        <v>104991.22</v>
      </c>
      <c r="J333" s="231"/>
      <c r="K333" s="220">
        <v>35538</v>
      </c>
      <c r="L333" s="220"/>
      <c r="M333" s="333">
        <f t="shared" si="41"/>
        <v>70503</v>
      </c>
      <c r="N333" s="220"/>
      <c r="O333" s="220">
        <f t="shared" si="42"/>
        <v>16434</v>
      </c>
      <c r="Q333" s="340">
        <f t="shared" si="43"/>
        <v>15.65</v>
      </c>
      <c r="S333" s="222">
        <f t="shared" si="44"/>
        <v>4.2901910281176221</v>
      </c>
      <c r="U333" s="355">
        <v>4.2901910281176221</v>
      </c>
      <c r="V333" s="350"/>
      <c r="W333" s="350">
        <v>50</v>
      </c>
      <c r="X333" s="350"/>
      <c r="Y333" s="350">
        <v>50</v>
      </c>
      <c r="Z333" s="350"/>
      <c r="AA333" s="350">
        <f t="shared" si="36"/>
        <v>0</v>
      </c>
      <c r="AB333" s="350"/>
    </row>
    <row r="334" spans="1:28" x14ac:dyDescent="0.25">
      <c r="A334" s="214"/>
      <c r="C334" s="268" t="s">
        <v>282</v>
      </c>
      <c r="E334" s="216" t="s">
        <v>297</v>
      </c>
      <c r="F334" s="216" t="s">
        <v>178</v>
      </c>
      <c r="G334" s="332">
        <f>'KIUC Adj Wtd. NS-% of Tot Ret'!$U$125</f>
        <v>-2</v>
      </c>
      <c r="I334" s="223">
        <v>1089550.03</v>
      </c>
      <c r="J334" s="231"/>
      <c r="K334" s="220">
        <v>546300</v>
      </c>
      <c r="L334" s="220"/>
      <c r="M334" s="333">
        <f t="shared" si="41"/>
        <v>565041</v>
      </c>
      <c r="N334" s="220"/>
      <c r="O334" s="220">
        <f t="shared" si="42"/>
        <v>19331</v>
      </c>
      <c r="Q334" s="345">
        <f t="shared" si="43"/>
        <v>1.77</v>
      </c>
      <c r="S334" s="336">
        <f t="shared" si="44"/>
        <v>29.2304706680072</v>
      </c>
      <c r="U334" s="355">
        <v>14.230470668007202</v>
      </c>
      <c r="V334" s="350"/>
      <c r="W334" s="350">
        <v>30</v>
      </c>
      <c r="X334" s="350"/>
      <c r="Y334" s="350">
        <v>45</v>
      </c>
      <c r="Z334" s="350"/>
      <c r="AA334" s="350">
        <f t="shared" si="36"/>
        <v>15</v>
      </c>
      <c r="AB334" s="350"/>
    </row>
    <row r="335" spans="1:28" x14ac:dyDescent="0.25">
      <c r="A335" s="214"/>
      <c r="E335" s="216"/>
      <c r="F335" s="216"/>
      <c r="G335" s="217"/>
      <c r="I335" s="218"/>
      <c r="K335" s="233"/>
      <c r="L335" s="211"/>
      <c r="M335" s="233"/>
      <c r="N335" s="211"/>
      <c r="O335" s="233"/>
      <c r="Q335" s="342"/>
      <c r="S335" s="222"/>
      <c r="U335" s="352"/>
      <c r="V335" s="350"/>
      <c r="W335" s="350"/>
      <c r="X335" s="350"/>
      <c r="Y335" s="350"/>
      <c r="Z335" s="350"/>
      <c r="AA335" s="350"/>
      <c r="AB335" s="350"/>
    </row>
    <row r="336" spans="1:28" ht="15.6" x14ac:dyDescent="0.3">
      <c r="A336" s="214"/>
      <c r="C336" s="234" t="s">
        <v>298</v>
      </c>
      <c r="E336" s="216"/>
      <c r="F336" s="216"/>
      <c r="G336" s="217"/>
      <c r="I336" s="223">
        <f>+SUBTOTAL(9,I320:I335)</f>
        <v>5655608.4400000004</v>
      </c>
      <c r="K336" s="253">
        <f>+SUBTOTAL(9,K320:K335)</f>
        <v>2933105</v>
      </c>
      <c r="L336" s="211"/>
      <c r="M336" s="253">
        <f>+SUBTOTAL(9,M320:M335)</f>
        <v>2835756</v>
      </c>
      <c r="N336" s="211"/>
      <c r="O336" s="253">
        <f>+SUBTOTAL(9,O320:O335)</f>
        <v>118443</v>
      </c>
      <c r="Q336" s="343">
        <f>O336/I336*100</f>
        <v>2.094257430593975</v>
      </c>
      <c r="S336" s="336">
        <f>ROUND(M336/O336,1)</f>
        <v>23.9</v>
      </c>
      <c r="U336" s="352"/>
      <c r="V336" s="350"/>
      <c r="W336" s="350"/>
      <c r="X336" s="350"/>
      <c r="Y336" s="350"/>
      <c r="Z336" s="350"/>
      <c r="AA336" s="350"/>
      <c r="AB336" s="350"/>
    </row>
    <row r="337" spans="1:21" x14ac:dyDescent="0.25">
      <c r="A337" s="214"/>
      <c r="E337" s="216"/>
      <c r="F337" s="216"/>
      <c r="G337" s="217"/>
      <c r="I337" s="218"/>
      <c r="K337" s="211"/>
      <c r="L337" s="211"/>
      <c r="M337" s="211"/>
      <c r="N337" s="211"/>
      <c r="O337" s="211"/>
      <c r="Q337" s="342"/>
      <c r="S337" s="222"/>
      <c r="U337" s="241"/>
    </row>
    <row r="338" spans="1:21" ht="15.6" x14ac:dyDescent="0.3">
      <c r="A338" s="214"/>
      <c r="C338" s="269" t="s">
        <v>299</v>
      </c>
      <c r="E338" s="202"/>
      <c r="G338" s="198"/>
      <c r="H338" s="228"/>
      <c r="I338" s="227">
        <f>+SUBTOTAL(9,I212:I337)</f>
        <v>968820182.33000028</v>
      </c>
      <c r="J338" s="228"/>
      <c r="K338" s="229">
        <f>+SUBTOTAL(9,K212:K337)</f>
        <v>248685587</v>
      </c>
      <c r="L338" s="229"/>
      <c r="M338" s="229">
        <f>+SUBTOTAL(9,M212:M337)</f>
        <v>745978352</v>
      </c>
      <c r="N338" s="229"/>
      <c r="O338" s="229">
        <f>+SUBTOTAL(9,O212:O337)</f>
        <v>22422392</v>
      </c>
      <c r="P338" s="228"/>
      <c r="Q338" s="341">
        <f>ROUND(((O338/I338)*100),2)</f>
        <v>2.31</v>
      </c>
      <c r="S338" s="222"/>
      <c r="U338" s="241"/>
    </row>
    <row r="339" spans="1:21" ht="15.6" x14ac:dyDescent="0.3">
      <c r="A339" s="214"/>
      <c r="C339" s="269"/>
      <c r="E339" s="202"/>
      <c r="G339" s="198"/>
      <c r="H339" s="228"/>
      <c r="I339" s="218"/>
      <c r="J339" s="228"/>
      <c r="K339" s="229"/>
      <c r="L339" s="229"/>
      <c r="M339" s="229"/>
      <c r="N339" s="229"/>
      <c r="O339" s="229"/>
      <c r="P339" s="228"/>
      <c r="Q339" s="342"/>
      <c r="S339" s="222"/>
      <c r="U339" s="241"/>
    </row>
    <row r="340" spans="1:21" ht="15.6" x14ac:dyDescent="0.3">
      <c r="A340" s="214"/>
      <c r="C340" s="196" t="s">
        <v>300</v>
      </c>
      <c r="E340" s="202"/>
      <c r="G340" s="217"/>
      <c r="I340" s="218"/>
      <c r="K340" s="211"/>
      <c r="L340" s="211"/>
      <c r="M340" s="211"/>
      <c r="N340" s="211"/>
      <c r="O340" s="211"/>
      <c r="Q340" s="342"/>
      <c r="S340" s="222"/>
      <c r="U340" s="241"/>
    </row>
    <row r="341" spans="1:21" ht="15.6" x14ac:dyDescent="0.3">
      <c r="A341" s="214"/>
      <c r="C341" s="205"/>
      <c r="E341" s="202"/>
      <c r="G341" s="217"/>
      <c r="I341" s="218"/>
      <c r="K341" s="211"/>
      <c r="L341" s="211"/>
      <c r="M341" s="211"/>
      <c r="N341" s="211"/>
      <c r="O341" s="211"/>
      <c r="Q341" s="342"/>
      <c r="S341" s="222"/>
      <c r="U341" s="241"/>
    </row>
    <row r="342" spans="1:21" x14ac:dyDescent="0.25">
      <c r="A342" s="214">
        <v>350.1</v>
      </c>
      <c r="C342" s="112" t="s">
        <v>245</v>
      </c>
      <c r="E342" s="216" t="s">
        <v>234</v>
      </c>
      <c r="G342" s="217">
        <v>0</v>
      </c>
      <c r="I342" s="218">
        <v>29428995.300000001</v>
      </c>
      <c r="J342" s="231"/>
      <c r="K342" s="220">
        <v>17044058</v>
      </c>
      <c r="L342" s="220"/>
      <c r="M342" s="333">
        <f t="shared" ref="M342:M351" si="45">ROUND(I342*(1-(G342/100))-K342,0)</f>
        <v>12384937</v>
      </c>
      <c r="N342" s="220"/>
      <c r="O342" s="220">
        <f>ROUND(M342/S342,0)</f>
        <v>253363</v>
      </c>
      <c r="Q342" s="340">
        <f t="shared" ref="Q342:Q351" si="46">ROUND(O342/I342*100,2)</f>
        <v>0.86</v>
      </c>
      <c r="S342" s="222">
        <v>48.882184849405796</v>
      </c>
      <c r="U342" s="241"/>
    </row>
    <row r="343" spans="1:21" ht="15" customHeight="1" x14ac:dyDescent="0.25">
      <c r="A343" s="214">
        <v>352.1</v>
      </c>
      <c r="C343" s="215" t="s">
        <v>301</v>
      </c>
      <c r="E343" s="216" t="s">
        <v>234</v>
      </c>
      <c r="G343" s="217">
        <v>-25</v>
      </c>
      <c r="I343" s="218">
        <v>25314463.82</v>
      </c>
      <c r="J343" s="231"/>
      <c r="K343" s="220">
        <v>6625682</v>
      </c>
      <c r="L343" s="220"/>
      <c r="M343" s="333">
        <f t="shared" si="45"/>
        <v>25017398</v>
      </c>
      <c r="N343" s="220"/>
      <c r="O343" s="220">
        <f>ROUND(M343/S343,0)</f>
        <v>420302</v>
      </c>
      <c r="Q343" s="340">
        <f t="shared" si="46"/>
        <v>1.66</v>
      </c>
      <c r="S343" s="222">
        <v>59.522433868979924</v>
      </c>
      <c r="U343" s="241"/>
    </row>
    <row r="344" spans="1:21" ht="15" customHeight="1" x14ac:dyDescent="0.25">
      <c r="A344" s="214">
        <v>352.2</v>
      </c>
      <c r="C344" s="112" t="s">
        <v>302</v>
      </c>
      <c r="E344" s="216" t="s">
        <v>303</v>
      </c>
      <c r="G344" s="217">
        <v>-25</v>
      </c>
      <c r="I344" s="218">
        <v>193226.01</v>
      </c>
      <c r="J344" s="231"/>
      <c r="K344" s="220">
        <v>71970</v>
      </c>
      <c r="L344" s="220"/>
      <c r="M344" s="333">
        <f t="shared" si="45"/>
        <v>169563</v>
      </c>
      <c r="N344" s="220"/>
      <c r="O344" s="220">
        <f>ROUND(M344/S344,0)</f>
        <v>3543</v>
      </c>
      <c r="Q344" s="340">
        <f t="shared" si="46"/>
        <v>1.83</v>
      </c>
      <c r="S344" s="222">
        <v>47.858594411515668</v>
      </c>
      <c r="U344" s="241"/>
    </row>
    <row r="345" spans="1:21" ht="15" customHeight="1" x14ac:dyDescent="0.25">
      <c r="A345" s="214">
        <v>353.1</v>
      </c>
      <c r="C345" s="112" t="s">
        <v>304</v>
      </c>
      <c r="E345" s="216" t="s">
        <v>229</v>
      </c>
      <c r="G345" s="217">
        <v>-15</v>
      </c>
      <c r="I345" s="218">
        <v>257735637.27000001</v>
      </c>
      <c r="J345" s="231"/>
      <c r="K345" s="220">
        <v>70441066</v>
      </c>
      <c r="L345" s="220"/>
      <c r="M345" s="333">
        <f t="shared" si="45"/>
        <v>225954917</v>
      </c>
      <c r="N345" s="220"/>
      <c r="O345" s="220">
        <f>ROUND(M345/S345,0)</f>
        <v>4908788</v>
      </c>
      <c r="Q345" s="340">
        <f t="shared" si="46"/>
        <v>1.9</v>
      </c>
      <c r="S345" s="222">
        <v>46.030693727249982</v>
      </c>
      <c r="U345" s="241"/>
    </row>
    <row r="346" spans="1:21" ht="15" customHeight="1" x14ac:dyDescent="0.25">
      <c r="A346" s="214">
        <v>353.2</v>
      </c>
      <c r="C346" s="112" t="s">
        <v>305</v>
      </c>
      <c r="E346" s="216" t="s">
        <v>306</v>
      </c>
      <c r="G346" s="217">
        <v>-15</v>
      </c>
      <c r="I346" s="218">
        <v>6568060.2699999996</v>
      </c>
      <c r="J346" s="231"/>
      <c r="K346" s="220">
        <v>7553269</v>
      </c>
      <c r="L346" s="220"/>
      <c r="M346" s="333">
        <f t="shared" si="45"/>
        <v>0</v>
      </c>
      <c r="N346" s="220"/>
      <c r="O346" s="220"/>
      <c r="Q346" s="340">
        <f t="shared" si="46"/>
        <v>0</v>
      </c>
      <c r="R346" s="225"/>
      <c r="S346" s="222"/>
      <c r="U346" s="241"/>
    </row>
    <row r="347" spans="1:21" x14ac:dyDescent="0.25">
      <c r="A347" s="214">
        <v>354</v>
      </c>
      <c r="C347" s="112" t="s">
        <v>307</v>
      </c>
      <c r="E347" s="216" t="s">
        <v>308</v>
      </c>
      <c r="G347" s="217">
        <v>-40</v>
      </c>
      <c r="I347" s="218">
        <v>76403298.640000001</v>
      </c>
      <c r="J347" s="231"/>
      <c r="K347" s="220">
        <v>49143732</v>
      </c>
      <c r="L347" s="220"/>
      <c r="M347" s="333">
        <f t="shared" si="45"/>
        <v>57820886</v>
      </c>
      <c r="N347" s="220"/>
      <c r="O347" s="220">
        <f>ROUND(M347/S347,0)</f>
        <v>1289330</v>
      </c>
      <c r="Q347" s="340">
        <f t="shared" si="46"/>
        <v>1.69</v>
      </c>
      <c r="S347" s="222">
        <v>44.84568419256513</v>
      </c>
      <c r="U347" s="241"/>
    </row>
    <row r="348" spans="1:21" x14ac:dyDescent="0.25">
      <c r="A348" s="214">
        <v>355</v>
      </c>
      <c r="C348" s="112" t="s">
        <v>309</v>
      </c>
      <c r="E348" s="216" t="s">
        <v>310</v>
      </c>
      <c r="G348" s="217">
        <v>-75</v>
      </c>
      <c r="I348" s="218">
        <v>228799845.74000001</v>
      </c>
      <c r="J348" s="231"/>
      <c r="K348" s="220">
        <v>72993220</v>
      </c>
      <c r="L348" s="220"/>
      <c r="M348" s="333">
        <f t="shared" si="45"/>
        <v>327406510</v>
      </c>
      <c r="N348" s="220"/>
      <c r="O348" s="220">
        <f>ROUND(M348/S348,0)</f>
        <v>6711919</v>
      </c>
      <c r="Q348" s="340">
        <f t="shared" si="46"/>
        <v>2.93</v>
      </c>
      <c r="S348" s="222">
        <v>48.779866085988225</v>
      </c>
      <c r="U348" s="241"/>
    </row>
    <row r="349" spans="1:21" x14ac:dyDescent="0.25">
      <c r="A349" s="214">
        <v>356</v>
      </c>
      <c r="C349" s="112" t="s">
        <v>311</v>
      </c>
      <c r="E349" s="216" t="s">
        <v>312</v>
      </c>
      <c r="G349" s="217">
        <v>-75</v>
      </c>
      <c r="I349" s="218">
        <v>178542714.22</v>
      </c>
      <c r="J349" s="231"/>
      <c r="K349" s="220">
        <v>114190318</v>
      </c>
      <c r="L349" s="220"/>
      <c r="M349" s="333">
        <f t="shared" si="45"/>
        <v>198259432</v>
      </c>
      <c r="N349" s="220"/>
      <c r="O349" s="220">
        <f>ROUND(M349/S349,0)</f>
        <v>4527061</v>
      </c>
      <c r="Q349" s="340">
        <f t="shared" si="46"/>
        <v>2.54</v>
      </c>
      <c r="S349" s="222">
        <v>43.794292146715051</v>
      </c>
      <c r="U349" s="241"/>
    </row>
    <row r="350" spans="1:21" x14ac:dyDescent="0.25">
      <c r="A350" s="214">
        <v>357</v>
      </c>
      <c r="C350" s="112" t="s">
        <v>313</v>
      </c>
      <c r="E350" s="216" t="s">
        <v>314</v>
      </c>
      <c r="G350" s="217">
        <v>0</v>
      </c>
      <c r="I350" s="218">
        <v>448760.26</v>
      </c>
      <c r="J350" s="231"/>
      <c r="K350" s="220">
        <v>229646</v>
      </c>
      <c r="L350" s="220"/>
      <c r="M350" s="333">
        <f t="shared" si="45"/>
        <v>219114</v>
      </c>
      <c r="N350" s="220"/>
      <c r="O350" s="220">
        <f>ROUND(M350/S350,0)</f>
        <v>7645</v>
      </c>
      <c r="Q350" s="340">
        <f t="shared" si="46"/>
        <v>1.7</v>
      </c>
      <c r="S350" s="222">
        <v>28.661085676913014</v>
      </c>
      <c r="U350" s="241"/>
    </row>
    <row r="351" spans="1:21" x14ac:dyDescent="0.25">
      <c r="A351" s="214">
        <v>358</v>
      </c>
      <c r="C351" s="232" t="s">
        <v>315</v>
      </c>
      <c r="E351" s="216" t="s">
        <v>316</v>
      </c>
      <c r="G351" s="217">
        <v>0</v>
      </c>
      <c r="I351" s="223">
        <v>1173303.32</v>
      </c>
      <c r="J351" s="231"/>
      <c r="K351" s="220">
        <v>966623</v>
      </c>
      <c r="L351" s="220"/>
      <c r="M351" s="333">
        <f t="shared" si="45"/>
        <v>206680</v>
      </c>
      <c r="N351" s="220"/>
      <c r="O351" s="220">
        <f>ROUND(M351/S351,0)</f>
        <v>8740</v>
      </c>
      <c r="Q351" s="345">
        <f t="shared" si="46"/>
        <v>0.74</v>
      </c>
      <c r="S351" s="336">
        <v>23.647597254004577</v>
      </c>
      <c r="U351" s="241"/>
    </row>
    <row r="352" spans="1:21" x14ac:dyDescent="0.25">
      <c r="A352" s="214"/>
      <c r="E352" s="216"/>
      <c r="G352" s="217"/>
      <c r="I352" s="218"/>
      <c r="K352" s="233"/>
      <c r="L352" s="211"/>
      <c r="M352" s="233"/>
      <c r="N352" s="211"/>
      <c r="O352" s="233"/>
      <c r="Q352" s="342"/>
      <c r="S352" s="222"/>
      <c r="U352" s="241"/>
    </row>
    <row r="353" spans="1:21" ht="15.6" x14ac:dyDescent="0.3">
      <c r="A353" s="214"/>
      <c r="C353" s="188" t="s">
        <v>317</v>
      </c>
      <c r="E353" s="216"/>
      <c r="G353" s="217"/>
      <c r="H353" s="228"/>
      <c r="I353" s="227">
        <f>+SUBTOTAL(9,I342:I352)</f>
        <v>804608304.85000002</v>
      </c>
      <c r="J353" s="228"/>
      <c r="K353" s="229">
        <f>+SUBTOTAL(9,K342:K352)</f>
        <v>339259584</v>
      </c>
      <c r="L353" s="229"/>
      <c r="M353" s="229">
        <f>+SUBTOTAL(9,M342:M352)</f>
        <v>847439437</v>
      </c>
      <c r="N353" s="229"/>
      <c r="O353" s="229">
        <f>+SUBTOTAL(9,O342:O352)</f>
        <v>18130691</v>
      </c>
      <c r="Q353" s="341">
        <f>ROUND(((O353/I353)*100),2)</f>
        <v>2.25</v>
      </c>
      <c r="S353" s="222"/>
      <c r="U353" s="241"/>
    </row>
    <row r="354" spans="1:21" ht="15.6" x14ac:dyDescent="0.3">
      <c r="A354" s="214"/>
      <c r="C354" s="188"/>
      <c r="E354" s="216"/>
      <c r="G354" s="217"/>
      <c r="H354" s="228"/>
      <c r="I354" s="218"/>
      <c r="J354" s="228"/>
      <c r="K354" s="229"/>
      <c r="L354" s="229"/>
      <c r="M354" s="229"/>
      <c r="N354" s="229"/>
      <c r="O354" s="229"/>
      <c r="Q354" s="342"/>
      <c r="S354" s="222"/>
      <c r="U354" s="241"/>
    </row>
    <row r="355" spans="1:21" x14ac:dyDescent="0.25">
      <c r="A355" s="214"/>
      <c r="E355" s="216"/>
      <c r="G355" s="217"/>
      <c r="I355" s="218"/>
      <c r="K355" s="211"/>
      <c r="L355" s="211"/>
      <c r="M355" s="211"/>
      <c r="N355" s="211"/>
      <c r="O355" s="211"/>
      <c r="Q355" s="342"/>
      <c r="S355" s="222"/>
      <c r="U355" s="241"/>
    </row>
    <row r="356" spans="1:21" ht="15.6" x14ac:dyDescent="0.3">
      <c r="A356" s="214"/>
      <c r="C356" s="196" t="s">
        <v>318</v>
      </c>
      <c r="D356" s="251"/>
      <c r="E356" s="216"/>
      <c r="G356" s="217"/>
      <c r="H356" s="251"/>
      <c r="I356" s="218"/>
      <c r="J356" s="251"/>
      <c r="K356" s="211"/>
      <c r="L356" s="211"/>
      <c r="M356" s="211"/>
      <c r="N356" s="211"/>
      <c r="O356" s="211"/>
      <c r="P356" s="251"/>
      <c r="Q356" s="342"/>
      <c r="S356" s="222"/>
      <c r="U356" s="241"/>
    </row>
    <row r="357" spans="1:21" ht="15.6" x14ac:dyDescent="0.3">
      <c r="A357" s="214"/>
      <c r="C357" s="205"/>
      <c r="E357" s="216"/>
      <c r="G357" s="217"/>
      <c r="I357" s="218"/>
      <c r="K357" s="211"/>
      <c r="L357" s="211"/>
      <c r="M357" s="211"/>
      <c r="N357" s="211"/>
      <c r="O357" s="211"/>
      <c r="Q357" s="342"/>
      <c r="S357" s="222"/>
      <c r="U357" s="241"/>
    </row>
    <row r="358" spans="1:21" x14ac:dyDescent="0.25">
      <c r="A358" s="214">
        <v>360.1</v>
      </c>
      <c r="C358" s="215" t="s">
        <v>245</v>
      </c>
      <c r="E358" s="216" t="s">
        <v>308</v>
      </c>
      <c r="G358" s="217">
        <v>0</v>
      </c>
      <c r="I358" s="218">
        <v>2168929.31</v>
      </c>
      <c r="J358" s="231"/>
      <c r="K358" s="220">
        <v>1458105</v>
      </c>
      <c r="L358" s="220"/>
      <c r="M358" s="333">
        <f t="shared" ref="M358:M372" si="47">ROUND(I358*(1-(G358/100))-K358,0)</f>
        <v>710824</v>
      </c>
      <c r="N358" s="220"/>
      <c r="O358" s="220">
        <f t="shared" ref="O358:O368" si="48">ROUND(M358/S358,0)</f>
        <v>13823</v>
      </c>
      <c r="Q358" s="340">
        <f t="shared" ref="Q358:Q368" si="49">ROUND(O358/I358*100,2)</f>
        <v>0.64</v>
      </c>
      <c r="S358" s="222">
        <v>51.423280040512189</v>
      </c>
      <c r="U358" s="241"/>
    </row>
    <row r="359" spans="1:21" x14ac:dyDescent="0.25">
      <c r="A359" s="214">
        <v>361</v>
      </c>
      <c r="C359" s="112" t="s">
        <v>319</v>
      </c>
      <c r="E359" s="216" t="s">
        <v>320</v>
      </c>
      <c r="G359" s="217">
        <v>-25</v>
      </c>
      <c r="I359" s="218">
        <v>10718796.73</v>
      </c>
      <c r="J359" s="231"/>
      <c r="K359" s="220">
        <v>2256794</v>
      </c>
      <c r="L359" s="220"/>
      <c r="M359" s="333">
        <f t="shared" si="47"/>
        <v>11141702</v>
      </c>
      <c r="N359" s="220"/>
      <c r="O359" s="220">
        <f t="shared" si="48"/>
        <v>230057</v>
      </c>
      <c r="Q359" s="340">
        <f t="shared" si="49"/>
        <v>2.15</v>
      </c>
      <c r="S359" s="222">
        <v>48.430180346609752</v>
      </c>
      <c r="U359" s="241"/>
    </row>
    <row r="360" spans="1:21" x14ac:dyDescent="0.25">
      <c r="A360" s="214">
        <v>362</v>
      </c>
      <c r="C360" s="232" t="s">
        <v>321</v>
      </c>
      <c r="E360" s="216" t="s">
        <v>322</v>
      </c>
      <c r="G360" s="217">
        <v>-20</v>
      </c>
      <c r="I360" s="218">
        <v>173228756.88999999</v>
      </c>
      <c r="J360" s="231"/>
      <c r="K360" s="220">
        <v>47843031</v>
      </c>
      <c r="L360" s="220"/>
      <c r="M360" s="333">
        <f t="shared" si="47"/>
        <v>160031477</v>
      </c>
      <c r="N360" s="220"/>
      <c r="O360" s="220">
        <f t="shared" si="48"/>
        <v>3967466</v>
      </c>
      <c r="Q360" s="340">
        <f t="shared" si="49"/>
        <v>2.29</v>
      </c>
      <c r="S360" s="222">
        <v>40.335941631257839</v>
      </c>
      <c r="U360" s="241"/>
    </row>
    <row r="361" spans="1:21" x14ac:dyDescent="0.25">
      <c r="A361" s="214">
        <v>364</v>
      </c>
      <c r="C361" s="232" t="s">
        <v>323</v>
      </c>
      <c r="E361" s="216" t="s">
        <v>324</v>
      </c>
      <c r="G361" s="217">
        <v>-50</v>
      </c>
      <c r="I361" s="218">
        <v>354797240.31999999</v>
      </c>
      <c r="J361" s="231"/>
      <c r="K361" s="220">
        <v>152141111</v>
      </c>
      <c r="L361" s="220"/>
      <c r="M361" s="333">
        <f t="shared" si="47"/>
        <v>380054749</v>
      </c>
      <c r="N361" s="220"/>
      <c r="O361" s="220">
        <f t="shared" si="48"/>
        <v>9477978</v>
      </c>
      <c r="Q361" s="340">
        <f t="shared" si="49"/>
        <v>2.67</v>
      </c>
      <c r="S361" s="222">
        <v>40.098716097462983</v>
      </c>
      <c r="U361" s="241"/>
    </row>
    <row r="362" spans="1:21" x14ac:dyDescent="0.25">
      <c r="A362" s="214">
        <v>365</v>
      </c>
      <c r="C362" s="112" t="s">
        <v>325</v>
      </c>
      <c r="E362" s="216" t="s">
        <v>326</v>
      </c>
      <c r="G362" s="217">
        <v>-30</v>
      </c>
      <c r="I362" s="218">
        <v>337937644.26999998</v>
      </c>
      <c r="J362" s="231"/>
      <c r="K362" s="220">
        <v>119403224</v>
      </c>
      <c r="L362" s="220"/>
      <c r="M362" s="333">
        <f t="shared" si="47"/>
        <v>319915714</v>
      </c>
      <c r="N362" s="220"/>
      <c r="O362" s="220">
        <f t="shared" si="48"/>
        <v>8351144</v>
      </c>
      <c r="Q362" s="340">
        <f t="shared" si="49"/>
        <v>2.4700000000000002</v>
      </c>
      <c r="S362" s="222">
        <v>38.308010734816691</v>
      </c>
      <c r="U362" s="241"/>
    </row>
    <row r="363" spans="1:21" x14ac:dyDescent="0.25">
      <c r="A363" s="214">
        <v>366</v>
      </c>
      <c r="C363" s="215" t="s">
        <v>327</v>
      </c>
      <c r="E363" s="216" t="s">
        <v>314</v>
      </c>
      <c r="G363" s="217">
        <v>0</v>
      </c>
      <c r="I363" s="218">
        <v>2050521.69</v>
      </c>
      <c r="J363" s="231"/>
      <c r="K363" s="220">
        <v>832564</v>
      </c>
      <c r="L363" s="220"/>
      <c r="M363" s="333">
        <f t="shared" si="47"/>
        <v>1217958</v>
      </c>
      <c r="N363" s="220"/>
      <c r="O363" s="220">
        <f t="shared" si="48"/>
        <v>47571</v>
      </c>
      <c r="Q363" s="340">
        <f t="shared" si="49"/>
        <v>2.3199999999999998</v>
      </c>
      <c r="S363" s="222">
        <v>25.602951377940343</v>
      </c>
      <c r="U363" s="241"/>
    </row>
    <row r="364" spans="1:21" x14ac:dyDescent="0.25">
      <c r="A364" s="214">
        <v>367</v>
      </c>
      <c r="C364" s="112" t="s">
        <v>328</v>
      </c>
      <c r="E364" s="216" t="s">
        <v>329</v>
      </c>
      <c r="G364" s="217">
        <v>-20</v>
      </c>
      <c r="I364" s="218">
        <v>181393660.78999999</v>
      </c>
      <c r="J364" s="231"/>
      <c r="K364" s="220">
        <v>40586062</v>
      </c>
      <c r="L364" s="220"/>
      <c r="M364" s="333">
        <f t="shared" si="47"/>
        <v>177086331</v>
      </c>
      <c r="N364" s="220"/>
      <c r="O364" s="220">
        <f t="shared" si="48"/>
        <v>4406186</v>
      </c>
      <c r="Q364" s="340">
        <f t="shared" si="49"/>
        <v>2.4300000000000002</v>
      </c>
      <c r="S364" s="222">
        <v>40.190389375300995</v>
      </c>
      <c r="U364" s="241"/>
    </row>
    <row r="365" spans="1:21" x14ac:dyDescent="0.25">
      <c r="A365" s="214">
        <v>368</v>
      </c>
      <c r="C365" s="112" t="s">
        <v>330</v>
      </c>
      <c r="E365" s="216" t="s">
        <v>331</v>
      </c>
      <c r="G365" s="217">
        <v>-5</v>
      </c>
      <c r="I365" s="218">
        <v>308054000.11000001</v>
      </c>
      <c r="J365" s="231"/>
      <c r="K365" s="220">
        <v>141176694</v>
      </c>
      <c r="L365" s="220"/>
      <c r="M365" s="333">
        <f t="shared" si="47"/>
        <v>182280006</v>
      </c>
      <c r="N365" s="220"/>
      <c r="O365" s="220">
        <f t="shared" si="48"/>
        <v>5515604</v>
      </c>
      <c r="Q365" s="340">
        <f t="shared" si="49"/>
        <v>1.79</v>
      </c>
      <c r="S365" s="222">
        <v>33.048058925187526</v>
      </c>
      <c r="U365" s="241"/>
    </row>
    <row r="366" spans="1:21" x14ac:dyDescent="0.25">
      <c r="A366" s="214">
        <v>369</v>
      </c>
      <c r="C366" s="112" t="s">
        <v>332</v>
      </c>
      <c r="E366" s="216" t="s">
        <v>333</v>
      </c>
      <c r="G366" s="217">
        <v>-25</v>
      </c>
      <c r="I366" s="218">
        <v>94875368.049999997</v>
      </c>
      <c r="J366" s="231"/>
      <c r="K366" s="220">
        <v>61837515</v>
      </c>
      <c r="L366" s="220"/>
      <c r="M366" s="333">
        <f t="shared" si="47"/>
        <v>56756695</v>
      </c>
      <c r="N366" s="220"/>
      <c r="O366" s="220">
        <f t="shared" si="48"/>
        <v>1549728</v>
      </c>
      <c r="Q366" s="340">
        <f t="shared" si="49"/>
        <v>1.63</v>
      </c>
      <c r="S366" s="222">
        <v>36.623649440417928</v>
      </c>
      <c r="U366" s="241"/>
    </row>
    <row r="367" spans="1:21" x14ac:dyDescent="0.25">
      <c r="A367" s="214">
        <v>370</v>
      </c>
      <c r="C367" s="112" t="s">
        <v>334</v>
      </c>
      <c r="E367" s="216" t="s">
        <v>335</v>
      </c>
      <c r="F367" s="210" t="s">
        <v>178</v>
      </c>
      <c r="G367" s="217">
        <v>0</v>
      </c>
      <c r="I367" s="218">
        <v>66212808.460000001</v>
      </c>
      <c r="J367" s="231"/>
      <c r="K367" s="220">
        <v>56280887</v>
      </c>
      <c r="L367" s="220"/>
      <c r="M367" s="333">
        <f t="shared" si="47"/>
        <v>9931921</v>
      </c>
      <c r="N367" s="220"/>
      <c r="O367" s="220">
        <f t="shared" si="48"/>
        <v>2326567</v>
      </c>
      <c r="Q367" s="340">
        <f t="shared" si="49"/>
        <v>3.51</v>
      </c>
      <c r="S367" s="222">
        <v>4.268916820362362</v>
      </c>
      <c r="U367" s="241"/>
    </row>
    <row r="368" spans="1:21" x14ac:dyDescent="0.25">
      <c r="A368" s="214">
        <v>370.1</v>
      </c>
      <c r="C368" s="112" t="s">
        <v>336</v>
      </c>
      <c r="E368" s="216" t="s">
        <v>335</v>
      </c>
      <c r="G368" s="217">
        <v>0</v>
      </c>
      <c r="I368" s="218">
        <v>10416674.08</v>
      </c>
      <c r="J368" s="231"/>
      <c r="K368" s="220">
        <v>3863114</v>
      </c>
      <c r="L368" s="220"/>
      <c r="M368" s="333">
        <f t="shared" si="47"/>
        <v>6553560</v>
      </c>
      <c r="N368" s="220"/>
      <c r="O368" s="220">
        <f t="shared" si="48"/>
        <v>447268</v>
      </c>
      <c r="Q368" s="340">
        <f t="shared" si="49"/>
        <v>4.29</v>
      </c>
      <c r="S368" s="222">
        <v>14.65242315569189</v>
      </c>
      <c r="U368" s="241"/>
    </row>
    <row r="369" spans="1:21" x14ac:dyDescent="0.25">
      <c r="A369" s="214"/>
      <c r="C369" s="112" t="s">
        <v>337</v>
      </c>
      <c r="E369" s="216"/>
      <c r="G369" s="217"/>
      <c r="I369" s="218"/>
      <c r="J369" s="231"/>
      <c r="K369" s="220">
        <v>-22208790</v>
      </c>
      <c r="L369" s="220"/>
      <c r="M369" s="333">
        <f t="shared" si="47"/>
        <v>22208790</v>
      </c>
      <c r="N369" s="220"/>
      <c r="O369" s="220"/>
      <c r="Q369" s="342">
        <v>0</v>
      </c>
      <c r="S369" s="222"/>
      <c r="U369" s="241"/>
    </row>
    <row r="370" spans="1:21" x14ac:dyDescent="0.25">
      <c r="A370" s="214">
        <v>370.2</v>
      </c>
      <c r="C370" s="215" t="s">
        <v>339</v>
      </c>
      <c r="E370" s="216" t="s">
        <v>340</v>
      </c>
      <c r="G370" s="217">
        <v>0</v>
      </c>
      <c r="I370" s="218">
        <v>698893.34</v>
      </c>
      <c r="J370" s="231"/>
      <c r="K370" s="220">
        <v>4284</v>
      </c>
      <c r="L370" s="220"/>
      <c r="M370" s="333">
        <f t="shared" si="47"/>
        <v>694609</v>
      </c>
      <c r="N370" s="220"/>
      <c r="O370" s="220">
        <f>ROUND(M370/S370,0)</f>
        <v>47904</v>
      </c>
      <c r="Q370" s="340">
        <f t="shared" ref="Q370:Q372" si="50">ROUND(O370/I370*100,2)</f>
        <v>6.85</v>
      </c>
      <c r="S370" s="222">
        <v>14.5000208750835</v>
      </c>
      <c r="U370" s="241"/>
    </row>
    <row r="371" spans="1:21" x14ac:dyDescent="0.25">
      <c r="A371" s="214">
        <v>371</v>
      </c>
      <c r="C371" s="112" t="s">
        <v>341</v>
      </c>
      <c r="E371" s="216" t="s">
        <v>342</v>
      </c>
      <c r="G371" s="217">
        <v>-10</v>
      </c>
      <c r="I371" s="218">
        <v>17054091.739999998</v>
      </c>
      <c r="J371" s="231"/>
      <c r="K371" s="220">
        <v>17012710</v>
      </c>
      <c r="L371" s="220"/>
      <c r="M371" s="333">
        <f t="shared" si="47"/>
        <v>1746791</v>
      </c>
      <c r="N371" s="220"/>
      <c r="O371" s="220">
        <f>ROUND(M371/S371,0)</f>
        <v>90485</v>
      </c>
      <c r="Q371" s="340">
        <f t="shared" si="50"/>
        <v>0.53</v>
      </c>
      <c r="S371" s="222">
        <v>19.30475769464552</v>
      </c>
      <c r="U371" s="241"/>
    </row>
    <row r="372" spans="1:21" x14ac:dyDescent="0.25">
      <c r="A372" s="214">
        <v>373</v>
      </c>
      <c r="C372" s="112" t="s">
        <v>343</v>
      </c>
      <c r="E372" s="216" t="s">
        <v>344</v>
      </c>
      <c r="G372" s="217">
        <v>-10</v>
      </c>
      <c r="I372" s="223">
        <v>95997822.299999997</v>
      </c>
      <c r="J372" s="231"/>
      <c r="K372" s="220">
        <v>20947022</v>
      </c>
      <c r="L372" s="220"/>
      <c r="M372" s="333">
        <f t="shared" si="47"/>
        <v>84650583</v>
      </c>
      <c r="N372" s="220"/>
      <c r="O372" s="220">
        <f>ROUND(M372/S372,0)</f>
        <v>3837892</v>
      </c>
      <c r="Q372" s="345">
        <f t="shared" si="50"/>
        <v>4</v>
      </c>
      <c r="S372" s="222">
        <v>22.056530772622054</v>
      </c>
      <c r="U372" s="241"/>
    </row>
    <row r="373" spans="1:21" x14ac:dyDescent="0.25">
      <c r="A373" s="214"/>
      <c r="E373" s="216"/>
      <c r="G373" s="217"/>
      <c r="I373" s="218"/>
      <c r="K373" s="233"/>
      <c r="L373" s="211"/>
      <c r="M373" s="233"/>
      <c r="N373" s="211"/>
      <c r="O373" s="233"/>
      <c r="Q373" s="342"/>
      <c r="S373" s="222"/>
      <c r="U373" s="241"/>
    </row>
    <row r="374" spans="1:21" ht="15.6" x14ac:dyDescent="0.3">
      <c r="A374" s="214"/>
      <c r="C374" s="188" t="s">
        <v>345</v>
      </c>
      <c r="E374" s="216"/>
      <c r="G374" s="217"/>
      <c r="H374" s="228"/>
      <c r="I374" s="227">
        <f>+SUBTOTAL(9,I358:I373)</f>
        <v>1655605208.0799999</v>
      </c>
      <c r="J374" s="228"/>
      <c r="K374" s="229">
        <f>+SUBTOTAL(9,K358:K373)</f>
        <v>643434327</v>
      </c>
      <c r="L374" s="229"/>
      <c r="M374" s="229">
        <f>+SUBTOTAL(9,M358:M373)</f>
        <v>1414981710</v>
      </c>
      <c r="N374" s="229"/>
      <c r="O374" s="229">
        <f>+SUBTOTAL(9,O358:O373)</f>
        <v>40309673</v>
      </c>
      <c r="P374" s="228"/>
      <c r="Q374" s="341">
        <f>ROUND(((O374/I374)*100),2)</f>
        <v>2.4300000000000002</v>
      </c>
      <c r="S374" s="222"/>
      <c r="U374" s="241"/>
    </row>
    <row r="375" spans="1:21" ht="15.6" x14ac:dyDescent="0.3">
      <c r="A375" s="214"/>
      <c r="C375" s="188"/>
      <c r="E375" s="216"/>
      <c r="G375" s="217"/>
      <c r="H375" s="228"/>
      <c r="I375" s="218"/>
      <c r="J375" s="228"/>
      <c r="K375" s="229"/>
      <c r="L375" s="229"/>
      <c r="M375" s="229"/>
      <c r="N375" s="229"/>
      <c r="O375" s="229"/>
      <c r="P375" s="228"/>
      <c r="Q375" s="342"/>
      <c r="S375" s="222"/>
      <c r="U375" s="241"/>
    </row>
    <row r="376" spans="1:21" x14ac:dyDescent="0.25">
      <c r="A376" s="214"/>
      <c r="E376" s="202"/>
      <c r="G376" s="217"/>
      <c r="I376" s="218"/>
      <c r="K376" s="211"/>
      <c r="L376" s="211"/>
      <c r="M376" s="211"/>
      <c r="N376" s="211"/>
      <c r="O376" s="211"/>
      <c r="Q376" s="342"/>
      <c r="S376" s="222"/>
      <c r="U376" s="241"/>
    </row>
    <row r="377" spans="1:21" ht="15.6" x14ac:dyDescent="0.3">
      <c r="A377" s="214"/>
      <c r="C377" s="196" t="s">
        <v>346</v>
      </c>
      <c r="E377" s="202"/>
      <c r="G377" s="217"/>
      <c r="I377" s="218"/>
      <c r="K377" s="211"/>
      <c r="L377" s="211"/>
      <c r="M377" s="211"/>
      <c r="N377" s="211"/>
      <c r="O377" s="211"/>
      <c r="Q377" s="342"/>
      <c r="S377" s="222"/>
      <c r="U377" s="241"/>
    </row>
    <row r="378" spans="1:21" ht="15.6" x14ac:dyDescent="0.3">
      <c r="A378" s="214"/>
      <c r="C378" s="205"/>
      <c r="E378" s="202"/>
      <c r="G378" s="217"/>
      <c r="I378" s="218"/>
      <c r="K378" s="211"/>
      <c r="L378" s="211"/>
      <c r="M378" s="211"/>
      <c r="N378" s="211"/>
      <c r="O378" s="211"/>
      <c r="Q378" s="342"/>
      <c r="S378" s="222"/>
      <c r="U378" s="241"/>
    </row>
    <row r="379" spans="1:21" x14ac:dyDescent="0.25">
      <c r="A379" s="214">
        <v>390.1</v>
      </c>
      <c r="C379" s="254" t="s">
        <v>347</v>
      </c>
      <c r="E379" s="216" t="s">
        <v>348</v>
      </c>
      <c r="G379" s="217">
        <v>-15</v>
      </c>
      <c r="I379" s="218">
        <v>56676361.140000001</v>
      </c>
      <c r="J379" s="231"/>
      <c r="K379" s="220">
        <v>11157166</v>
      </c>
      <c r="L379" s="220"/>
      <c r="M379" s="333">
        <f t="shared" ref="M379:M391" si="51">ROUND(I379*(1-(G379/100))-K379,0)</f>
        <v>54020649</v>
      </c>
      <c r="N379" s="220"/>
      <c r="O379" s="220">
        <f t="shared" ref="O379:O391" si="52">ROUND(M379/S379,0)</f>
        <v>1378746</v>
      </c>
      <c r="Q379" s="340">
        <f t="shared" ref="Q379:Q391" si="53">ROUND(O379/I379*100,2)</f>
        <v>2.4300000000000002</v>
      </c>
      <c r="S379" s="222">
        <v>39.181001431735794</v>
      </c>
      <c r="U379" s="241"/>
    </row>
    <row r="380" spans="1:21" x14ac:dyDescent="0.25">
      <c r="A380" s="214">
        <v>390.2</v>
      </c>
      <c r="C380" s="254" t="s">
        <v>349</v>
      </c>
      <c r="E380" s="216" t="s">
        <v>350</v>
      </c>
      <c r="G380" s="217">
        <v>-10</v>
      </c>
      <c r="I380" s="218">
        <v>528658.32999999996</v>
      </c>
      <c r="J380" s="231"/>
      <c r="K380" s="220">
        <v>445844</v>
      </c>
      <c r="L380" s="220"/>
      <c r="M380" s="333">
        <f t="shared" si="51"/>
        <v>135680</v>
      </c>
      <c r="N380" s="220"/>
      <c r="O380" s="220">
        <f t="shared" si="52"/>
        <v>7551</v>
      </c>
      <c r="Q380" s="340">
        <f t="shared" si="53"/>
        <v>1.43</v>
      </c>
      <c r="S380" s="222">
        <v>17.968480995894584</v>
      </c>
      <c r="U380" s="241"/>
    </row>
    <row r="381" spans="1:21" x14ac:dyDescent="0.25">
      <c r="A381" s="214">
        <v>391.1</v>
      </c>
      <c r="C381" s="254" t="s">
        <v>351</v>
      </c>
      <c r="E381" s="216" t="s">
        <v>173</v>
      </c>
      <c r="G381" s="217">
        <v>0</v>
      </c>
      <c r="I381" s="218">
        <v>9997759.4700000007</v>
      </c>
      <c r="J381" s="231"/>
      <c r="K381" s="220">
        <v>5677517</v>
      </c>
      <c r="L381" s="220"/>
      <c r="M381" s="333">
        <f t="shared" si="51"/>
        <v>4320242</v>
      </c>
      <c r="N381" s="220"/>
      <c r="O381" s="220">
        <f t="shared" si="52"/>
        <v>435890</v>
      </c>
      <c r="Q381" s="340">
        <f t="shared" si="53"/>
        <v>4.3600000000000003</v>
      </c>
      <c r="S381" s="222">
        <v>9.9113124870953673</v>
      </c>
      <c r="U381" s="241"/>
    </row>
    <row r="382" spans="1:21" x14ac:dyDescent="0.25">
      <c r="A382" s="214">
        <v>391.2</v>
      </c>
      <c r="C382" s="254" t="s">
        <v>352</v>
      </c>
      <c r="E382" s="216" t="s">
        <v>175</v>
      </c>
      <c r="G382" s="217">
        <v>0</v>
      </c>
      <c r="I382" s="218">
        <v>26955602.789999999</v>
      </c>
      <c r="J382" s="231"/>
      <c r="K382" s="220">
        <v>14275399</v>
      </c>
      <c r="L382" s="220"/>
      <c r="M382" s="333">
        <f t="shared" si="51"/>
        <v>12680204</v>
      </c>
      <c r="N382" s="220"/>
      <c r="O382" s="220">
        <f t="shared" si="52"/>
        <v>3152434</v>
      </c>
      <c r="Q382" s="340">
        <f t="shared" si="53"/>
        <v>11.69</v>
      </c>
      <c r="S382" s="222">
        <v>4.0223535211205057</v>
      </c>
      <c r="U382" s="241"/>
    </row>
    <row r="383" spans="1:21" x14ac:dyDescent="0.25">
      <c r="A383" s="214">
        <v>391.31</v>
      </c>
      <c r="C383" s="254" t="s">
        <v>353</v>
      </c>
      <c r="E383" s="216" t="s">
        <v>354</v>
      </c>
      <c r="G383" s="217">
        <v>0</v>
      </c>
      <c r="I383" s="218">
        <v>7487177.8600000003</v>
      </c>
      <c r="J383" s="231"/>
      <c r="K383" s="220">
        <v>3350909</v>
      </c>
      <c r="L383" s="220"/>
      <c r="M383" s="333">
        <f t="shared" si="51"/>
        <v>4136269</v>
      </c>
      <c r="N383" s="220"/>
      <c r="O383" s="220">
        <f t="shared" si="52"/>
        <v>1873226</v>
      </c>
      <c r="Q383" s="340">
        <f t="shared" si="53"/>
        <v>25.02</v>
      </c>
      <c r="S383" s="222">
        <v>2.2080992896746041</v>
      </c>
      <c r="U383" s="241"/>
    </row>
    <row r="384" spans="1:21" x14ac:dyDescent="0.25">
      <c r="A384" s="214">
        <v>392</v>
      </c>
      <c r="C384" s="215" t="s">
        <v>355</v>
      </c>
      <c r="E384" s="216" t="s">
        <v>356</v>
      </c>
      <c r="G384" s="217">
        <v>0</v>
      </c>
      <c r="I384" s="218">
        <v>1080256.71</v>
      </c>
      <c r="J384" s="231"/>
      <c r="K384" s="220">
        <v>850491</v>
      </c>
      <c r="L384" s="220"/>
      <c r="M384" s="333">
        <f t="shared" si="51"/>
        <v>229766</v>
      </c>
      <c r="N384" s="220"/>
      <c r="O384" s="220">
        <f t="shared" si="52"/>
        <v>21335</v>
      </c>
      <c r="Q384" s="340">
        <f t="shared" si="53"/>
        <v>1.97</v>
      </c>
      <c r="S384" s="222">
        <v>10.769439887508788</v>
      </c>
      <c r="U384" s="241"/>
    </row>
    <row r="385" spans="1:21" x14ac:dyDescent="0.25">
      <c r="A385" s="214">
        <v>392.1</v>
      </c>
      <c r="C385" s="215" t="s">
        <v>357</v>
      </c>
      <c r="E385" s="216" t="s">
        <v>358</v>
      </c>
      <c r="G385" s="217">
        <v>0</v>
      </c>
      <c r="I385" s="218">
        <v>4496087.6399999997</v>
      </c>
      <c r="J385" s="231"/>
      <c r="K385" s="220">
        <v>2506216</v>
      </c>
      <c r="L385" s="220"/>
      <c r="M385" s="333">
        <f t="shared" si="51"/>
        <v>1989872</v>
      </c>
      <c r="N385" s="220"/>
      <c r="O385" s="220">
        <f t="shared" si="52"/>
        <v>143633</v>
      </c>
      <c r="Q385" s="340">
        <f t="shared" si="53"/>
        <v>3.19</v>
      </c>
      <c r="S385" s="222">
        <v>13.853863666427632</v>
      </c>
      <c r="U385" s="241"/>
    </row>
    <row r="386" spans="1:21" x14ac:dyDescent="0.25">
      <c r="A386" s="214">
        <v>393</v>
      </c>
      <c r="C386" s="232" t="s">
        <v>359</v>
      </c>
      <c r="E386" s="216" t="s">
        <v>360</v>
      </c>
      <c r="G386" s="217">
        <v>0</v>
      </c>
      <c r="I386" s="218">
        <v>1504425.91</v>
      </c>
      <c r="J386" s="231"/>
      <c r="K386" s="220">
        <v>311738</v>
      </c>
      <c r="L386" s="220"/>
      <c r="M386" s="333">
        <f t="shared" si="51"/>
        <v>1192688</v>
      </c>
      <c r="N386" s="220"/>
      <c r="O386" s="220">
        <f t="shared" si="52"/>
        <v>66208</v>
      </c>
      <c r="Q386" s="340">
        <f t="shared" si="53"/>
        <v>4.4000000000000004</v>
      </c>
      <c r="S386" s="222">
        <v>18.014258095698406</v>
      </c>
      <c r="U386" s="241"/>
    </row>
    <row r="387" spans="1:21" x14ac:dyDescent="0.25">
      <c r="A387" s="214">
        <v>394</v>
      </c>
      <c r="C387" s="254" t="s">
        <v>361</v>
      </c>
      <c r="E387" s="216" t="s">
        <v>360</v>
      </c>
      <c r="G387" s="217">
        <v>0</v>
      </c>
      <c r="I387" s="218">
        <v>12146898.050000001</v>
      </c>
      <c r="J387" s="231"/>
      <c r="K387" s="220">
        <v>3584231</v>
      </c>
      <c r="L387" s="220"/>
      <c r="M387" s="333">
        <f t="shared" si="51"/>
        <v>8562667</v>
      </c>
      <c r="N387" s="220"/>
      <c r="O387" s="220">
        <f t="shared" si="52"/>
        <v>488036</v>
      </c>
      <c r="Q387" s="340">
        <f t="shared" si="53"/>
        <v>4.0199999999999996</v>
      </c>
      <c r="S387" s="222">
        <v>17.545154455818832</v>
      </c>
      <c r="U387" s="241"/>
    </row>
    <row r="388" spans="1:21" x14ac:dyDescent="0.25">
      <c r="A388" s="214">
        <v>396</v>
      </c>
      <c r="C388" s="254" t="s">
        <v>362</v>
      </c>
      <c r="E388" s="216" t="s">
        <v>363</v>
      </c>
      <c r="G388" s="217">
        <v>0</v>
      </c>
      <c r="I388" s="218">
        <v>2293200.2799999998</v>
      </c>
      <c r="J388" s="231"/>
      <c r="K388" s="220">
        <v>733922</v>
      </c>
      <c r="L388" s="220"/>
      <c r="M388" s="333">
        <f t="shared" si="51"/>
        <v>1559278</v>
      </c>
      <c r="N388" s="220"/>
      <c r="O388" s="220">
        <f t="shared" si="52"/>
        <v>129523</v>
      </c>
      <c r="Q388" s="340">
        <f t="shared" si="53"/>
        <v>5.65</v>
      </c>
      <c r="S388" s="222">
        <v>12.038618623719339</v>
      </c>
      <c r="U388" s="241"/>
    </row>
    <row r="389" spans="1:21" x14ac:dyDescent="0.25">
      <c r="A389" s="214">
        <v>397</v>
      </c>
      <c r="C389" s="232" t="s">
        <v>364</v>
      </c>
      <c r="E389" s="216" t="s">
        <v>365</v>
      </c>
      <c r="G389" s="217">
        <v>0</v>
      </c>
      <c r="I389" s="218">
        <v>25857151.870000001</v>
      </c>
      <c r="J389" s="231"/>
      <c r="K389" s="220">
        <v>8888012</v>
      </c>
      <c r="L389" s="220"/>
      <c r="M389" s="333">
        <f t="shared" si="51"/>
        <v>16969140</v>
      </c>
      <c r="N389" s="220"/>
      <c r="O389" s="220">
        <f t="shared" si="52"/>
        <v>1268220</v>
      </c>
      <c r="Q389" s="340">
        <f t="shared" si="53"/>
        <v>4.9000000000000004</v>
      </c>
      <c r="S389" s="222">
        <v>13.380281023797133</v>
      </c>
      <c r="U389" s="241"/>
    </row>
    <row r="390" spans="1:21" x14ac:dyDescent="0.25">
      <c r="A390" s="214">
        <v>397.1</v>
      </c>
      <c r="C390" s="232" t="s">
        <v>366</v>
      </c>
      <c r="E390" s="216" t="s">
        <v>367</v>
      </c>
      <c r="G390" s="217">
        <v>0</v>
      </c>
      <c r="I390" s="218">
        <v>20009653.109999999</v>
      </c>
      <c r="J390" s="231"/>
      <c r="K390" s="220">
        <v>7845508</v>
      </c>
      <c r="L390" s="220"/>
      <c r="M390" s="333">
        <f t="shared" si="51"/>
        <v>12164145</v>
      </c>
      <c r="N390" s="220"/>
      <c r="O390" s="220">
        <f t="shared" si="52"/>
        <v>2169315</v>
      </c>
      <c r="Q390" s="340">
        <f t="shared" si="53"/>
        <v>10.84</v>
      </c>
      <c r="S390" s="222">
        <v>5.607366841606682</v>
      </c>
      <c r="U390" s="241"/>
    </row>
    <row r="391" spans="1:21" x14ac:dyDescent="0.25">
      <c r="A391" s="214">
        <v>397.2</v>
      </c>
      <c r="C391" s="232" t="s">
        <v>368</v>
      </c>
      <c r="E391" s="216" t="s">
        <v>367</v>
      </c>
      <c r="G391" s="217">
        <v>0</v>
      </c>
      <c r="I391" s="223">
        <v>5875508.0300000003</v>
      </c>
      <c r="J391" s="231"/>
      <c r="K391" s="220">
        <v>497906</v>
      </c>
      <c r="L391" s="220"/>
      <c r="M391" s="333">
        <f t="shared" si="51"/>
        <v>5377602</v>
      </c>
      <c r="N391" s="220"/>
      <c r="O391" s="220">
        <f t="shared" si="52"/>
        <v>827323</v>
      </c>
      <c r="Q391" s="345">
        <f t="shared" si="53"/>
        <v>14.08</v>
      </c>
      <c r="R391" s="225"/>
      <c r="S391" s="222">
        <v>6.5000030217943898</v>
      </c>
      <c r="U391" s="241"/>
    </row>
    <row r="392" spans="1:21" x14ac:dyDescent="0.25">
      <c r="A392" s="214"/>
      <c r="E392" s="216"/>
      <c r="G392" s="217"/>
      <c r="I392" s="218"/>
      <c r="K392" s="233"/>
      <c r="L392" s="211"/>
      <c r="M392" s="233"/>
      <c r="N392" s="211"/>
      <c r="O392" s="233"/>
      <c r="Q392" s="221"/>
      <c r="S392" s="222"/>
      <c r="U392" s="241"/>
    </row>
    <row r="393" spans="1:21" ht="15.6" x14ac:dyDescent="0.3">
      <c r="C393" s="188" t="s">
        <v>369</v>
      </c>
      <c r="E393" s="202"/>
      <c r="G393" s="217"/>
      <c r="I393" s="271">
        <f>+SUBTOTAL(9,I379:I392)</f>
        <v>174908741.18999997</v>
      </c>
      <c r="J393" s="228"/>
      <c r="K393" s="272">
        <f>+SUBTOTAL(9,K379:K392)</f>
        <v>60124859</v>
      </c>
      <c r="L393" s="229"/>
      <c r="M393" s="272">
        <f>+SUBTOTAL(9,M379:M392)</f>
        <v>123338202</v>
      </c>
      <c r="N393" s="229"/>
      <c r="O393" s="272">
        <f>+SUBTOTAL(9,O379:O392)</f>
        <v>11961440</v>
      </c>
      <c r="P393" s="228"/>
      <c r="Q393" s="338">
        <f>ROUND(((O393/I393)*100),2)</f>
        <v>6.84</v>
      </c>
      <c r="S393" s="273"/>
      <c r="U393" s="241"/>
    </row>
    <row r="394" spans="1:21" ht="15.6" x14ac:dyDescent="0.3">
      <c r="C394" s="228"/>
      <c r="E394" s="202"/>
      <c r="G394" s="217"/>
      <c r="I394" s="227"/>
      <c r="J394" s="228"/>
      <c r="K394" s="229"/>
      <c r="L394" s="229"/>
      <c r="M394" s="229"/>
      <c r="N394" s="229"/>
      <c r="O394" s="229"/>
      <c r="P394" s="228"/>
      <c r="Q394" s="221"/>
      <c r="S394" s="273"/>
    </row>
    <row r="395" spans="1:21" ht="16.2" thickBot="1" x14ac:dyDescent="0.35">
      <c r="C395" s="188" t="s">
        <v>370</v>
      </c>
      <c r="E395" s="202"/>
      <c r="G395" s="217"/>
      <c r="I395" s="274">
        <f>+SUBTOTAL(9,I16:I394)</f>
        <v>8449146032.4399977</v>
      </c>
      <c r="J395" s="228"/>
      <c r="K395" s="275">
        <f>+SUBTOTAL(9,K16:K394)</f>
        <v>2821716576</v>
      </c>
      <c r="L395" s="229"/>
      <c r="M395" s="275">
        <f>+SUBTOTAL(9,M16:M394)</f>
        <v>6587233934</v>
      </c>
      <c r="N395" s="229"/>
      <c r="O395" s="275">
        <f>+SUBTOTAL(9,O16:O394)</f>
        <v>260856250</v>
      </c>
      <c r="P395" s="228"/>
      <c r="Q395" s="230">
        <f>ROUND(((O395/I395)*100),2)</f>
        <v>3.09</v>
      </c>
      <c r="S395" s="273"/>
    </row>
    <row r="396" spans="1:21" ht="16.2" thickTop="1" x14ac:dyDescent="0.3">
      <c r="C396" s="188"/>
      <c r="E396" s="202"/>
      <c r="G396" s="217"/>
      <c r="I396" s="276"/>
      <c r="J396" s="228"/>
      <c r="K396" s="277"/>
      <c r="L396" s="229"/>
      <c r="M396" s="277"/>
      <c r="N396" s="229"/>
      <c r="O396" s="277"/>
      <c r="P396" s="228"/>
      <c r="Q396" s="221"/>
      <c r="S396" s="273"/>
    </row>
    <row r="397" spans="1:21" ht="15.6" x14ac:dyDescent="0.3">
      <c r="C397" s="188"/>
      <c r="E397" s="202"/>
      <c r="G397" s="217"/>
      <c r="I397" s="218"/>
      <c r="J397" s="228"/>
      <c r="K397" s="229"/>
      <c r="L397" s="229"/>
      <c r="M397" s="229"/>
      <c r="N397" s="229"/>
      <c r="O397" s="229"/>
      <c r="P397" s="228"/>
      <c r="Q397" s="221"/>
      <c r="S397" s="273"/>
    </row>
    <row r="398" spans="1:21" ht="15.6" x14ac:dyDescent="0.3">
      <c r="C398" s="212" t="s">
        <v>371</v>
      </c>
      <c r="E398" s="202"/>
      <c r="G398" s="217"/>
      <c r="I398" s="218"/>
      <c r="J398" s="219"/>
      <c r="K398" s="211"/>
      <c r="L398" s="211"/>
      <c r="M398" s="211"/>
      <c r="N398" s="211"/>
      <c r="O398" s="211"/>
      <c r="P398" s="219"/>
      <c r="Q398" s="221"/>
      <c r="S398" s="226"/>
    </row>
    <row r="399" spans="1:21" x14ac:dyDescent="0.25">
      <c r="E399" s="202"/>
      <c r="G399" s="217"/>
      <c r="I399" s="218"/>
      <c r="J399" s="219"/>
      <c r="K399" s="211"/>
      <c r="L399" s="211"/>
      <c r="M399" s="211"/>
      <c r="N399" s="211"/>
      <c r="O399" s="211"/>
      <c r="P399" s="219"/>
      <c r="Q399" s="221"/>
      <c r="S399" s="226"/>
    </row>
    <row r="400" spans="1:21" x14ac:dyDescent="0.25">
      <c r="A400" s="214">
        <v>301</v>
      </c>
      <c r="C400" s="112" t="s">
        <v>372</v>
      </c>
      <c r="E400" s="202"/>
      <c r="G400" s="217"/>
      <c r="I400" s="218">
        <v>44455.58</v>
      </c>
      <c r="J400" s="219"/>
      <c r="K400" s="211"/>
      <c r="L400" s="211"/>
      <c r="M400" s="211"/>
      <c r="N400" s="211"/>
      <c r="O400" s="211"/>
      <c r="P400" s="219"/>
      <c r="Q400" s="221"/>
      <c r="S400" s="226"/>
    </row>
    <row r="401" spans="1:19" x14ac:dyDescent="0.25">
      <c r="A401" s="214">
        <v>310.2</v>
      </c>
      <c r="C401" s="112" t="s">
        <v>373</v>
      </c>
      <c r="E401" s="202"/>
      <c r="G401" s="217"/>
      <c r="I401" s="218">
        <v>22958202.420000002</v>
      </c>
      <c r="J401" s="219"/>
      <c r="K401" s="211"/>
      <c r="L401" s="211"/>
      <c r="M401" s="211"/>
      <c r="N401" s="211"/>
      <c r="O401" s="211"/>
      <c r="P401" s="219"/>
      <c r="Q401" s="221"/>
      <c r="S401" s="226"/>
    </row>
    <row r="402" spans="1:19" x14ac:dyDescent="0.25">
      <c r="A402" s="214">
        <v>340.2</v>
      </c>
      <c r="C402" s="112" t="s">
        <v>373</v>
      </c>
      <c r="E402" s="202"/>
      <c r="G402" s="217"/>
      <c r="I402" s="218">
        <v>135099.01999999999</v>
      </c>
      <c r="J402" s="219"/>
      <c r="K402" s="211"/>
      <c r="L402" s="211"/>
      <c r="M402" s="211"/>
      <c r="N402" s="211"/>
      <c r="O402" s="211"/>
      <c r="P402" s="219"/>
      <c r="Q402" s="221"/>
      <c r="S402" s="226"/>
    </row>
    <row r="403" spans="1:19" x14ac:dyDescent="0.25">
      <c r="A403" s="214">
        <v>350.2</v>
      </c>
      <c r="C403" s="112" t="s">
        <v>373</v>
      </c>
      <c r="E403" s="202"/>
      <c r="G403" s="217"/>
      <c r="I403" s="218">
        <v>2360270.0699999998</v>
      </c>
      <c r="J403" s="219"/>
      <c r="K403" s="211"/>
      <c r="L403" s="211"/>
      <c r="M403" s="211"/>
      <c r="N403" s="211"/>
      <c r="O403" s="211"/>
      <c r="P403" s="219"/>
      <c r="Q403" s="221"/>
      <c r="S403" s="226"/>
    </row>
    <row r="404" spans="1:19" x14ac:dyDescent="0.25">
      <c r="A404" s="214">
        <v>360.2</v>
      </c>
      <c r="C404" s="112" t="s">
        <v>374</v>
      </c>
      <c r="E404" s="202"/>
      <c r="G404" s="217"/>
      <c r="I404" s="218">
        <v>5673927.9500000011</v>
      </c>
      <c r="J404" s="219"/>
      <c r="K404" s="252"/>
      <c r="L404" s="211"/>
      <c r="M404" s="211"/>
      <c r="N404" s="211"/>
      <c r="O404" s="211"/>
      <c r="P404" s="219"/>
      <c r="Q404" s="221"/>
      <c r="S404" s="226"/>
    </row>
    <row r="405" spans="1:19" x14ac:dyDescent="0.25">
      <c r="A405" s="214">
        <v>389.2</v>
      </c>
      <c r="C405" s="112" t="s">
        <v>374</v>
      </c>
      <c r="E405" s="202"/>
      <c r="G405" s="217"/>
      <c r="I405" s="223">
        <v>2810081.6</v>
      </c>
      <c r="J405" s="219"/>
      <c r="K405" s="252"/>
      <c r="L405" s="211"/>
      <c r="M405" s="211"/>
      <c r="N405" s="211"/>
      <c r="O405" s="211"/>
      <c r="P405" s="219"/>
      <c r="Q405" s="221"/>
      <c r="S405" s="226"/>
    </row>
    <row r="406" spans="1:19" x14ac:dyDescent="0.25">
      <c r="A406" s="214"/>
      <c r="E406" s="202"/>
      <c r="G406" s="217"/>
      <c r="I406" s="218"/>
      <c r="J406" s="219"/>
      <c r="K406" s="252"/>
      <c r="L406" s="211"/>
      <c r="M406" s="211"/>
      <c r="N406" s="211"/>
      <c r="O406" s="211"/>
      <c r="P406" s="219"/>
      <c r="Q406" s="221"/>
      <c r="S406" s="226"/>
    </row>
    <row r="407" spans="1:19" ht="15.6" x14ac:dyDescent="0.3">
      <c r="C407" s="188" t="s">
        <v>375</v>
      </c>
      <c r="G407" s="217"/>
      <c r="I407" s="271">
        <f>+SUBTOTAL(9,I400:I406)</f>
        <v>33982036.640000001</v>
      </c>
      <c r="J407" s="278"/>
      <c r="K407" s="277"/>
      <c r="L407" s="229"/>
      <c r="M407" s="229"/>
      <c r="N407" s="229"/>
      <c r="O407" s="229"/>
      <c r="P407" s="278"/>
      <c r="Q407" s="221"/>
      <c r="S407" s="226"/>
    </row>
    <row r="408" spans="1:19" s="215" customFormat="1" x14ac:dyDescent="0.25">
      <c r="A408" s="279"/>
      <c r="B408" s="262"/>
      <c r="C408" s="254"/>
      <c r="E408" s="202"/>
      <c r="F408" s="202"/>
      <c r="G408" s="217"/>
      <c r="I408" s="218"/>
      <c r="J408" s="280"/>
      <c r="K408" s="246"/>
      <c r="L408" s="256"/>
      <c r="M408" s="256"/>
      <c r="N408" s="256"/>
      <c r="O408" s="256"/>
      <c r="P408" s="280"/>
      <c r="Q408" s="281"/>
      <c r="S408" s="282"/>
    </row>
    <row r="409" spans="1:19" ht="16.2" thickBot="1" x14ac:dyDescent="0.35">
      <c r="C409" s="188" t="s">
        <v>376</v>
      </c>
      <c r="G409" s="217"/>
      <c r="I409" s="227">
        <f>+SUBTOTAL(9,I16:I408)</f>
        <v>8483128069.079998</v>
      </c>
      <c r="J409" s="278"/>
      <c r="K409" s="283">
        <f>+SUBTOTAL(9,K16:K408)</f>
        <v>2821716576</v>
      </c>
      <c r="L409" s="229"/>
      <c r="M409" s="283">
        <f>+SUBTOTAL(9,M16:M408)</f>
        <v>6587233934</v>
      </c>
      <c r="N409" s="229"/>
      <c r="O409" s="283">
        <f>+SUBTOTAL(9,O16:O408)</f>
        <v>260856250</v>
      </c>
      <c r="P409" s="278"/>
      <c r="Q409" s="221"/>
      <c r="S409" s="226"/>
    </row>
    <row r="410" spans="1:19" ht="16.2" thickTop="1" x14ac:dyDescent="0.3">
      <c r="C410" s="188"/>
      <c r="G410" s="217"/>
      <c r="I410" s="284"/>
      <c r="J410" s="278"/>
      <c r="K410" s="285"/>
      <c r="L410" s="229"/>
      <c r="M410" s="285"/>
      <c r="N410" s="229"/>
      <c r="O410" s="285"/>
      <c r="P410" s="278"/>
      <c r="Q410" s="219"/>
    </row>
    <row r="411" spans="1:19" ht="15.6" x14ac:dyDescent="0.3">
      <c r="C411" s="188"/>
      <c r="G411" s="217"/>
      <c r="I411" s="286"/>
      <c r="J411" s="278"/>
      <c r="K411" s="229"/>
      <c r="L411" s="229"/>
      <c r="M411" s="229"/>
      <c r="N411" s="229"/>
      <c r="O411" s="229"/>
      <c r="P411" s="278"/>
      <c r="Q411" s="219"/>
    </row>
    <row r="412" spans="1:19" ht="15.6" x14ac:dyDescent="0.3">
      <c r="B412" s="189" t="s">
        <v>178</v>
      </c>
      <c r="C412" s="254" t="s">
        <v>377</v>
      </c>
      <c r="G412" s="217"/>
      <c r="I412" s="287"/>
      <c r="J412" s="278"/>
      <c r="K412" s="287"/>
      <c r="L412" s="229"/>
      <c r="M412" s="229"/>
      <c r="N412" s="229"/>
      <c r="O412" s="229"/>
      <c r="P412" s="278"/>
      <c r="Q412" s="219"/>
    </row>
    <row r="413" spans="1:19" x14ac:dyDescent="0.25">
      <c r="B413" s="209" t="s">
        <v>378</v>
      </c>
      <c r="C413" s="215" t="s">
        <v>379</v>
      </c>
      <c r="G413" s="217"/>
      <c r="I413" s="288"/>
      <c r="J413" s="219"/>
      <c r="K413" s="211"/>
      <c r="L413" s="211"/>
      <c r="M413" s="211"/>
      <c r="N413" s="211"/>
      <c r="O413" s="211"/>
      <c r="P413" s="219"/>
      <c r="Q413" s="219"/>
    </row>
    <row r="414" spans="1:19" x14ac:dyDescent="0.25">
      <c r="B414" s="262" t="s">
        <v>380</v>
      </c>
      <c r="C414" s="254" t="s">
        <v>381</v>
      </c>
    </row>
    <row r="416" spans="1:19" x14ac:dyDescent="0.25">
      <c r="A416" s="214" t="s">
        <v>382</v>
      </c>
      <c r="B416" s="259" t="s">
        <v>383</v>
      </c>
      <c r="C416" s="251"/>
    </row>
    <row r="417" spans="1:3" x14ac:dyDescent="0.25">
      <c r="A417" s="214"/>
      <c r="B417" s="112"/>
      <c r="C417" s="289" t="s">
        <v>384</v>
      </c>
    </row>
    <row r="418" spans="1:3" x14ac:dyDescent="0.25">
      <c r="A418" s="214"/>
      <c r="B418" s="112"/>
      <c r="C418" s="290" t="s">
        <v>385</v>
      </c>
    </row>
    <row r="419" spans="1:3" x14ac:dyDescent="0.25">
      <c r="A419" s="214"/>
      <c r="B419" s="112"/>
      <c r="C419" s="290" t="s">
        <v>386</v>
      </c>
    </row>
    <row r="420" spans="1:3" x14ac:dyDescent="0.25">
      <c r="A420" s="214"/>
      <c r="B420" s="112"/>
      <c r="C420" s="290" t="s">
        <v>387</v>
      </c>
    </row>
    <row r="421" spans="1:3" x14ac:dyDescent="0.25">
      <c r="A421" s="214"/>
      <c r="B421" s="112"/>
      <c r="C421" s="290" t="s">
        <v>388</v>
      </c>
    </row>
    <row r="423" spans="1:3" x14ac:dyDescent="0.25">
      <c r="B423" s="259" t="s">
        <v>389</v>
      </c>
    </row>
    <row r="424" spans="1:3" x14ac:dyDescent="0.25">
      <c r="A424" s="214"/>
      <c r="B424" s="112"/>
      <c r="C424" s="289" t="s">
        <v>384</v>
      </c>
    </row>
    <row r="425" spans="1:3" x14ac:dyDescent="0.25">
      <c r="A425" s="214"/>
      <c r="B425" s="112"/>
      <c r="C425" s="290" t="s">
        <v>390</v>
      </c>
    </row>
  </sheetData>
  <mergeCells count="3">
    <mergeCell ref="A1:S1"/>
    <mergeCell ref="A4:S4"/>
    <mergeCell ref="A5:S5"/>
  </mergeCells>
  <printOptions horizontalCentered="1"/>
  <pageMargins left="0.25" right="0.25" top="0.25" bottom="0.25" header="0.5" footer="0.5"/>
  <pageSetup scale="45" fitToHeight="0" orientation="landscape" horizontalDpi="4294967295" verticalDpi="4294967295" r:id="rId1"/>
  <headerFooter alignWithMargins="0">
    <oddHeader xml:space="preserve">&amp;R
</oddHeader>
    <oddFooter>&amp;R&amp;"Times New Roman,Bold"Attachment to Response to KIUC-1 Question No. 1
Page &amp;P of &amp;N
Spanos</oddFooter>
  </headerFooter>
  <rowBreaks count="5" manualBreakCount="5">
    <brk id="77" max="18" man="1"/>
    <brk id="146" max="18" man="1"/>
    <brk id="216" max="18" man="1"/>
    <brk id="286" max="18" man="1"/>
    <brk id="353" max="18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/>
  </sheetPr>
  <dimension ref="A1:AB425"/>
  <sheetViews>
    <sheetView zoomScale="60" zoomScaleNormal="60" workbookViewId="0">
      <selection activeCell="Q18" sqref="Q18"/>
    </sheetView>
  </sheetViews>
  <sheetFormatPr defaultColWidth="12.5546875" defaultRowHeight="15" x14ac:dyDescent="0.25"/>
  <cols>
    <col min="1" max="1" width="12.5546875" style="195" customWidth="1"/>
    <col min="2" max="2" width="4.109375" style="209" customWidth="1"/>
    <col min="3" max="3" width="87.6640625" style="112" customWidth="1"/>
    <col min="4" max="4" width="7.33203125" style="112" bestFit="1" customWidth="1"/>
    <col min="5" max="5" width="20.88671875" style="210" customWidth="1"/>
    <col min="6" max="6" width="4.88671875" style="210" customWidth="1"/>
    <col min="7" max="7" width="12.5546875" style="192" customWidth="1"/>
    <col min="8" max="8" width="4.88671875" style="112" customWidth="1"/>
    <col min="9" max="9" width="26.88671875" style="112" bestFit="1" customWidth="1"/>
    <col min="10" max="10" width="4.88671875" style="112" customWidth="1"/>
    <col min="11" max="11" width="22.33203125" style="194" bestFit="1" customWidth="1"/>
    <col min="12" max="12" width="4.88671875" style="194" customWidth="1"/>
    <col min="13" max="13" width="22.6640625" style="194" bestFit="1" customWidth="1"/>
    <col min="14" max="14" width="4.88671875" style="194" customWidth="1"/>
    <col min="15" max="15" width="20.109375" style="194" bestFit="1" customWidth="1"/>
    <col min="16" max="16" width="4.88671875" style="112" customWidth="1"/>
    <col min="17" max="17" width="15.109375" style="112" customWidth="1"/>
    <col min="18" max="18" width="4.88671875" style="112" customWidth="1"/>
    <col min="19" max="19" width="16.44140625" style="112" customWidth="1"/>
    <col min="20" max="20" width="12.5546875" style="112"/>
    <col min="21" max="21" width="19" style="112" customWidth="1"/>
    <col min="22" max="22" width="3.33203125" style="112" customWidth="1"/>
    <col min="23" max="23" width="14.44140625" style="112" customWidth="1"/>
    <col min="24" max="24" width="3.33203125" style="112" customWidth="1"/>
    <col min="25" max="25" width="17.33203125" style="112" customWidth="1"/>
    <col min="26" max="26" width="3.5546875" style="112" customWidth="1"/>
    <col min="27" max="27" width="15" style="112" customWidth="1"/>
    <col min="28" max="16384" width="12.5546875" style="112"/>
  </cols>
  <sheetData>
    <row r="1" spans="1:19" ht="15.6" x14ac:dyDescent="0.3">
      <c r="A1" s="494" t="s">
        <v>98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</row>
    <row r="2" spans="1:19" ht="15.6" x14ac:dyDescent="0.3">
      <c r="A2" s="185"/>
      <c r="B2" s="186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</row>
    <row r="3" spans="1:19" ht="15.6" x14ac:dyDescent="0.3">
      <c r="A3" s="185"/>
      <c r="B3" s="186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</row>
    <row r="4" spans="1:19" ht="15.6" x14ac:dyDescent="0.3">
      <c r="A4" s="494" t="s">
        <v>157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</row>
    <row r="5" spans="1:19" ht="15.6" x14ac:dyDescent="0.3">
      <c r="A5" s="494" t="s">
        <v>158</v>
      </c>
      <c r="B5" s="494"/>
      <c r="C5" s="494"/>
      <c r="D5" s="494"/>
      <c r="E5" s="494"/>
      <c r="F5" s="494"/>
      <c r="G5" s="494"/>
      <c r="H5" s="494"/>
      <c r="I5" s="494"/>
      <c r="J5" s="494"/>
      <c r="K5" s="494"/>
      <c r="L5" s="494"/>
      <c r="M5" s="494"/>
      <c r="N5" s="494"/>
      <c r="O5" s="494"/>
      <c r="P5" s="494"/>
      <c r="Q5" s="494"/>
      <c r="R5" s="494"/>
      <c r="S5" s="494"/>
    </row>
    <row r="6" spans="1:19" ht="15.6" x14ac:dyDescent="0.3">
      <c r="A6" s="188"/>
      <c r="B6" s="189"/>
      <c r="C6" s="190"/>
      <c r="D6" s="190"/>
      <c r="E6" s="191"/>
      <c r="F6" s="191"/>
      <c r="H6" s="190"/>
      <c r="I6" s="190"/>
      <c r="J6" s="190"/>
      <c r="K6" s="193"/>
      <c r="L6" s="193"/>
      <c r="M6" s="193"/>
      <c r="N6" s="193"/>
    </row>
    <row r="7" spans="1:19" ht="15.6" x14ac:dyDescent="0.3">
      <c r="B7" s="186"/>
      <c r="C7" s="196"/>
      <c r="D7" s="197"/>
      <c r="E7" s="197"/>
      <c r="F7" s="197"/>
      <c r="G7" s="198" t="s">
        <v>73</v>
      </c>
      <c r="H7" s="197"/>
      <c r="I7" s="197"/>
      <c r="J7" s="197"/>
      <c r="K7" s="199" t="s">
        <v>77</v>
      </c>
      <c r="L7" s="199"/>
      <c r="M7" s="199"/>
      <c r="N7" s="199"/>
      <c r="O7" s="200" t="s">
        <v>159</v>
      </c>
      <c r="P7" s="201"/>
      <c r="Q7" s="201"/>
      <c r="R7" s="202"/>
      <c r="S7" s="197" t="s">
        <v>72</v>
      </c>
    </row>
    <row r="8" spans="1:19" ht="15.6" x14ac:dyDescent="0.3">
      <c r="B8" s="186"/>
      <c r="C8" s="197"/>
      <c r="D8" s="197"/>
      <c r="E8" s="197" t="s">
        <v>160</v>
      </c>
      <c r="F8" s="197"/>
      <c r="G8" s="198" t="s">
        <v>75</v>
      </c>
      <c r="H8" s="197"/>
      <c r="I8" s="197" t="s">
        <v>74</v>
      </c>
      <c r="J8" s="197"/>
      <c r="K8" s="199" t="s">
        <v>161</v>
      </c>
      <c r="L8" s="199"/>
      <c r="M8" s="199" t="s">
        <v>78</v>
      </c>
      <c r="N8" s="199"/>
      <c r="O8" s="203" t="s">
        <v>162</v>
      </c>
      <c r="P8" s="204"/>
      <c r="Q8" s="205" t="s">
        <v>163</v>
      </c>
      <c r="R8" s="202"/>
      <c r="S8" s="197" t="s">
        <v>164</v>
      </c>
    </row>
    <row r="9" spans="1:19" ht="15.6" x14ac:dyDescent="0.3">
      <c r="B9" s="186"/>
      <c r="C9" s="197" t="s">
        <v>165</v>
      </c>
      <c r="D9" s="197"/>
      <c r="E9" s="197" t="s">
        <v>166</v>
      </c>
      <c r="F9" s="197"/>
      <c r="G9" s="198" t="s">
        <v>80</v>
      </c>
      <c r="H9" s="197"/>
      <c r="I9" s="197" t="s">
        <v>76</v>
      </c>
      <c r="J9" s="197"/>
      <c r="K9" s="199" t="s">
        <v>82</v>
      </c>
      <c r="L9" s="199"/>
      <c r="M9" s="199" t="s">
        <v>83</v>
      </c>
      <c r="N9" s="199"/>
      <c r="O9" s="199" t="s">
        <v>79</v>
      </c>
      <c r="P9" s="197"/>
      <c r="Q9" s="196" t="s">
        <v>167</v>
      </c>
      <c r="R9" s="202"/>
      <c r="S9" s="197" t="s">
        <v>81</v>
      </c>
    </row>
    <row r="10" spans="1:19" ht="15.6" x14ac:dyDescent="0.3">
      <c r="B10" s="186"/>
      <c r="C10" s="203">
        <v>-1</v>
      </c>
      <c r="D10" s="206"/>
      <c r="E10" s="203">
        <v>-2</v>
      </c>
      <c r="F10" s="206"/>
      <c r="G10" s="207">
        <v>-3</v>
      </c>
      <c r="H10" s="206"/>
      <c r="I10" s="203">
        <v>-4</v>
      </c>
      <c r="J10" s="206"/>
      <c r="K10" s="203">
        <v>-5</v>
      </c>
      <c r="L10" s="199"/>
      <c r="M10" s="203">
        <v>-6</v>
      </c>
      <c r="N10" s="199"/>
      <c r="O10" s="203">
        <v>-7</v>
      </c>
      <c r="P10" s="206"/>
      <c r="Q10" s="208" t="s">
        <v>168</v>
      </c>
      <c r="S10" s="208" t="s">
        <v>169</v>
      </c>
    </row>
    <row r="11" spans="1:19" ht="15.6" x14ac:dyDescent="0.3">
      <c r="B11" s="186"/>
      <c r="C11" s="206"/>
      <c r="D11" s="206"/>
      <c r="E11" s="206"/>
      <c r="F11" s="206"/>
      <c r="G11" s="198"/>
      <c r="H11" s="206"/>
      <c r="I11" s="206"/>
      <c r="J11" s="206"/>
      <c r="K11" s="199"/>
      <c r="L11" s="199"/>
      <c r="M11" s="199"/>
      <c r="N11" s="199"/>
      <c r="O11" s="199"/>
      <c r="P11" s="206"/>
      <c r="Q11" s="206"/>
      <c r="S11" s="206"/>
    </row>
    <row r="12" spans="1:19" ht="15.6" x14ac:dyDescent="0.3">
      <c r="C12" s="188" t="s">
        <v>170</v>
      </c>
      <c r="K12" s="211"/>
      <c r="L12" s="211"/>
      <c r="M12" s="211"/>
      <c r="N12" s="211"/>
      <c r="O12" s="211"/>
    </row>
    <row r="13" spans="1:19" x14ac:dyDescent="0.25">
      <c r="K13" s="211"/>
      <c r="L13" s="211"/>
      <c r="M13" s="211"/>
      <c r="N13" s="211"/>
      <c r="O13" s="211"/>
    </row>
    <row r="14" spans="1:19" ht="15.6" x14ac:dyDescent="0.3">
      <c r="C14" s="212" t="s">
        <v>171</v>
      </c>
      <c r="K14" s="211"/>
      <c r="L14" s="211"/>
      <c r="M14" s="211"/>
      <c r="N14" s="211"/>
      <c r="O14" s="211"/>
    </row>
    <row r="15" spans="1:19" x14ac:dyDescent="0.25">
      <c r="I15" s="213"/>
      <c r="K15" s="211"/>
      <c r="L15" s="211"/>
      <c r="M15" s="211"/>
      <c r="N15" s="211"/>
      <c r="O15" s="211"/>
    </row>
    <row r="16" spans="1:19" x14ac:dyDescent="0.25">
      <c r="A16" s="214">
        <v>302</v>
      </c>
      <c r="C16" s="215" t="s">
        <v>172</v>
      </c>
      <c r="E16" s="216" t="s">
        <v>173</v>
      </c>
      <c r="F16" s="216"/>
      <c r="G16" s="217">
        <v>0</v>
      </c>
      <c r="I16" s="218">
        <v>55918.83</v>
      </c>
      <c r="J16" s="219"/>
      <c r="K16" s="220">
        <v>52578</v>
      </c>
      <c r="L16" s="211"/>
      <c r="M16" s="333">
        <f>ROUND(I16*(1-(G16/100))-K16,0)</f>
        <v>3341</v>
      </c>
      <c r="N16" s="220"/>
      <c r="O16" s="220">
        <f>ROUND(M16/S16,0)</f>
        <v>2029</v>
      </c>
      <c r="Q16" s="340">
        <f>ROUND(O16/I16*100,2)</f>
        <v>3.63</v>
      </c>
      <c r="S16" s="222">
        <v>1.6466239526860522</v>
      </c>
    </row>
    <row r="17" spans="1:19" x14ac:dyDescent="0.25">
      <c r="A17" s="214">
        <v>303</v>
      </c>
      <c r="C17" s="112" t="s">
        <v>174</v>
      </c>
      <c r="E17" s="216" t="s">
        <v>175</v>
      </c>
      <c r="F17" s="216"/>
      <c r="G17" s="217">
        <v>0</v>
      </c>
      <c r="I17" s="218">
        <v>51209431.960000001</v>
      </c>
      <c r="J17" s="219"/>
      <c r="K17" s="220">
        <v>17788070</v>
      </c>
      <c r="L17" s="211"/>
      <c r="M17" s="333">
        <f>ROUND(I17*(1-(G17/100))-K17,0)</f>
        <v>33421362</v>
      </c>
      <c r="N17" s="220"/>
      <c r="O17" s="220">
        <f>ROUND(M17/S17,0)</f>
        <v>10731787</v>
      </c>
      <c r="Q17" s="340">
        <f t="shared" ref="Q17:Q18" si="0">ROUND(O17/I17*100,2)</f>
        <v>20.96</v>
      </c>
      <c r="S17" s="222">
        <v>3.1142401540395834</v>
      </c>
    </row>
    <row r="18" spans="1:19" x14ac:dyDescent="0.25">
      <c r="A18" s="214">
        <v>303.10000000000002</v>
      </c>
      <c r="C18" s="112" t="s">
        <v>176</v>
      </c>
      <c r="E18" s="216" t="s">
        <v>177</v>
      </c>
      <c r="F18" s="216" t="s">
        <v>178</v>
      </c>
      <c r="G18" s="217">
        <v>0</v>
      </c>
      <c r="I18" s="223">
        <v>41045494.530000001</v>
      </c>
      <c r="J18" s="219"/>
      <c r="K18" s="224">
        <v>26586875</v>
      </c>
      <c r="L18" s="211"/>
      <c r="M18" s="334">
        <f>ROUND(I18*(1-(G18/100))-K18,0)</f>
        <v>14458620</v>
      </c>
      <c r="N18" s="220"/>
      <c r="O18" s="224">
        <f>ROUND(M18/S18,0)</f>
        <v>1445862</v>
      </c>
      <c r="Q18" s="345">
        <f t="shared" si="0"/>
        <v>3.52</v>
      </c>
      <c r="S18" s="356">
        <v>10</v>
      </c>
    </row>
    <row r="19" spans="1:19" x14ac:dyDescent="0.25">
      <c r="I19" s="213"/>
      <c r="K19" s="211"/>
      <c r="L19" s="211"/>
      <c r="M19" s="211"/>
      <c r="N19" s="211"/>
      <c r="O19" s="211"/>
      <c r="Q19" s="340"/>
      <c r="S19" s="226"/>
    </row>
    <row r="20" spans="1:19" ht="15.6" x14ac:dyDescent="0.3">
      <c r="C20" s="188" t="s">
        <v>179</v>
      </c>
      <c r="I20" s="227">
        <f>+SUBTOTAL(9,I16:I19)</f>
        <v>92310845.319999993</v>
      </c>
      <c r="J20" s="228"/>
      <c r="K20" s="229">
        <f>+SUBTOTAL(9,K16:K19)</f>
        <v>44427523</v>
      </c>
      <c r="L20" s="229"/>
      <c r="M20" s="229">
        <f>+SUBTOTAL(9,M16:M19)</f>
        <v>47883323</v>
      </c>
      <c r="N20" s="229"/>
      <c r="O20" s="229">
        <f>+SUBTOTAL(9,O16:O19)</f>
        <v>12179678</v>
      </c>
      <c r="Q20" s="341">
        <f>ROUND(((O20/I20)*100),2)</f>
        <v>13.19</v>
      </c>
      <c r="S20" s="226"/>
    </row>
    <row r="21" spans="1:19" ht="15.6" x14ac:dyDescent="0.3">
      <c r="C21" s="188"/>
      <c r="I21" s="213"/>
      <c r="K21" s="211"/>
      <c r="L21" s="211"/>
      <c r="M21" s="211"/>
      <c r="N21" s="211"/>
      <c r="O21" s="211"/>
      <c r="Q21" s="340"/>
      <c r="S21" s="226"/>
    </row>
    <row r="22" spans="1:19" x14ac:dyDescent="0.25">
      <c r="I22" s="213"/>
      <c r="K22" s="211"/>
      <c r="L22" s="211"/>
      <c r="M22" s="211"/>
      <c r="N22" s="211"/>
      <c r="O22" s="211"/>
      <c r="Q22" s="340"/>
      <c r="S22" s="226"/>
    </row>
    <row r="23" spans="1:19" ht="15.6" x14ac:dyDescent="0.3">
      <c r="C23" s="196" t="s">
        <v>180</v>
      </c>
      <c r="I23" s="213"/>
      <c r="K23" s="211"/>
      <c r="L23" s="211"/>
      <c r="M23" s="211"/>
      <c r="N23" s="211"/>
      <c r="O23" s="211"/>
      <c r="Q23" s="342"/>
      <c r="S23" s="222"/>
    </row>
    <row r="24" spans="1:19" ht="15.6" x14ac:dyDescent="0.3">
      <c r="C24" s="205"/>
      <c r="I24" s="213"/>
      <c r="K24" s="211"/>
      <c r="L24" s="211"/>
      <c r="M24" s="211"/>
      <c r="N24" s="211"/>
      <c r="O24" s="211"/>
      <c r="Q24" s="342"/>
      <c r="S24" s="222"/>
    </row>
    <row r="25" spans="1:19" x14ac:dyDescent="0.25">
      <c r="A25" s="214">
        <v>311</v>
      </c>
      <c r="C25" s="112" t="s">
        <v>181</v>
      </c>
      <c r="E25" s="216"/>
      <c r="F25" s="216"/>
      <c r="G25" s="217"/>
      <c r="I25" s="218"/>
      <c r="J25" s="231"/>
      <c r="K25" s="220"/>
      <c r="L25" s="220"/>
      <c r="M25" s="220"/>
      <c r="N25" s="220"/>
      <c r="O25" s="220"/>
      <c r="Q25" s="342"/>
      <c r="S25" s="222"/>
    </row>
    <row r="26" spans="1:19" x14ac:dyDescent="0.25">
      <c r="A26" s="214"/>
      <c r="C26" s="215" t="s">
        <v>182</v>
      </c>
      <c r="E26" s="216" t="s">
        <v>183</v>
      </c>
      <c r="F26" s="216" t="s">
        <v>178</v>
      </c>
      <c r="G26" s="332">
        <f>'KIUC Adj Wtd. NS-% of Tot Ret'!$U$71</f>
        <v>-7</v>
      </c>
      <c r="I26" s="218">
        <v>95533749.129999995</v>
      </c>
      <c r="J26" s="231"/>
      <c r="K26" s="220">
        <v>23445099</v>
      </c>
      <c r="L26" s="220"/>
      <c r="M26" s="333">
        <f t="shared" ref="M26:M38" si="1">ROUND(I26*(1-(G26/100))-K26,0)</f>
        <v>78776013</v>
      </c>
      <c r="N26" s="220"/>
      <c r="O26" s="220">
        <f t="shared" ref="O26:O38" si="2">ROUND(M26/S26,0)</f>
        <v>1635677</v>
      </c>
      <c r="Q26" s="340">
        <f t="shared" ref="Q26:Q38" si="3">ROUND(O26/I26*100,2)</f>
        <v>1.71</v>
      </c>
      <c r="S26" s="222">
        <v>48.161098082572757</v>
      </c>
    </row>
    <row r="27" spans="1:19" x14ac:dyDescent="0.25">
      <c r="A27" s="214"/>
      <c r="C27" s="215" t="s">
        <v>184</v>
      </c>
      <c r="E27" s="216" t="s">
        <v>183</v>
      </c>
      <c r="F27" s="216" t="s">
        <v>178</v>
      </c>
      <c r="G27" s="332">
        <f>'KIUC Adj Wtd. NS-% of Tot Ret'!$U$71</f>
        <v>-7</v>
      </c>
      <c r="I27" s="218">
        <v>5556451.46</v>
      </c>
      <c r="J27" s="231"/>
      <c r="K27" s="220">
        <v>3082793</v>
      </c>
      <c r="L27" s="220"/>
      <c r="M27" s="333">
        <f t="shared" si="1"/>
        <v>2862610</v>
      </c>
      <c r="N27" s="220"/>
      <c r="O27" s="220">
        <f t="shared" si="2"/>
        <v>61194</v>
      </c>
      <c r="Q27" s="340">
        <f t="shared" si="3"/>
        <v>1.1000000000000001</v>
      </c>
      <c r="S27" s="222">
        <v>46.779130867522433</v>
      </c>
    </row>
    <row r="28" spans="1:19" x14ac:dyDescent="0.25">
      <c r="A28" s="214"/>
      <c r="C28" s="215" t="s">
        <v>185</v>
      </c>
      <c r="E28" s="216" t="s">
        <v>183</v>
      </c>
      <c r="F28" s="216" t="s">
        <v>178</v>
      </c>
      <c r="G28" s="217">
        <v>-1</v>
      </c>
      <c r="I28" s="218">
        <v>1102956.3899999999</v>
      </c>
      <c r="J28" s="231"/>
      <c r="K28" s="220">
        <v>713561</v>
      </c>
      <c r="L28" s="220"/>
      <c r="M28" s="333">
        <f t="shared" si="1"/>
        <v>400425</v>
      </c>
      <c r="N28" s="220"/>
      <c r="O28" s="220">
        <f t="shared" si="2"/>
        <v>16627</v>
      </c>
      <c r="Q28" s="340">
        <f t="shared" si="3"/>
        <v>1.51</v>
      </c>
      <c r="S28" s="222">
        <v>24.082817104709207</v>
      </c>
    </row>
    <row r="29" spans="1:19" x14ac:dyDescent="0.25">
      <c r="A29" s="214"/>
      <c r="C29" s="232" t="s">
        <v>186</v>
      </c>
      <c r="E29" s="216" t="s">
        <v>183</v>
      </c>
      <c r="F29" s="216" t="s">
        <v>178</v>
      </c>
      <c r="G29" s="332">
        <f>'KIUC Adj Wtd. NS-% of Tot Ret'!$U$21</f>
        <v>-2</v>
      </c>
      <c r="I29" s="218">
        <v>4690069.46</v>
      </c>
      <c r="J29" s="231"/>
      <c r="K29" s="220">
        <v>4858759</v>
      </c>
      <c r="L29" s="220"/>
      <c r="M29" s="333">
        <f t="shared" si="1"/>
        <v>-74888</v>
      </c>
      <c r="N29" s="220"/>
      <c r="O29" s="220">
        <f t="shared" si="2"/>
        <v>-10012</v>
      </c>
      <c r="Q29" s="340">
        <f t="shared" si="3"/>
        <v>-0.21</v>
      </c>
      <c r="S29" s="222">
        <v>7.479925675227288</v>
      </c>
    </row>
    <row r="30" spans="1:19" x14ac:dyDescent="0.25">
      <c r="A30" s="214"/>
      <c r="C30" s="232" t="s">
        <v>187</v>
      </c>
      <c r="E30" s="216" t="s">
        <v>183</v>
      </c>
      <c r="F30" s="216" t="s">
        <v>178</v>
      </c>
      <c r="G30" s="332">
        <f>'KIUC Adj Wtd. NS-% of Tot Ret'!$U$21</f>
        <v>-2</v>
      </c>
      <c r="I30" s="218">
        <v>2297196.4300000002</v>
      </c>
      <c r="J30" s="231"/>
      <c r="K30" s="220">
        <v>2008651</v>
      </c>
      <c r="L30" s="220"/>
      <c r="M30" s="333">
        <f t="shared" si="1"/>
        <v>334489</v>
      </c>
      <c r="N30" s="220"/>
      <c r="O30" s="220">
        <f t="shared" si="2"/>
        <v>24914</v>
      </c>
      <c r="Q30" s="340">
        <f t="shared" si="3"/>
        <v>1.08</v>
      </c>
      <c r="S30" s="222">
        <v>13.425813968134014</v>
      </c>
    </row>
    <row r="31" spans="1:19" x14ac:dyDescent="0.25">
      <c r="A31" s="214"/>
      <c r="C31" s="232" t="s">
        <v>188</v>
      </c>
      <c r="E31" s="216" t="s">
        <v>183</v>
      </c>
      <c r="F31" s="216" t="s">
        <v>178</v>
      </c>
      <c r="G31" s="332">
        <f>'KIUC Adj Wtd. NS-% of Tot Ret'!$U$21</f>
        <v>-2</v>
      </c>
      <c r="I31" s="218">
        <v>22711518.609999999</v>
      </c>
      <c r="J31" s="231"/>
      <c r="K31" s="220">
        <v>14083124</v>
      </c>
      <c r="L31" s="220"/>
      <c r="M31" s="333">
        <f t="shared" si="1"/>
        <v>9082625</v>
      </c>
      <c r="N31" s="220"/>
      <c r="O31" s="220">
        <f t="shared" si="2"/>
        <v>472063</v>
      </c>
      <c r="Q31" s="340">
        <f t="shared" si="3"/>
        <v>2.08</v>
      </c>
      <c r="S31" s="222">
        <v>19.240267293175165</v>
      </c>
    </row>
    <row r="32" spans="1:19" x14ac:dyDescent="0.25">
      <c r="A32" s="214"/>
      <c r="C32" s="232" t="s">
        <v>189</v>
      </c>
      <c r="E32" s="216" t="s">
        <v>183</v>
      </c>
      <c r="F32" s="216" t="s">
        <v>178</v>
      </c>
      <c r="G32" s="332">
        <f>'KIUC Adj Wtd. NS-% of Tot Ret'!$U$21</f>
        <v>-2</v>
      </c>
      <c r="I32" s="218">
        <v>45507722.439999998</v>
      </c>
      <c r="J32" s="231"/>
      <c r="K32" s="220">
        <v>8775718</v>
      </c>
      <c r="L32" s="220"/>
      <c r="M32" s="333">
        <f t="shared" si="1"/>
        <v>37642159</v>
      </c>
      <c r="N32" s="220"/>
      <c r="O32" s="220">
        <f t="shared" si="2"/>
        <v>1945329</v>
      </c>
      <c r="Q32" s="340">
        <f t="shared" si="3"/>
        <v>4.2699999999999996</v>
      </c>
      <c r="S32" s="222">
        <v>19.350019270354743</v>
      </c>
    </row>
    <row r="33" spans="1:19" x14ac:dyDescent="0.25">
      <c r="A33" s="214"/>
      <c r="C33" s="232" t="s">
        <v>190</v>
      </c>
      <c r="E33" s="216" t="s">
        <v>183</v>
      </c>
      <c r="F33" s="216" t="s">
        <v>178</v>
      </c>
      <c r="G33" s="332">
        <f>'KIUC Adj Wtd. NS-% of Tot Ret'!$U$29</f>
        <v>-2</v>
      </c>
      <c r="I33" s="218">
        <v>8397192.1199999992</v>
      </c>
      <c r="J33" s="231"/>
      <c r="K33" s="220">
        <v>7331103</v>
      </c>
      <c r="L33" s="220"/>
      <c r="M33" s="333">
        <f t="shared" si="1"/>
        <v>1234033</v>
      </c>
      <c r="N33" s="220"/>
      <c r="O33" s="220">
        <f t="shared" si="2"/>
        <v>67615</v>
      </c>
      <c r="Q33" s="340">
        <f t="shared" si="3"/>
        <v>0.81</v>
      </c>
      <c r="S33" s="222">
        <v>18.250860737144119</v>
      </c>
    </row>
    <row r="34" spans="1:19" x14ac:dyDescent="0.25">
      <c r="A34" s="214"/>
      <c r="C34" s="232" t="s">
        <v>191</v>
      </c>
      <c r="E34" s="216" t="s">
        <v>183</v>
      </c>
      <c r="F34" s="216" t="s">
        <v>178</v>
      </c>
      <c r="G34" s="332">
        <f>'KIUC Adj Wtd. NS-% of Tot Ret'!$U$29</f>
        <v>-2</v>
      </c>
      <c r="I34" s="218">
        <v>19505041.370000001</v>
      </c>
      <c r="J34" s="231"/>
      <c r="K34" s="220">
        <v>18115555</v>
      </c>
      <c r="L34" s="220"/>
      <c r="M34" s="333">
        <f t="shared" si="1"/>
        <v>1779587</v>
      </c>
      <c r="N34" s="220"/>
      <c r="O34" s="220">
        <f t="shared" si="2"/>
        <v>96991</v>
      </c>
      <c r="Q34" s="340">
        <f t="shared" si="3"/>
        <v>0.5</v>
      </c>
      <c r="S34" s="222">
        <v>18.347979273231033</v>
      </c>
    </row>
    <row r="35" spans="1:19" x14ac:dyDescent="0.25">
      <c r="A35" s="214"/>
      <c r="C35" s="232" t="s">
        <v>192</v>
      </c>
      <c r="E35" s="216" t="s">
        <v>183</v>
      </c>
      <c r="F35" s="216" t="s">
        <v>178</v>
      </c>
      <c r="G35" s="332">
        <f>'KIUC Adj Wtd. NS-% of Tot Ret'!$U$29</f>
        <v>-2</v>
      </c>
      <c r="I35" s="218">
        <v>16258655.689999999</v>
      </c>
      <c r="J35" s="231"/>
      <c r="K35" s="220">
        <v>14507970</v>
      </c>
      <c r="L35" s="220"/>
      <c r="M35" s="333">
        <f t="shared" si="1"/>
        <v>2075859</v>
      </c>
      <c r="N35" s="220"/>
      <c r="O35" s="220">
        <f t="shared" si="2"/>
        <v>115095</v>
      </c>
      <c r="Q35" s="340">
        <f t="shared" si="3"/>
        <v>0.71</v>
      </c>
      <c r="S35" s="222">
        <v>18.036012187203436</v>
      </c>
    </row>
    <row r="36" spans="1:19" x14ac:dyDescent="0.25">
      <c r="A36" s="214"/>
      <c r="C36" s="232" t="s">
        <v>193</v>
      </c>
      <c r="E36" s="216" t="s">
        <v>183</v>
      </c>
      <c r="F36" s="216" t="s">
        <v>178</v>
      </c>
      <c r="G36" s="332">
        <f>'KIUC Adj Wtd. NS-% of Tot Ret'!$U$29</f>
        <v>-2</v>
      </c>
      <c r="I36" s="218">
        <v>51066601.710000001</v>
      </c>
      <c r="J36" s="231"/>
      <c r="K36" s="220">
        <v>32981268</v>
      </c>
      <c r="L36" s="220"/>
      <c r="M36" s="333">
        <f t="shared" si="1"/>
        <v>19106666</v>
      </c>
      <c r="N36" s="220"/>
      <c r="O36" s="220">
        <f t="shared" si="2"/>
        <v>905664</v>
      </c>
      <c r="Q36" s="340">
        <f t="shared" si="3"/>
        <v>1.77</v>
      </c>
      <c r="S36" s="222">
        <v>21.096857580601018</v>
      </c>
    </row>
    <row r="37" spans="1:19" x14ac:dyDescent="0.25">
      <c r="A37" s="214"/>
      <c r="C37" s="232" t="s">
        <v>194</v>
      </c>
      <c r="E37" s="216" t="s">
        <v>183</v>
      </c>
      <c r="F37" s="216" t="s">
        <v>178</v>
      </c>
      <c r="G37" s="332">
        <f>'KIUC Adj Wtd. NS-% of Tot Ret'!$U$29</f>
        <v>-2</v>
      </c>
      <c r="I37" s="218">
        <v>33248360.760000002</v>
      </c>
      <c r="J37" s="231"/>
      <c r="K37" s="220">
        <v>15639157</v>
      </c>
      <c r="L37" s="220"/>
      <c r="M37" s="333">
        <f t="shared" si="1"/>
        <v>18274171</v>
      </c>
      <c r="N37" s="220"/>
      <c r="O37" s="220">
        <f t="shared" si="2"/>
        <v>826928</v>
      </c>
      <c r="Q37" s="340">
        <f t="shared" si="3"/>
        <v>2.4900000000000002</v>
      </c>
      <c r="S37" s="222">
        <v>22.098875580000755</v>
      </c>
    </row>
    <row r="38" spans="1:19" x14ac:dyDescent="0.25">
      <c r="A38" s="214"/>
      <c r="C38" s="232" t="s">
        <v>195</v>
      </c>
      <c r="E38" s="216" t="s">
        <v>183</v>
      </c>
      <c r="F38" s="216" t="s">
        <v>178</v>
      </c>
      <c r="G38" s="332">
        <f>'KIUC Adj Wtd. NS-% of Tot Ret'!$U$29</f>
        <v>-2</v>
      </c>
      <c r="I38" s="223">
        <v>15817337.720000001</v>
      </c>
      <c r="J38" s="231"/>
      <c r="K38" s="220">
        <v>13742096</v>
      </c>
      <c r="L38" s="220"/>
      <c r="M38" s="333">
        <f t="shared" si="1"/>
        <v>2391588</v>
      </c>
      <c r="N38" s="220"/>
      <c r="O38" s="220">
        <f t="shared" si="2"/>
        <v>131262</v>
      </c>
      <c r="Q38" s="345">
        <f t="shared" si="3"/>
        <v>0.83</v>
      </c>
      <c r="S38" s="336">
        <v>18.220023129594431</v>
      </c>
    </row>
    <row r="39" spans="1:19" x14ac:dyDescent="0.25">
      <c r="A39" s="214"/>
      <c r="E39" s="216"/>
      <c r="F39" s="216"/>
      <c r="G39" s="217"/>
      <c r="I39" s="218"/>
      <c r="K39" s="233"/>
      <c r="L39" s="211"/>
      <c r="M39" s="233"/>
      <c r="N39" s="211"/>
      <c r="O39" s="233"/>
      <c r="Q39" s="342"/>
      <c r="S39" s="222"/>
    </row>
    <row r="40" spans="1:19" ht="15.6" x14ac:dyDescent="0.3">
      <c r="A40" s="214"/>
      <c r="C40" s="234" t="s">
        <v>196</v>
      </c>
      <c r="E40" s="216"/>
      <c r="F40" s="216"/>
      <c r="G40" s="217"/>
      <c r="I40" s="218">
        <f>+SUBTOTAL(9,I26:I39)</f>
        <v>321692853.29000002</v>
      </c>
      <c r="K40" s="211">
        <f>+SUBTOTAL(9,K26:K39)</f>
        <v>159284854</v>
      </c>
      <c r="L40" s="211"/>
      <c r="M40" s="211">
        <f>+SUBTOTAL(9,M26:M39)</f>
        <v>173885337</v>
      </c>
      <c r="N40" s="211"/>
      <c r="O40" s="211">
        <f>+SUBTOTAL(9,O26:O39)</f>
        <v>6289347</v>
      </c>
      <c r="Q40" s="342">
        <f>O40/I40*100</f>
        <v>1.9550782479865267</v>
      </c>
      <c r="S40" s="222">
        <f>ROUND(M40/O40,1)</f>
        <v>27.6</v>
      </c>
    </row>
    <row r="41" spans="1:19" ht="15.6" x14ac:dyDescent="0.3">
      <c r="A41" s="214"/>
      <c r="C41" s="234"/>
      <c r="E41" s="216"/>
      <c r="F41" s="216"/>
      <c r="G41" s="217"/>
      <c r="I41" s="218"/>
      <c r="K41" s="211"/>
      <c r="L41" s="211"/>
      <c r="M41" s="211"/>
      <c r="N41" s="211"/>
      <c r="O41" s="211"/>
      <c r="Q41" s="342"/>
      <c r="S41" s="222"/>
    </row>
    <row r="42" spans="1:19" x14ac:dyDescent="0.25">
      <c r="Q42" s="340"/>
    </row>
    <row r="43" spans="1:19" x14ac:dyDescent="0.25">
      <c r="A43" s="214">
        <v>311.10000000000002</v>
      </c>
      <c r="C43" s="215" t="s">
        <v>197</v>
      </c>
      <c r="E43" s="216"/>
      <c r="F43" s="216"/>
      <c r="G43" s="217"/>
      <c r="I43" s="218"/>
      <c r="K43" s="211"/>
      <c r="L43" s="211"/>
      <c r="M43" s="211"/>
      <c r="N43" s="211"/>
      <c r="O43" s="211"/>
      <c r="Q43" s="342"/>
      <c r="S43" s="222"/>
    </row>
    <row r="44" spans="1:19" x14ac:dyDescent="0.25">
      <c r="A44" s="214"/>
      <c r="C44" s="215" t="s">
        <v>198</v>
      </c>
      <c r="E44" s="216" t="s">
        <v>199</v>
      </c>
      <c r="F44" s="216" t="s">
        <v>178</v>
      </c>
      <c r="G44" s="217">
        <v>0</v>
      </c>
      <c r="I44" s="218">
        <v>4562600.3</v>
      </c>
      <c r="J44" s="231"/>
      <c r="K44" s="220">
        <v>2148119</v>
      </c>
      <c r="L44" s="220"/>
      <c r="M44" s="333">
        <f>ROUND(I44*(1-(G44/100))-K44,0)</f>
        <v>2414481</v>
      </c>
      <c r="N44" s="220"/>
      <c r="O44" s="220">
        <f>ROUND(M44/S44,0)</f>
        <v>48425</v>
      </c>
      <c r="Q44" s="340">
        <f t="shared" ref="Q44:Q46" si="4">ROUND(O44/I44*100,2)</f>
        <v>1.06</v>
      </c>
      <c r="S44" s="222">
        <v>49.860216830149717</v>
      </c>
    </row>
    <row r="45" spans="1:19" x14ac:dyDescent="0.25">
      <c r="A45" s="214"/>
      <c r="C45" s="232" t="s">
        <v>200</v>
      </c>
      <c r="E45" s="216" t="s">
        <v>199</v>
      </c>
      <c r="F45" s="216" t="s">
        <v>178</v>
      </c>
      <c r="G45" s="217">
        <v>0</v>
      </c>
      <c r="I45" s="218">
        <v>39480.550000000003</v>
      </c>
      <c r="J45" s="231"/>
      <c r="K45" s="220">
        <v>34420</v>
      </c>
      <c r="L45" s="220"/>
      <c r="M45" s="333">
        <f>ROUND(I45*(1-(G45/100))-K45,0)</f>
        <v>5061</v>
      </c>
      <c r="N45" s="220"/>
      <c r="O45" s="220">
        <f>ROUND(M45/S45,0)</f>
        <v>274</v>
      </c>
      <c r="Q45" s="340">
        <f t="shared" si="4"/>
        <v>0.69</v>
      </c>
      <c r="S45" s="222">
        <v>18.470802919708028</v>
      </c>
    </row>
    <row r="46" spans="1:19" x14ac:dyDescent="0.25">
      <c r="A46" s="214"/>
      <c r="C46" s="232" t="s">
        <v>201</v>
      </c>
      <c r="E46" s="216" t="s">
        <v>199</v>
      </c>
      <c r="F46" s="216" t="s">
        <v>178</v>
      </c>
      <c r="G46" s="217">
        <v>0</v>
      </c>
      <c r="I46" s="223">
        <v>322828.55</v>
      </c>
      <c r="J46" s="231"/>
      <c r="K46" s="224">
        <v>304586</v>
      </c>
      <c r="L46" s="220"/>
      <c r="M46" s="334">
        <f>ROUND(I46*(1-(G46/100))-K46,0)</f>
        <v>18243</v>
      </c>
      <c r="N46" s="220"/>
      <c r="O46" s="224">
        <f>ROUND(M46/S46,0)</f>
        <v>986</v>
      </c>
      <c r="Q46" s="345">
        <f t="shared" si="4"/>
        <v>0.31</v>
      </c>
      <c r="S46" s="336">
        <v>18.502028397565923</v>
      </c>
    </row>
    <row r="47" spans="1:19" ht="15.6" x14ac:dyDescent="0.3">
      <c r="A47" s="214"/>
      <c r="C47" s="234"/>
      <c r="E47" s="216"/>
      <c r="F47" s="216"/>
      <c r="G47" s="217"/>
      <c r="I47" s="218"/>
      <c r="K47" s="211"/>
      <c r="L47" s="211"/>
      <c r="M47" s="211"/>
      <c r="N47" s="211"/>
      <c r="O47" s="211"/>
      <c r="Q47" s="342"/>
      <c r="S47" s="222"/>
    </row>
    <row r="48" spans="1:19" ht="15.6" x14ac:dyDescent="0.3">
      <c r="A48" s="214"/>
      <c r="C48" s="234" t="s">
        <v>202</v>
      </c>
      <c r="E48" s="216"/>
      <c r="F48" s="216"/>
      <c r="G48" s="217"/>
      <c r="I48" s="218">
        <f>+SUBTOTAL(9,I44:I47)</f>
        <v>4924909.3999999994</v>
      </c>
      <c r="K48" s="211">
        <f>+SUBTOTAL(9,K44:K47)</f>
        <v>2487125</v>
      </c>
      <c r="L48" s="211"/>
      <c r="M48" s="211">
        <f>+SUBTOTAL(9,M44:M47)</f>
        <v>2437785</v>
      </c>
      <c r="N48" s="211"/>
      <c r="O48" s="211">
        <f>+SUBTOTAL(9,O44:O47)</f>
        <v>49685</v>
      </c>
      <c r="Q48" s="342">
        <f>O48/I48*100</f>
        <v>1.0088510460720355</v>
      </c>
      <c r="S48" s="222">
        <f>ROUND(M48/O48,1)</f>
        <v>49.1</v>
      </c>
    </row>
    <row r="49" spans="1:19" ht="15.6" x14ac:dyDescent="0.3">
      <c r="A49" s="214"/>
      <c r="C49" s="234"/>
      <c r="E49" s="216"/>
      <c r="F49" s="216"/>
      <c r="G49" s="217"/>
      <c r="I49" s="218"/>
      <c r="K49" s="211"/>
      <c r="L49" s="211"/>
      <c r="M49" s="211"/>
      <c r="N49" s="211"/>
      <c r="O49" s="211"/>
      <c r="Q49" s="342"/>
      <c r="S49" s="222"/>
    </row>
    <row r="50" spans="1:19" x14ac:dyDescent="0.25">
      <c r="A50" s="214">
        <v>311.2</v>
      </c>
      <c r="C50" s="215" t="s">
        <v>203</v>
      </c>
      <c r="E50" s="216"/>
      <c r="F50" s="216"/>
      <c r="G50" s="217"/>
      <c r="I50" s="218"/>
      <c r="K50" s="211"/>
      <c r="L50" s="211"/>
      <c r="M50" s="211"/>
      <c r="N50" s="211"/>
      <c r="O50" s="211"/>
      <c r="Q50" s="342"/>
      <c r="S50" s="222"/>
    </row>
    <row r="51" spans="1:19" x14ac:dyDescent="0.25">
      <c r="A51" s="214"/>
      <c r="C51" s="215" t="s">
        <v>204</v>
      </c>
      <c r="E51" s="216" t="s">
        <v>183</v>
      </c>
      <c r="F51" s="216" t="s">
        <v>178</v>
      </c>
      <c r="G51" s="217">
        <v>-10</v>
      </c>
      <c r="I51" s="218">
        <v>1692976.56</v>
      </c>
      <c r="J51" s="231"/>
      <c r="K51" s="220">
        <v>1862274</v>
      </c>
      <c r="L51" s="220"/>
      <c r="M51" s="220">
        <v>0</v>
      </c>
      <c r="N51" s="220"/>
      <c r="O51" s="220">
        <v>0</v>
      </c>
      <c r="Q51" s="342">
        <v>0</v>
      </c>
      <c r="S51" s="222">
        <v>0</v>
      </c>
    </row>
    <row r="52" spans="1:19" x14ac:dyDescent="0.25">
      <c r="A52" s="214"/>
      <c r="C52" s="215" t="s">
        <v>205</v>
      </c>
      <c r="E52" s="216" t="s">
        <v>183</v>
      </c>
      <c r="F52" s="216" t="s">
        <v>178</v>
      </c>
      <c r="G52" s="217">
        <v>-10</v>
      </c>
      <c r="I52" s="218">
        <v>583381.43999999994</v>
      </c>
      <c r="J52" s="231"/>
      <c r="K52" s="220">
        <v>641720</v>
      </c>
      <c r="L52" s="220"/>
      <c r="M52" s="220">
        <v>0</v>
      </c>
      <c r="N52" s="220"/>
      <c r="O52" s="220">
        <v>0</v>
      </c>
      <c r="Q52" s="342">
        <v>0</v>
      </c>
      <c r="R52" s="225"/>
      <c r="S52" s="222">
        <v>0</v>
      </c>
    </row>
    <row r="53" spans="1:19" x14ac:dyDescent="0.25">
      <c r="A53" s="214"/>
      <c r="C53" s="232" t="s">
        <v>206</v>
      </c>
      <c r="E53" s="216" t="s">
        <v>183</v>
      </c>
      <c r="F53" s="216" t="s">
        <v>178</v>
      </c>
      <c r="G53" s="217">
        <v>-10</v>
      </c>
      <c r="I53" s="218">
        <v>2549285.0099999998</v>
      </c>
      <c r="J53" s="231"/>
      <c r="K53" s="220">
        <v>2804214</v>
      </c>
      <c r="L53" s="220"/>
      <c r="M53" s="220">
        <v>0</v>
      </c>
      <c r="N53" s="220"/>
      <c r="O53" s="220">
        <v>0</v>
      </c>
      <c r="Q53" s="342">
        <v>0</v>
      </c>
      <c r="S53" s="222">
        <v>0</v>
      </c>
    </row>
    <row r="54" spans="1:19" x14ac:dyDescent="0.25">
      <c r="A54" s="214"/>
      <c r="C54" s="232" t="s">
        <v>207</v>
      </c>
      <c r="E54" s="216" t="s">
        <v>183</v>
      </c>
      <c r="F54" s="216" t="s">
        <v>178</v>
      </c>
      <c r="G54" s="217">
        <v>-10</v>
      </c>
      <c r="I54" s="218">
        <v>4560022.0599999996</v>
      </c>
      <c r="J54" s="231"/>
      <c r="K54" s="220">
        <v>5016024</v>
      </c>
      <c r="L54" s="220"/>
      <c r="M54" s="220">
        <v>0</v>
      </c>
      <c r="N54" s="220"/>
      <c r="O54" s="220">
        <v>0</v>
      </c>
      <c r="Q54" s="342">
        <v>0</v>
      </c>
      <c r="S54" s="222">
        <v>0</v>
      </c>
    </row>
    <row r="55" spans="1:19" x14ac:dyDescent="0.25">
      <c r="A55" s="214"/>
      <c r="C55" s="232" t="s">
        <v>208</v>
      </c>
      <c r="E55" s="216" t="s">
        <v>183</v>
      </c>
      <c r="F55" s="216" t="s">
        <v>178</v>
      </c>
      <c r="G55" s="217">
        <v>-10</v>
      </c>
      <c r="I55" s="218">
        <v>1558538.26</v>
      </c>
      <c r="J55" s="231"/>
      <c r="K55" s="220">
        <v>1714392</v>
      </c>
      <c r="L55" s="220"/>
      <c r="M55" s="220">
        <v>0</v>
      </c>
      <c r="N55" s="220"/>
      <c r="O55" s="220">
        <v>0</v>
      </c>
      <c r="Q55" s="342">
        <v>0</v>
      </c>
      <c r="R55" s="225"/>
      <c r="S55" s="222">
        <v>0</v>
      </c>
    </row>
    <row r="56" spans="1:19" x14ac:dyDescent="0.25">
      <c r="A56" s="214"/>
      <c r="C56" s="232" t="s">
        <v>209</v>
      </c>
      <c r="E56" s="216" t="s">
        <v>183</v>
      </c>
      <c r="F56" s="216" t="s">
        <v>178</v>
      </c>
      <c r="G56" s="217">
        <v>-10</v>
      </c>
      <c r="I56" s="223">
        <v>37239.96</v>
      </c>
      <c r="J56" s="231"/>
      <c r="K56" s="224">
        <v>40964</v>
      </c>
      <c r="L56" s="220"/>
      <c r="M56" s="224">
        <v>0</v>
      </c>
      <c r="N56" s="220"/>
      <c r="O56" s="224">
        <v>0</v>
      </c>
      <c r="Q56" s="343">
        <v>0</v>
      </c>
      <c r="R56" s="225"/>
      <c r="S56" s="336">
        <v>0</v>
      </c>
    </row>
    <row r="57" spans="1:19" ht="15.6" x14ac:dyDescent="0.3">
      <c r="A57" s="214"/>
      <c r="C57" s="234"/>
      <c r="E57" s="216"/>
      <c r="F57" s="216"/>
      <c r="G57" s="217"/>
      <c r="I57" s="218"/>
      <c r="K57" s="211"/>
      <c r="L57" s="211"/>
      <c r="M57" s="211"/>
      <c r="N57" s="211"/>
      <c r="O57" s="211"/>
      <c r="Q57" s="342"/>
      <c r="S57" s="222"/>
    </row>
    <row r="58" spans="1:19" ht="15.6" x14ac:dyDescent="0.3">
      <c r="A58" s="214"/>
      <c r="C58" s="234" t="s">
        <v>210</v>
      </c>
      <c r="E58" s="216"/>
      <c r="F58" s="216"/>
      <c r="G58" s="217"/>
      <c r="I58" s="218">
        <f>+SUBTOTAL(9,I51:I57)</f>
        <v>10981443.290000001</v>
      </c>
      <c r="K58" s="211">
        <f>+SUBTOTAL(9,K51:K57)</f>
        <v>12079588</v>
      </c>
      <c r="L58" s="211"/>
      <c r="M58" s="211">
        <f>+SUBTOTAL(9,M51:M57)</f>
        <v>0</v>
      </c>
      <c r="N58" s="211"/>
      <c r="O58" s="211">
        <f>+SUBTOTAL(9,O51:O57)</f>
        <v>0</v>
      </c>
      <c r="Q58" s="342">
        <f>O58/I58*100</f>
        <v>0</v>
      </c>
      <c r="S58" s="222">
        <v>0</v>
      </c>
    </row>
    <row r="59" spans="1:19" ht="15.6" x14ac:dyDescent="0.3">
      <c r="A59" s="214"/>
      <c r="C59" s="234"/>
      <c r="E59" s="216"/>
      <c r="F59" s="216"/>
      <c r="G59" s="217"/>
      <c r="I59" s="218"/>
      <c r="K59" s="211"/>
      <c r="L59" s="211"/>
      <c r="M59" s="211"/>
      <c r="N59" s="211"/>
      <c r="O59" s="211"/>
      <c r="Q59" s="342"/>
      <c r="S59" s="222"/>
    </row>
    <row r="60" spans="1:19" x14ac:dyDescent="0.25">
      <c r="A60" s="214">
        <v>312</v>
      </c>
      <c r="C60" s="112" t="s">
        <v>211</v>
      </c>
      <c r="I60" s="218"/>
      <c r="K60" s="211"/>
      <c r="L60" s="211"/>
      <c r="M60" s="211"/>
      <c r="N60" s="211"/>
      <c r="O60" s="211"/>
      <c r="Q60" s="342"/>
      <c r="S60" s="222"/>
    </row>
    <row r="61" spans="1:19" x14ac:dyDescent="0.25">
      <c r="A61" s="214"/>
      <c r="C61" s="215" t="s">
        <v>182</v>
      </c>
      <c r="E61" s="210" t="s">
        <v>212</v>
      </c>
      <c r="F61" s="210" t="s">
        <v>178</v>
      </c>
      <c r="G61" s="332">
        <f>'KIUC Adj Wtd. NS-% of Tot Ret'!$U$71</f>
        <v>-7</v>
      </c>
      <c r="I61" s="218">
        <v>531933576.48000002</v>
      </c>
      <c r="K61" s="211">
        <v>92306117</v>
      </c>
      <c r="L61" s="211"/>
      <c r="M61" s="333">
        <f t="shared" ref="M61:M74" si="5">ROUND(I61*(1-(G61/100))-K61,0)</f>
        <v>476862810</v>
      </c>
      <c r="N61" s="220"/>
      <c r="O61" s="220">
        <f t="shared" ref="O61:O74" si="6">ROUND(M61/S61,0)</f>
        <v>10650694</v>
      </c>
      <c r="Q61" s="340">
        <f t="shared" ref="Q61:Q74" si="7">ROUND(O61/I61*100,2)</f>
        <v>2</v>
      </c>
      <c r="S61" s="222">
        <v>44.772931946534953</v>
      </c>
    </row>
    <row r="62" spans="1:19" x14ac:dyDescent="0.25">
      <c r="A62" s="214"/>
      <c r="C62" s="215" t="s">
        <v>184</v>
      </c>
      <c r="E62" s="210" t="s">
        <v>212</v>
      </c>
      <c r="F62" s="210" t="s">
        <v>178</v>
      </c>
      <c r="G62" s="332">
        <f>'KIUC Adj Wtd. NS-% of Tot Ret'!$U$71</f>
        <v>-7</v>
      </c>
      <c r="I62" s="218">
        <v>73021689.569999993</v>
      </c>
      <c r="K62" s="211">
        <v>18602423</v>
      </c>
      <c r="L62" s="211"/>
      <c r="M62" s="333">
        <f t="shared" si="5"/>
        <v>59530785</v>
      </c>
      <c r="N62" s="220"/>
      <c r="O62" s="220">
        <f t="shared" si="6"/>
        <v>1339277</v>
      </c>
      <c r="Q62" s="340">
        <f t="shared" si="7"/>
        <v>1.83</v>
      </c>
      <c r="S62" s="222">
        <v>44.449944500237855</v>
      </c>
    </row>
    <row r="63" spans="1:19" x14ac:dyDescent="0.25">
      <c r="A63" s="214"/>
      <c r="C63" s="232" t="s">
        <v>186</v>
      </c>
      <c r="E63" s="216" t="s">
        <v>212</v>
      </c>
      <c r="F63" s="216" t="s">
        <v>178</v>
      </c>
      <c r="G63" s="332">
        <f>'KIUC Adj Wtd. NS-% of Tot Ret'!$U$21</f>
        <v>-2</v>
      </c>
      <c r="I63" s="218">
        <v>40216199.409999996</v>
      </c>
      <c r="J63" s="231"/>
      <c r="K63" s="220">
        <v>22985071</v>
      </c>
      <c r="L63" s="220"/>
      <c r="M63" s="333">
        <f t="shared" si="5"/>
        <v>18035452</v>
      </c>
      <c r="N63" s="220"/>
      <c r="O63" s="220">
        <f t="shared" si="6"/>
        <v>2440118</v>
      </c>
      <c r="Q63" s="340">
        <f t="shared" si="7"/>
        <v>6.07</v>
      </c>
      <c r="S63" s="222">
        <v>7.3912214077940037</v>
      </c>
    </row>
    <row r="64" spans="1:19" x14ac:dyDescent="0.25">
      <c r="A64" s="214"/>
      <c r="C64" s="232" t="s">
        <v>187</v>
      </c>
      <c r="E64" s="216" t="s">
        <v>212</v>
      </c>
      <c r="F64" s="216" t="s">
        <v>178</v>
      </c>
      <c r="G64" s="332">
        <f>'KIUC Adj Wtd. NS-% of Tot Ret'!$U$21</f>
        <v>-2</v>
      </c>
      <c r="I64" s="218">
        <v>41452992.229999997</v>
      </c>
      <c r="J64" s="231"/>
      <c r="K64" s="220">
        <v>15937592</v>
      </c>
      <c r="L64" s="220"/>
      <c r="M64" s="333">
        <f t="shared" si="5"/>
        <v>26344460</v>
      </c>
      <c r="N64" s="220"/>
      <c r="O64" s="220">
        <f t="shared" si="6"/>
        <v>2011021</v>
      </c>
      <c r="Q64" s="340">
        <f t="shared" si="7"/>
        <v>4.8499999999999996</v>
      </c>
      <c r="S64" s="222">
        <v>13.100039998222302</v>
      </c>
    </row>
    <row r="65" spans="1:19" x14ac:dyDescent="0.25">
      <c r="A65" s="214"/>
      <c r="C65" s="232" t="s">
        <v>188</v>
      </c>
      <c r="E65" s="216" t="s">
        <v>212</v>
      </c>
      <c r="F65" s="216" t="s">
        <v>178</v>
      </c>
      <c r="G65" s="332">
        <f>'KIUC Adj Wtd. NS-% of Tot Ret'!$U$21</f>
        <v>-2</v>
      </c>
      <c r="I65" s="218">
        <v>335039815.44</v>
      </c>
      <c r="J65" s="231"/>
      <c r="K65" s="220">
        <v>74041334</v>
      </c>
      <c r="L65" s="220"/>
      <c r="M65" s="333">
        <f t="shared" si="5"/>
        <v>267699278</v>
      </c>
      <c r="N65" s="220"/>
      <c r="O65" s="220">
        <f t="shared" si="6"/>
        <v>14142829</v>
      </c>
      <c r="Q65" s="340">
        <f t="shared" si="7"/>
        <v>4.22</v>
      </c>
      <c r="S65" s="222">
        <v>18.928269353489487</v>
      </c>
    </row>
    <row r="66" spans="1:19" x14ac:dyDescent="0.25">
      <c r="A66" s="214"/>
      <c r="C66" s="232" t="s">
        <v>189</v>
      </c>
      <c r="E66" s="216" t="s">
        <v>212</v>
      </c>
      <c r="F66" s="216" t="s">
        <v>178</v>
      </c>
      <c r="G66" s="332">
        <f>'KIUC Adj Wtd. NS-% of Tot Ret'!$U$21</f>
        <v>-2</v>
      </c>
      <c r="I66" s="218">
        <v>334559939.62</v>
      </c>
      <c r="J66" s="231"/>
      <c r="K66" s="220">
        <v>77676980</v>
      </c>
      <c r="L66" s="220"/>
      <c r="M66" s="333">
        <f t="shared" si="5"/>
        <v>263574158</v>
      </c>
      <c r="N66" s="220"/>
      <c r="O66" s="220">
        <f t="shared" si="6"/>
        <v>13833567</v>
      </c>
      <c r="Q66" s="340">
        <f t="shared" si="7"/>
        <v>4.13</v>
      </c>
      <c r="S66" s="222">
        <v>19.053231659798172</v>
      </c>
    </row>
    <row r="67" spans="1:19" x14ac:dyDescent="0.25">
      <c r="A67" s="214"/>
      <c r="C67" s="232" t="s">
        <v>190</v>
      </c>
      <c r="E67" s="216" t="s">
        <v>212</v>
      </c>
      <c r="F67" s="216" t="s">
        <v>178</v>
      </c>
      <c r="G67" s="332">
        <f>'KIUC Adj Wtd. NS-% of Tot Ret'!$U$29</f>
        <v>-2</v>
      </c>
      <c r="I67" s="218">
        <v>138832539.38999999</v>
      </c>
      <c r="J67" s="231"/>
      <c r="K67" s="220">
        <v>47058422</v>
      </c>
      <c r="L67" s="220"/>
      <c r="M67" s="333">
        <f t="shared" si="5"/>
        <v>94550768</v>
      </c>
      <c r="N67" s="220"/>
      <c r="O67" s="220">
        <f t="shared" si="6"/>
        <v>5233348</v>
      </c>
      <c r="Q67" s="340">
        <f t="shared" si="7"/>
        <v>3.77</v>
      </c>
      <c r="S67" s="222">
        <v>18.066976183982952</v>
      </c>
    </row>
    <row r="68" spans="1:19" x14ac:dyDescent="0.25">
      <c r="A68" s="214"/>
      <c r="C68" s="232" t="s">
        <v>191</v>
      </c>
      <c r="E68" s="216" t="s">
        <v>212</v>
      </c>
      <c r="F68" s="216" t="s">
        <v>178</v>
      </c>
      <c r="G68" s="332">
        <f>'KIUC Adj Wtd. NS-% of Tot Ret'!$U$29</f>
        <v>-2</v>
      </c>
      <c r="I68" s="218">
        <v>347267291.08999997</v>
      </c>
      <c r="J68" s="231"/>
      <c r="K68" s="220">
        <v>96144803</v>
      </c>
      <c r="L68" s="220"/>
      <c r="M68" s="333">
        <f t="shared" si="5"/>
        <v>258067834</v>
      </c>
      <c r="N68" s="220"/>
      <c r="O68" s="220">
        <f t="shared" si="6"/>
        <v>14337951</v>
      </c>
      <c r="Q68" s="340">
        <f t="shared" si="7"/>
        <v>4.13</v>
      </c>
      <c r="S68" s="222">
        <v>17.998934562855467</v>
      </c>
    </row>
    <row r="69" spans="1:19" x14ac:dyDescent="0.25">
      <c r="A69" s="214"/>
      <c r="C69" s="232" t="s">
        <v>192</v>
      </c>
      <c r="E69" s="216" t="s">
        <v>212</v>
      </c>
      <c r="F69" s="216" t="s">
        <v>178</v>
      </c>
      <c r="G69" s="332">
        <f>'KIUC Adj Wtd. NS-% of Tot Ret'!$U$29</f>
        <v>-2</v>
      </c>
      <c r="I69" s="218">
        <v>269565973.05000001</v>
      </c>
      <c r="J69" s="231"/>
      <c r="K69" s="220">
        <v>67704359</v>
      </c>
      <c r="L69" s="220"/>
      <c r="M69" s="333">
        <f t="shared" si="5"/>
        <v>207252934</v>
      </c>
      <c r="N69" s="220"/>
      <c r="O69" s="220">
        <f t="shared" si="6"/>
        <v>11525613</v>
      </c>
      <c r="Q69" s="340">
        <f t="shared" si="7"/>
        <v>4.28</v>
      </c>
      <c r="S69" s="222">
        <v>17.981944836722686</v>
      </c>
    </row>
    <row r="70" spans="1:19" x14ac:dyDescent="0.25">
      <c r="A70" s="214"/>
      <c r="C70" s="232" t="s">
        <v>193</v>
      </c>
      <c r="E70" s="216" t="s">
        <v>212</v>
      </c>
      <c r="F70" s="216" t="s">
        <v>178</v>
      </c>
      <c r="G70" s="332">
        <f>'KIUC Adj Wtd. NS-% of Tot Ret'!$U$29</f>
        <v>-2</v>
      </c>
      <c r="I70" s="218">
        <v>425512609.68000001</v>
      </c>
      <c r="J70" s="231"/>
      <c r="K70" s="220">
        <v>168531725</v>
      </c>
      <c r="L70" s="220"/>
      <c r="M70" s="333">
        <f t="shared" si="5"/>
        <v>265491137</v>
      </c>
      <c r="N70" s="220"/>
      <c r="O70" s="220">
        <f t="shared" si="6"/>
        <v>12871933</v>
      </c>
      <c r="Q70" s="340">
        <f t="shared" si="7"/>
        <v>3.03</v>
      </c>
      <c r="S70" s="222">
        <v>20.625584845889676</v>
      </c>
    </row>
    <row r="71" spans="1:19" x14ac:dyDescent="0.25">
      <c r="A71" s="214"/>
      <c r="C71" s="232" t="s">
        <v>194</v>
      </c>
      <c r="E71" s="216" t="s">
        <v>212</v>
      </c>
      <c r="F71" s="216" t="s">
        <v>178</v>
      </c>
      <c r="G71" s="332">
        <f>'KIUC Adj Wtd. NS-% of Tot Ret'!$U$29</f>
        <v>-2</v>
      </c>
      <c r="I71" s="218">
        <v>735664440.23000002</v>
      </c>
      <c r="J71" s="231"/>
      <c r="K71" s="220">
        <v>135118842</v>
      </c>
      <c r="L71" s="220"/>
      <c r="M71" s="333">
        <f t="shared" si="5"/>
        <v>615258887</v>
      </c>
      <c r="N71" s="220"/>
      <c r="O71" s="220">
        <f t="shared" si="6"/>
        <v>28337904</v>
      </c>
      <c r="Q71" s="340">
        <f t="shared" si="7"/>
        <v>3.85</v>
      </c>
      <c r="S71" s="222">
        <v>21.711517222714214</v>
      </c>
    </row>
    <row r="72" spans="1:19" x14ac:dyDescent="0.25">
      <c r="A72" s="235"/>
      <c r="C72" s="232" t="s">
        <v>195</v>
      </c>
      <c r="E72" s="216" t="s">
        <v>212</v>
      </c>
      <c r="F72" s="216" t="s">
        <v>178</v>
      </c>
      <c r="G72" s="332">
        <f>'KIUC Adj Wtd. NS-% of Tot Ret'!$U$29</f>
        <v>-2</v>
      </c>
      <c r="I72" s="218">
        <v>66258293.729999997</v>
      </c>
      <c r="J72" s="231"/>
      <c r="K72" s="220">
        <v>59902017</v>
      </c>
      <c r="L72" s="220"/>
      <c r="M72" s="333">
        <f t="shared" si="5"/>
        <v>7681443</v>
      </c>
      <c r="N72" s="220"/>
      <c r="O72" s="220">
        <f t="shared" si="6"/>
        <v>428815</v>
      </c>
      <c r="Q72" s="340">
        <f t="shared" si="7"/>
        <v>0.65</v>
      </c>
      <c r="S72" s="222">
        <v>17.913179135750571</v>
      </c>
    </row>
    <row r="73" spans="1:19" x14ac:dyDescent="0.25">
      <c r="A73" s="214"/>
      <c r="C73" s="232" t="s">
        <v>213</v>
      </c>
      <c r="E73" s="216" t="s">
        <v>212</v>
      </c>
      <c r="F73" s="216" t="s">
        <v>178</v>
      </c>
      <c r="G73" s="332">
        <f>'KIUC Adj Wtd. NS-% of Tot Ret'!$U$29</f>
        <v>-2</v>
      </c>
      <c r="I73" s="236">
        <v>118460532.34</v>
      </c>
      <c r="J73" s="231"/>
      <c r="K73" s="220">
        <v>31824024</v>
      </c>
      <c r="L73" s="220"/>
      <c r="M73" s="333">
        <f t="shared" si="5"/>
        <v>89005719</v>
      </c>
      <c r="N73" s="220"/>
      <c r="O73" s="220">
        <f t="shared" si="6"/>
        <v>4283172</v>
      </c>
      <c r="Q73" s="340">
        <f t="shared" si="7"/>
        <v>3.62</v>
      </c>
      <c r="S73" s="222">
        <v>20.780330204312332</v>
      </c>
    </row>
    <row r="74" spans="1:19" x14ac:dyDescent="0.25">
      <c r="A74" s="214"/>
      <c r="C74" s="232" t="s">
        <v>214</v>
      </c>
      <c r="E74" s="216" t="s">
        <v>212</v>
      </c>
      <c r="F74" s="216" t="s">
        <v>178</v>
      </c>
      <c r="G74" s="332">
        <f>'KIUC Adj Wtd. NS-% of Tot Ret'!$U$29</f>
        <v>-2</v>
      </c>
      <c r="I74" s="223">
        <v>253701662.19999999</v>
      </c>
      <c r="J74" s="231"/>
      <c r="K74" s="220">
        <v>77381453</v>
      </c>
      <c r="L74" s="220"/>
      <c r="M74" s="333">
        <f t="shared" si="5"/>
        <v>181394242</v>
      </c>
      <c r="N74" s="220"/>
      <c r="O74" s="220">
        <f t="shared" si="6"/>
        <v>8297933</v>
      </c>
      <c r="Q74" s="345">
        <f t="shared" si="7"/>
        <v>3.27</v>
      </c>
      <c r="S74" s="336">
        <v>21.860171683139946</v>
      </c>
    </row>
    <row r="75" spans="1:19" x14ac:dyDescent="0.25">
      <c r="A75" s="214"/>
      <c r="E75" s="216"/>
      <c r="F75" s="216"/>
      <c r="G75" s="217"/>
      <c r="I75" s="218"/>
      <c r="K75" s="233"/>
      <c r="L75" s="211"/>
      <c r="M75" s="233"/>
      <c r="N75" s="211"/>
      <c r="O75" s="233"/>
      <c r="Q75" s="342"/>
      <c r="S75" s="222"/>
    </row>
    <row r="76" spans="1:19" ht="15.6" x14ac:dyDescent="0.3">
      <c r="A76" s="214"/>
      <c r="C76" s="234" t="s">
        <v>215</v>
      </c>
      <c r="E76" s="216"/>
      <c r="F76" s="216"/>
      <c r="G76" s="217"/>
      <c r="I76" s="218">
        <f>+SUBTOTAL(9,I61:I75)</f>
        <v>3711487554.4599996</v>
      </c>
      <c r="K76" s="211">
        <f>+SUBTOTAL(9,K61:K75)</f>
        <v>985215162</v>
      </c>
      <c r="L76" s="211"/>
      <c r="M76" s="211">
        <f>+SUBTOTAL(9,M61:M75)</f>
        <v>2830749907</v>
      </c>
      <c r="N76" s="211"/>
      <c r="O76" s="211">
        <f>+SUBTOTAL(9,O61:O75)</f>
        <v>129734175</v>
      </c>
      <c r="Q76" s="342">
        <f>O76/I76*100</f>
        <v>3.4954764928175974</v>
      </c>
      <c r="S76" s="222">
        <f>ROUND(M76/O76,1)</f>
        <v>21.8</v>
      </c>
    </row>
    <row r="77" spans="1:19" ht="15.6" x14ac:dyDescent="0.3">
      <c r="C77" s="237"/>
      <c r="Q77" s="340"/>
    </row>
    <row r="78" spans="1:19" x14ac:dyDescent="0.25">
      <c r="A78" s="214">
        <v>312.10000000000002</v>
      </c>
      <c r="C78" s="215" t="s">
        <v>216</v>
      </c>
      <c r="E78" s="216"/>
      <c r="F78" s="216"/>
      <c r="G78" s="217"/>
      <c r="I78" s="218"/>
      <c r="K78" s="211"/>
      <c r="L78" s="211"/>
      <c r="M78" s="211"/>
      <c r="N78" s="211"/>
      <c r="O78" s="211"/>
      <c r="Q78" s="342"/>
      <c r="S78" s="222"/>
    </row>
    <row r="79" spans="1:19" x14ac:dyDescent="0.25">
      <c r="A79" s="214"/>
      <c r="C79" s="215" t="s">
        <v>198</v>
      </c>
      <c r="E79" s="216" t="s">
        <v>199</v>
      </c>
      <c r="F79" s="216" t="s">
        <v>178</v>
      </c>
      <c r="G79" s="217">
        <v>0</v>
      </c>
      <c r="I79" s="236">
        <v>4610665.2300000004</v>
      </c>
      <c r="J79" s="231"/>
      <c r="K79" s="220">
        <v>676102</v>
      </c>
      <c r="L79" s="220"/>
      <c r="M79" s="333">
        <f t="shared" ref="M79:M88" si="8">ROUND(I79*(1-(G79/100))-K79,0)</f>
        <v>3934563</v>
      </c>
      <c r="N79" s="220"/>
      <c r="O79" s="220">
        <f>ROUND(M79/S79,0)</f>
        <v>77928</v>
      </c>
      <c r="Q79" s="340">
        <f>ROUND(O79/I79*100,2)</f>
        <v>1.69</v>
      </c>
      <c r="S79" s="222">
        <v>50.489721281182632</v>
      </c>
    </row>
    <row r="80" spans="1:19" x14ac:dyDescent="0.25">
      <c r="A80" s="214"/>
      <c r="C80" s="215" t="s">
        <v>217</v>
      </c>
      <c r="E80" s="210" t="s">
        <v>199</v>
      </c>
      <c r="F80" s="210" t="s">
        <v>178</v>
      </c>
      <c r="G80" s="217">
        <v>0</v>
      </c>
      <c r="I80" s="218">
        <v>575455.72</v>
      </c>
      <c r="K80" s="211">
        <v>575456</v>
      </c>
      <c r="L80" s="211"/>
      <c r="M80" s="333">
        <f t="shared" si="8"/>
        <v>0</v>
      </c>
      <c r="N80" s="220"/>
      <c r="O80" s="220"/>
      <c r="Q80" s="342">
        <v>0</v>
      </c>
      <c r="S80" s="222">
        <v>0</v>
      </c>
    </row>
    <row r="81" spans="1:19" x14ac:dyDescent="0.25">
      <c r="C81" s="232" t="s">
        <v>218</v>
      </c>
      <c r="E81" s="210" t="s">
        <v>199</v>
      </c>
      <c r="F81" s="210" t="s">
        <v>178</v>
      </c>
      <c r="G81" s="217">
        <v>0</v>
      </c>
      <c r="I81" s="218">
        <v>1831840.98</v>
      </c>
      <c r="K81" s="211">
        <v>1831841</v>
      </c>
      <c r="L81" s="211"/>
      <c r="M81" s="333">
        <f t="shared" si="8"/>
        <v>0</v>
      </c>
      <c r="N81" s="220"/>
      <c r="O81" s="220"/>
      <c r="Q81" s="342">
        <v>0</v>
      </c>
      <c r="S81" s="222">
        <v>0</v>
      </c>
    </row>
    <row r="82" spans="1:19" s="241" customFormat="1" x14ac:dyDescent="0.25">
      <c r="A82" s="238"/>
      <c r="B82" s="239"/>
      <c r="C82" s="240" t="s">
        <v>219</v>
      </c>
      <c r="E82" s="242" t="s">
        <v>199</v>
      </c>
      <c r="F82" s="243" t="s">
        <v>178</v>
      </c>
      <c r="G82" s="244">
        <v>0</v>
      </c>
      <c r="I82" s="236">
        <v>91265.89</v>
      </c>
      <c r="J82" s="245"/>
      <c r="K82" s="246">
        <v>91266</v>
      </c>
      <c r="L82" s="246"/>
      <c r="M82" s="333">
        <f t="shared" si="8"/>
        <v>0</v>
      </c>
      <c r="N82" s="220"/>
      <c r="O82" s="220"/>
      <c r="Q82" s="344">
        <v>0</v>
      </c>
      <c r="R82" s="248"/>
      <c r="S82" s="249">
        <v>0</v>
      </c>
    </row>
    <row r="83" spans="1:19" x14ac:dyDescent="0.25">
      <c r="A83" s="214"/>
      <c r="C83" s="232" t="s">
        <v>220</v>
      </c>
      <c r="E83" s="216" t="s">
        <v>199</v>
      </c>
      <c r="F83" s="216" t="s">
        <v>178</v>
      </c>
      <c r="G83" s="217">
        <v>0</v>
      </c>
      <c r="I83" s="218">
        <v>9299115</v>
      </c>
      <c r="J83" s="231"/>
      <c r="K83" s="220">
        <v>7598416</v>
      </c>
      <c r="L83" s="220"/>
      <c r="M83" s="333">
        <f t="shared" si="8"/>
        <v>1700699</v>
      </c>
      <c r="N83" s="220"/>
      <c r="O83" s="220">
        <f>ROUND(M83/S83,0)</f>
        <v>226760</v>
      </c>
      <c r="Q83" s="340">
        <f t="shared" ref="Q83:Q87" si="9">ROUND(O83/I83*100,2)</f>
        <v>2.44</v>
      </c>
      <c r="S83" s="222">
        <v>7.4999955900511557</v>
      </c>
    </row>
    <row r="84" spans="1:19" x14ac:dyDescent="0.25">
      <c r="A84" s="214"/>
      <c r="C84" s="232" t="s">
        <v>221</v>
      </c>
      <c r="E84" s="216" t="s">
        <v>199</v>
      </c>
      <c r="F84" s="216" t="s">
        <v>178</v>
      </c>
      <c r="G84" s="217">
        <v>0</v>
      </c>
      <c r="I84" s="218">
        <v>3909061.67</v>
      </c>
      <c r="J84" s="231"/>
      <c r="K84" s="220">
        <v>3256464</v>
      </c>
      <c r="L84" s="220"/>
      <c r="M84" s="333">
        <f t="shared" si="8"/>
        <v>652598</v>
      </c>
      <c r="N84" s="220"/>
      <c r="O84" s="220">
        <f>ROUND(M84/S84,0)</f>
        <v>48341</v>
      </c>
      <c r="Q84" s="340">
        <f t="shared" si="9"/>
        <v>1.24</v>
      </c>
      <c r="S84" s="222">
        <v>13.49988622494363</v>
      </c>
    </row>
    <row r="85" spans="1:19" x14ac:dyDescent="0.25">
      <c r="A85" s="214"/>
      <c r="C85" s="232" t="s">
        <v>222</v>
      </c>
      <c r="E85" s="216" t="s">
        <v>199</v>
      </c>
      <c r="F85" s="216" t="s">
        <v>178</v>
      </c>
      <c r="G85" s="217">
        <v>0</v>
      </c>
      <c r="I85" s="218">
        <v>19802080.260000002</v>
      </c>
      <c r="J85" s="231"/>
      <c r="K85" s="220">
        <v>6026115</v>
      </c>
      <c r="L85" s="220"/>
      <c r="M85" s="333">
        <f t="shared" si="8"/>
        <v>13775965</v>
      </c>
      <c r="N85" s="220"/>
      <c r="O85" s="220">
        <f>ROUND(M85/S85,0)</f>
        <v>706460</v>
      </c>
      <c r="Q85" s="340">
        <f t="shared" si="9"/>
        <v>3.57</v>
      </c>
      <c r="S85" s="222">
        <v>19.499992922458453</v>
      </c>
    </row>
    <row r="86" spans="1:19" x14ac:dyDescent="0.25">
      <c r="A86" s="214"/>
      <c r="C86" s="232" t="s">
        <v>201</v>
      </c>
      <c r="E86" s="216" t="s">
        <v>199</v>
      </c>
      <c r="F86" s="216" t="s">
        <v>178</v>
      </c>
      <c r="G86" s="217">
        <v>0</v>
      </c>
      <c r="I86" s="218">
        <v>1777792.39</v>
      </c>
      <c r="J86" s="231"/>
      <c r="K86" s="220">
        <v>1464285</v>
      </c>
      <c r="L86" s="220"/>
      <c r="M86" s="333">
        <f t="shared" si="8"/>
        <v>313507</v>
      </c>
      <c r="N86" s="220"/>
      <c r="O86" s="220">
        <f>ROUND(M86/S86,0)</f>
        <v>16983</v>
      </c>
      <c r="Q86" s="340">
        <f t="shared" si="9"/>
        <v>0.96</v>
      </c>
      <c r="S86" s="222">
        <v>18.460048283577695</v>
      </c>
    </row>
    <row r="87" spans="1:19" x14ac:dyDescent="0.25">
      <c r="A87" s="214"/>
      <c r="C87" s="232" t="s">
        <v>223</v>
      </c>
      <c r="E87" s="216" t="s">
        <v>199</v>
      </c>
      <c r="F87" s="216" t="s">
        <v>178</v>
      </c>
      <c r="G87" s="217">
        <v>0</v>
      </c>
      <c r="I87" s="218">
        <v>32692663.870000001</v>
      </c>
      <c r="J87" s="231"/>
      <c r="K87" s="220">
        <v>13338503</v>
      </c>
      <c r="L87" s="220"/>
      <c r="M87" s="333">
        <f t="shared" si="8"/>
        <v>19354161</v>
      </c>
      <c r="N87" s="220"/>
      <c r="O87" s="220">
        <f>ROUND(M87/S87,0)</f>
        <v>860185</v>
      </c>
      <c r="Q87" s="340">
        <f t="shared" si="9"/>
        <v>2.63</v>
      </c>
      <c r="S87" s="222">
        <v>22.499998256189077</v>
      </c>
    </row>
    <row r="88" spans="1:19" s="241" customFormat="1" x14ac:dyDescent="0.25">
      <c r="A88" s="250"/>
      <c r="B88" s="239"/>
      <c r="C88" s="240" t="s">
        <v>224</v>
      </c>
      <c r="E88" s="243" t="s">
        <v>199</v>
      </c>
      <c r="F88" s="243" t="s">
        <v>178</v>
      </c>
      <c r="G88" s="244">
        <v>0</v>
      </c>
      <c r="I88" s="223">
        <v>1901133.18</v>
      </c>
      <c r="J88" s="245"/>
      <c r="K88" s="224">
        <v>1901133</v>
      </c>
      <c r="L88" s="246"/>
      <c r="M88" s="334">
        <f t="shared" si="8"/>
        <v>0</v>
      </c>
      <c r="N88" s="220"/>
      <c r="O88" s="224"/>
      <c r="Q88" s="343">
        <v>0</v>
      </c>
      <c r="S88" s="336">
        <v>0</v>
      </c>
    </row>
    <row r="89" spans="1:19" ht="15.6" x14ac:dyDescent="0.3">
      <c r="A89" s="214"/>
      <c r="C89" s="234"/>
      <c r="E89" s="216"/>
      <c r="F89" s="216"/>
      <c r="G89" s="217"/>
      <c r="I89" s="218"/>
      <c r="K89" s="211"/>
      <c r="L89" s="211"/>
      <c r="M89" s="211"/>
      <c r="N89" s="211"/>
      <c r="O89" s="211"/>
      <c r="Q89" s="342"/>
      <c r="S89" s="222"/>
    </row>
    <row r="90" spans="1:19" ht="15.6" x14ac:dyDescent="0.3">
      <c r="A90" s="214"/>
      <c r="C90" s="234" t="s">
        <v>225</v>
      </c>
      <c r="E90" s="216"/>
      <c r="F90" s="216"/>
      <c r="G90" s="217"/>
      <c r="I90" s="218">
        <f>+SUBTOTAL(9,I79:I89)</f>
        <v>76491074.190000013</v>
      </c>
      <c r="K90" s="211">
        <f>+SUBTOTAL(9,K79:K89)</f>
        <v>36759581</v>
      </c>
      <c r="L90" s="211"/>
      <c r="M90" s="211">
        <f>+SUBTOTAL(9,M79:M89)</f>
        <v>39731493</v>
      </c>
      <c r="N90" s="211"/>
      <c r="O90" s="211">
        <f>+SUBTOTAL(9,O79:O89)</f>
        <v>1936657</v>
      </c>
      <c r="Q90" s="342">
        <f>O90/I90*100</f>
        <v>2.5318731897913218</v>
      </c>
      <c r="S90" s="222">
        <f>ROUND(M90/O90,1)</f>
        <v>20.5</v>
      </c>
    </row>
    <row r="91" spans="1:19" ht="15.6" x14ac:dyDescent="0.3">
      <c r="A91" s="214"/>
      <c r="C91" s="234"/>
      <c r="E91" s="216"/>
      <c r="F91" s="216"/>
      <c r="G91" s="217"/>
      <c r="I91" s="218"/>
      <c r="K91" s="211"/>
      <c r="L91" s="211"/>
      <c r="M91" s="211"/>
      <c r="N91" s="211"/>
      <c r="O91" s="211"/>
      <c r="Q91" s="342"/>
      <c r="S91" s="222"/>
    </row>
    <row r="92" spans="1:19" x14ac:dyDescent="0.25">
      <c r="A92" s="214">
        <v>312.2</v>
      </c>
      <c r="C92" s="215" t="s">
        <v>226</v>
      </c>
      <c r="E92" s="216"/>
      <c r="F92" s="216"/>
      <c r="G92" s="217"/>
      <c r="I92" s="218"/>
      <c r="K92" s="211"/>
      <c r="L92" s="211"/>
      <c r="M92" s="211"/>
      <c r="N92" s="211"/>
      <c r="O92" s="211"/>
      <c r="Q92" s="342"/>
      <c r="S92" s="222"/>
    </row>
    <row r="93" spans="1:19" x14ac:dyDescent="0.25">
      <c r="A93" s="214"/>
      <c r="C93" s="215" t="s">
        <v>204</v>
      </c>
      <c r="E93" s="210" t="s">
        <v>212</v>
      </c>
      <c r="F93" s="210" t="s">
        <v>178</v>
      </c>
      <c r="G93" s="217">
        <v>-10</v>
      </c>
      <c r="I93" s="218">
        <v>91162.48</v>
      </c>
      <c r="K93" s="211">
        <v>100279</v>
      </c>
      <c r="L93" s="211"/>
      <c r="M93" s="211">
        <v>0</v>
      </c>
      <c r="N93" s="211"/>
      <c r="O93" s="211">
        <v>0</v>
      </c>
      <c r="Q93" s="342">
        <v>0</v>
      </c>
      <c r="S93" s="222">
        <v>0</v>
      </c>
    </row>
    <row r="94" spans="1:19" x14ac:dyDescent="0.25">
      <c r="A94" s="214"/>
      <c r="C94" s="215" t="s">
        <v>205</v>
      </c>
      <c r="E94" s="210" t="s">
        <v>212</v>
      </c>
      <c r="F94" s="210" t="s">
        <v>178</v>
      </c>
      <c r="G94" s="217">
        <v>-10</v>
      </c>
      <c r="I94" s="218">
        <v>35937.440000000002</v>
      </c>
      <c r="K94" s="211">
        <v>39531</v>
      </c>
      <c r="L94" s="211"/>
      <c r="M94" s="211">
        <v>0</v>
      </c>
      <c r="N94" s="211"/>
      <c r="O94" s="211">
        <v>0</v>
      </c>
      <c r="Q94" s="342">
        <v>0</v>
      </c>
      <c r="R94" s="225"/>
      <c r="S94" s="222">
        <v>0</v>
      </c>
    </row>
    <row r="95" spans="1:19" x14ac:dyDescent="0.25">
      <c r="C95" s="232" t="s">
        <v>206</v>
      </c>
      <c r="E95" s="210" t="s">
        <v>212</v>
      </c>
      <c r="F95" s="210" t="s">
        <v>178</v>
      </c>
      <c r="G95" s="217">
        <v>-10</v>
      </c>
      <c r="I95" s="218">
        <v>41300.9</v>
      </c>
      <c r="K95" s="211">
        <v>45431</v>
      </c>
      <c r="L95" s="211"/>
      <c r="M95" s="211">
        <v>0</v>
      </c>
      <c r="N95" s="211"/>
      <c r="O95" s="211">
        <v>0</v>
      </c>
      <c r="Q95" s="342">
        <v>0</v>
      </c>
      <c r="S95" s="222">
        <v>0</v>
      </c>
    </row>
    <row r="96" spans="1:19" x14ac:dyDescent="0.25">
      <c r="A96" s="214"/>
      <c r="C96" s="232" t="s">
        <v>207</v>
      </c>
      <c r="E96" s="216" t="s">
        <v>212</v>
      </c>
      <c r="F96" s="216" t="s">
        <v>178</v>
      </c>
      <c r="G96" s="217">
        <v>-10</v>
      </c>
      <c r="I96" s="218">
        <v>599315.53</v>
      </c>
      <c r="J96" s="231"/>
      <c r="K96" s="220">
        <v>659247</v>
      </c>
      <c r="L96" s="220"/>
      <c r="M96" s="220">
        <v>0</v>
      </c>
      <c r="N96" s="220"/>
      <c r="O96" s="220">
        <v>0</v>
      </c>
      <c r="Q96" s="342">
        <v>0</v>
      </c>
      <c r="S96" s="222">
        <v>0</v>
      </c>
    </row>
    <row r="97" spans="1:19" x14ac:dyDescent="0.25">
      <c r="A97" s="214"/>
      <c r="C97" s="232" t="s">
        <v>208</v>
      </c>
      <c r="E97" s="210" t="s">
        <v>212</v>
      </c>
      <c r="F97" s="216" t="s">
        <v>178</v>
      </c>
      <c r="G97" s="217">
        <v>-10</v>
      </c>
      <c r="I97" s="218">
        <v>152243.76</v>
      </c>
      <c r="J97" s="231"/>
      <c r="K97" s="220">
        <v>167468</v>
      </c>
      <c r="L97" s="220"/>
      <c r="M97" s="220">
        <v>0</v>
      </c>
      <c r="N97" s="220"/>
      <c r="O97" s="220">
        <v>0</v>
      </c>
      <c r="Q97" s="342">
        <v>0</v>
      </c>
      <c r="R97" s="225"/>
      <c r="S97" s="222">
        <v>0</v>
      </c>
    </row>
    <row r="98" spans="1:19" s="241" customFormat="1" x14ac:dyDescent="0.25">
      <c r="A98" s="238"/>
      <c r="B98" s="239"/>
      <c r="C98" s="240" t="s">
        <v>209</v>
      </c>
      <c r="E98" s="242" t="s">
        <v>212</v>
      </c>
      <c r="F98" s="243" t="s">
        <v>178</v>
      </c>
      <c r="G98" s="244">
        <v>-10</v>
      </c>
      <c r="I98" s="223">
        <v>145202.53</v>
      </c>
      <c r="J98" s="245"/>
      <c r="K98" s="224">
        <v>159723</v>
      </c>
      <c r="L98" s="246"/>
      <c r="M98" s="224">
        <v>0</v>
      </c>
      <c r="N98" s="246"/>
      <c r="O98" s="224">
        <v>0</v>
      </c>
      <c r="Q98" s="343">
        <v>0</v>
      </c>
      <c r="R98" s="248"/>
      <c r="S98" s="336">
        <v>0</v>
      </c>
    </row>
    <row r="99" spans="1:19" ht="15.6" x14ac:dyDescent="0.3">
      <c r="A99" s="214"/>
      <c r="C99" s="234"/>
      <c r="E99" s="216"/>
      <c r="F99" s="216"/>
      <c r="G99" s="217"/>
      <c r="I99" s="218"/>
      <c r="K99" s="211"/>
      <c r="L99" s="211"/>
      <c r="M99" s="211"/>
      <c r="N99" s="211"/>
      <c r="O99" s="211"/>
      <c r="Q99" s="342"/>
      <c r="S99" s="222"/>
    </row>
    <row r="100" spans="1:19" ht="15.6" x14ac:dyDescent="0.3">
      <c r="A100" s="214"/>
      <c r="C100" s="234" t="s">
        <v>227</v>
      </c>
      <c r="E100" s="216"/>
      <c r="F100" s="216"/>
      <c r="G100" s="217"/>
      <c r="I100" s="218">
        <f>+SUBTOTAL(9,I93:I99)</f>
        <v>1065162.6400000001</v>
      </c>
      <c r="K100" s="211">
        <f>+SUBTOTAL(9,K93:K99)</f>
        <v>1171679</v>
      </c>
      <c r="L100" s="211"/>
      <c r="M100" s="211">
        <f>+SUBTOTAL(9,M93:M99)</f>
        <v>0</v>
      </c>
      <c r="N100" s="211"/>
      <c r="O100" s="211">
        <f>+SUBTOTAL(9,O93:O99)</f>
        <v>0</v>
      </c>
      <c r="Q100" s="342">
        <f>O100/I100*100</f>
        <v>0</v>
      </c>
      <c r="S100" s="222">
        <v>0</v>
      </c>
    </row>
    <row r="101" spans="1:19" ht="15.6" x14ac:dyDescent="0.3">
      <c r="A101" s="214"/>
      <c r="C101" s="234"/>
      <c r="E101" s="216"/>
      <c r="F101" s="216"/>
      <c r="G101" s="217"/>
      <c r="I101" s="218"/>
      <c r="K101" s="211"/>
      <c r="L101" s="211"/>
      <c r="M101" s="211"/>
      <c r="N101" s="211"/>
      <c r="O101" s="211"/>
      <c r="Q101" s="342"/>
      <c r="S101" s="222"/>
    </row>
    <row r="102" spans="1:19" x14ac:dyDescent="0.25">
      <c r="A102" s="214">
        <v>314</v>
      </c>
      <c r="C102" s="112" t="s">
        <v>228</v>
      </c>
      <c r="I102" s="218"/>
      <c r="K102" s="211"/>
      <c r="L102" s="211"/>
      <c r="M102" s="211"/>
      <c r="N102" s="211"/>
      <c r="O102" s="211"/>
      <c r="Q102" s="342"/>
      <c r="S102" s="222"/>
    </row>
    <row r="103" spans="1:19" x14ac:dyDescent="0.25">
      <c r="A103" s="214"/>
      <c r="C103" s="232" t="s">
        <v>182</v>
      </c>
      <c r="E103" s="216" t="s">
        <v>229</v>
      </c>
      <c r="F103" s="216" t="s">
        <v>178</v>
      </c>
      <c r="G103" s="332">
        <f>'KIUC Adj Wtd. NS-% of Tot Ret'!$U$71</f>
        <v>-7</v>
      </c>
      <c r="I103" s="218">
        <v>89907009.939999998</v>
      </c>
      <c r="J103" s="231"/>
      <c r="K103" s="220">
        <v>20271673</v>
      </c>
      <c r="L103" s="220"/>
      <c r="M103" s="333">
        <f t="shared" ref="M103:M110" si="10">ROUND(I103*(1-(G103/100))-K103,0)</f>
        <v>75928828</v>
      </c>
      <c r="N103" s="220"/>
      <c r="O103" s="220">
        <f t="shared" ref="O103:O110" si="11">ROUND(M103/S103,0)</f>
        <v>1751590</v>
      </c>
      <c r="Q103" s="340">
        <f t="shared" ref="Q103:Q110" si="12">ROUND(O103/I103*100,2)</f>
        <v>1.95</v>
      </c>
      <c r="S103" s="222">
        <v>43.348516790482897</v>
      </c>
    </row>
    <row r="104" spans="1:19" x14ac:dyDescent="0.25">
      <c r="A104" s="214"/>
      <c r="C104" s="232" t="s">
        <v>186</v>
      </c>
      <c r="E104" s="216" t="s">
        <v>229</v>
      </c>
      <c r="F104" s="216" t="s">
        <v>178</v>
      </c>
      <c r="G104" s="332">
        <f>'KIUC Adj Wtd. NS-% of Tot Ret'!$U$21</f>
        <v>-2</v>
      </c>
      <c r="I104" s="218">
        <v>8340751.6699999999</v>
      </c>
      <c r="J104" s="231"/>
      <c r="K104" s="220">
        <v>3801260</v>
      </c>
      <c r="L104" s="220"/>
      <c r="M104" s="333">
        <f t="shared" si="10"/>
        <v>4706307</v>
      </c>
      <c r="N104" s="220"/>
      <c r="O104" s="220">
        <f t="shared" si="11"/>
        <v>645328</v>
      </c>
      <c r="Q104" s="340">
        <f t="shared" si="12"/>
        <v>7.74</v>
      </c>
      <c r="S104" s="222">
        <v>7.2928944036464927</v>
      </c>
    </row>
    <row r="105" spans="1:19" x14ac:dyDescent="0.25">
      <c r="A105" s="214"/>
      <c r="C105" s="232" t="s">
        <v>187</v>
      </c>
      <c r="E105" s="216" t="s">
        <v>229</v>
      </c>
      <c r="F105" s="216" t="s">
        <v>178</v>
      </c>
      <c r="G105" s="332">
        <f>'KIUC Adj Wtd. NS-% of Tot Ret'!$U$21</f>
        <v>-2</v>
      </c>
      <c r="I105" s="218">
        <v>13741664.699999999</v>
      </c>
      <c r="J105" s="231"/>
      <c r="K105" s="220">
        <v>9070939</v>
      </c>
      <c r="L105" s="220"/>
      <c r="M105" s="333">
        <f t="shared" si="10"/>
        <v>4945559</v>
      </c>
      <c r="N105" s="220"/>
      <c r="O105" s="220">
        <f t="shared" si="11"/>
        <v>376942</v>
      </c>
      <c r="Q105" s="340">
        <f t="shared" si="12"/>
        <v>2.74</v>
      </c>
      <c r="S105" s="222">
        <v>13.120201892382955</v>
      </c>
    </row>
    <row r="106" spans="1:19" x14ac:dyDescent="0.25">
      <c r="A106" s="214"/>
      <c r="C106" s="232" t="s">
        <v>188</v>
      </c>
      <c r="E106" s="216" t="s">
        <v>229</v>
      </c>
      <c r="F106" s="216" t="s">
        <v>178</v>
      </c>
      <c r="G106" s="332">
        <f>'KIUC Adj Wtd. NS-% of Tot Ret'!$U$21</f>
        <v>-2</v>
      </c>
      <c r="I106" s="218">
        <v>45458100.43</v>
      </c>
      <c r="J106" s="231"/>
      <c r="K106" s="220">
        <v>20614566</v>
      </c>
      <c r="L106" s="220"/>
      <c r="M106" s="333">
        <f t="shared" si="10"/>
        <v>25752696</v>
      </c>
      <c r="N106" s="220"/>
      <c r="O106" s="220">
        <f t="shared" si="11"/>
        <v>1373387</v>
      </c>
      <c r="Q106" s="340">
        <f t="shared" si="12"/>
        <v>3.02</v>
      </c>
      <c r="S106" s="222">
        <v>18.751229292458028</v>
      </c>
    </row>
    <row r="107" spans="1:19" x14ac:dyDescent="0.25">
      <c r="A107" s="214"/>
      <c r="C107" s="232" t="s">
        <v>191</v>
      </c>
      <c r="E107" s="216" t="s">
        <v>229</v>
      </c>
      <c r="F107" s="216" t="s">
        <v>178</v>
      </c>
      <c r="G107" s="332">
        <f>'KIUC Adj Wtd. NS-% of Tot Ret'!$U$29</f>
        <v>-2</v>
      </c>
      <c r="I107" s="218">
        <v>38748250.590000004</v>
      </c>
      <c r="J107" s="231"/>
      <c r="K107" s="220">
        <v>20826042</v>
      </c>
      <c r="L107" s="220"/>
      <c r="M107" s="333">
        <f t="shared" si="10"/>
        <v>18697174</v>
      </c>
      <c r="N107" s="220"/>
      <c r="O107" s="220">
        <f t="shared" si="11"/>
        <v>1062997</v>
      </c>
      <c r="Q107" s="340">
        <f t="shared" si="12"/>
        <v>2.74</v>
      </c>
      <c r="S107" s="222">
        <v>17.589118139701402</v>
      </c>
    </row>
    <row r="108" spans="1:19" x14ac:dyDescent="0.25">
      <c r="A108" s="214"/>
      <c r="B108" s="189"/>
      <c r="C108" s="232" t="s">
        <v>192</v>
      </c>
      <c r="D108" s="251"/>
      <c r="E108" s="216" t="s">
        <v>229</v>
      </c>
      <c r="F108" s="216" t="s">
        <v>178</v>
      </c>
      <c r="G108" s="332">
        <f>'KIUC Adj Wtd. NS-% of Tot Ret'!$U$29</f>
        <v>-2</v>
      </c>
      <c r="H108" s="251"/>
      <c r="I108" s="218">
        <v>31826255.719999999</v>
      </c>
      <c r="J108" s="231"/>
      <c r="K108" s="220">
        <v>21384390</v>
      </c>
      <c r="L108" s="220"/>
      <c r="M108" s="333">
        <f t="shared" si="10"/>
        <v>11078391</v>
      </c>
      <c r="N108" s="220"/>
      <c r="O108" s="220">
        <f t="shared" si="11"/>
        <v>651042</v>
      </c>
      <c r="P108" s="251"/>
      <c r="Q108" s="340">
        <f t="shared" si="12"/>
        <v>2.0499999999999998</v>
      </c>
      <c r="S108" s="222">
        <v>17.016386881361989</v>
      </c>
    </row>
    <row r="109" spans="1:19" x14ac:dyDescent="0.25">
      <c r="A109" s="214"/>
      <c r="C109" s="232" t="s">
        <v>193</v>
      </c>
      <c r="E109" s="216" t="s">
        <v>229</v>
      </c>
      <c r="F109" s="216" t="s">
        <v>178</v>
      </c>
      <c r="G109" s="332">
        <f>'KIUC Adj Wtd. NS-% of Tot Ret'!$U$29</f>
        <v>-2</v>
      </c>
      <c r="I109" s="218">
        <v>43067738.159999996</v>
      </c>
      <c r="J109" s="231"/>
      <c r="K109" s="220">
        <v>29423726</v>
      </c>
      <c r="L109" s="220"/>
      <c r="M109" s="333">
        <f t="shared" si="10"/>
        <v>14505367</v>
      </c>
      <c r="N109" s="220"/>
      <c r="O109" s="220">
        <f t="shared" si="11"/>
        <v>739581</v>
      </c>
      <c r="Q109" s="340">
        <f t="shared" si="12"/>
        <v>1.72</v>
      </c>
      <c r="S109" s="222">
        <v>19.612955408388522</v>
      </c>
    </row>
    <row r="110" spans="1:19" x14ac:dyDescent="0.25">
      <c r="A110" s="214"/>
      <c r="C110" s="232" t="s">
        <v>194</v>
      </c>
      <c r="E110" s="216" t="s">
        <v>229</v>
      </c>
      <c r="F110" s="216" t="s">
        <v>178</v>
      </c>
      <c r="G110" s="332">
        <f>'KIUC Adj Wtd. NS-% of Tot Ret'!$U$29</f>
        <v>-2</v>
      </c>
      <c r="I110" s="223">
        <v>57957357.43</v>
      </c>
      <c r="J110" s="231"/>
      <c r="K110" s="220">
        <v>33064819</v>
      </c>
      <c r="L110" s="220"/>
      <c r="M110" s="333">
        <f t="shared" si="10"/>
        <v>26051686</v>
      </c>
      <c r="N110" s="220"/>
      <c r="O110" s="220">
        <f t="shared" si="11"/>
        <v>1267410</v>
      </c>
      <c r="Q110" s="345">
        <f t="shared" si="12"/>
        <v>2.19</v>
      </c>
      <c r="S110" s="336">
        <v>20.555053958737311</v>
      </c>
    </row>
    <row r="111" spans="1:19" x14ac:dyDescent="0.25">
      <c r="A111" s="214"/>
      <c r="E111" s="216"/>
      <c r="F111" s="216"/>
      <c r="G111" s="217"/>
      <c r="I111" s="218"/>
      <c r="K111" s="233"/>
      <c r="L111" s="211"/>
      <c r="M111" s="233"/>
      <c r="N111" s="211"/>
      <c r="O111" s="233"/>
      <c r="Q111" s="342"/>
      <c r="S111" s="222"/>
    </row>
    <row r="112" spans="1:19" ht="15.6" x14ac:dyDescent="0.3">
      <c r="A112" s="214"/>
      <c r="C112" s="234" t="s">
        <v>230</v>
      </c>
      <c r="E112" s="216"/>
      <c r="F112" s="216"/>
      <c r="G112" s="217"/>
      <c r="I112" s="218">
        <f>+SUBTOTAL(9,I103:I111)</f>
        <v>329047128.64000005</v>
      </c>
      <c r="K112" s="211">
        <f>+SUBTOTAL(9,K103:K111)</f>
        <v>158457415</v>
      </c>
      <c r="L112" s="211"/>
      <c r="M112" s="211">
        <f>+SUBTOTAL(9,M103:M111)</f>
        <v>181666008</v>
      </c>
      <c r="N112" s="211"/>
      <c r="O112" s="211">
        <f>+SUBTOTAL(9,O103:O111)</f>
        <v>7868277</v>
      </c>
      <c r="Q112" s="342">
        <f>O112/I112*100</f>
        <v>2.3912310168214326</v>
      </c>
      <c r="S112" s="222">
        <f>ROUND(M112/O112,1)</f>
        <v>23.1</v>
      </c>
    </row>
    <row r="113" spans="1:19" ht="15.6" x14ac:dyDescent="0.3">
      <c r="A113" s="214"/>
      <c r="C113" s="234"/>
      <c r="E113" s="216"/>
      <c r="F113" s="216"/>
      <c r="G113" s="217"/>
      <c r="I113" s="218"/>
      <c r="K113" s="211"/>
      <c r="L113" s="211"/>
      <c r="M113" s="211"/>
      <c r="N113" s="211"/>
      <c r="O113" s="211"/>
      <c r="Q113" s="342"/>
      <c r="S113" s="222"/>
    </row>
    <row r="114" spans="1:19" x14ac:dyDescent="0.25">
      <c r="A114" s="214">
        <v>314.10000000000002</v>
      </c>
      <c r="C114" s="215" t="s">
        <v>231</v>
      </c>
      <c r="E114" s="216"/>
      <c r="F114" s="216"/>
      <c r="G114" s="217"/>
      <c r="I114" s="218"/>
      <c r="K114" s="211"/>
      <c r="L114" s="211"/>
      <c r="M114" s="211"/>
      <c r="N114" s="211"/>
      <c r="O114" s="211"/>
      <c r="Q114" s="342"/>
      <c r="S114" s="222"/>
    </row>
    <row r="115" spans="1:19" x14ac:dyDescent="0.25">
      <c r="A115" s="214"/>
      <c r="C115" s="232" t="s">
        <v>204</v>
      </c>
      <c r="E115" s="216"/>
      <c r="F115" s="216"/>
      <c r="G115" s="217"/>
      <c r="I115" s="218"/>
      <c r="J115" s="231"/>
      <c r="K115" s="220">
        <v>460380</v>
      </c>
      <c r="L115" s="220"/>
      <c r="M115" s="220"/>
      <c r="N115" s="220"/>
      <c r="O115" s="220"/>
      <c r="Q115" s="342"/>
      <c r="S115" s="222"/>
    </row>
    <row r="116" spans="1:19" x14ac:dyDescent="0.25">
      <c r="A116" s="214"/>
      <c r="C116" s="232" t="s">
        <v>205</v>
      </c>
      <c r="E116" s="216"/>
      <c r="F116" s="216"/>
      <c r="G116" s="217"/>
      <c r="I116" s="218"/>
      <c r="J116" s="231"/>
      <c r="K116" s="220">
        <v>377537</v>
      </c>
      <c r="L116" s="220"/>
      <c r="M116" s="220"/>
      <c r="N116" s="220"/>
      <c r="O116" s="220"/>
      <c r="Q116" s="342"/>
      <c r="S116" s="222"/>
    </row>
    <row r="117" spans="1:19" x14ac:dyDescent="0.25">
      <c r="A117" s="214"/>
      <c r="C117" s="232" t="s">
        <v>206</v>
      </c>
      <c r="E117" s="216"/>
      <c r="F117" s="216"/>
      <c r="G117" s="217"/>
      <c r="I117" s="218"/>
      <c r="J117" s="231"/>
      <c r="K117" s="220">
        <v>361644</v>
      </c>
      <c r="L117" s="220"/>
      <c r="M117" s="220"/>
      <c r="N117" s="220"/>
      <c r="O117" s="220"/>
      <c r="Q117" s="342"/>
      <c r="S117" s="222"/>
    </row>
    <row r="118" spans="1:19" x14ac:dyDescent="0.25">
      <c r="A118" s="214"/>
      <c r="C118" s="232" t="s">
        <v>207</v>
      </c>
      <c r="E118" s="216"/>
      <c r="F118" s="216"/>
      <c r="G118" s="217"/>
      <c r="I118" s="218"/>
      <c r="J118" s="231"/>
      <c r="K118" s="224">
        <v>2233665</v>
      </c>
      <c r="L118" s="220"/>
      <c r="M118" s="220"/>
      <c r="N118" s="220"/>
      <c r="O118" s="220"/>
      <c r="Q118" s="342"/>
      <c r="S118" s="222"/>
    </row>
    <row r="119" spans="1:19" ht="15.6" x14ac:dyDescent="0.3">
      <c r="A119" s="214"/>
      <c r="C119" s="234"/>
      <c r="E119" s="216"/>
      <c r="F119" s="216"/>
      <c r="G119" s="217"/>
      <c r="I119" s="218"/>
      <c r="K119" s="211"/>
      <c r="L119" s="211"/>
      <c r="M119" s="211"/>
      <c r="N119" s="211"/>
      <c r="O119" s="211"/>
      <c r="Q119" s="342"/>
      <c r="S119" s="222"/>
    </row>
    <row r="120" spans="1:19" ht="15.6" x14ac:dyDescent="0.3">
      <c r="A120" s="214"/>
      <c r="C120" s="234" t="s">
        <v>232</v>
      </c>
      <c r="E120" s="216"/>
      <c r="F120" s="216"/>
      <c r="G120" s="217"/>
      <c r="I120" s="218"/>
      <c r="K120" s="211">
        <f>+SUBTOTAL(9,K115:K119)</f>
        <v>3433226</v>
      </c>
      <c r="L120" s="211"/>
      <c r="M120" s="211"/>
      <c r="N120" s="211"/>
      <c r="O120" s="211"/>
      <c r="Q120" s="342"/>
      <c r="S120" s="222"/>
    </row>
    <row r="121" spans="1:19" ht="15.6" x14ac:dyDescent="0.3">
      <c r="A121" s="214"/>
      <c r="C121" s="234"/>
      <c r="E121" s="216"/>
      <c r="F121" s="216"/>
      <c r="G121" s="217"/>
      <c r="I121" s="218"/>
      <c r="K121" s="211"/>
      <c r="L121" s="211"/>
      <c r="M121" s="211"/>
      <c r="N121" s="211"/>
      <c r="O121" s="211"/>
      <c r="Q121" s="342"/>
      <c r="S121" s="222"/>
    </row>
    <row r="122" spans="1:19" x14ac:dyDescent="0.25">
      <c r="A122" s="214">
        <v>315</v>
      </c>
      <c r="C122" s="112" t="s">
        <v>233</v>
      </c>
      <c r="I122" s="218"/>
      <c r="K122" s="211"/>
      <c r="L122" s="211"/>
      <c r="M122" s="211"/>
      <c r="N122" s="211"/>
      <c r="O122" s="211"/>
      <c r="Q122" s="342"/>
      <c r="S122" s="222"/>
    </row>
    <row r="123" spans="1:19" x14ac:dyDescent="0.25">
      <c r="A123" s="214"/>
      <c r="C123" s="215" t="s">
        <v>182</v>
      </c>
      <c r="E123" s="210" t="s">
        <v>234</v>
      </c>
      <c r="F123" s="210" t="s">
        <v>178</v>
      </c>
      <c r="G123" s="332">
        <f>'KIUC Adj Wtd. NS-% of Tot Ret'!$U$71</f>
        <v>-7</v>
      </c>
      <c r="I123" s="218">
        <v>47156606.939999998</v>
      </c>
      <c r="K123" s="211">
        <v>8082472</v>
      </c>
      <c r="L123" s="211"/>
      <c r="M123" s="333">
        <f t="shared" ref="M123:M136" si="13">ROUND(I123*(1-(G123/100))-K123,0)</f>
        <v>42375097</v>
      </c>
      <c r="N123" s="220"/>
      <c r="O123" s="220">
        <f t="shared" ref="O123:O136" si="14">ROUND(M123/S123,0)</f>
        <v>909732</v>
      </c>
      <c r="Q123" s="340">
        <f t="shared" ref="Q123:Q136" si="15">ROUND(O123/I123*100,2)</f>
        <v>1.93</v>
      </c>
      <c r="S123" s="222">
        <v>46.579761457018471</v>
      </c>
    </row>
    <row r="124" spans="1:19" x14ac:dyDescent="0.25">
      <c r="A124" s="214"/>
      <c r="C124" s="215" t="s">
        <v>184</v>
      </c>
      <c r="E124" s="210" t="s">
        <v>234</v>
      </c>
      <c r="F124" s="210" t="s">
        <v>178</v>
      </c>
      <c r="G124" s="332">
        <f>'KIUC Adj Wtd. NS-% of Tot Ret'!$U$71</f>
        <v>-7</v>
      </c>
      <c r="I124" s="218">
        <v>1415469.1</v>
      </c>
      <c r="K124" s="211">
        <v>751018</v>
      </c>
      <c r="L124" s="211"/>
      <c r="M124" s="333">
        <f t="shared" si="13"/>
        <v>763534</v>
      </c>
      <c r="N124" s="220"/>
      <c r="O124" s="220">
        <f t="shared" si="14"/>
        <v>18673</v>
      </c>
      <c r="Q124" s="340">
        <f t="shared" si="15"/>
        <v>1.32</v>
      </c>
      <c r="S124" s="222">
        <v>40.889734939759038</v>
      </c>
    </row>
    <row r="125" spans="1:19" x14ac:dyDescent="0.25">
      <c r="A125" s="214"/>
      <c r="C125" s="232" t="s">
        <v>186</v>
      </c>
      <c r="E125" s="216" t="s">
        <v>234</v>
      </c>
      <c r="F125" s="216" t="s">
        <v>178</v>
      </c>
      <c r="G125" s="332">
        <f>'KIUC Adj Wtd. NS-% of Tot Ret'!$U$21</f>
        <v>-2</v>
      </c>
      <c r="I125" s="218">
        <v>4224540.53</v>
      </c>
      <c r="J125" s="231"/>
      <c r="K125" s="220">
        <v>3219138</v>
      </c>
      <c r="L125" s="220"/>
      <c r="M125" s="333">
        <f t="shared" si="13"/>
        <v>1089893</v>
      </c>
      <c r="N125" s="220"/>
      <c r="O125" s="220">
        <f t="shared" si="14"/>
        <v>145939</v>
      </c>
      <c r="Q125" s="340">
        <f t="shared" si="15"/>
        <v>3.45</v>
      </c>
      <c r="S125" s="222">
        <v>7.4681430418945691</v>
      </c>
    </row>
    <row r="126" spans="1:19" x14ac:dyDescent="0.25">
      <c r="A126" s="214"/>
      <c r="C126" s="232" t="s">
        <v>187</v>
      </c>
      <c r="E126" s="216" t="s">
        <v>234</v>
      </c>
      <c r="F126" s="216" t="s">
        <v>178</v>
      </c>
      <c r="G126" s="332">
        <f>'KIUC Adj Wtd. NS-% of Tot Ret'!$U$21</f>
        <v>-2</v>
      </c>
      <c r="I126" s="218">
        <v>2408998.58</v>
      </c>
      <c r="J126" s="231"/>
      <c r="K126" s="220">
        <v>1409941</v>
      </c>
      <c r="L126" s="220"/>
      <c r="M126" s="333">
        <f t="shared" si="13"/>
        <v>1047238</v>
      </c>
      <c r="N126" s="220"/>
      <c r="O126" s="220">
        <f t="shared" si="14"/>
        <v>78277</v>
      </c>
      <c r="Q126" s="340">
        <f t="shared" si="15"/>
        <v>3.25</v>
      </c>
      <c r="S126" s="222">
        <v>13.378689502684869</v>
      </c>
    </row>
    <row r="127" spans="1:19" x14ac:dyDescent="0.25">
      <c r="A127" s="214"/>
      <c r="C127" s="232" t="s">
        <v>188</v>
      </c>
      <c r="E127" s="216" t="s">
        <v>234</v>
      </c>
      <c r="F127" s="216" t="s">
        <v>178</v>
      </c>
      <c r="G127" s="332">
        <f>'KIUC Adj Wtd. NS-% of Tot Ret'!$U$21</f>
        <v>-2</v>
      </c>
      <c r="I127" s="218">
        <v>8959757.0099999998</v>
      </c>
      <c r="J127" s="231"/>
      <c r="K127" s="220">
        <v>6735226</v>
      </c>
      <c r="L127" s="220"/>
      <c r="M127" s="333">
        <f t="shared" si="13"/>
        <v>2403726</v>
      </c>
      <c r="N127" s="220"/>
      <c r="O127" s="220">
        <f t="shared" si="14"/>
        <v>124368</v>
      </c>
      <c r="Q127" s="340">
        <f t="shared" si="15"/>
        <v>1.39</v>
      </c>
      <c r="S127" s="222">
        <v>19.327525522877874</v>
      </c>
    </row>
    <row r="128" spans="1:19" x14ac:dyDescent="0.25">
      <c r="A128" s="214"/>
      <c r="C128" s="232" t="s">
        <v>189</v>
      </c>
      <c r="E128" s="216" t="s">
        <v>234</v>
      </c>
      <c r="F128" s="216" t="s">
        <v>178</v>
      </c>
      <c r="G128" s="332">
        <f>'KIUC Adj Wtd. NS-% of Tot Ret'!$U$21</f>
        <v>-2</v>
      </c>
      <c r="I128" s="218">
        <v>29308888.079999998</v>
      </c>
      <c r="J128" s="231"/>
      <c r="K128" s="220">
        <v>5739630</v>
      </c>
      <c r="L128" s="220"/>
      <c r="M128" s="333">
        <f t="shared" si="13"/>
        <v>24155436</v>
      </c>
      <c r="N128" s="220"/>
      <c r="O128" s="220">
        <f t="shared" si="14"/>
        <v>1246411</v>
      </c>
      <c r="Q128" s="340">
        <f t="shared" si="15"/>
        <v>4.25</v>
      </c>
      <c r="S128" s="222">
        <v>19.379993480775941</v>
      </c>
    </row>
    <row r="129" spans="1:19" x14ac:dyDescent="0.25">
      <c r="A129" s="214"/>
      <c r="C129" s="232" t="s">
        <v>190</v>
      </c>
      <c r="E129" s="216" t="s">
        <v>234</v>
      </c>
      <c r="F129" s="216" t="s">
        <v>178</v>
      </c>
      <c r="G129" s="332">
        <f>'KIUC Adj Wtd. NS-% of Tot Ret'!$U$29</f>
        <v>-2</v>
      </c>
      <c r="I129" s="218">
        <v>12144071.970000001</v>
      </c>
      <c r="J129" s="231"/>
      <c r="K129" s="220">
        <v>4905197</v>
      </c>
      <c r="L129" s="220"/>
      <c r="M129" s="333">
        <f t="shared" si="13"/>
        <v>7481756</v>
      </c>
      <c r="N129" s="220"/>
      <c r="O129" s="220">
        <f t="shared" si="14"/>
        <v>407403</v>
      </c>
      <c r="Q129" s="340">
        <f t="shared" si="15"/>
        <v>3.35</v>
      </c>
      <c r="S129" s="222">
        <v>18.364508578395203</v>
      </c>
    </row>
    <row r="130" spans="1:19" x14ac:dyDescent="0.25">
      <c r="A130" s="214"/>
      <c r="C130" s="232" t="s">
        <v>191</v>
      </c>
      <c r="E130" s="216" t="s">
        <v>234</v>
      </c>
      <c r="F130" s="216" t="s">
        <v>178</v>
      </c>
      <c r="G130" s="332">
        <f>'KIUC Adj Wtd. NS-% of Tot Ret'!$U$29</f>
        <v>-2</v>
      </c>
      <c r="I130" s="218">
        <v>11725994.720000001</v>
      </c>
      <c r="J130" s="231"/>
      <c r="K130" s="220">
        <v>8500593</v>
      </c>
      <c r="L130" s="220"/>
      <c r="M130" s="333">
        <f t="shared" si="13"/>
        <v>3459922</v>
      </c>
      <c r="N130" s="220"/>
      <c r="O130" s="220">
        <f t="shared" si="14"/>
        <v>189832</v>
      </c>
      <c r="Q130" s="340">
        <f t="shared" si="15"/>
        <v>1.62</v>
      </c>
      <c r="S130" s="222">
        <v>18.226220720720722</v>
      </c>
    </row>
    <row r="131" spans="1:19" x14ac:dyDescent="0.25">
      <c r="A131" s="214"/>
      <c r="C131" s="232" t="s">
        <v>192</v>
      </c>
      <c r="E131" s="216" t="s">
        <v>234</v>
      </c>
      <c r="F131" s="216" t="s">
        <v>178</v>
      </c>
      <c r="G131" s="332">
        <f>'KIUC Adj Wtd. NS-% of Tot Ret'!$U$29</f>
        <v>-2</v>
      </c>
      <c r="I131" s="218">
        <v>14302432.689999999</v>
      </c>
      <c r="J131" s="231"/>
      <c r="K131" s="220">
        <v>11303320</v>
      </c>
      <c r="L131" s="220"/>
      <c r="M131" s="333">
        <f t="shared" si="13"/>
        <v>3285161</v>
      </c>
      <c r="N131" s="220"/>
      <c r="O131" s="220">
        <f t="shared" si="14"/>
        <v>185229</v>
      </c>
      <c r="Q131" s="340">
        <f t="shared" si="15"/>
        <v>1.3</v>
      </c>
      <c r="S131" s="222">
        <v>17.735681667036133</v>
      </c>
    </row>
    <row r="132" spans="1:19" x14ac:dyDescent="0.25">
      <c r="A132" s="214"/>
      <c r="C132" s="232" t="s">
        <v>193</v>
      </c>
      <c r="E132" s="216" t="s">
        <v>234</v>
      </c>
      <c r="F132" s="216" t="s">
        <v>178</v>
      </c>
      <c r="G132" s="332">
        <f>'KIUC Adj Wtd. NS-% of Tot Ret'!$U$29</f>
        <v>-2</v>
      </c>
      <c r="I132" s="218">
        <v>33488118.710000001</v>
      </c>
      <c r="J132" s="231"/>
      <c r="K132" s="220">
        <v>24419733</v>
      </c>
      <c r="L132" s="220"/>
      <c r="M132" s="333">
        <f t="shared" si="13"/>
        <v>9738148</v>
      </c>
      <c r="N132" s="220"/>
      <c r="O132" s="220">
        <f t="shared" si="14"/>
        <v>476056</v>
      </c>
      <c r="Q132" s="340">
        <f t="shared" si="15"/>
        <v>1.42</v>
      </c>
      <c r="S132" s="222">
        <v>20.455905074295138</v>
      </c>
    </row>
    <row r="133" spans="1:19" x14ac:dyDescent="0.25">
      <c r="A133" s="214"/>
      <c r="C133" s="232" t="s">
        <v>194</v>
      </c>
      <c r="E133" s="216" t="s">
        <v>234</v>
      </c>
      <c r="F133" s="216" t="s">
        <v>178</v>
      </c>
      <c r="G133" s="332">
        <f>'KIUC Adj Wtd. NS-% of Tot Ret'!$U$29</f>
        <v>-2</v>
      </c>
      <c r="I133" s="218">
        <v>27465559.02</v>
      </c>
      <c r="J133" s="231"/>
      <c r="K133" s="220">
        <v>18041343</v>
      </c>
      <c r="L133" s="220"/>
      <c r="M133" s="333">
        <f t="shared" si="13"/>
        <v>9973527</v>
      </c>
      <c r="N133" s="220"/>
      <c r="O133" s="220">
        <f t="shared" si="14"/>
        <v>464016</v>
      </c>
      <c r="Q133" s="340">
        <f t="shared" si="15"/>
        <v>1.69</v>
      </c>
      <c r="S133" s="222">
        <v>21.493946850486925</v>
      </c>
    </row>
    <row r="134" spans="1:19" x14ac:dyDescent="0.25">
      <c r="A134" s="214"/>
      <c r="C134" s="232" t="s">
        <v>195</v>
      </c>
      <c r="E134" s="216" t="s">
        <v>234</v>
      </c>
      <c r="F134" s="216" t="s">
        <v>178</v>
      </c>
      <c r="G134" s="332">
        <f>'KIUC Adj Wtd. NS-% of Tot Ret'!$U$29</f>
        <v>-2</v>
      </c>
      <c r="I134" s="218">
        <v>951198.87</v>
      </c>
      <c r="J134" s="231"/>
      <c r="K134" s="220">
        <v>180721</v>
      </c>
      <c r="L134" s="220"/>
      <c r="M134" s="333">
        <f t="shared" si="13"/>
        <v>789502</v>
      </c>
      <c r="N134" s="220"/>
      <c r="O134" s="220">
        <f t="shared" si="14"/>
        <v>42931</v>
      </c>
      <c r="Q134" s="340">
        <f t="shared" si="15"/>
        <v>4.51</v>
      </c>
      <c r="S134" s="222">
        <v>18.390096008084893</v>
      </c>
    </row>
    <row r="135" spans="1:19" x14ac:dyDescent="0.25">
      <c r="A135" s="214"/>
      <c r="C135" s="232" t="s">
        <v>213</v>
      </c>
      <c r="E135" s="216" t="s">
        <v>234</v>
      </c>
      <c r="F135" s="216" t="s">
        <v>178</v>
      </c>
      <c r="G135" s="332">
        <f>'KIUC Adj Wtd. NS-% of Tot Ret'!$U$29</f>
        <v>-2</v>
      </c>
      <c r="I135" s="218">
        <v>12041998.279999999</v>
      </c>
      <c r="J135" s="231"/>
      <c r="K135" s="220">
        <v>3570888</v>
      </c>
      <c r="L135" s="220"/>
      <c r="M135" s="333">
        <f t="shared" si="13"/>
        <v>8711950</v>
      </c>
      <c r="N135" s="220"/>
      <c r="O135" s="220">
        <f t="shared" si="14"/>
        <v>410248</v>
      </c>
      <c r="Q135" s="340">
        <f t="shared" si="15"/>
        <v>3.41</v>
      </c>
      <c r="S135" s="222">
        <v>21.235815695814647</v>
      </c>
    </row>
    <row r="136" spans="1:19" x14ac:dyDescent="0.25">
      <c r="A136" s="214"/>
      <c r="C136" s="232" t="s">
        <v>214</v>
      </c>
      <c r="E136" s="216" t="s">
        <v>234</v>
      </c>
      <c r="F136" s="216" t="s">
        <v>178</v>
      </c>
      <c r="G136" s="332">
        <f>'KIUC Adj Wtd. NS-% of Tot Ret'!$U$29</f>
        <v>-2</v>
      </c>
      <c r="I136" s="223">
        <v>15148041.550000001</v>
      </c>
      <c r="J136" s="231"/>
      <c r="K136" s="220">
        <v>2357879</v>
      </c>
      <c r="L136" s="220"/>
      <c r="M136" s="333">
        <f t="shared" si="13"/>
        <v>13093123</v>
      </c>
      <c r="N136" s="220"/>
      <c r="O136" s="220">
        <f t="shared" si="14"/>
        <v>587136</v>
      </c>
      <c r="Q136" s="345">
        <f t="shared" si="15"/>
        <v>3.88</v>
      </c>
      <c r="S136" s="336">
        <v>22.299991949766543</v>
      </c>
    </row>
    <row r="137" spans="1:19" x14ac:dyDescent="0.25">
      <c r="A137" s="214"/>
      <c r="E137" s="216"/>
      <c r="F137" s="216"/>
      <c r="G137" s="217"/>
      <c r="I137" s="218"/>
      <c r="K137" s="233"/>
      <c r="L137" s="211"/>
      <c r="M137" s="233"/>
      <c r="N137" s="211"/>
      <c r="O137" s="233"/>
      <c r="Q137" s="342"/>
      <c r="S137" s="222"/>
    </row>
    <row r="138" spans="1:19" ht="15.6" x14ac:dyDescent="0.3">
      <c r="A138" s="214"/>
      <c r="C138" s="234" t="s">
        <v>235</v>
      </c>
      <c r="E138" s="216"/>
      <c r="F138" s="216"/>
      <c r="G138" s="217"/>
      <c r="I138" s="218">
        <f>+SUBTOTAL(9,I123:I137)</f>
        <v>220741676.05000001</v>
      </c>
      <c r="K138" s="211">
        <f>+SUBTOTAL(9,K123:K137)</f>
        <v>99217099</v>
      </c>
      <c r="L138" s="211"/>
      <c r="M138" s="211">
        <f>+SUBTOTAL(9,M123:M137)</f>
        <v>128368013</v>
      </c>
      <c r="N138" s="211"/>
      <c r="O138" s="211">
        <f>+SUBTOTAL(9,O123:O137)</f>
        <v>5286251</v>
      </c>
      <c r="Q138" s="342">
        <f>O138/I138*100</f>
        <v>2.3947679906184165</v>
      </c>
      <c r="S138" s="222">
        <f>ROUND(M138/O138,1)</f>
        <v>24.3</v>
      </c>
    </row>
    <row r="139" spans="1:19" ht="15.6" x14ac:dyDescent="0.3">
      <c r="A139" s="214"/>
      <c r="C139" s="234"/>
      <c r="E139" s="216"/>
      <c r="F139" s="216"/>
      <c r="G139" s="217"/>
      <c r="I139" s="218"/>
      <c r="K139" s="211"/>
      <c r="L139" s="211"/>
      <c r="M139" s="211"/>
      <c r="N139" s="211"/>
      <c r="O139" s="211"/>
      <c r="Q139" s="342"/>
      <c r="S139" s="222"/>
    </row>
    <row r="140" spans="1:19" x14ac:dyDescent="0.25">
      <c r="A140" s="214">
        <v>315.10000000000002</v>
      </c>
      <c r="C140" s="215" t="s">
        <v>236</v>
      </c>
      <c r="E140" s="216"/>
      <c r="F140" s="216"/>
      <c r="G140" s="217"/>
      <c r="I140" s="218"/>
      <c r="K140" s="211"/>
      <c r="L140" s="211"/>
      <c r="M140" s="211"/>
      <c r="N140" s="211"/>
      <c r="O140" s="211"/>
      <c r="Q140" s="342"/>
      <c r="S140" s="222"/>
    </row>
    <row r="141" spans="1:19" x14ac:dyDescent="0.25">
      <c r="A141" s="214"/>
      <c r="C141" s="215" t="s">
        <v>204</v>
      </c>
      <c r="E141" s="210" t="s">
        <v>234</v>
      </c>
      <c r="F141" s="210" t="s">
        <v>178</v>
      </c>
      <c r="G141" s="192">
        <v>-10</v>
      </c>
      <c r="I141" s="218">
        <v>24678.67</v>
      </c>
      <c r="K141" s="211">
        <v>27147</v>
      </c>
      <c r="L141" s="211"/>
      <c r="M141" s="211">
        <v>0</v>
      </c>
      <c r="N141" s="211"/>
      <c r="O141" s="211">
        <v>0</v>
      </c>
      <c r="Q141" s="342">
        <v>0</v>
      </c>
      <c r="S141" s="222">
        <v>0</v>
      </c>
    </row>
    <row r="142" spans="1:19" x14ac:dyDescent="0.25">
      <c r="A142" s="214"/>
      <c r="C142" s="232" t="s">
        <v>206</v>
      </c>
      <c r="E142" s="210" t="s">
        <v>234</v>
      </c>
      <c r="F142" s="210" t="s">
        <v>178</v>
      </c>
      <c r="G142" s="192">
        <v>-10</v>
      </c>
      <c r="I142" s="218">
        <v>165716.59</v>
      </c>
      <c r="K142" s="211">
        <v>182288</v>
      </c>
      <c r="L142" s="211"/>
      <c r="M142" s="211">
        <v>0</v>
      </c>
      <c r="N142" s="211"/>
      <c r="O142" s="211">
        <v>0</v>
      </c>
      <c r="Q142" s="342">
        <v>0</v>
      </c>
      <c r="S142" s="222">
        <v>0</v>
      </c>
    </row>
    <row r="143" spans="1:19" x14ac:dyDescent="0.25">
      <c r="A143" s="214"/>
      <c r="C143" s="232" t="s">
        <v>207</v>
      </c>
      <c r="E143" s="216" t="s">
        <v>234</v>
      </c>
      <c r="F143" s="216" t="s">
        <v>178</v>
      </c>
      <c r="G143" s="217">
        <v>-10</v>
      </c>
      <c r="I143" s="223">
        <v>480433.11</v>
      </c>
      <c r="J143" s="231"/>
      <c r="K143" s="224">
        <v>528476</v>
      </c>
      <c r="L143" s="220"/>
      <c r="M143" s="224">
        <v>0</v>
      </c>
      <c r="N143" s="220"/>
      <c r="O143" s="224">
        <v>0</v>
      </c>
      <c r="Q143" s="343">
        <v>0</v>
      </c>
      <c r="S143" s="336">
        <v>0</v>
      </c>
    </row>
    <row r="144" spans="1:19" ht="15.6" x14ac:dyDescent="0.3">
      <c r="A144" s="214"/>
      <c r="C144" s="234"/>
      <c r="E144" s="216"/>
      <c r="F144" s="216"/>
      <c r="G144" s="217"/>
      <c r="I144" s="218"/>
      <c r="K144" s="211"/>
      <c r="L144" s="211"/>
      <c r="M144" s="211"/>
      <c r="N144" s="211"/>
      <c r="O144" s="211"/>
      <c r="Q144" s="342"/>
      <c r="S144" s="222"/>
    </row>
    <row r="145" spans="1:19" ht="15.6" x14ac:dyDescent="0.3">
      <c r="A145" s="214"/>
      <c r="C145" s="234" t="s">
        <v>237</v>
      </c>
      <c r="E145" s="216"/>
      <c r="F145" s="216"/>
      <c r="G145" s="217"/>
      <c r="I145" s="218">
        <f>+SUBTOTAL(9,I141:I144)</f>
        <v>670828.37</v>
      </c>
      <c r="K145" s="211">
        <f>+SUBTOTAL(9,K141:K144)</f>
        <v>737911</v>
      </c>
      <c r="L145" s="211"/>
      <c r="M145" s="211">
        <f>+SUBTOTAL(9,M141:M144)</f>
        <v>0</v>
      </c>
      <c r="N145" s="211"/>
      <c r="O145" s="211">
        <f>+SUBTOTAL(9,O141:O144)</f>
        <v>0</v>
      </c>
      <c r="Q145" s="342">
        <f>O145/I145*100</f>
        <v>0</v>
      </c>
      <c r="S145" s="222">
        <v>0</v>
      </c>
    </row>
    <row r="146" spans="1:19" ht="15.6" x14ac:dyDescent="0.3">
      <c r="A146" s="214"/>
      <c r="C146" s="234"/>
      <c r="E146" s="216"/>
      <c r="F146" s="216"/>
      <c r="G146" s="217"/>
      <c r="I146" s="218"/>
      <c r="K146" s="211"/>
      <c r="L146" s="211"/>
      <c r="M146" s="211"/>
      <c r="N146" s="211"/>
      <c r="O146" s="211"/>
      <c r="Q146" s="342"/>
      <c r="S146" s="222"/>
    </row>
    <row r="147" spans="1:19" x14ac:dyDescent="0.25">
      <c r="A147" s="214">
        <v>316</v>
      </c>
      <c r="B147" s="209" t="s">
        <v>84</v>
      </c>
      <c r="C147" s="112" t="s">
        <v>238</v>
      </c>
      <c r="I147" s="218"/>
      <c r="K147" s="211"/>
      <c r="L147" s="211"/>
      <c r="M147" s="211"/>
      <c r="N147" s="211"/>
      <c r="O147" s="211"/>
      <c r="Q147" s="342"/>
      <c r="S147" s="222"/>
    </row>
    <row r="148" spans="1:19" x14ac:dyDescent="0.25">
      <c r="A148" s="214"/>
      <c r="C148" s="232" t="s">
        <v>182</v>
      </c>
      <c r="E148" s="216" t="s">
        <v>239</v>
      </c>
      <c r="F148" s="216" t="s">
        <v>178</v>
      </c>
      <c r="G148" s="332">
        <f>'KIUC Adj Wtd. NS-% of Tot Ret'!$U$71</f>
        <v>-7</v>
      </c>
      <c r="I148" s="218">
        <v>8369509.9800000004</v>
      </c>
      <c r="J148" s="231"/>
      <c r="K148" s="220">
        <v>721700</v>
      </c>
      <c r="L148" s="220"/>
      <c r="M148" s="333">
        <f t="shared" ref="M148:M157" si="16">ROUND(I148*(1-(G148/100))-K148,0)</f>
        <v>8233676</v>
      </c>
      <c r="N148" s="220"/>
      <c r="O148" s="220">
        <f t="shared" ref="O148:O157" si="17">ROUND(M148/S148,0)</f>
        <v>181496</v>
      </c>
      <c r="Q148" s="340">
        <f t="shared" ref="Q148:Q157" si="18">ROUND(O148/I148*100,2)</f>
        <v>2.17</v>
      </c>
      <c r="S148" s="222">
        <v>45.365699893542441</v>
      </c>
    </row>
    <row r="149" spans="1:19" x14ac:dyDescent="0.25">
      <c r="A149" s="214"/>
      <c r="C149" s="215" t="s">
        <v>185</v>
      </c>
      <c r="E149" s="216" t="s">
        <v>239</v>
      </c>
      <c r="F149" s="216" t="s">
        <v>178</v>
      </c>
      <c r="G149" s="217">
        <v>-1</v>
      </c>
      <c r="I149" s="218">
        <v>3234114.29</v>
      </c>
      <c r="J149" s="231"/>
      <c r="K149" s="220">
        <v>901711</v>
      </c>
      <c r="L149" s="220"/>
      <c r="M149" s="333">
        <f t="shared" si="16"/>
        <v>2364744</v>
      </c>
      <c r="N149" s="220"/>
      <c r="O149" s="220">
        <f t="shared" si="17"/>
        <v>101143</v>
      </c>
      <c r="Q149" s="340">
        <f t="shared" si="18"/>
        <v>3.13</v>
      </c>
      <c r="S149" s="222">
        <v>23.380204265248214</v>
      </c>
    </row>
    <row r="150" spans="1:19" x14ac:dyDescent="0.25">
      <c r="A150" s="214"/>
      <c r="C150" s="232" t="s">
        <v>186</v>
      </c>
      <c r="E150" s="216" t="s">
        <v>239</v>
      </c>
      <c r="F150" s="216" t="s">
        <v>178</v>
      </c>
      <c r="G150" s="332">
        <f>'KIUC Adj Wtd. NS-% of Tot Ret'!$U$21</f>
        <v>-2</v>
      </c>
      <c r="I150" s="218">
        <v>445832.67</v>
      </c>
      <c r="J150" s="231"/>
      <c r="K150" s="220">
        <v>355631</v>
      </c>
      <c r="L150" s="220"/>
      <c r="M150" s="333">
        <f t="shared" si="16"/>
        <v>99118</v>
      </c>
      <c r="N150" s="220"/>
      <c r="O150" s="220">
        <f t="shared" si="17"/>
        <v>13410</v>
      </c>
      <c r="Q150" s="340">
        <f t="shared" si="18"/>
        <v>3.01</v>
      </c>
      <c r="S150" s="222">
        <v>7.3912658787840488</v>
      </c>
    </row>
    <row r="151" spans="1:19" x14ac:dyDescent="0.25">
      <c r="A151" s="214"/>
      <c r="C151" s="232" t="s">
        <v>187</v>
      </c>
      <c r="E151" s="216" t="s">
        <v>239</v>
      </c>
      <c r="F151" s="216" t="s">
        <v>178</v>
      </c>
      <c r="G151" s="332">
        <f>'KIUC Adj Wtd. NS-% of Tot Ret'!$U$21</f>
        <v>-2</v>
      </c>
      <c r="I151" s="218">
        <v>123107.1</v>
      </c>
      <c r="J151" s="231"/>
      <c r="K151" s="220">
        <v>107051</v>
      </c>
      <c r="L151" s="220"/>
      <c r="M151" s="333">
        <f t="shared" si="16"/>
        <v>18518</v>
      </c>
      <c r="N151" s="220"/>
      <c r="O151" s="220">
        <f t="shared" si="17"/>
        <v>1401</v>
      </c>
      <c r="Q151" s="340">
        <f t="shared" si="18"/>
        <v>1.1399999999999999</v>
      </c>
      <c r="S151" s="222">
        <v>13.214768883878241</v>
      </c>
    </row>
    <row r="152" spans="1:19" x14ac:dyDescent="0.25">
      <c r="A152" s="214"/>
      <c r="C152" s="232" t="s">
        <v>188</v>
      </c>
      <c r="E152" s="216" t="s">
        <v>239</v>
      </c>
      <c r="F152" s="216" t="s">
        <v>178</v>
      </c>
      <c r="G152" s="332">
        <f>'KIUC Adj Wtd. NS-% of Tot Ret'!$U$21</f>
        <v>-2</v>
      </c>
      <c r="I152" s="218">
        <v>6381168.1100000003</v>
      </c>
      <c r="J152" s="231"/>
      <c r="K152" s="220">
        <v>3287152</v>
      </c>
      <c r="L152" s="220"/>
      <c r="M152" s="333">
        <f t="shared" si="16"/>
        <v>3221639</v>
      </c>
      <c r="N152" s="220"/>
      <c r="O152" s="220">
        <f t="shared" si="17"/>
        <v>171724</v>
      </c>
      <c r="Q152" s="340">
        <f t="shared" si="18"/>
        <v>2.69</v>
      </c>
      <c r="S152" s="222">
        <v>18.760513678303568</v>
      </c>
    </row>
    <row r="153" spans="1:19" x14ac:dyDescent="0.25">
      <c r="A153" s="235"/>
      <c r="C153" s="232" t="s">
        <v>190</v>
      </c>
      <c r="E153" s="216" t="s">
        <v>239</v>
      </c>
      <c r="F153" s="216" t="s">
        <v>178</v>
      </c>
      <c r="G153" s="332">
        <f>'KIUC Adj Wtd. NS-% of Tot Ret'!$U$29</f>
        <v>-2</v>
      </c>
      <c r="I153" s="218">
        <v>1033027.09</v>
      </c>
      <c r="J153" s="231"/>
      <c r="K153" s="220">
        <v>948862</v>
      </c>
      <c r="L153" s="220"/>
      <c r="M153" s="333">
        <f t="shared" si="16"/>
        <v>104826</v>
      </c>
      <c r="N153" s="220"/>
      <c r="O153" s="220">
        <f t="shared" si="17"/>
        <v>5893</v>
      </c>
      <c r="Q153" s="340">
        <f t="shared" si="18"/>
        <v>0.56999999999999995</v>
      </c>
      <c r="S153" s="222">
        <v>17.787541207229737</v>
      </c>
    </row>
    <row r="154" spans="1:19" x14ac:dyDescent="0.25">
      <c r="A154" s="214"/>
      <c r="C154" s="232" t="s">
        <v>191</v>
      </c>
      <c r="E154" s="216" t="s">
        <v>239</v>
      </c>
      <c r="F154" s="216" t="s">
        <v>178</v>
      </c>
      <c r="G154" s="332">
        <f>'KIUC Adj Wtd. NS-% of Tot Ret'!$U$29</f>
        <v>-2</v>
      </c>
      <c r="I154" s="218">
        <v>1883273.64</v>
      </c>
      <c r="J154" s="231"/>
      <c r="K154" s="220">
        <v>1666398</v>
      </c>
      <c r="L154" s="220"/>
      <c r="M154" s="333">
        <f t="shared" si="16"/>
        <v>254541</v>
      </c>
      <c r="N154" s="220"/>
      <c r="O154" s="220">
        <f t="shared" si="17"/>
        <v>14325</v>
      </c>
      <c r="Q154" s="340">
        <f t="shared" si="18"/>
        <v>0.76</v>
      </c>
      <c r="S154" s="222">
        <v>17.769313086017121</v>
      </c>
    </row>
    <row r="155" spans="1:19" x14ac:dyDescent="0.25">
      <c r="C155" s="232" t="s">
        <v>192</v>
      </c>
      <c r="E155" s="216" t="s">
        <v>239</v>
      </c>
      <c r="F155" s="216" t="s">
        <v>178</v>
      </c>
      <c r="G155" s="332">
        <f>'KIUC Adj Wtd. NS-% of Tot Ret'!$U$29</f>
        <v>-2</v>
      </c>
      <c r="I155" s="218">
        <v>1527545.73</v>
      </c>
      <c r="J155" s="231"/>
      <c r="K155" s="220">
        <v>1449503</v>
      </c>
      <c r="L155" s="220"/>
      <c r="M155" s="333">
        <f t="shared" si="16"/>
        <v>108594</v>
      </c>
      <c r="N155" s="220"/>
      <c r="O155" s="220">
        <f t="shared" si="17"/>
        <v>6242</v>
      </c>
      <c r="Q155" s="340">
        <f t="shared" si="18"/>
        <v>0.41</v>
      </c>
      <c r="S155" s="222">
        <v>17.39757336343115</v>
      </c>
    </row>
    <row r="156" spans="1:19" x14ac:dyDescent="0.25">
      <c r="A156" s="214"/>
      <c r="C156" s="232" t="s">
        <v>193</v>
      </c>
      <c r="E156" s="216" t="s">
        <v>239</v>
      </c>
      <c r="F156" s="216" t="s">
        <v>178</v>
      </c>
      <c r="G156" s="332">
        <f>'KIUC Adj Wtd. NS-% of Tot Ret'!$U$29</f>
        <v>-2</v>
      </c>
      <c r="I156" s="218">
        <v>3984043.73</v>
      </c>
      <c r="J156" s="231"/>
      <c r="K156" s="220">
        <v>2671355</v>
      </c>
      <c r="L156" s="220"/>
      <c r="M156" s="333">
        <f t="shared" si="16"/>
        <v>1392370</v>
      </c>
      <c r="N156" s="220"/>
      <c r="O156" s="220">
        <f t="shared" si="17"/>
        <v>68264</v>
      </c>
      <c r="Q156" s="340">
        <f t="shared" si="18"/>
        <v>1.71</v>
      </c>
      <c r="S156" s="222">
        <v>20.39692425990004</v>
      </c>
    </row>
    <row r="157" spans="1:19" x14ac:dyDescent="0.25">
      <c r="A157" s="214"/>
      <c r="C157" s="232" t="s">
        <v>194</v>
      </c>
      <c r="E157" s="216" t="s">
        <v>239</v>
      </c>
      <c r="F157" s="216" t="s">
        <v>178</v>
      </c>
      <c r="G157" s="332">
        <f>'KIUC Adj Wtd. NS-% of Tot Ret'!$U$29</f>
        <v>-2</v>
      </c>
      <c r="I157" s="223">
        <v>8771982.9499999993</v>
      </c>
      <c r="J157" s="231"/>
      <c r="K157" s="220">
        <v>3568709</v>
      </c>
      <c r="L157" s="220"/>
      <c r="M157" s="333">
        <f t="shared" si="16"/>
        <v>5378714</v>
      </c>
      <c r="N157" s="220"/>
      <c r="O157" s="220">
        <f t="shared" si="17"/>
        <v>250966</v>
      </c>
      <c r="Q157" s="345">
        <f t="shared" si="18"/>
        <v>2.86</v>
      </c>
      <c r="S157" s="336">
        <v>21.43201402934816</v>
      </c>
    </row>
    <row r="158" spans="1:19" x14ac:dyDescent="0.25">
      <c r="A158" s="214"/>
      <c r="C158" s="232"/>
      <c r="E158" s="216"/>
      <c r="F158" s="216"/>
      <c r="G158" s="217"/>
      <c r="I158" s="218"/>
      <c r="K158" s="233"/>
      <c r="L158" s="211"/>
      <c r="M158" s="233"/>
      <c r="N158" s="211"/>
      <c r="O158" s="233"/>
      <c r="Q158" s="342"/>
      <c r="S158" s="222"/>
    </row>
    <row r="159" spans="1:19" ht="15.6" x14ac:dyDescent="0.3">
      <c r="A159" s="214"/>
      <c r="C159" s="234" t="s">
        <v>240</v>
      </c>
      <c r="E159" s="216"/>
      <c r="F159" s="216"/>
      <c r="G159" s="217"/>
      <c r="I159" s="236">
        <f>+SUBTOTAL(9,I148:I158)</f>
        <v>35753605.289999999</v>
      </c>
      <c r="J159" s="241"/>
      <c r="K159" s="252">
        <f>+SUBTOTAL(9,K148:K158)</f>
        <v>15678072</v>
      </c>
      <c r="L159" s="252"/>
      <c r="M159" s="252">
        <f>+SUBTOTAL(9,M148:M158)</f>
        <v>21176740</v>
      </c>
      <c r="N159" s="252"/>
      <c r="O159" s="252">
        <f>+SUBTOTAL(9,O148:O158)</f>
        <v>814864</v>
      </c>
      <c r="Q159" s="342">
        <f>O159/I159*100</f>
        <v>2.2791100181102886</v>
      </c>
      <c r="S159" s="222">
        <f>ROUND(M159/O159,1)</f>
        <v>26</v>
      </c>
    </row>
    <row r="160" spans="1:19" ht="15.6" x14ac:dyDescent="0.3">
      <c r="A160" s="214"/>
      <c r="C160" s="234"/>
      <c r="E160" s="216"/>
      <c r="F160" s="216"/>
      <c r="G160" s="217"/>
      <c r="I160" s="236"/>
      <c r="J160" s="241"/>
      <c r="K160" s="252"/>
      <c r="L160" s="252"/>
      <c r="M160" s="252"/>
      <c r="N160" s="252"/>
      <c r="O160" s="252"/>
      <c r="Q160" s="342"/>
      <c r="S160" s="222"/>
    </row>
    <row r="161" spans="1:19" x14ac:dyDescent="0.25">
      <c r="A161" s="214">
        <v>316.10000000000002</v>
      </c>
      <c r="C161" s="215" t="s">
        <v>241</v>
      </c>
      <c r="E161" s="216"/>
      <c r="F161" s="216"/>
      <c r="G161" s="217"/>
      <c r="I161" s="236"/>
      <c r="K161" s="252"/>
      <c r="L161" s="211"/>
      <c r="M161" s="252"/>
      <c r="N161" s="211"/>
      <c r="O161" s="252"/>
      <c r="Q161" s="342"/>
      <c r="S161" s="222"/>
    </row>
    <row r="162" spans="1:19" x14ac:dyDescent="0.25">
      <c r="A162" s="214"/>
      <c r="C162" s="215" t="s">
        <v>204</v>
      </c>
      <c r="E162" s="216" t="s">
        <v>239</v>
      </c>
      <c r="F162" s="216" t="s">
        <v>178</v>
      </c>
      <c r="G162" s="217">
        <v>-10</v>
      </c>
      <c r="I162" s="218">
        <v>74491.69</v>
      </c>
      <c r="J162" s="231"/>
      <c r="K162" s="220">
        <v>81941</v>
      </c>
      <c r="L162" s="220"/>
      <c r="M162" s="220">
        <v>0</v>
      </c>
      <c r="N162" s="220"/>
      <c r="O162" s="220">
        <v>0</v>
      </c>
      <c r="Q162" s="342">
        <v>0</v>
      </c>
      <c r="S162" s="222">
        <v>0</v>
      </c>
    </row>
    <row r="163" spans="1:19" x14ac:dyDescent="0.25">
      <c r="A163" s="214"/>
      <c r="C163" s="215" t="s">
        <v>205</v>
      </c>
      <c r="E163" s="216" t="s">
        <v>239</v>
      </c>
      <c r="F163" s="216" t="s">
        <v>178</v>
      </c>
      <c r="G163" s="217">
        <v>-10</v>
      </c>
      <c r="I163" s="218">
        <v>11541.15</v>
      </c>
      <c r="J163" s="231"/>
      <c r="K163" s="220">
        <v>12695</v>
      </c>
      <c r="L163" s="220"/>
      <c r="M163" s="220">
        <v>0</v>
      </c>
      <c r="N163" s="220"/>
      <c r="O163" s="220">
        <v>0</v>
      </c>
      <c r="Q163" s="342">
        <v>0</v>
      </c>
      <c r="R163" s="225"/>
      <c r="S163" s="222">
        <v>0</v>
      </c>
    </row>
    <row r="164" spans="1:19" x14ac:dyDescent="0.25">
      <c r="A164" s="214"/>
      <c r="C164" s="232" t="s">
        <v>207</v>
      </c>
      <c r="E164" s="216" t="s">
        <v>239</v>
      </c>
      <c r="F164" s="216" t="s">
        <v>178</v>
      </c>
      <c r="G164" s="217">
        <v>-10</v>
      </c>
      <c r="I164" s="218">
        <v>380191.26</v>
      </c>
      <c r="J164" s="231"/>
      <c r="K164" s="220">
        <v>418210</v>
      </c>
      <c r="L164" s="220"/>
      <c r="M164" s="220">
        <v>0</v>
      </c>
      <c r="N164" s="220"/>
      <c r="O164" s="220">
        <v>0</v>
      </c>
      <c r="Q164" s="342">
        <v>0</v>
      </c>
      <c r="S164" s="222">
        <v>0</v>
      </c>
    </row>
    <row r="165" spans="1:19" x14ac:dyDescent="0.25">
      <c r="A165" s="214"/>
      <c r="C165" s="232" t="s">
        <v>208</v>
      </c>
      <c r="E165" s="216" t="s">
        <v>239</v>
      </c>
      <c r="F165" s="216" t="s">
        <v>178</v>
      </c>
      <c r="G165" s="217">
        <v>-10</v>
      </c>
      <c r="I165" s="223">
        <v>45689.51</v>
      </c>
      <c r="J165" s="231"/>
      <c r="K165" s="224">
        <v>50258</v>
      </c>
      <c r="L165" s="220"/>
      <c r="M165" s="224">
        <v>0</v>
      </c>
      <c r="N165" s="220"/>
      <c r="O165" s="224">
        <v>0</v>
      </c>
      <c r="Q165" s="343">
        <v>0</v>
      </c>
      <c r="R165" s="225"/>
      <c r="S165" s="336">
        <v>0</v>
      </c>
    </row>
    <row r="166" spans="1:19" ht="15.6" x14ac:dyDescent="0.3">
      <c r="A166" s="214"/>
      <c r="C166" s="234"/>
      <c r="E166" s="216"/>
      <c r="F166" s="216"/>
      <c r="G166" s="217"/>
      <c r="I166" s="236"/>
      <c r="K166" s="252"/>
      <c r="L166" s="211"/>
      <c r="M166" s="252"/>
      <c r="N166" s="211"/>
      <c r="O166" s="252"/>
      <c r="Q166" s="342"/>
      <c r="S166" s="222"/>
    </row>
    <row r="167" spans="1:19" ht="15.6" x14ac:dyDescent="0.3">
      <c r="A167" s="214"/>
      <c r="C167" s="234" t="s">
        <v>242</v>
      </c>
      <c r="E167" s="216"/>
      <c r="F167" s="216"/>
      <c r="G167" s="217"/>
      <c r="I167" s="223">
        <f>+SUBTOTAL(9,I162:I166)</f>
        <v>511913.61</v>
      </c>
      <c r="K167" s="253">
        <f>+SUBTOTAL(9,K162:K166)</f>
        <v>563104</v>
      </c>
      <c r="L167" s="211"/>
      <c r="M167" s="253">
        <f>+SUBTOTAL(9,M162:M166)</f>
        <v>0</v>
      </c>
      <c r="N167" s="211"/>
      <c r="O167" s="253">
        <f>+SUBTOTAL(9,O162:O166)</f>
        <v>0</v>
      </c>
      <c r="Q167" s="343">
        <f>O167/I167*100</f>
        <v>0</v>
      </c>
      <c r="S167" s="337">
        <v>0</v>
      </c>
    </row>
    <row r="168" spans="1:19" ht="15.6" x14ac:dyDescent="0.3">
      <c r="A168" s="214"/>
      <c r="C168" s="234"/>
      <c r="E168" s="216"/>
      <c r="F168" s="216"/>
      <c r="G168" s="217"/>
      <c r="I168" s="236"/>
      <c r="K168" s="252"/>
      <c r="L168" s="211"/>
      <c r="M168" s="252"/>
      <c r="N168" s="211"/>
      <c r="O168" s="252"/>
      <c r="Q168" s="342"/>
      <c r="S168" s="222"/>
    </row>
    <row r="169" spans="1:19" ht="15.6" x14ac:dyDescent="0.3">
      <c r="A169" s="214"/>
      <c r="C169" s="188" t="s">
        <v>243</v>
      </c>
      <c r="E169" s="216"/>
      <c r="F169" s="216"/>
      <c r="G169" s="217"/>
      <c r="I169" s="227">
        <f>+SUBTOTAL(9,I25:I168)</f>
        <v>4713368149.2299995</v>
      </c>
      <c r="J169" s="228"/>
      <c r="K169" s="229">
        <f>+SUBTOTAL(9,K25:K168)</f>
        <v>1475084816</v>
      </c>
      <c r="L169" s="229"/>
      <c r="M169" s="229">
        <f>+SUBTOTAL(9,M25:M168)</f>
        <v>3378015283</v>
      </c>
      <c r="N169" s="229"/>
      <c r="O169" s="229">
        <f>+SUBTOTAL(9,O25:O168)</f>
        <v>151979256</v>
      </c>
      <c r="Q169" s="341">
        <f>ROUND(((O169/I169)*100),2)</f>
        <v>3.22</v>
      </c>
      <c r="S169" s="222"/>
    </row>
    <row r="170" spans="1:19" ht="15.6" x14ac:dyDescent="0.3">
      <c r="A170" s="214"/>
      <c r="C170" s="188"/>
      <c r="E170" s="216"/>
      <c r="F170" s="216"/>
      <c r="G170" s="217"/>
      <c r="I170" s="218"/>
      <c r="J170" s="228"/>
      <c r="K170" s="229"/>
      <c r="L170" s="229"/>
      <c r="M170" s="229"/>
      <c r="N170" s="229"/>
      <c r="O170" s="229"/>
      <c r="Q170" s="342"/>
      <c r="S170" s="222"/>
    </row>
    <row r="171" spans="1:19" ht="15.6" x14ac:dyDescent="0.3">
      <c r="A171" s="214"/>
      <c r="C171" s="212" t="s">
        <v>244</v>
      </c>
      <c r="E171" s="216"/>
      <c r="F171" s="216"/>
      <c r="G171" s="217"/>
      <c r="I171" s="218"/>
      <c r="J171" s="228"/>
      <c r="K171" s="229"/>
      <c r="L171" s="229"/>
      <c r="M171" s="229"/>
      <c r="N171" s="229"/>
      <c r="O171" s="229"/>
      <c r="Q171" s="342"/>
      <c r="S171" s="222"/>
    </row>
    <row r="172" spans="1:19" ht="15.6" x14ac:dyDescent="0.3">
      <c r="A172" s="214"/>
      <c r="C172" s="254"/>
      <c r="E172" s="216"/>
      <c r="F172" s="216"/>
      <c r="G172" s="217"/>
      <c r="I172" s="218"/>
      <c r="J172" s="228"/>
      <c r="K172" s="229"/>
      <c r="L172" s="229"/>
      <c r="M172" s="229"/>
      <c r="N172" s="229"/>
      <c r="O172" s="229"/>
      <c r="Q172" s="342"/>
      <c r="S172" s="222"/>
    </row>
    <row r="173" spans="1:19" ht="15.6" x14ac:dyDescent="0.3">
      <c r="A173" s="214">
        <v>330.1</v>
      </c>
      <c r="C173" s="254" t="s">
        <v>245</v>
      </c>
      <c r="E173" s="216"/>
      <c r="F173" s="216"/>
      <c r="G173" s="217"/>
      <c r="I173" s="218"/>
      <c r="J173" s="228"/>
      <c r="K173" s="229"/>
      <c r="L173" s="229"/>
      <c r="M173" s="229"/>
      <c r="N173" s="229"/>
      <c r="O173" s="229"/>
      <c r="Q173" s="342"/>
      <c r="S173" s="222"/>
    </row>
    <row r="174" spans="1:19" x14ac:dyDescent="0.25">
      <c r="A174" s="214"/>
      <c r="C174" s="254" t="s">
        <v>246</v>
      </c>
      <c r="E174" s="216" t="s">
        <v>247</v>
      </c>
      <c r="F174" s="216" t="s">
        <v>178</v>
      </c>
      <c r="G174" s="217">
        <v>0</v>
      </c>
      <c r="I174" s="223">
        <v>879311.47</v>
      </c>
      <c r="J174" s="215"/>
      <c r="K174" s="255">
        <v>912333</v>
      </c>
      <c r="L174" s="256"/>
      <c r="M174" s="334">
        <f>ROUND(I174*(1-(G174/100))-K174,0)</f>
        <v>-33022</v>
      </c>
      <c r="N174" s="220"/>
      <c r="O174" s="224"/>
      <c r="Q174" s="343">
        <v>0</v>
      </c>
      <c r="R174" s="225"/>
      <c r="S174" s="336">
        <v>0</v>
      </c>
    </row>
    <row r="175" spans="1:19" x14ac:dyDescent="0.25">
      <c r="A175" s="214"/>
      <c r="C175" s="254"/>
      <c r="E175" s="216"/>
      <c r="F175" s="216"/>
      <c r="G175" s="217"/>
      <c r="I175" s="218"/>
      <c r="J175" s="215"/>
      <c r="K175" s="256"/>
      <c r="L175" s="256"/>
      <c r="M175" s="256"/>
      <c r="N175" s="256"/>
      <c r="O175" s="256"/>
      <c r="Q175" s="342"/>
      <c r="S175" s="222"/>
    </row>
    <row r="176" spans="1:19" ht="15.6" x14ac:dyDescent="0.3">
      <c r="A176" s="214"/>
      <c r="C176" s="257" t="s">
        <v>248</v>
      </c>
      <c r="E176" s="216"/>
      <c r="F176" s="216"/>
      <c r="G176" s="217"/>
      <c r="I176" s="218">
        <f>+SUBTOTAL(9,I174:I175)</f>
        <v>879311.47</v>
      </c>
      <c r="J176" s="215"/>
      <c r="K176" s="256">
        <f>+SUBTOTAL(9,K174:K175)</f>
        <v>912333</v>
      </c>
      <c r="L176" s="256"/>
      <c r="M176" s="256">
        <f>+SUBTOTAL(9,M174:M175)</f>
        <v>-33022</v>
      </c>
      <c r="N176" s="256"/>
      <c r="O176" s="256">
        <f>+SUBTOTAL(9,O174:O175)</f>
        <v>0</v>
      </c>
      <c r="Q176" s="342">
        <f>O176/I176*100</f>
        <v>0</v>
      </c>
      <c r="R176" s="225"/>
      <c r="S176" s="222">
        <f>Q176/K176*100</f>
        <v>0</v>
      </c>
    </row>
    <row r="177" spans="1:19" x14ac:dyDescent="0.25">
      <c r="A177" s="214"/>
      <c r="C177" s="254"/>
      <c r="E177" s="216"/>
      <c r="F177" s="216"/>
      <c r="G177" s="217"/>
      <c r="I177" s="218"/>
      <c r="J177" s="215"/>
      <c r="K177" s="256"/>
      <c r="L177" s="256"/>
      <c r="M177" s="256"/>
      <c r="N177" s="256"/>
      <c r="O177" s="256"/>
      <c r="Q177" s="342"/>
      <c r="S177" s="222"/>
    </row>
    <row r="178" spans="1:19" x14ac:dyDescent="0.25">
      <c r="A178" s="214">
        <v>331</v>
      </c>
      <c r="C178" s="254" t="s">
        <v>114</v>
      </c>
      <c r="E178" s="216"/>
      <c r="F178" s="216"/>
      <c r="G178" s="217"/>
      <c r="I178" s="218"/>
      <c r="J178" s="215"/>
      <c r="K178" s="256"/>
      <c r="L178" s="256"/>
      <c r="M178" s="256"/>
      <c r="N178" s="256"/>
      <c r="O178" s="256"/>
      <c r="Q178" s="342"/>
      <c r="S178" s="222"/>
    </row>
    <row r="179" spans="1:19" x14ac:dyDescent="0.25">
      <c r="A179" s="214"/>
      <c r="C179" s="254" t="s">
        <v>249</v>
      </c>
      <c r="E179" s="216" t="s">
        <v>250</v>
      </c>
      <c r="F179" s="216" t="s">
        <v>178</v>
      </c>
      <c r="G179" s="332">
        <f>'KIUC Adj Wtd. NS-% of Tot Ret'!$U$85</f>
        <v>-2</v>
      </c>
      <c r="I179" s="223">
        <v>827602.64</v>
      </c>
      <c r="J179" s="215"/>
      <c r="K179" s="255">
        <v>345562</v>
      </c>
      <c r="L179" s="256"/>
      <c r="M179" s="334">
        <f>ROUND(I179*(1-(G179/100))-K179,0)</f>
        <v>498593</v>
      </c>
      <c r="N179" s="220"/>
      <c r="O179" s="224">
        <f>ROUND(M179/S179,0)</f>
        <v>20181</v>
      </c>
      <c r="Q179" s="345">
        <f>ROUND(O179/I179*100,2)</f>
        <v>2.44</v>
      </c>
      <c r="S179" s="336">
        <v>24.706034314681226</v>
      </c>
    </row>
    <row r="180" spans="1:19" x14ac:dyDescent="0.25">
      <c r="A180" s="214"/>
      <c r="C180" s="254"/>
      <c r="E180" s="216"/>
      <c r="F180" s="216"/>
      <c r="G180" s="217"/>
      <c r="I180" s="218"/>
      <c r="J180" s="215"/>
      <c r="K180" s="256"/>
      <c r="L180" s="256"/>
      <c r="M180" s="256"/>
      <c r="N180" s="256"/>
      <c r="O180" s="256"/>
      <c r="Q180" s="342"/>
      <c r="S180" s="222"/>
    </row>
    <row r="181" spans="1:19" ht="15.6" x14ac:dyDescent="0.3">
      <c r="A181" s="214"/>
      <c r="C181" s="257" t="s">
        <v>251</v>
      </c>
      <c r="E181" s="216"/>
      <c r="F181" s="216"/>
      <c r="G181" s="217"/>
      <c r="I181" s="218">
        <f>+SUBTOTAL(9,I179:I180)</f>
        <v>827602.64</v>
      </c>
      <c r="J181" s="215"/>
      <c r="K181" s="256">
        <f>+SUBTOTAL(9,K179:K180)</f>
        <v>345562</v>
      </c>
      <c r="L181" s="256"/>
      <c r="M181" s="256">
        <f>+SUBTOTAL(9,M179:M180)</f>
        <v>498593</v>
      </c>
      <c r="N181" s="256"/>
      <c r="O181" s="256">
        <f>+SUBTOTAL(9,O179:O180)</f>
        <v>20181</v>
      </c>
      <c r="Q181" s="342">
        <f>O181/I181*100</f>
        <v>2.4384890797351733</v>
      </c>
      <c r="S181" s="222">
        <f>ROUND(M181/O181,1)</f>
        <v>24.7</v>
      </c>
    </row>
    <row r="182" spans="1:19" x14ac:dyDescent="0.25">
      <c r="A182" s="214"/>
      <c r="C182" s="254"/>
      <c r="E182" s="216"/>
      <c r="F182" s="216"/>
      <c r="G182" s="217"/>
      <c r="I182" s="218"/>
      <c r="J182" s="215"/>
      <c r="K182" s="256"/>
      <c r="L182" s="256"/>
      <c r="M182" s="256"/>
      <c r="N182" s="256"/>
      <c r="O182" s="256"/>
      <c r="Q182" s="342"/>
      <c r="S182" s="222"/>
    </row>
    <row r="183" spans="1:19" x14ac:dyDescent="0.25">
      <c r="A183" s="214">
        <v>332</v>
      </c>
      <c r="C183" s="254" t="s">
        <v>136</v>
      </c>
      <c r="I183" s="218"/>
      <c r="J183" s="215"/>
      <c r="K183" s="256"/>
      <c r="L183" s="256"/>
      <c r="M183" s="256"/>
      <c r="N183" s="256"/>
      <c r="O183" s="256"/>
      <c r="Q183" s="342"/>
      <c r="S183" s="222"/>
    </row>
    <row r="184" spans="1:19" x14ac:dyDescent="0.25">
      <c r="A184" s="214"/>
      <c r="C184" s="254" t="s">
        <v>249</v>
      </c>
      <c r="E184" s="216" t="s">
        <v>252</v>
      </c>
      <c r="F184" s="216" t="s">
        <v>178</v>
      </c>
      <c r="G184" s="332">
        <f>'KIUC Adj Wtd. NS-% of Tot Ret'!$U$85</f>
        <v>-2</v>
      </c>
      <c r="I184" s="258">
        <v>21885646.370000001</v>
      </c>
      <c r="J184" s="259"/>
      <c r="K184" s="260">
        <v>8216620</v>
      </c>
      <c r="L184" s="261"/>
      <c r="M184" s="334">
        <f>ROUND(I184*(1-(G184/100))-K184,0)</f>
        <v>14106739</v>
      </c>
      <c r="N184" s="220"/>
      <c r="O184" s="224">
        <f>ROUND(M184/S184,0)</f>
        <v>561415</v>
      </c>
      <c r="Q184" s="345">
        <f>ROUND(O184/I184*100,2)</f>
        <v>2.57</v>
      </c>
      <c r="S184" s="336">
        <v>25.127114229335671</v>
      </c>
    </row>
    <row r="185" spans="1:19" x14ac:dyDescent="0.25">
      <c r="A185" s="214"/>
      <c r="C185" s="254"/>
      <c r="E185" s="216"/>
      <c r="F185" s="216"/>
      <c r="G185" s="217"/>
      <c r="I185" s="218"/>
      <c r="J185" s="215"/>
      <c r="K185" s="256"/>
      <c r="L185" s="256"/>
      <c r="M185" s="256"/>
      <c r="N185" s="256"/>
      <c r="O185" s="256"/>
      <c r="Q185" s="342"/>
      <c r="S185" s="222"/>
    </row>
    <row r="186" spans="1:19" ht="15.6" x14ac:dyDescent="0.3">
      <c r="A186" s="214"/>
      <c r="C186" s="257" t="s">
        <v>253</v>
      </c>
      <c r="E186" s="216"/>
      <c r="F186" s="216"/>
      <c r="G186" s="217"/>
      <c r="I186" s="218">
        <f>+SUBTOTAL(9,I184:I185)</f>
        <v>21885646.370000001</v>
      </c>
      <c r="J186" s="215"/>
      <c r="K186" s="256">
        <f>+SUBTOTAL(9,K184:K185)</f>
        <v>8216620</v>
      </c>
      <c r="L186" s="256"/>
      <c r="M186" s="256">
        <f>+SUBTOTAL(9,M184:M185)</f>
        <v>14106739</v>
      </c>
      <c r="N186" s="256"/>
      <c r="O186" s="256">
        <f>+SUBTOTAL(9,O184:O185)</f>
        <v>561415</v>
      </c>
      <c r="Q186" s="342">
        <f>O186/I186*100</f>
        <v>2.5652201013791669</v>
      </c>
      <c r="S186" s="222">
        <f>ROUND(M186/O186,1)</f>
        <v>25.1</v>
      </c>
    </row>
    <row r="187" spans="1:19" x14ac:dyDescent="0.25">
      <c r="A187" s="214"/>
      <c r="C187" s="254"/>
      <c r="E187" s="216"/>
      <c r="F187" s="216"/>
      <c r="G187" s="217"/>
      <c r="I187" s="218"/>
      <c r="J187" s="215"/>
      <c r="K187" s="256"/>
      <c r="L187" s="256"/>
      <c r="M187" s="256"/>
      <c r="N187" s="256"/>
      <c r="O187" s="256"/>
      <c r="Q187" s="342"/>
      <c r="S187" s="222"/>
    </row>
    <row r="188" spans="1:19" x14ac:dyDescent="0.25">
      <c r="A188" s="214">
        <v>333</v>
      </c>
      <c r="C188" s="254" t="s">
        <v>137</v>
      </c>
      <c r="E188" s="216"/>
      <c r="F188" s="216"/>
      <c r="G188" s="217"/>
      <c r="I188" s="218"/>
      <c r="J188" s="215"/>
      <c r="K188" s="256"/>
      <c r="L188" s="256"/>
      <c r="M188" s="256"/>
      <c r="N188" s="256"/>
      <c r="O188" s="256"/>
      <c r="Q188" s="342"/>
      <c r="S188" s="222"/>
    </row>
    <row r="189" spans="1:19" x14ac:dyDescent="0.25">
      <c r="A189" s="214"/>
      <c r="C189" s="254" t="s">
        <v>254</v>
      </c>
      <c r="E189" s="216" t="s">
        <v>255</v>
      </c>
      <c r="F189" s="216" t="s">
        <v>178</v>
      </c>
      <c r="G189" s="332">
        <f>'KIUC Adj Wtd. NS-% of Tot Ret'!$U$85</f>
        <v>-2</v>
      </c>
      <c r="I189" s="258">
        <v>14058896.32</v>
      </c>
      <c r="J189" s="259"/>
      <c r="K189" s="260">
        <v>817722</v>
      </c>
      <c r="L189" s="261"/>
      <c r="M189" s="334">
        <f>ROUND(I189*(1-(G189/100))-K189,0)</f>
        <v>13522352</v>
      </c>
      <c r="N189" s="220"/>
      <c r="O189" s="224">
        <f>ROUND(M189/S189,0)</f>
        <v>537127</v>
      </c>
      <c r="Q189" s="345">
        <f>ROUND(O189/I189*100,2)</f>
        <v>3.82</v>
      </c>
      <c r="S189" s="336">
        <v>25.17535299634612</v>
      </c>
    </row>
    <row r="190" spans="1:19" x14ac:dyDescent="0.25">
      <c r="A190" s="214"/>
      <c r="C190" s="254"/>
      <c r="E190" s="216"/>
      <c r="F190" s="216"/>
      <c r="G190" s="217"/>
      <c r="I190" s="218"/>
      <c r="J190" s="215"/>
      <c r="K190" s="256"/>
      <c r="L190" s="256"/>
      <c r="M190" s="256"/>
      <c r="N190" s="256"/>
      <c r="O190" s="256"/>
      <c r="Q190" s="342"/>
      <c r="S190" s="222"/>
    </row>
    <row r="191" spans="1:19" ht="15.6" x14ac:dyDescent="0.3">
      <c r="A191" s="214"/>
      <c r="C191" s="257" t="s">
        <v>256</v>
      </c>
      <c r="E191" s="216"/>
      <c r="F191" s="216"/>
      <c r="G191" s="217"/>
      <c r="I191" s="218">
        <f>+SUBTOTAL(9,I189:I190)</f>
        <v>14058896.32</v>
      </c>
      <c r="J191" s="215"/>
      <c r="K191" s="256">
        <f>+SUBTOTAL(9,K189:K190)</f>
        <v>817722</v>
      </c>
      <c r="L191" s="256"/>
      <c r="M191" s="256">
        <f>+SUBTOTAL(9,M189:M190)</f>
        <v>13522352</v>
      </c>
      <c r="N191" s="256"/>
      <c r="O191" s="256">
        <f>+SUBTOTAL(9,O189:O190)</f>
        <v>537127</v>
      </c>
      <c r="Q191" s="342">
        <f>O191/I191*100</f>
        <v>3.8205488380755055</v>
      </c>
      <c r="S191" s="222">
        <f>ROUND(M191/O191,1)</f>
        <v>25.2</v>
      </c>
    </row>
    <row r="192" spans="1:19" x14ac:dyDescent="0.25">
      <c r="A192" s="214"/>
      <c r="C192" s="254"/>
      <c r="E192" s="216"/>
      <c r="F192" s="216"/>
      <c r="G192" s="217"/>
      <c r="I192" s="218"/>
      <c r="J192" s="215"/>
      <c r="K192" s="256"/>
      <c r="L192" s="256"/>
      <c r="M192" s="256"/>
      <c r="N192" s="256"/>
      <c r="O192" s="256"/>
      <c r="Q192" s="342"/>
      <c r="S192" s="222"/>
    </row>
    <row r="193" spans="1:19" x14ac:dyDescent="0.25">
      <c r="A193" s="214">
        <v>334</v>
      </c>
      <c r="C193" s="254" t="s">
        <v>117</v>
      </c>
      <c r="E193" s="216"/>
      <c r="F193" s="216"/>
      <c r="G193" s="217"/>
      <c r="I193" s="218"/>
      <c r="J193" s="215"/>
      <c r="K193" s="256"/>
      <c r="L193" s="256"/>
      <c r="M193" s="256"/>
      <c r="N193" s="256"/>
      <c r="O193" s="256"/>
      <c r="Q193" s="342"/>
      <c r="S193" s="222"/>
    </row>
    <row r="194" spans="1:19" x14ac:dyDescent="0.25">
      <c r="A194" s="214"/>
      <c r="C194" s="254" t="s">
        <v>254</v>
      </c>
      <c r="E194" s="216" t="s">
        <v>257</v>
      </c>
      <c r="F194" s="216" t="s">
        <v>178</v>
      </c>
      <c r="G194" s="332">
        <f>'KIUC Adj Wtd. NS-% of Tot Ret'!$U$85</f>
        <v>-2</v>
      </c>
      <c r="I194" s="223">
        <v>1321688.77</v>
      </c>
      <c r="J194" s="215"/>
      <c r="K194" s="255">
        <v>220518</v>
      </c>
      <c r="L194" s="256"/>
      <c r="M194" s="334">
        <f>ROUND(I194*(1-(G194/100))-K194,0)</f>
        <v>1127605</v>
      </c>
      <c r="N194" s="220"/>
      <c r="O194" s="224">
        <f>ROUND(M194/S194,0)</f>
        <v>49768</v>
      </c>
      <c r="Q194" s="345">
        <f>ROUND(O194/I194*100,2)</f>
        <v>3.77</v>
      </c>
      <c r="S194" s="336">
        <v>22.657365295624714</v>
      </c>
    </row>
    <row r="195" spans="1:19" x14ac:dyDescent="0.25">
      <c r="A195" s="214"/>
      <c r="C195" s="254"/>
      <c r="E195" s="216"/>
      <c r="F195" s="216"/>
      <c r="G195" s="217"/>
      <c r="I195" s="218"/>
      <c r="J195" s="215"/>
      <c r="K195" s="256"/>
      <c r="L195" s="256"/>
      <c r="M195" s="256"/>
      <c r="N195" s="256"/>
      <c r="O195" s="256"/>
      <c r="Q195" s="342"/>
      <c r="S195" s="222"/>
    </row>
    <row r="196" spans="1:19" ht="15.6" x14ac:dyDescent="0.3">
      <c r="A196" s="214"/>
      <c r="C196" s="257" t="s">
        <v>258</v>
      </c>
      <c r="E196" s="216"/>
      <c r="F196" s="216"/>
      <c r="G196" s="217"/>
      <c r="I196" s="218">
        <f>+SUBTOTAL(9,I194:I195)</f>
        <v>1321688.77</v>
      </c>
      <c r="J196" s="215"/>
      <c r="K196" s="256">
        <f>+SUBTOTAL(9,K194:K195)</f>
        <v>220518</v>
      </c>
      <c r="L196" s="256"/>
      <c r="M196" s="256">
        <f>+SUBTOTAL(9,M194:M195)</f>
        <v>1127605</v>
      </c>
      <c r="N196" s="256"/>
      <c r="O196" s="256">
        <f>+SUBTOTAL(9,O194:O195)</f>
        <v>49768</v>
      </c>
      <c r="Q196" s="342">
        <f>O196/I196*100</f>
        <v>3.7654855764568533</v>
      </c>
      <c r="S196" s="222">
        <f>ROUND(M196/O196,1)</f>
        <v>22.7</v>
      </c>
    </row>
    <row r="197" spans="1:19" x14ac:dyDescent="0.25">
      <c r="A197" s="214"/>
      <c r="C197" s="254"/>
      <c r="E197" s="216"/>
      <c r="F197" s="216"/>
      <c r="G197" s="217"/>
      <c r="I197" s="218"/>
      <c r="J197" s="215"/>
      <c r="K197" s="256"/>
      <c r="L197" s="256"/>
      <c r="M197" s="256"/>
      <c r="N197" s="256"/>
      <c r="O197" s="256"/>
      <c r="Q197" s="342"/>
      <c r="S197" s="222"/>
    </row>
    <row r="198" spans="1:19" x14ac:dyDescent="0.25">
      <c r="A198" s="214">
        <v>335</v>
      </c>
      <c r="C198" s="254" t="s">
        <v>118</v>
      </c>
      <c r="E198" s="216"/>
      <c r="F198" s="216"/>
      <c r="G198" s="217"/>
      <c r="I198" s="218"/>
      <c r="J198" s="215"/>
      <c r="K198" s="256"/>
      <c r="L198" s="256"/>
      <c r="M198" s="256"/>
      <c r="N198" s="256"/>
      <c r="O198" s="256"/>
      <c r="Q198" s="342"/>
      <c r="S198" s="222"/>
    </row>
    <row r="199" spans="1:19" x14ac:dyDescent="0.25">
      <c r="A199" s="214"/>
      <c r="C199" s="254" t="s">
        <v>254</v>
      </c>
      <c r="E199" s="216" t="s">
        <v>259</v>
      </c>
      <c r="F199" s="216" t="s">
        <v>178</v>
      </c>
      <c r="G199" s="332">
        <f>'KIUC Adj Wtd. NS-% of Tot Ret'!$U$85</f>
        <v>-2</v>
      </c>
      <c r="I199" s="223">
        <v>316946.74</v>
      </c>
      <c r="J199" s="215"/>
      <c r="K199" s="255">
        <v>116558</v>
      </c>
      <c r="L199" s="256"/>
      <c r="M199" s="334">
        <f>ROUND(I199*(1-(G199/100))-K199,0)</f>
        <v>206728</v>
      </c>
      <c r="N199" s="220"/>
      <c r="O199" s="224">
        <f>ROUND(M199/S199,0)</f>
        <v>11744</v>
      </c>
      <c r="Q199" s="345">
        <f>ROUND(O199/I199*100,2)</f>
        <v>3.71</v>
      </c>
      <c r="S199" s="336">
        <v>17.60290171083529</v>
      </c>
    </row>
    <row r="200" spans="1:19" x14ac:dyDescent="0.25">
      <c r="A200" s="214"/>
      <c r="C200" s="254"/>
      <c r="E200" s="216"/>
      <c r="F200" s="216"/>
      <c r="G200" s="217"/>
      <c r="I200" s="218"/>
      <c r="J200" s="215"/>
      <c r="K200" s="256"/>
      <c r="L200" s="256"/>
      <c r="M200" s="256"/>
      <c r="N200" s="256"/>
      <c r="O200" s="256"/>
      <c r="Q200" s="342"/>
      <c r="S200" s="222"/>
    </row>
    <row r="201" spans="1:19" ht="15.6" x14ac:dyDescent="0.3">
      <c r="A201" s="214"/>
      <c r="C201" s="257" t="s">
        <v>260</v>
      </c>
      <c r="E201" s="216"/>
      <c r="F201" s="216"/>
      <c r="G201" s="217"/>
      <c r="I201" s="218">
        <f>+SUBTOTAL(9,I199:I200)</f>
        <v>316946.74</v>
      </c>
      <c r="J201" s="215"/>
      <c r="K201" s="256">
        <f>+SUBTOTAL(9,K199:K200)</f>
        <v>116558</v>
      </c>
      <c r="L201" s="256"/>
      <c r="M201" s="256">
        <f>+SUBTOTAL(9,M199:M200)</f>
        <v>206728</v>
      </c>
      <c r="N201" s="256"/>
      <c r="O201" s="256">
        <f>+SUBTOTAL(9,O199:O200)</f>
        <v>11744</v>
      </c>
      <c r="Q201" s="342">
        <f>O201/I201*100</f>
        <v>3.705354407494458</v>
      </c>
      <c r="S201" s="222">
        <f>ROUND(M201/O201,1)</f>
        <v>17.600000000000001</v>
      </c>
    </row>
    <row r="202" spans="1:19" x14ac:dyDescent="0.25">
      <c r="A202" s="214"/>
      <c r="C202" s="254"/>
      <c r="E202" s="216"/>
      <c r="F202" s="216"/>
      <c r="G202" s="217"/>
      <c r="I202" s="218"/>
      <c r="J202" s="215"/>
      <c r="K202" s="256"/>
      <c r="L202" s="256"/>
      <c r="M202" s="256"/>
      <c r="N202" s="256"/>
      <c r="O202" s="256"/>
      <c r="Q202" s="342"/>
      <c r="S202" s="222"/>
    </row>
    <row r="203" spans="1:19" x14ac:dyDescent="0.25">
      <c r="A203" s="214">
        <v>336</v>
      </c>
      <c r="C203" s="254" t="s">
        <v>138</v>
      </c>
      <c r="E203" s="216"/>
      <c r="F203" s="216"/>
      <c r="G203" s="217"/>
      <c r="I203" s="218"/>
      <c r="J203" s="215"/>
      <c r="K203" s="256"/>
      <c r="L203" s="256"/>
      <c r="M203" s="256"/>
      <c r="N203" s="256"/>
      <c r="O203" s="256"/>
      <c r="Q203" s="342"/>
      <c r="S203" s="222"/>
    </row>
    <row r="204" spans="1:19" s="215" customFormat="1" x14ac:dyDescent="0.25">
      <c r="A204" s="235"/>
      <c r="B204" s="262"/>
      <c r="C204" s="254" t="s">
        <v>249</v>
      </c>
      <c r="E204" s="216" t="s">
        <v>261</v>
      </c>
      <c r="F204" s="216" t="s">
        <v>178</v>
      </c>
      <c r="G204" s="332">
        <f>'KIUC Adj Wtd. NS-% of Tot Ret'!$U$85</f>
        <v>-2</v>
      </c>
      <c r="I204" s="223">
        <v>234509.13</v>
      </c>
      <c r="K204" s="255">
        <v>70567</v>
      </c>
      <c r="L204" s="256"/>
      <c r="M204" s="334">
        <f>ROUND(I204*(1-(G204/100))-K204,0)</f>
        <v>168632</v>
      </c>
      <c r="N204" s="220"/>
      <c r="O204" s="224">
        <f>ROUND(M204/S204,0)</f>
        <v>7713</v>
      </c>
      <c r="Q204" s="345">
        <f>ROUND(O204/I204*100,2)</f>
        <v>3.29</v>
      </c>
      <c r="R204" s="112"/>
      <c r="S204" s="336">
        <v>21.864066496163684</v>
      </c>
    </row>
    <row r="205" spans="1:19" x14ac:dyDescent="0.25">
      <c r="A205" s="214"/>
      <c r="C205" s="254"/>
      <c r="E205" s="216"/>
      <c r="F205" s="216"/>
      <c r="G205" s="217"/>
      <c r="I205" s="218"/>
      <c r="J205" s="215"/>
      <c r="K205" s="256"/>
      <c r="L205" s="256"/>
      <c r="M205" s="256"/>
      <c r="N205" s="256"/>
      <c r="O205" s="256"/>
      <c r="Q205" s="342"/>
      <c r="S205" s="222"/>
    </row>
    <row r="206" spans="1:19" ht="15.6" x14ac:dyDescent="0.3">
      <c r="A206" s="214"/>
      <c r="C206" s="257" t="s">
        <v>262</v>
      </c>
      <c r="E206" s="216"/>
      <c r="F206" s="216"/>
      <c r="G206" s="217"/>
      <c r="I206" s="223">
        <f>+SUBTOTAL(9,I204:I205)</f>
        <v>234509.13</v>
      </c>
      <c r="J206" s="215"/>
      <c r="K206" s="255">
        <f>+SUBTOTAL(9,K204:K205)</f>
        <v>70567</v>
      </c>
      <c r="L206" s="256"/>
      <c r="M206" s="255">
        <f>+SUBTOTAL(9,M204:M205)</f>
        <v>168632</v>
      </c>
      <c r="N206" s="256"/>
      <c r="O206" s="255">
        <f>+SUBTOTAL(9,O204:O205)</f>
        <v>7713</v>
      </c>
      <c r="Q206" s="343">
        <f>O206/I206*100</f>
        <v>3.2889977460579041</v>
      </c>
      <c r="S206" s="336">
        <f>ROUND(M206/O206,1)</f>
        <v>21.9</v>
      </c>
    </row>
    <row r="207" spans="1:19" x14ac:dyDescent="0.25">
      <c r="A207" s="214"/>
      <c r="C207" s="254"/>
      <c r="E207" s="216"/>
      <c r="F207" s="216"/>
      <c r="G207" s="217"/>
      <c r="I207" s="218"/>
      <c r="J207" s="215"/>
      <c r="K207" s="256"/>
      <c r="L207" s="256"/>
      <c r="M207" s="256"/>
      <c r="N207" s="256"/>
      <c r="O207" s="256"/>
      <c r="Q207" s="342"/>
      <c r="S207" s="222"/>
    </row>
    <row r="208" spans="1:19" s="228" customFormat="1" ht="15.6" x14ac:dyDescent="0.3">
      <c r="A208" s="263"/>
      <c r="B208" s="186"/>
      <c r="C208" s="188" t="s">
        <v>263</v>
      </c>
      <c r="E208" s="196"/>
      <c r="F208" s="196"/>
      <c r="G208" s="198"/>
      <c r="I208" s="227">
        <f>+SUBTOTAL(9,I173:I207)</f>
        <v>39524601.440000005</v>
      </c>
      <c r="K208" s="229">
        <f>+SUBTOTAL(9,K173:K207)</f>
        <v>10699880</v>
      </c>
      <c r="L208" s="229"/>
      <c r="M208" s="229">
        <f>+SUBTOTAL(9,M173:M207)</f>
        <v>29597627</v>
      </c>
      <c r="N208" s="229"/>
      <c r="O208" s="229">
        <f>+SUBTOTAL(9,O173:O207)</f>
        <v>1187948</v>
      </c>
      <c r="Q208" s="341">
        <f>ROUND(((O208/I208)*100),2)</f>
        <v>3.01</v>
      </c>
      <c r="R208" s="112"/>
      <c r="S208" s="222"/>
    </row>
    <row r="209" spans="1:28" ht="15.6" x14ac:dyDescent="0.3">
      <c r="A209" s="214"/>
      <c r="C209" s="254"/>
      <c r="E209" s="216"/>
      <c r="F209" s="216"/>
      <c r="G209" s="217"/>
      <c r="I209" s="218"/>
      <c r="J209" s="228"/>
      <c r="K209" s="229"/>
      <c r="L209" s="229"/>
      <c r="M209" s="229"/>
      <c r="N209" s="229"/>
      <c r="O209" s="229"/>
      <c r="Q209" s="342"/>
      <c r="S209" s="222"/>
    </row>
    <row r="210" spans="1:28" ht="15.6" x14ac:dyDescent="0.3">
      <c r="A210" s="214"/>
      <c r="C210" s="196" t="s">
        <v>141</v>
      </c>
      <c r="D210" s="251"/>
      <c r="E210" s="216"/>
      <c r="F210" s="216"/>
      <c r="G210" s="217"/>
      <c r="H210" s="251"/>
      <c r="I210" s="218"/>
      <c r="J210" s="251"/>
      <c r="K210" s="211"/>
      <c r="L210" s="211"/>
      <c r="M210" s="211"/>
      <c r="N210" s="211"/>
      <c r="O210" s="211"/>
      <c r="P210" s="251"/>
      <c r="Q210" s="342"/>
      <c r="S210" s="222"/>
    </row>
    <row r="211" spans="1:28" ht="15.6" x14ac:dyDescent="0.3">
      <c r="A211" s="214"/>
      <c r="C211" s="264"/>
      <c r="E211" s="216"/>
      <c r="F211" s="216"/>
      <c r="G211" s="217"/>
      <c r="I211" s="218"/>
      <c r="K211" s="211"/>
      <c r="L211" s="211"/>
      <c r="M211" s="211"/>
      <c r="N211" s="211"/>
      <c r="O211" s="211"/>
      <c r="Q211" s="342"/>
      <c r="S211" s="222"/>
      <c r="U211" s="349" t="s">
        <v>779</v>
      </c>
      <c r="V211" s="350"/>
      <c r="W211" s="349" t="s">
        <v>781</v>
      </c>
      <c r="X211" s="349"/>
      <c r="Y211" s="349" t="s">
        <v>783</v>
      </c>
      <c r="Z211" s="350"/>
      <c r="AA211" s="349" t="s">
        <v>784</v>
      </c>
      <c r="AB211" s="350"/>
    </row>
    <row r="212" spans="1:28" s="241" customFormat="1" ht="15.6" x14ac:dyDescent="0.3">
      <c r="A212" s="238">
        <v>340.1</v>
      </c>
      <c r="B212" s="239"/>
      <c r="C212" s="265" t="s">
        <v>245</v>
      </c>
      <c r="E212" s="243"/>
      <c r="F212" s="243"/>
      <c r="G212" s="244"/>
      <c r="I212" s="236"/>
      <c r="K212" s="252"/>
      <c r="L212" s="252"/>
      <c r="M212" s="252"/>
      <c r="N212" s="252"/>
      <c r="O212" s="252"/>
      <c r="Q212" s="342"/>
      <c r="R212" s="112"/>
      <c r="S212" s="222"/>
      <c r="U212" s="351" t="s">
        <v>780</v>
      </c>
      <c r="V212" s="352"/>
      <c r="W212" s="351" t="s">
        <v>782</v>
      </c>
      <c r="X212" s="353"/>
      <c r="Y212" s="351" t="s">
        <v>782</v>
      </c>
      <c r="Z212" s="352"/>
      <c r="AA212" s="351" t="s">
        <v>782</v>
      </c>
      <c r="AB212" s="352"/>
    </row>
    <row r="213" spans="1:28" s="241" customFormat="1" x14ac:dyDescent="0.25">
      <c r="A213" s="238"/>
      <c r="B213" s="239"/>
      <c r="C213" s="266" t="s">
        <v>264</v>
      </c>
      <c r="E213" s="243" t="s">
        <v>177</v>
      </c>
      <c r="F213" s="216" t="s">
        <v>178</v>
      </c>
      <c r="G213" s="217">
        <v>0</v>
      </c>
      <c r="I213" s="223">
        <v>176409.31</v>
      </c>
      <c r="K213" s="253">
        <v>116532</v>
      </c>
      <c r="L213" s="252"/>
      <c r="M213" s="334">
        <f>ROUND(I213*(1-(G213/100))-K213,0)</f>
        <v>59877</v>
      </c>
      <c r="N213" s="220"/>
      <c r="O213" s="224">
        <f>ROUND(M213/S213,0)</f>
        <v>3863</v>
      </c>
      <c r="Q213" s="345">
        <f>ROUND(O213/I213*100,2)</f>
        <v>2.19</v>
      </c>
      <c r="R213" s="112"/>
      <c r="S213" s="336">
        <v>15.500129433083096</v>
      </c>
      <c r="U213" s="352"/>
      <c r="V213" s="352"/>
      <c r="W213" s="352"/>
      <c r="X213" s="352"/>
      <c r="Y213" s="352"/>
      <c r="Z213" s="352"/>
      <c r="AA213" s="352"/>
      <c r="AB213" s="352"/>
    </row>
    <row r="214" spans="1:28" s="241" customFormat="1" x14ac:dyDescent="0.25">
      <c r="A214" s="238"/>
      <c r="B214" s="239"/>
      <c r="C214" s="265"/>
      <c r="E214" s="243"/>
      <c r="F214" s="243"/>
      <c r="G214" s="244"/>
      <c r="I214" s="236"/>
      <c r="K214" s="252"/>
      <c r="L214" s="252"/>
      <c r="M214" s="252"/>
      <c r="N214" s="252"/>
      <c r="O214" s="252"/>
      <c r="Q214" s="342"/>
      <c r="R214" s="112"/>
      <c r="S214" s="222"/>
      <c r="U214" s="352"/>
      <c r="V214" s="352"/>
      <c r="W214" s="352"/>
      <c r="X214" s="352"/>
      <c r="Y214" s="352"/>
      <c r="Z214" s="352"/>
      <c r="AA214" s="352"/>
      <c r="AB214" s="352"/>
    </row>
    <row r="215" spans="1:28" s="241" customFormat="1" ht="15.6" x14ac:dyDescent="0.3">
      <c r="A215" s="238"/>
      <c r="B215" s="239"/>
      <c r="C215" s="267" t="s">
        <v>265</v>
      </c>
      <c r="E215" s="243"/>
      <c r="F215" s="243"/>
      <c r="G215" s="244"/>
      <c r="I215" s="218">
        <f>+SUBTOTAL(9,I213:I214)</f>
        <v>176409.31</v>
      </c>
      <c r="J215" s="215"/>
      <c r="K215" s="256">
        <f>+SUBTOTAL(9,K213:K214)</f>
        <v>116532</v>
      </c>
      <c r="L215" s="256"/>
      <c r="M215" s="256">
        <f>+SUBTOTAL(9,M213:M214)</f>
        <v>59877</v>
      </c>
      <c r="N215" s="256"/>
      <c r="O215" s="256">
        <f>+SUBTOTAL(9,O213:O214)</f>
        <v>3863</v>
      </c>
      <c r="Q215" s="342">
        <f>O215/I215*100</f>
        <v>2.1897937246055781</v>
      </c>
      <c r="R215" s="112"/>
      <c r="S215" s="222">
        <f>ROUND(M215/O215,1)</f>
        <v>15.5</v>
      </c>
      <c r="U215" s="352"/>
      <c r="V215" s="352"/>
      <c r="W215" s="352"/>
      <c r="X215" s="352"/>
      <c r="Y215" s="352"/>
      <c r="Z215" s="352"/>
      <c r="AA215" s="352"/>
      <c r="AB215" s="352"/>
    </row>
    <row r="216" spans="1:28" s="241" customFormat="1" x14ac:dyDescent="0.25">
      <c r="A216" s="238"/>
      <c r="B216" s="239"/>
      <c r="C216" s="265"/>
      <c r="E216" s="243"/>
      <c r="F216" s="243"/>
      <c r="G216" s="244"/>
      <c r="I216" s="236"/>
      <c r="K216" s="252"/>
      <c r="L216" s="252"/>
      <c r="M216" s="252"/>
      <c r="N216" s="252"/>
      <c r="O216" s="252"/>
      <c r="Q216" s="342"/>
      <c r="R216" s="112"/>
      <c r="S216" s="222"/>
      <c r="U216" s="352"/>
      <c r="V216" s="352"/>
      <c r="W216" s="352"/>
      <c r="X216" s="352"/>
      <c r="Y216" s="352"/>
      <c r="Z216" s="352"/>
      <c r="AA216" s="352"/>
      <c r="AB216" s="352"/>
    </row>
    <row r="217" spans="1:28" x14ac:dyDescent="0.25">
      <c r="A217" s="214">
        <v>341</v>
      </c>
      <c r="C217" s="232" t="s">
        <v>114</v>
      </c>
      <c r="I217" s="218"/>
      <c r="K217" s="211"/>
      <c r="L217" s="211"/>
      <c r="M217" s="211"/>
      <c r="N217" s="211"/>
      <c r="O217" s="211"/>
      <c r="Q217" s="342"/>
      <c r="S217" s="222"/>
      <c r="U217" s="350"/>
      <c r="V217" s="350"/>
      <c r="W217" s="350"/>
      <c r="X217" s="350"/>
      <c r="Y217" s="350"/>
      <c r="Z217" s="350"/>
      <c r="AA217" s="350"/>
      <c r="AB217" s="350"/>
    </row>
    <row r="218" spans="1:28" x14ac:dyDescent="0.25">
      <c r="A218" s="214"/>
      <c r="C218" s="268" t="s">
        <v>266</v>
      </c>
      <c r="E218" s="216" t="s">
        <v>267</v>
      </c>
      <c r="F218" s="216" t="s">
        <v>178</v>
      </c>
      <c r="G218" s="332">
        <f>'KIUC Adj Wtd. NS-% of Tot Ret'!$U$108</f>
        <v>-3</v>
      </c>
      <c r="I218" s="218">
        <v>46895473.789999999</v>
      </c>
      <c r="J218" s="231"/>
      <c r="K218" s="220">
        <v>663228</v>
      </c>
      <c r="L218" s="220"/>
      <c r="M218" s="333">
        <f t="shared" ref="M218:M233" si="19">ROUND(I218*(1-(G218/100))-K218,0)</f>
        <v>47639110</v>
      </c>
      <c r="N218" s="220"/>
      <c r="O218" s="220">
        <f t="shared" ref="O218:O233" si="20">ROUND(M218/S218,0)</f>
        <v>1305897</v>
      </c>
      <c r="Q218" s="340">
        <f t="shared" ref="Q218:Q233" si="21">ROUND(O218/I218*100,2)</f>
        <v>2.78</v>
      </c>
      <c r="S218" s="222">
        <f>U218+AA218</f>
        <v>36.479993218874881</v>
      </c>
      <c r="U218" s="354">
        <v>36.479993218874881</v>
      </c>
      <c r="V218" s="350"/>
      <c r="W218" s="350">
        <v>40</v>
      </c>
      <c r="X218" s="350"/>
      <c r="Y218" s="350">
        <v>40</v>
      </c>
      <c r="Z218" s="350"/>
      <c r="AA218" s="350">
        <f>Y218-W218</f>
        <v>0</v>
      </c>
      <c r="AB218" s="350"/>
    </row>
    <row r="219" spans="1:28" x14ac:dyDescent="0.25">
      <c r="A219" s="214"/>
      <c r="C219" s="268" t="s">
        <v>268</v>
      </c>
      <c r="E219" s="216" t="s">
        <v>267</v>
      </c>
      <c r="F219" s="216" t="s">
        <v>178</v>
      </c>
      <c r="G219" s="332">
        <f>'KIUC Adj Wtd. NS-% of Tot Ret'!$U$134</f>
        <v>-3</v>
      </c>
      <c r="I219" s="218">
        <v>3740231.32</v>
      </c>
      <c r="J219" s="231"/>
      <c r="K219" s="220">
        <v>1711412</v>
      </c>
      <c r="L219" s="220"/>
      <c r="M219" s="333">
        <f t="shared" si="19"/>
        <v>2141026</v>
      </c>
      <c r="N219" s="220"/>
      <c r="O219" s="220">
        <f t="shared" si="20"/>
        <v>82863</v>
      </c>
      <c r="Q219" s="340">
        <f t="shared" si="21"/>
        <v>2.2200000000000002</v>
      </c>
      <c r="S219" s="222">
        <f t="shared" ref="S219:S233" si="22">U219+AA219</f>
        <v>25.838122631855519</v>
      </c>
      <c r="U219" s="354">
        <v>15.838122631855519</v>
      </c>
      <c r="V219" s="350"/>
      <c r="W219" s="350">
        <v>30</v>
      </c>
      <c r="X219" s="350"/>
      <c r="Y219" s="350">
        <v>40</v>
      </c>
      <c r="Z219" s="350"/>
      <c r="AA219" s="350">
        <f t="shared" ref="AA219:AA282" si="23">Y219-W219</f>
        <v>10</v>
      </c>
      <c r="AB219" s="350"/>
    </row>
    <row r="220" spans="1:28" x14ac:dyDescent="0.25">
      <c r="A220" s="214"/>
      <c r="C220" s="268" t="s">
        <v>269</v>
      </c>
      <c r="E220" s="216" t="s">
        <v>267</v>
      </c>
      <c r="F220" s="216" t="s">
        <v>178</v>
      </c>
      <c r="G220" s="332">
        <f>'KIUC Adj Wtd. NS-% of Tot Ret'!$U$134</f>
        <v>-3</v>
      </c>
      <c r="I220" s="218">
        <v>3588684.24</v>
      </c>
      <c r="J220" s="231"/>
      <c r="K220" s="220">
        <v>1647141</v>
      </c>
      <c r="L220" s="220"/>
      <c r="M220" s="333">
        <f t="shared" si="19"/>
        <v>2049204</v>
      </c>
      <c r="N220" s="220"/>
      <c r="O220" s="220">
        <f t="shared" si="20"/>
        <v>79332</v>
      </c>
      <c r="Q220" s="340">
        <f t="shared" si="21"/>
        <v>2.21</v>
      </c>
      <c r="S220" s="222">
        <f t="shared" si="22"/>
        <v>25.830651274609604</v>
      </c>
      <c r="U220" s="354">
        <v>15.830651274609604</v>
      </c>
      <c r="V220" s="350"/>
      <c r="W220" s="350">
        <v>30</v>
      </c>
      <c r="X220" s="350"/>
      <c r="Y220" s="350">
        <v>40</v>
      </c>
      <c r="Z220" s="350"/>
      <c r="AA220" s="350">
        <f t="shared" si="23"/>
        <v>10</v>
      </c>
      <c r="AB220" s="350"/>
    </row>
    <row r="221" spans="1:28" x14ac:dyDescent="0.25">
      <c r="A221" s="214"/>
      <c r="C221" s="268" t="s">
        <v>270</v>
      </c>
      <c r="E221" s="216" t="s">
        <v>267</v>
      </c>
      <c r="F221" s="216" t="s">
        <v>178</v>
      </c>
      <c r="G221" s="332">
        <f>'KIUC Adj Wtd. NS-% of Tot Ret'!$U$134</f>
        <v>-3</v>
      </c>
      <c r="I221" s="218">
        <v>3559154.97</v>
      </c>
      <c r="J221" s="231"/>
      <c r="K221" s="220">
        <v>1423558</v>
      </c>
      <c r="L221" s="220"/>
      <c r="M221" s="333">
        <f t="shared" si="19"/>
        <v>2242372</v>
      </c>
      <c r="N221" s="220"/>
      <c r="O221" s="220">
        <f t="shared" si="20"/>
        <v>80864</v>
      </c>
      <c r="Q221" s="340">
        <f t="shared" si="21"/>
        <v>2.27</v>
      </c>
      <c r="S221" s="222">
        <f t="shared" si="22"/>
        <v>27.729998587392103</v>
      </c>
      <c r="U221" s="354">
        <v>17.729998587392103</v>
      </c>
      <c r="V221" s="350"/>
      <c r="W221" s="350">
        <v>30</v>
      </c>
      <c r="X221" s="350"/>
      <c r="Y221" s="350">
        <v>40</v>
      </c>
      <c r="Z221" s="350"/>
      <c r="AA221" s="350">
        <f t="shared" si="23"/>
        <v>10</v>
      </c>
      <c r="AB221" s="350"/>
    </row>
    <row r="222" spans="1:28" x14ac:dyDescent="0.25">
      <c r="A222" s="214"/>
      <c r="C222" s="268" t="s">
        <v>271</v>
      </c>
      <c r="E222" s="216" t="s">
        <v>267</v>
      </c>
      <c r="F222" s="216" t="s">
        <v>178</v>
      </c>
      <c r="G222" s="332">
        <f>'KIUC Adj Wtd. NS-% of Tot Ret'!$U$134</f>
        <v>-3</v>
      </c>
      <c r="I222" s="218">
        <v>3548851.71</v>
      </c>
      <c r="J222" s="231"/>
      <c r="K222" s="220">
        <v>1419437</v>
      </c>
      <c r="L222" s="220"/>
      <c r="M222" s="333">
        <f t="shared" si="19"/>
        <v>2235880</v>
      </c>
      <c r="N222" s="220"/>
      <c r="O222" s="220">
        <f t="shared" si="20"/>
        <v>80631</v>
      </c>
      <c r="Q222" s="340">
        <f t="shared" si="21"/>
        <v>2.27</v>
      </c>
      <c r="S222" s="222">
        <f t="shared" si="22"/>
        <v>27.729946165202737</v>
      </c>
      <c r="U222" s="354">
        <v>17.729946165202737</v>
      </c>
      <c r="V222" s="350"/>
      <c r="W222" s="350">
        <v>30</v>
      </c>
      <c r="X222" s="350"/>
      <c r="Y222" s="350">
        <v>40</v>
      </c>
      <c r="Z222" s="350"/>
      <c r="AA222" s="350">
        <f t="shared" si="23"/>
        <v>10</v>
      </c>
      <c r="AB222" s="350"/>
    </row>
    <row r="223" spans="1:28" x14ac:dyDescent="0.25">
      <c r="A223" s="214"/>
      <c r="C223" s="268" t="s">
        <v>272</v>
      </c>
      <c r="E223" s="216" t="s">
        <v>267</v>
      </c>
      <c r="F223" s="216" t="s">
        <v>178</v>
      </c>
      <c r="G223" s="332">
        <f>'KIUC Adj Wtd. NS-% of Tot Ret'!$U$134</f>
        <v>-3</v>
      </c>
      <c r="I223" s="218">
        <v>3655976.41</v>
      </c>
      <c r="J223" s="231"/>
      <c r="K223" s="220">
        <v>1452931</v>
      </c>
      <c r="L223" s="220"/>
      <c r="M223" s="333">
        <f t="shared" si="19"/>
        <v>2312725</v>
      </c>
      <c r="N223" s="220"/>
      <c r="O223" s="220">
        <f t="shared" si="20"/>
        <v>83401</v>
      </c>
      <c r="Q223" s="340">
        <f t="shared" si="21"/>
        <v>2.2799999999999998</v>
      </c>
      <c r="S223" s="222">
        <f t="shared" si="22"/>
        <v>27.730057899328713</v>
      </c>
      <c r="U223" s="354">
        <v>17.730057899328713</v>
      </c>
      <c r="V223" s="350"/>
      <c r="W223" s="350">
        <v>30</v>
      </c>
      <c r="X223" s="350"/>
      <c r="Y223" s="350">
        <v>40</v>
      </c>
      <c r="Z223" s="350"/>
      <c r="AA223" s="350">
        <f t="shared" si="23"/>
        <v>10</v>
      </c>
      <c r="AB223" s="350"/>
    </row>
    <row r="224" spans="1:28" x14ac:dyDescent="0.25">
      <c r="A224" s="214"/>
      <c r="C224" s="268" t="s">
        <v>273</v>
      </c>
      <c r="E224" s="216" t="s">
        <v>267</v>
      </c>
      <c r="F224" s="216" t="s">
        <v>178</v>
      </c>
      <c r="G224" s="332">
        <f>'KIUC Adj Wtd. NS-% of Tot Ret'!$U$134</f>
        <v>-3</v>
      </c>
      <c r="I224" s="218">
        <v>3653029.99</v>
      </c>
      <c r="J224" s="231"/>
      <c r="K224" s="220">
        <v>1451760</v>
      </c>
      <c r="L224" s="220"/>
      <c r="M224" s="333">
        <f t="shared" si="19"/>
        <v>2310861</v>
      </c>
      <c r="N224" s="220"/>
      <c r="O224" s="220">
        <f t="shared" si="20"/>
        <v>83334</v>
      </c>
      <c r="Q224" s="340">
        <f t="shared" si="21"/>
        <v>2.2799999999999998</v>
      </c>
      <c r="S224" s="222">
        <f t="shared" si="22"/>
        <v>27.729957136053343</v>
      </c>
      <c r="U224" s="354">
        <v>17.729957136053343</v>
      </c>
      <c r="V224" s="350"/>
      <c r="W224" s="350">
        <v>30</v>
      </c>
      <c r="X224" s="350"/>
      <c r="Y224" s="350">
        <v>40</v>
      </c>
      <c r="Z224" s="350"/>
      <c r="AA224" s="350">
        <f t="shared" si="23"/>
        <v>10</v>
      </c>
      <c r="AB224" s="350"/>
    </row>
    <row r="225" spans="1:28" x14ac:dyDescent="0.25">
      <c r="A225" s="214"/>
      <c r="C225" s="268" t="s">
        <v>274</v>
      </c>
      <c r="E225" s="216" t="s">
        <v>267</v>
      </c>
      <c r="F225" s="216" t="s">
        <v>178</v>
      </c>
      <c r="G225" s="332">
        <f>'KIUC Adj Wtd. NS-% of Tot Ret'!$U$99</f>
        <v>-2</v>
      </c>
      <c r="I225" s="218">
        <v>785900.23</v>
      </c>
      <c r="J225" s="231"/>
      <c r="K225" s="220">
        <v>380011</v>
      </c>
      <c r="L225" s="220"/>
      <c r="M225" s="333">
        <f t="shared" si="19"/>
        <v>421607</v>
      </c>
      <c r="N225" s="220"/>
      <c r="O225" s="220">
        <f t="shared" si="20"/>
        <v>16937</v>
      </c>
      <c r="Q225" s="340">
        <f t="shared" si="21"/>
        <v>2.16</v>
      </c>
      <c r="S225" s="222">
        <f t="shared" si="22"/>
        <v>24.892787902287708</v>
      </c>
      <c r="U225" s="354">
        <v>14.892787902287708</v>
      </c>
      <c r="V225" s="350"/>
      <c r="W225" s="350">
        <v>30</v>
      </c>
      <c r="X225" s="350"/>
      <c r="Y225" s="350">
        <v>40</v>
      </c>
      <c r="Z225" s="350"/>
      <c r="AA225" s="350">
        <f t="shared" si="23"/>
        <v>10</v>
      </c>
      <c r="AB225" s="350"/>
    </row>
    <row r="226" spans="1:28" x14ac:dyDescent="0.25">
      <c r="A226" s="214"/>
      <c r="C226" s="268" t="s">
        <v>275</v>
      </c>
      <c r="E226" s="216" t="s">
        <v>267</v>
      </c>
      <c r="F226" s="216" t="s">
        <v>178</v>
      </c>
      <c r="G226" s="332">
        <f>'KIUC Adj Wtd. NS-% of Tot Ret'!$U$99</f>
        <v>-2</v>
      </c>
      <c r="I226" s="218">
        <v>192814.02</v>
      </c>
      <c r="J226" s="231"/>
      <c r="K226" s="220">
        <v>97181</v>
      </c>
      <c r="L226" s="220"/>
      <c r="M226" s="333">
        <f t="shared" si="19"/>
        <v>99489</v>
      </c>
      <c r="N226" s="220"/>
      <c r="O226" s="220">
        <f t="shared" si="20"/>
        <v>4316</v>
      </c>
      <c r="Q226" s="340">
        <f t="shared" si="21"/>
        <v>2.2400000000000002</v>
      </c>
      <c r="S226" s="222">
        <f t="shared" si="22"/>
        <v>23.049145043644625</v>
      </c>
      <c r="U226" s="354">
        <v>13.049145043644625</v>
      </c>
      <c r="V226" s="350"/>
      <c r="W226" s="350">
        <v>30</v>
      </c>
      <c r="X226" s="350"/>
      <c r="Y226" s="350">
        <v>40</v>
      </c>
      <c r="Z226" s="350"/>
      <c r="AA226" s="350">
        <f t="shared" si="23"/>
        <v>10</v>
      </c>
      <c r="AB226" s="350"/>
    </row>
    <row r="227" spans="1:28" x14ac:dyDescent="0.25">
      <c r="A227" s="214"/>
      <c r="C227" s="268" t="s">
        <v>276</v>
      </c>
      <c r="E227" s="216" t="s">
        <v>267</v>
      </c>
      <c r="F227" s="216" t="s">
        <v>178</v>
      </c>
      <c r="G227" s="332">
        <f>'KIUC Adj Wtd. NS-% of Tot Ret'!$U$99</f>
        <v>-2</v>
      </c>
      <c r="I227" s="218">
        <v>567512.06999999995</v>
      </c>
      <c r="J227" s="231"/>
      <c r="K227" s="220">
        <v>287418</v>
      </c>
      <c r="L227" s="220"/>
      <c r="M227" s="333">
        <f t="shared" si="19"/>
        <v>291444</v>
      </c>
      <c r="N227" s="220"/>
      <c r="O227" s="220">
        <f t="shared" si="20"/>
        <v>12655</v>
      </c>
      <c r="Q227" s="340">
        <f t="shared" si="21"/>
        <v>2.23</v>
      </c>
      <c r="S227" s="222">
        <f t="shared" si="22"/>
        <v>23.029944998981463</v>
      </c>
      <c r="U227" s="354">
        <v>13.029944998981463</v>
      </c>
      <c r="V227" s="350"/>
      <c r="W227" s="350">
        <v>30</v>
      </c>
      <c r="X227" s="350"/>
      <c r="Y227" s="350">
        <v>40</v>
      </c>
      <c r="Z227" s="350"/>
      <c r="AA227" s="350">
        <f t="shared" si="23"/>
        <v>10</v>
      </c>
      <c r="AB227" s="350"/>
    </row>
    <row r="228" spans="1:28" x14ac:dyDescent="0.25">
      <c r="A228" s="214"/>
      <c r="C228" s="268" t="s">
        <v>277</v>
      </c>
      <c r="E228" s="216" t="s">
        <v>267</v>
      </c>
      <c r="F228" s="216" t="s">
        <v>178</v>
      </c>
      <c r="G228" s="332">
        <f>'KIUC Adj Wtd. NS-% of Tot Ret'!$U$99</f>
        <v>-2</v>
      </c>
      <c r="I228" s="218">
        <v>2012654.95</v>
      </c>
      <c r="J228" s="231"/>
      <c r="K228" s="220">
        <v>1419091</v>
      </c>
      <c r="L228" s="220"/>
      <c r="M228" s="333">
        <f t="shared" si="19"/>
        <v>633817</v>
      </c>
      <c r="N228" s="220"/>
      <c r="O228" s="220">
        <f t="shared" si="20"/>
        <v>33024</v>
      </c>
      <c r="Q228" s="340">
        <f t="shared" si="21"/>
        <v>1.64</v>
      </c>
      <c r="S228" s="222">
        <f t="shared" si="22"/>
        <v>19.192460292626755</v>
      </c>
      <c r="U228" s="354">
        <v>9.1924602926267571</v>
      </c>
      <c r="V228" s="350"/>
      <c r="W228" s="350">
        <v>30</v>
      </c>
      <c r="X228" s="350"/>
      <c r="Y228" s="350">
        <v>40</v>
      </c>
      <c r="Z228" s="350"/>
      <c r="AA228" s="350">
        <f t="shared" si="23"/>
        <v>10</v>
      </c>
      <c r="AB228" s="350"/>
    </row>
    <row r="229" spans="1:28" x14ac:dyDescent="0.25">
      <c r="A229" s="214"/>
      <c r="C229" s="268" t="s">
        <v>278</v>
      </c>
      <c r="E229" s="216" t="s">
        <v>267</v>
      </c>
      <c r="F229" s="216" t="s">
        <v>178</v>
      </c>
      <c r="G229" s="332">
        <f>'KIUC Adj Wtd. NS-% of Tot Ret'!$U$99</f>
        <v>-2</v>
      </c>
      <c r="I229" s="218">
        <v>4660156.04</v>
      </c>
      <c r="J229" s="231"/>
      <c r="K229" s="220">
        <v>3115511</v>
      </c>
      <c r="L229" s="220"/>
      <c r="M229" s="333">
        <f t="shared" si="19"/>
        <v>1637848</v>
      </c>
      <c r="N229" s="220"/>
      <c r="O229" s="220">
        <f t="shared" si="20"/>
        <v>93213</v>
      </c>
      <c r="Q229" s="340">
        <f t="shared" si="21"/>
        <v>2</v>
      </c>
      <c r="S229" s="222">
        <f t="shared" si="22"/>
        <v>17.570983519735819</v>
      </c>
      <c r="U229" s="354">
        <v>14.570983519735817</v>
      </c>
      <c r="V229" s="350"/>
      <c r="W229" s="350">
        <v>37</v>
      </c>
      <c r="X229" s="350"/>
      <c r="Y229" s="350">
        <v>40</v>
      </c>
      <c r="Z229" s="350"/>
      <c r="AA229" s="350">
        <f t="shared" si="23"/>
        <v>3</v>
      </c>
      <c r="AB229" s="350"/>
    </row>
    <row r="230" spans="1:28" x14ac:dyDescent="0.25">
      <c r="A230" s="214"/>
      <c r="C230" s="268" t="s">
        <v>279</v>
      </c>
      <c r="E230" s="216" t="s">
        <v>267</v>
      </c>
      <c r="F230" s="216" t="s">
        <v>178</v>
      </c>
      <c r="G230" s="332">
        <f>'KIUC Adj Wtd. NS-% of Tot Ret'!$U$99</f>
        <v>-2</v>
      </c>
      <c r="I230" s="218">
        <v>1865718.2</v>
      </c>
      <c r="J230" s="231"/>
      <c r="K230" s="220">
        <v>1202272</v>
      </c>
      <c r="L230" s="220"/>
      <c r="M230" s="333">
        <f t="shared" si="19"/>
        <v>700761</v>
      </c>
      <c r="N230" s="220"/>
      <c r="O230" s="220">
        <f t="shared" si="20"/>
        <v>37735</v>
      </c>
      <c r="Q230" s="340">
        <f t="shared" si="21"/>
        <v>2.02</v>
      </c>
      <c r="S230" s="222">
        <f t="shared" si="22"/>
        <v>18.570453419454282</v>
      </c>
      <c r="U230" s="354">
        <v>14.570453419454282</v>
      </c>
      <c r="V230" s="350"/>
      <c r="W230" s="350">
        <v>36</v>
      </c>
      <c r="X230" s="350"/>
      <c r="Y230" s="350">
        <v>40</v>
      </c>
      <c r="Z230" s="350"/>
      <c r="AA230" s="350">
        <f t="shared" si="23"/>
        <v>4</v>
      </c>
      <c r="AB230" s="350"/>
    </row>
    <row r="231" spans="1:28" x14ac:dyDescent="0.25">
      <c r="A231" s="214"/>
      <c r="C231" s="268" t="s">
        <v>280</v>
      </c>
      <c r="E231" s="216" t="s">
        <v>267</v>
      </c>
      <c r="F231" s="216" t="s">
        <v>178</v>
      </c>
      <c r="G231" s="332">
        <f>'KIUC Adj Wtd. NS-% of Tot Ret'!$U$99</f>
        <v>-2</v>
      </c>
      <c r="I231" s="218">
        <v>1919015.13</v>
      </c>
      <c r="J231" s="231"/>
      <c r="K231" s="220">
        <v>1208894</v>
      </c>
      <c r="L231" s="220"/>
      <c r="M231" s="333">
        <f t="shared" si="19"/>
        <v>748501</v>
      </c>
      <c r="N231" s="220"/>
      <c r="O231" s="220">
        <f t="shared" si="20"/>
        <v>37092</v>
      </c>
      <c r="Q231" s="340">
        <f t="shared" si="21"/>
        <v>1.93</v>
      </c>
      <c r="S231" s="222">
        <f t="shared" si="22"/>
        <v>20.179516852307245</v>
      </c>
      <c r="U231" s="354">
        <v>10.179516852307247</v>
      </c>
      <c r="V231" s="350"/>
      <c r="W231" s="350">
        <v>30</v>
      </c>
      <c r="X231" s="350"/>
      <c r="Y231" s="350">
        <v>40</v>
      </c>
      <c r="Z231" s="350"/>
      <c r="AA231" s="350">
        <f t="shared" si="23"/>
        <v>10</v>
      </c>
      <c r="AB231" s="350"/>
    </row>
    <row r="232" spans="1:28" x14ac:dyDescent="0.25">
      <c r="A232" s="214"/>
      <c r="C232" s="268" t="s">
        <v>281</v>
      </c>
      <c r="E232" s="216" t="s">
        <v>267</v>
      </c>
      <c r="F232" s="216" t="s">
        <v>178</v>
      </c>
      <c r="G232" s="332">
        <f>'KIUC Adj Wtd. NS-% of Tot Ret'!$U$116</f>
        <v>-1</v>
      </c>
      <c r="I232" s="218">
        <v>291451.55</v>
      </c>
      <c r="J232" s="231"/>
      <c r="K232" s="220">
        <v>71390</v>
      </c>
      <c r="L232" s="220"/>
      <c r="M232" s="333">
        <f t="shared" si="19"/>
        <v>222976</v>
      </c>
      <c r="N232" s="220"/>
      <c r="O232" s="220">
        <f t="shared" si="20"/>
        <v>49999</v>
      </c>
      <c r="Q232" s="340">
        <f t="shared" si="21"/>
        <v>17.16</v>
      </c>
      <c r="S232" s="222">
        <f t="shared" si="22"/>
        <v>4.4596016535137171</v>
      </c>
      <c r="U232" s="354">
        <v>4.4596016535137171</v>
      </c>
      <c r="V232" s="350"/>
      <c r="W232" s="350">
        <v>50</v>
      </c>
      <c r="X232" s="350"/>
      <c r="Y232" s="350">
        <v>50</v>
      </c>
      <c r="Z232" s="350"/>
      <c r="AA232" s="350">
        <f t="shared" si="23"/>
        <v>0</v>
      </c>
      <c r="AB232" s="350"/>
    </row>
    <row r="233" spans="1:28" x14ac:dyDescent="0.25">
      <c r="A233" s="214"/>
      <c r="C233" s="268" t="s">
        <v>282</v>
      </c>
      <c r="E233" s="216" t="s">
        <v>267</v>
      </c>
      <c r="F233" s="216" t="s">
        <v>178</v>
      </c>
      <c r="G233" s="332">
        <f>'KIUC Adj Wtd. NS-% of Tot Ret'!$U$125</f>
        <v>-2</v>
      </c>
      <c r="I233" s="223">
        <v>2136302.83</v>
      </c>
      <c r="J233" s="231"/>
      <c r="K233" s="220">
        <v>936648</v>
      </c>
      <c r="L233" s="220"/>
      <c r="M233" s="333">
        <f t="shared" si="19"/>
        <v>1242381</v>
      </c>
      <c r="N233" s="220"/>
      <c r="O233" s="220">
        <f t="shared" si="20"/>
        <v>49799</v>
      </c>
      <c r="Q233" s="345">
        <f t="shared" si="21"/>
        <v>2.33</v>
      </c>
      <c r="S233" s="336">
        <f t="shared" si="22"/>
        <v>24.947687770172912</v>
      </c>
      <c r="U233" s="355">
        <v>14.947687770172911</v>
      </c>
      <c r="V233" s="350"/>
      <c r="W233" s="350">
        <v>30</v>
      </c>
      <c r="X233" s="350"/>
      <c r="Y233" s="350">
        <v>40</v>
      </c>
      <c r="Z233" s="350"/>
      <c r="AA233" s="350">
        <f t="shared" si="23"/>
        <v>10</v>
      </c>
      <c r="AB233" s="350"/>
    </row>
    <row r="234" spans="1:28" x14ac:dyDescent="0.25">
      <c r="A234" s="214"/>
      <c r="C234" s="232"/>
      <c r="E234" s="216"/>
      <c r="F234" s="216"/>
      <c r="G234" s="217"/>
      <c r="I234" s="218"/>
      <c r="K234" s="233"/>
      <c r="L234" s="211"/>
      <c r="M234" s="233"/>
      <c r="N234" s="211"/>
      <c r="O234" s="233"/>
      <c r="Q234" s="342"/>
      <c r="S234" s="222"/>
      <c r="U234" s="355"/>
      <c r="V234" s="350"/>
      <c r="W234" s="350"/>
      <c r="X234" s="350"/>
      <c r="Y234" s="350"/>
      <c r="Z234" s="350"/>
      <c r="AA234" s="350"/>
      <c r="AB234" s="350"/>
    </row>
    <row r="235" spans="1:28" ht="15.6" x14ac:dyDescent="0.3">
      <c r="A235" s="214"/>
      <c r="C235" s="234" t="s">
        <v>283</v>
      </c>
      <c r="E235" s="216"/>
      <c r="F235" s="216"/>
      <c r="G235" s="217"/>
      <c r="I235" s="218">
        <f>+SUBTOTAL(9,I218:I234)</f>
        <v>83072927.449999988</v>
      </c>
      <c r="K235" s="211">
        <f>+SUBTOTAL(9,K218:K234)</f>
        <v>18487883</v>
      </c>
      <c r="L235" s="211"/>
      <c r="M235" s="211">
        <f>+SUBTOTAL(9,M218:M234)</f>
        <v>66930002</v>
      </c>
      <c r="N235" s="211"/>
      <c r="O235" s="211">
        <f>+SUBTOTAL(9,O218:O234)</f>
        <v>2131092</v>
      </c>
      <c r="Q235" s="342">
        <f>O235/I235*100</f>
        <v>2.5653267140280613</v>
      </c>
      <c r="S235" s="222">
        <f>ROUND(M235/O235,1)</f>
        <v>31.4</v>
      </c>
      <c r="U235" s="355"/>
      <c r="V235" s="350"/>
      <c r="W235" s="350"/>
      <c r="X235" s="350"/>
      <c r="Y235" s="350"/>
      <c r="Z235" s="350"/>
      <c r="AA235" s="350"/>
      <c r="AB235" s="350"/>
    </row>
    <row r="236" spans="1:28" x14ac:dyDescent="0.25">
      <c r="A236" s="214"/>
      <c r="C236" s="232"/>
      <c r="E236" s="216"/>
      <c r="F236" s="216"/>
      <c r="G236" s="217"/>
      <c r="I236" s="218"/>
      <c r="K236" s="211"/>
      <c r="L236" s="211"/>
      <c r="M236" s="211"/>
      <c r="N236" s="211"/>
      <c r="O236" s="211"/>
      <c r="Q236" s="342"/>
      <c r="S236" s="222"/>
      <c r="U236" s="355"/>
      <c r="V236" s="350"/>
      <c r="W236" s="350"/>
      <c r="X236" s="350"/>
      <c r="Y236" s="350"/>
      <c r="Z236" s="350"/>
      <c r="AA236" s="350"/>
      <c r="AB236" s="350"/>
    </row>
    <row r="237" spans="1:28" x14ac:dyDescent="0.25">
      <c r="A237" s="214">
        <v>342</v>
      </c>
      <c r="C237" s="112" t="s">
        <v>143</v>
      </c>
      <c r="I237" s="218"/>
      <c r="K237" s="211"/>
      <c r="L237" s="211"/>
      <c r="M237" s="211"/>
      <c r="N237" s="211"/>
      <c r="O237" s="211"/>
      <c r="Q237" s="342"/>
      <c r="S237" s="222"/>
      <c r="U237" s="355"/>
      <c r="V237" s="350"/>
      <c r="W237" s="350"/>
      <c r="X237" s="350"/>
      <c r="Y237" s="350"/>
      <c r="Z237" s="350"/>
      <c r="AA237" s="350"/>
      <c r="AB237" s="350"/>
    </row>
    <row r="238" spans="1:28" x14ac:dyDescent="0.25">
      <c r="A238" s="214"/>
      <c r="C238" s="268" t="s">
        <v>266</v>
      </c>
      <c r="E238" s="216" t="s">
        <v>284</v>
      </c>
      <c r="F238" s="216" t="s">
        <v>178</v>
      </c>
      <c r="G238" s="332">
        <f>'KIUC Adj Wtd. NS-% of Tot Ret'!$U$108</f>
        <v>-3</v>
      </c>
      <c r="I238" s="218">
        <v>111535551.95</v>
      </c>
      <c r="J238" s="231"/>
      <c r="K238" s="220">
        <v>1643640</v>
      </c>
      <c r="L238" s="220"/>
      <c r="M238" s="333">
        <f t="shared" ref="M238:M256" si="24">ROUND(I238*(1-(G238/100))-K238,0)</f>
        <v>113237979</v>
      </c>
      <c r="N238" s="220"/>
      <c r="O238" s="220">
        <f t="shared" ref="O238:O256" si="25">ROUND(M238/S238,0)</f>
        <v>3178164</v>
      </c>
      <c r="Q238" s="340">
        <f t="shared" ref="Q238:Q256" si="26">ROUND(O238/I238*100,2)</f>
        <v>2.85</v>
      </c>
      <c r="S238" s="222">
        <f t="shared" ref="S238:S256" si="27">U238+AA238</f>
        <v>35.630003543457065</v>
      </c>
      <c r="U238" s="354">
        <v>35.630003543457065</v>
      </c>
      <c r="V238" s="350"/>
      <c r="W238" s="350">
        <v>40</v>
      </c>
      <c r="X238" s="350"/>
      <c r="Y238" s="350">
        <v>40</v>
      </c>
      <c r="Z238" s="350"/>
      <c r="AA238" s="350">
        <f t="shared" si="23"/>
        <v>0</v>
      </c>
      <c r="AB238" s="350"/>
    </row>
    <row r="239" spans="1:28" x14ac:dyDescent="0.25">
      <c r="A239" s="214"/>
      <c r="C239" s="268" t="s">
        <v>285</v>
      </c>
      <c r="E239" s="216" t="s">
        <v>284</v>
      </c>
      <c r="F239" s="216" t="s">
        <v>178</v>
      </c>
      <c r="G239" s="332">
        <f>'KIUC Adj Wtd. NS-% of Tot Ret'!$U$108</f>
        <v>-3</v>
      </c>
      <c r="I239" s="218">
        <v>23414526.870000001</v>
      </c>
      <c r="J239" s="231"/>
      <c r="K239" s="220">
        <v>345052</v>
      </c>
      <c r="L239" s="220"/>
      <c r="M239" s="333">
        <f t="shared" si="24"/>
        <v>23771911</v>
      </c>
      <c r="N239" s="220"/>
      <c r="O239" s="220">
        <f t="shared" si="25"/>
        <v>667188</v>
      </c>
      <c r="Q239" s="340">
        <f t="shared" si="26"/>
        <v>2.85</v>
      </c>
      <c r="S239" s="222">
        <f t="shared" si="27"/>
        <v>35.630012170742859</v>
      </c>
      <c r="U239" s="355">
        <v>35.630012170742859</v>
      </c>
      <c r="V239" s="350"/>
      <c r="W239" s="350">
        <v>40</v>
      </c>
      <c r="X239" s="350"/>
      <c r="Y239" s="350">
        <v>40</v>
      </c>
      <c r="Z239" s="350"/>
      <c r="AA239" s="350">
        <f t="shared" si="23"/>
        <v>0</v>
      </c>
      <c r="AB239" s="350"/>
    </row>
    <row r="240" spans="1:28" x14ac:dyDescent="0.25">
      <c r="A240" s="214"/>
      <c r="C240" s="268" t="s">
        <v>268</v>
      </c>
      <c r="E240" s="216" t="s">
        <v>284</v>
      </c>
      <c r="F240" s="216" t="s">
        <v>178</v>
      </c>
      <c r="G240" s="332">
        <f>'KIUC Adj Wtd. NS-% of Tot Ret'!$U$134</f>
        <v>-3</v>
      </c>
      <c r="I240" s="218">
        <v>239584.43</v>
      </c>
      <c r="J240" s="231"/>
      <c r="K240" s="220">
        <v>110150</v>
      </c>
      <c r="L240" s="220"/>
      <c r="M240" s="333">
        <f t="shared" si="24"/>
        <v>136622</v>
      </c>
      <c r="N240" s="220"/>
      <c r="O240" s="220">
        <f t="shared" si="25"/>
        <v>5331</v>
      </c>
      <c r="Q240" s="340">
        <f t="shared" si="26"/>
        <v>2.23</v>
      </c>
      <c r="S240" s="222">
        <f t="shared" si="27"/>
        <v>25.630211674150097</v>
      </c>
      <c r="U240" s="355">
        <v>15.630211674150097</v>
      </c>
      <c r="V240" s="350"/>
      <c r="W240" s="350">
        <v>30</v>
      </c>
      <c r="X240" s="350"/>
      <c r="Y240" s="350">
        <v>40</v>
      </c>
      <c r="Z240" s="350"/>
      <c r="AA240" s="350">
        <f t="shared" si="23"/>
        <v>10</v>
      </c>
      <c r="AB240" s="350"/>
    </row>
    <row r="241" spans="1:28" x14ac:dyDescent="0.25">
      <c r="A241" s="214"/>
      <c r="C241" s="268" t="s">
        <v>269</v>
      </c>
      <c r="E241" s="216" t="s">
        <v>284</v>
      </c>
      <c r="F241" s="216" t="s">
        <v>178</v>
      </c>
      <c r="G241" s="332">
        <f>'KIUC Adj Wtd. NS-% of Tot Ret'!$U$134</f>
        <v>-3</v>
      </c>
      <c r="I241" s="218">
        <v>239245.54</v>
      </c>
      <c r="J241" s="231"/>
      <c r="K241" s="220">
        <v>110006</v>
      </c>
      <c r="L241" s="220"/>
      <c r="M241" s="333">
        <f t="shared" si="24"/>
        <v>136417</v>
      </c>
      <c r="N241" s="220"/>
      <c r="O241" s="220">
        <f t="shared" si="25"/>
        <v>5322</v>
      </c>
      <c r="Q241" s="340">
        <f t="shared" si="26"/>
        <v>2.2200000000000002</v>
      </c>
      <c r="S241" s="222">
        <f t="shared" si="27"/>
        <v>25.630299785867237</v>
      </c>
      <c r="U241" s="355">
        <v>15.630299785867237</v>
      </c>
      <c r="V241" s="350"/>
      <c r="W241" s="350">
        <v>30</v>
      </c>
      <c r="X241" s="350"/>
      <c r="Y241" s="350">
        <v>40</v>
      </c>
      <c r="Z241" s="350"/>
      <c r="AA241" s="350">
        <f t="shared" si="23"/>
        <v>10</v>
      </c>
      <c r="AB241" s="350"/>
    </row>
    <row r="242" spans="1:28" x14ac:dyDescent="0.25">
      <c r="A242" s="214"/>
      <c r="C242" s="232" t="s">
        <v>286</v>
      </c>
      <c r="E242" s="216" t="s">
        <v>284</v>
      </c>
      <c r="F242" s="216" t="s">
        <v>178</v>
      </c>
      <c r="G242" s="332">
        <f>'KIUC Adj Wtd. NS-% of Tot Ret'!$U$134</f>
        <v>-3</v>
      </c>
      <c r="I242" s="218">
        <v>4856134.6500000004</v>
      </c>
      <c r="J242" s="231"/>
      <c r="K242" s="220">
        <v>2216039</v>
      </c>
      <c r="L242" s="220"/>
      <c r="M242" s="333">
        <f t="shared" si="24"/>
        <v>2785780</v>
      </c>
      <c r="N242" s="220"/>
      <c r="O242" s="220">
        <f t="shared" si="25"/>
        <v>101814</v>
      </c>
      <c r="Q242" s="340">
        <f t="shared" si="26"/>
        <v>2.1</v>
      </c>
      <c r="S242" s="222">
        <f t="shared" si="27"/>
        <v>27.361459049438963</v>
      </c>
      <c r="U242" s="355">
        <v>17.361459049438963</v>
      </c>
      <c r="V242" s="350"/>
      <c r="W242" s="350">
        <v>30</v>
      </c>
      <c r="X242" s="350"/>
      <c r="Y242" s="350">
        <v>40</v>
      </c>
      <c r="Z242" s="350"/>
      <c r="AA242" s="350">
        <f t="shared" si="23"/>
        <v>10</v>
      </c>
      <c r="AB242" s="350"/>
    </row>
    <row r="243" spans="1:28" x14ac:dyDescent="0.25">
      <c r="A243" s="214"/>
      <c r="C243" s="268" t="s">
        <v>270</v>
      </c>
      <c r="E243" s="216" t="s">
        <v>284</v>
      </c>
      <c r="F243" s="216" t="s">
        <v>178</v>
      </c>
      <c r="G243" s="332">
        <f>'KIUC Adj Wtd. NS-% of Tot Ret'!$U$134</f>
        <v>-3</v>
      </c>
      <c r="I243" s="218">
        <v>578059.38</v>
      </c>
      <c r="J243" s="231"/>
      <c r="K243" s="220">
        <v>231910</v>
      </c>
      <c r="L243" s="220"/>
      <c r="M243" s="333">
        <f t="shared" si="24"/>
        <v>363491</v>
      </c>
      <c r="N243" s="220"/>
      <c r="O243" s="220">
        <f t="shared" si="25"/>
        <v>13213</v>
      </c>
      <c r="Q243" s="340">
        <f t="shared" si="26"/>
        <v>2.29</v>
      </c>
      <c r="S243" s="222">
        <f t="shared" si="27"/>
        <v>27.509692028985508</v>
      </c>
      <c r="U243" s="355">
        <v>17.509692028985508</v>
      </c>
      <c r="V243" s="350"/>
      <c r="W243" s="350">
        <v>30</v>
      </c>
      <c r="X243" s="350"/>
      <c r="Y243" s="350">
        <v>40</v>
      </c>
      <c r="Z243" s="350"/>
      <c r="AA243" s="350">
        <f t="shared" si="23"/>
        <v>10</v>
      </c>
      <c r="AB243" s="350"/>
    </row>
    <row r="244" spans="1:28" x14ac:dyDescent="0.25">
      <c r="A244" s="214"/>
      <c r="C244" s="268" t="s">
        <v>271</v>
      </c>
      <c r="E244" s="216" t="s">
        <v>284</v>
      </c>
      <c r="F244" s="216" t="s">
        <v>178</v>
      </c>
      <c r="G244" s="332">
        <f>'KIUC Adj Wtd. NS-% of Tot Ret'!$U$134</f>
        <v>-3</v>
      </c>
      <c r="I244" s="218">
        <v>576385.74</v>
      </c>
      <c r="J244" s="231"/>
      <c r="K244" s="220">
        <v>231239</v>
      </c>
      <c r="L244" s="220"/>
      <c r="M244" s="333">
        <f t="shared" si="24"/>
        <v>362438</v>
      </c>
      <c r="N244" s="220"/>
      <c r="O244" s="220">
        <f t="shared" si="25"/>
        <v>13175</v>
      </c>
      <c r="Q244" s="340">
        <f t="shared" si="26"/>
        <v>2.29</v>
      </c>
      <c r="S244" s="222">
        <f t="shared" si="27"/>
        <v>27.509720203488371</v>
      </c>
      <c r="U244" s="355">
        <v>17.509720203488371</v>
      </c>
      <c r="V244" s="350"/>
      <c r="W244" s="350">
        <v>30</v>
      </c>
      <c r="X244" s="350"/>
      <c r="Y244" s="350">
        <v>40</v>
      </c>
      <c r="Z244" s="350"/>
      <c r="AA244" s="350">
        <f t="shared" si="23"/>
        <v>10</v>
      </c>
      <c r="AB244" s="350"/>
    </row>
    <row r="245" spans="1:28" x14ac:dyDescent="0.25">
      <c r="A245" s="214"/>
      <c r="C245" s="268" t="s">
        <v>272</v>
      </c>
      <c r="E245" s="216" t="s">
        <v>284</v>
      </c>
      <c r="F245" s="216" t="s">
        <v>178</v>
      </c>
      <c r="G245" s="332">
        <f>'KIUC Adj Wtd. NS-% of Tot Ret'!$U$134</f>
        <v>-3</v>
      </c>
      <c r="I245" s="218">
        <v>593786.01</v>
      </c>
      <c r="J245" s="231"/>
      <c r="K245" s="220">
        <v>236879</v>
      </c>
      <c r="L245" s="220"/>
      <c r="M245" s="333">
        <f t="shared" si="24"/>
        <v>374721</v>
      </c>
      <c r="N245" s="220"/>
      <c r="O245" s="220">
        <f t="shared" si="25"/>
        <v>13621</v>
      </c>
      <c r="Q245" s="340">
        <f t="shared" si="26"/>
        <v>2.29</v>
      </c>
      <c r="S245" s="222">
        <f t="shared" si="27"/>
        <v>27.50986509645384</v>
      </c>
      <c r="U245" s="355">
        <v>17.50986509645384</v>
      </c>
      <c r="V245" s="350"/>
      <c r="W245" s="350">
        <v>30</v>
      </c>
      <c r="X245" s="350"/>
      <c r="Y245" s="350">
        <v>40</v>
      </c>
      <c r="Z245" s="350"/>
      <c r="AA245" s="350">
        <f t="shared" si="23"/>
        <v>10</v>
      </c>
      <c r="AB245" s="350"/>
    </row>
    <row r="246" spans="1:28" x14ac:dyDescent="0.25">
      <c r="A246" s="214"/>
      <c r="C246" s="268" t="s">
        <v>273</v>
      </c>
      <c r="E246" s="216" t="s">
        <v>284</v>
      </c>
      <c r="F246" s="216" t="s">
        <v>178</v>
      </c>
      <c r="G246" s="332">
        <f>'KIUC Adj Wtd. NS-% of Tot Ret'!$U$134</f>
        <v>-3</v>
      </c>
      <c r="I246" s="218">
        <v>622872.6</v>
      </c>
      <c r="J246" s="231"/>
      <c r="K246" s="220">
        <v>246641</v>
      </c>
      <c r="L246" s="220"/>
      <c r="M246" s="333">
        <f t="shared" si="24"/>
        <v>394918</v>
      </c>
      <c r="N246" s="220"/>
      <c r="O246" s="220">
        <f t="shared" si="25"/>
        <v>14350</v>
      </c>
      <c r="Q246" s="340">
        <f t="shared" si="26"/>
        <v>2.2999999999999998</v>
      </c>
      <c r="S246" s="222">
        <f t="shared" si="27"/>
        <v>27.520782906268259</v>
      </c>
      <c r="U246" s="355">
        <v>17.520782906268259</v>
      </c>
      <c r="V246" s="350"/>
      <c r="W246" s="350">
        <v>30</v>
      </c>
      <c r="X246" s="350"/>
      <c r="Y246" s="350">
        <v>40</v>
      </c>
      <c r="Z246" s="350"/>
      <c r="AA246" s="350">
        <f t="shared" si="23"/>
        <v>10</v>
      </c>
      <c r="AB246" s="350"/>
    </row>
    <row r="247" spans="1:28" x14ac:dyDescent="0.25">
      <c r="A247" s="214"/>
      <c r="C247" s="268" t="s">
        <v>274</v>
      </c>
      <c r="E247" s="216" t="s">
        <v>284</v>
      </c>
      <c r="F247" s="216" t="s">
        <v>178</v>
      </c>
      <c r="G247" s="332">
        <f>'KIUC Adj Wtd. NS-% of Tot Ret'!$U$99</f>
        <v>-2</v>
      </c>
      <c r="I247" s="218">
        <v>795787.89</v>
      </c>
      <c r="J247" s="231"/>
      <c r="K247" s="220">
        <v>261412</v>
      </c>
      <c r="L247" s="220"/>
      <c r="M247" s="333">
        <f t="shared" si="24"/>
        <v>550292</v>
      </c>
      <c r="N247" s="220"/>
      <c r="O247" s="220">
        <f t="shared" si="25"/>
        <v>22162</v>
      </c>
      <c r="Q247" s="340">
        <f t="shared" si="26"/>
        <v>2.78</v>
      </c>
      <c r="S247" s="222">
        <f t="shared" si="27"/>
        <v>24.830254592977958</v>
      </c>
      <c r="U247" s="355">
        <v>14.830254592977958</v>
      </c>
      <c r="V247" s="350"/>
      <c r="W247" s="350">
        <v>30</v>
      </c>
      <c r="X247" s="350"/>
      <c r="Y247" s="350">
        <v>40</v>
      </c>
      <c r="Z247" s="350"/>
      <c r="AA247" s="350">
        <f t="shared" si="23"/>
        <v>10</v>
      </c>
      <c r="AB247" s="350"/>
    </row>
    <row r="248" spans="1:28" x14ac:dyDescent="0.25">
      <c r="A248" s="214"/>
      <c r="C248" s="268" t="s">
        <v>275</v>
      </c>
      <c r="E248" s="216" t="s">
        <v>284</v>
      </c>
      <c r="F248" s="216" t="s">
        <v>178</v>
      </c>
      <c r="G248" s="332">
        <f>'KIUC Adj Wtd. NS-% of Tot Ret'!$U$99</f>
        <v>-2</v>
      </c>
      <c r="I248" s="218">
        <v>959617.2</v>
      </c>
      <c r="J248" s="231"/>
      <c r="K248" s="220">
        <v>141990</v>
      </c>
      <c r="L248" s="220"/>
      <c r="M248" s="333">
        <f t="shared" si="24"/>
        <v>836820</v>
      </c>
      <c r="N248" s="220"/>
      <c r="O248" s="220">
        <f t="shared" si="25"/>
        <v>36003</v>
      </c>
      <c r="Q248" s="340">
        <f t="shared" si="26"/>
        <v>3.75</v>
      </c>
      <c r="S248" s="222">
        <f t="shared" si="27"/>
        <v>23.243328194458996</v>
      </c>
      <c r="U248" s="355">
        <v>13.243328194458996</v>
      </c>
      <c r="V248" s="350"/>
      <c r="W248" s="350">
        <v>30</v>
      </c>
      <c r="X248" s="350"/>
      <c r="Y248" s="350">
        <v>40</v>
      </c>
      <c r="Z248" s="350"/>
      <c r="AA248" s="350">
        <f t="shared" si="23"/>
        <v>10</v>
      </c>
      <c r="AB248" s="350"/>
    </row>
    <row r="249" spans="1:28" x14ac:dyDescent="0.25">
      <c r="A249" s="214"/>
      <c r="C249" s="268" t="s">
        <v>276</v>
      </c>
      <c r="E249" s="216" t="s">
        <v>284</v>
      </c>
      <c r="F249" s="216" t="s">
        <v>178</v>
      </c>
      <c r="G249" s="332">
        <f>'KIUC Adj Wtd. NS-% of Tot Ret'!$U$99</f>
        <v>-2</v>
      </c>
      <c r="I249" s="218">
        <v>959028.11</v>
      </c>
      <c r="J249" s="231"/>
      <c r="K249" s="220">
        <v>138794</v>
      </c>
      <c r="L249" s="220"/>
      <c r="M249" s="333">
        <f t="shared" si="24"/>
        <v>839415</v>
      </c>
      <c r="N249" s="220"/>
      <c r="O249" s="220">
        <f t="shared" si="25"/>
        <v>36114</v>
      </c>
      <c r="Q249" s="340">
        <f t="shared" si="26"/>
        <v>3.77</v>
      </c>
      <c r="S249" s="222">
        <f t="shared" si="27"/>
        <v>23.243478001313356</v>
      </c>
      <c r="U249" s="355">
        <v>13.243478001313354</v>
      </c>
      <c r="V249" s="350"/>
      <c r="W249" s="350">
        <v>30</v>
      </c>
      <c r="X249" s="350"/>
      <c r="Y249" s="350">
        <v>40</v>
      </c>
      <c r="Z249" s="350"/>
      <c r="AA249" s="350">
        <f t="shared" si="23"/>
        <v>10</v>
      </c>
      <c r="AB249" s="350"/>
    </row>
    <row r="250" spans="1:28" x14ac:dyDescent="0.25">
      <c r="A250" s="214"/>
      <c r="C250" s="268" t="s">
        <v>277</v>
      </c>
      <c r="E250" s="216" t="s">
        <v>284</v>
      </c>
      <c r="F250" s="216" t="s">
        <v>178</v>
      </c>
      <c r="G250" s="332">
        <f>'KIUC Adj Wtd. NS-% of Tot Ret'!$U$99</f>
        <v>-2</v>
      </c>
      <c r="I250" s="218">
        <v>263045.52</v>
      </c>
      <c r="J250" s="231"/>
      <c r="K250" s="220">
        <v>120424</v>
      </c>
      <c r="L250" s="220"/>
      <c r="M250" s="333">
        <f t="shared" si="24"/>
        <v>147882</v>
      </c>
      <c r="N250" s="220"/>
      <c r="O250" s="220">
        <f t="shared" si="25"/>
        <v>7630</v>
      </c>
      <c r="Q250" s="340">
        <f t="shared" si="26"/>
        <v>2.9</v>
      </c>
      <c r="S250" s="222">
        <f t="shared" si="27"/>
        <v>19.380497466068618</v>
      </c>
      <c r="U250" s="355">
        <v>9.3804974660686202</v>
      </c>
      <c r="V250" s="350"/>
      <c r="W250" s="350">
        <v>30</v>
      </c>
      <c r="X250" s="350"/>
      <c r="Y250" s="350">
        <v>40</v>
      </c>
      <c r="Z250" s="350"/>
      <c r="AA250" s="350">
        <f t="shared" si="23"/>
        <v>10</v>
      </c>
      <c r="AB250" s="350"/>
    </row>
    <row r="251" spans="1:28" x14ac:dyDescent="0.25">
      <c r="A251" s="214"/>
      <c r="C251" s="268" t="s">
        <v>278</v>
      </c>
      <c r="E251" s="216" t="s">
        <v>284</v>
      </c>
      <c r="F251" s="216" t="s">
        <v>178</v>
      </c>
      <c r="G251" s="332">
        <f>'KIUC Adj Wtd. NS-% of Tot Ret'!$U$99</f>
        <v>-2</v>
      </c>
      <c r="I251" s="218">
        <v>3155168.57</v>
      </c>
      <c r="J251" s="231"/>
      <c r="K251" s="220">
        <v>1205201</v>
      </c>
      <c r="L251" s="220"/>
      <c r="M251" s="333">
        <f t="shared" si="24"/>
        <v>2013071</v>
      </c>
      <c r="N251" s="220"/>
      <c r="O251" s="220">
        <f t="shared" si="25"/>
        <v>113178</v>
      </c>
      <c r="Q251" s="340">
        <f t="shared" si="26"/>
        <v>3.59</v>
      </c>
      <c r="R251" s="225"/>
      <c r="S251" s="222">
        <f t="shared" si="27"/>
        <v>17.786756942694247</v>
      </c>
      <c r="U251" s="355">
        <v>14.786756942694248</v>
      </c>
      <c r="V251" s="350"/>
      <c r="W251" s="350">
        <v>37</v>
      </c>
      <c r="X251" s="350"/>
      <c r="Y251" s="350">
        <v>40</v>
      </c>
      <c r="Z251" s="350"/>
      <c r="AA251" s="350">
        <f t="shared" si="23"/>
        <v>3</v>
      </c>
      <c r="AB251" s="350"/>
    </row>
    <row r="252" spans="1:28" x14ac:dyDescent="0.25">
      <c r="A252" s="214"/>
      <c r="C252" s="268" t="s">
        <v>279</v>
      </c>
      <c r="E252" s="216" t="s">
        <v>284</v>
      </c>
      <c r="F252" s="216" t="s">
        <v>178</v>
      </c>
      <c r="G252" s="332">
        <f>'KIUC Adj Wtd. NS-% of Tot Ret'!$U$99</f>
        <v>-2</v>
      </c>
      <c r="I252" s="218">
        <v>282445.64</v>
      </c>
      <c r="J252" s="231"/>
      <c r="K252" s="220">
        <v>71115</v>
      </c>
      <c r="L252" s="220"/>
      <c r="M252" s="333">
        <f t="shared" si="24"/>
        <v>216980</v>
      </c>
      <c r="N252" s="220"/>
      <c r="O252" s="220">
        <f t="shared" si="25"/>
        <v>11382</v>
      </c>
      <c r="Q252" s="340">
        <f t="shared" si="26"/>
        <v>4.03</v>
      </c>
      <c r="S252" s="222">
        <f t="shared" si="27"/>
        <v>19.063355494720376</v>
      </c>
      <c r="U252" s="355">
        <v>15.063355494720376</v>
      </c>
      <c r="V252" s="350"/>
      <c r="W252" s="350">
        <v>36</v>
      </c>
      <c r="X252" s="350"/>
      <c r="Y252" s="350">
        <v>40</v>
      </c>
      <c r="Z252" s="350"/>
      <c r="AA252" s="350">
        <f t="shared" si="23"/>
        <v>4</v>
      </c>
      <c r="AB252" s="350"/>
    </row>
    <row r="253" spans="1:28" x14ac:dyDescent="0.25">
      <c r="A253" s="214"/>
      <c r="C253" s="268" t="s">
        <v>280</v>
      </c>
      <c r="E253" s="216" t="s">
        <v>284</v>
      </c>
      <c r="F253" s="216" t="s">
        <v>178</v>
      </c>
      <c r="G253" s="332">
        <f>'KIUC Adj Wtd. NS-% of Tot Ret'!$U$99</f>
        <v>-2</v>
      </c>
      <c r="I253" s="218">
        <v>301560.87</v>
      </c>
      <c r="J253" s="231"/>
      <c r="K253" s="220">
        <v>92783</v>
      </c>
      <c r="L253" s="220"/>
      <c r="M253" s="333">
        <f t="shared" si="24"/>
        <v>214809</v>
      </c>
      <c r="N253" s="220"/>
      <c r="O253" s="220">
        <f t="shared" si="25"/>
        <v>10571</v>
      </c>
      <c r="Q253" s="340">
        <f t="shared" si="26"/>
        <v>3.51</v>
      </c>
      <c r="S253" s="222">
        <f t="shared" si="27"/>
        <v>20.320404040404043</v>
      </c>
      <c r="U253" s="355">
        <v>10.320404040404041</v>
      </c>
      <c r="V253" s="350"/>
      <c r="W253" s="350">
        <v>30</v>
      </c>
      <c r="X253" s="350"/>
      <c r="Y253" s="350">
        <v>40</v>
      </c>
      <c r="Z253" s="350"/>
      <c r="AA253" s="350">
        <f t="shared" si="23"/>
        <v>10</v>
      </c>
      <c r="AB253" s="350"/>
    </row>
    <row r="254" spans="1:28" x14ac:dyDescent="0.25">
      <c r="A254" s="214"/>
      <c r="C254" s="266" t="s">
        <v>264</v>
      </c>
      <c r="E254" s="216" t="s">
        <v>284</v>
      </c>
      <c r="F254" s="216" t="s">
        <v>178</v>
      </c>
      <c r="G254" s="332">
        <f>'KIUC Adj Wtd. NS-% of Tot Ret'!$U$99</f>
        <v>-2</v>
      </c>
      <c r="I254" s="218">
        <v>8208122.6900000004</v>
      </c>
      <c r="J254" s="231"/>
      <c r="K254" s="220">
        <v>5255746</v>
      </c>
      <c r="L254" s="220"/>
      <c r="M254" s="333">
        <f t="shared" si="24"/>
        <v>3116539</v>
      </c>
      <c r="N254" s="220"/>
      <c r="O254" s="220">
        <f t="shared" si="25"/>
        <v>128817</v>
      </c>
      <c r="Q254" s="340">
        <f t="shared" si="26"/>
        <v>1.57</v>
      </c>
      <c r="S254" s="222">
        <f t="shared" si="27"/>
        <v>24.193451674306111</v>
      </c>
      <c r="U254" s="355">
        <v>14.193451674306111</v>
      </c>
      <c r="V254" s="350"/>
      <c r="W254" s="350">
        <v>30</v>
      </c>
      <c r="X254" s="350"/>
      <c r="Y254" s="350">
        <v>40</v>
      </c>
      <c r="Z254" s="350"/>
      <c r="AA254" s="350">
        <f t="shared" si="23"/>
        <v>10</v>
      </c>
      <c r="AB254" s="350"/>
    </row>
    <row r="255" spans="1:28" x14ac:dyDescent="0.25">
      <c r="A255" s="214"/>
      <c r="C255" s="268" t="s">
        <v>281</v>
      </c>
      <c r="E255" s="216" t="s">
        <v>284</v>
      </c>
      <c r="F255" s="216" t="s">
        <v>178</v>
      </c>
      <c r="G255" s="332">
        <f>'KIUC Adj Wtd. NS-% of Tot Ret'!$U$116</f>
        <v>-1</v>
      </c>
      <c r="I255" s="218">
        <v>472116.83</v>
      </c>
      <c r="J255" s="231"/>
      <c r="K255" s="220">
        <v>192271</v>
      </c>
      <c r="L255" s="220"/>
      <c r="M255" s="333">
        <f t="shared" si="24"/>
        <v>284567</v>
      </c>
      <c r="N255" s="220"/>
      <c r="O255" s="220">
        <f t="shared" si="25"/>
        <v>64646</v>
      </c>
      <c r="Q255" s="340">
        <f t="shared" si="26"/>
        <v>13.69</v>
      </c>
      <c r="S255" s="222">
        <f t="shared" si="27"/>
        <v>4.4019165803039071</v>
      </c>
      <c r="U255" s="355">
        <v>4.4019165803039071</v>
      </c>
      <c r="V255" s="350"/>
      <c r="W255" s="350">
        <v>50</v>
      </c>
      <c r="X255" s="350"/>
      <c r="Y255" s="350">
        <v>50</v>
      </c>
      <c r="Z255" s="350"/>
      <c r="AA255" s="350">
        <f t="shared" si="23"/>
        <v>0</v>
      </c>
      <c r="AB255" s="350"/>
    </row>
    <row r="256" spans="1:28" x14ac:dyDescent="0.25">
      <c r="A256" s="214"/>
      <c r="C256" s="268" t="s">
        <v>282</v>
      </c>
      <c r="E256" s="216" t="s">
        <v>284</v>
      </c>
      <c r="F256" s="216" t="s">
        <v>178</v>
      </c>
      <c r="G256" s="332">
        <f>'KIUC Adj Wtd. NS-% of Tot Ret'!$U$125</f>
        <v>-2</v>
      </c>
      <c r="I256" s="223">
        <v>1997091.15</v>
      </c>
      <c r="J256" s="231"/>
      <c r="K256" s="220">
        <v>975255</v>
      </c>
      <c r="L256" s="220"/>
      <c r="M256" s="333">
        <f t="shared" si="24"/>
        <v>1061778</v>
      </c>
      <c r="N256" s="220"/>
      <c r="O256" s="220">
        <f t="shared" si="25"/>
        <v>42999</v>
      </c>
      <c r="Q256" s="345">
        <f t="shared" si="26"/>
        <v>2.15</v>
      </c>
      <c r="S256" s="336">
        <f t="shared" si="27"/>
        <v>24.693204633204633</v>
      </c>
      <c r="U256" s="355">
        <v>14.693204633204633</v>
      </c>
      <c r="V256" s="350"/>
      <c r="W256" s="350">
        <v>30</v>
      </c>
      <c r="X256" s="350"/>
      <c r="Y256" s="350">
        <v>40</v>
      </c>
      <c r="Z256" s="350"/>
      <c r="AA256" s="350">
        <f t="shared" si="23"/>
        <v>10</v>
      </c>
      <c r="AB256" s="350"/>
    </row>
    <row r="257" spans="1:28" x14ac:dyDescent="0.25">
      <c r="A257" s="214"/>
      <c r="E257" s="216"/>
      <c r="F257" s="216"/>
      <c r="G257" s="217"/>
      <c r="I257" s="218"/>
      <c r="K257" s="233"/>
      <c r="L257" s="211"/>
      <c r="M257" s="233"/>
      <c r="N257" s="211"/>
      <c r="O257" s="233"/>
      <c r="Q257" s="342"/>
      <c r="S257" s="222"/>
      <c r="U257" s="355"/>
      <c r="V257" s="350"/>
      <c r="W257" s="350"/>
      <c r="X257" s="350"/>
      <c r="Y257" s="350"/>
      <c r="Z257" s="350"/>
      <c r="AA257" s="350"/>
      <c r="AB257" s="350"/>
    </row>
    <row r="258" spans="1:28" ht="15.6" x14ac:dyDescent="0.3">
      <c r="A258" s="214"/>
      <c r="C258" s="234" t="s">
        <v>287</v>
      </c>
      <c r="E258" s="216"/>
      <c r="F258" s="216"/>
      <c r="G258" s="217"/>
      <c r="I258" s="218">
        <f>+SUBTOTAL(9,I238:I257)</f>
        <v>160050131.63999999</v>
      </c>
      <c r="K258" s="211">
        <f>+SUBTOTAL(9,K238:K257)</f>
        <v>13826547</v>
      </c>
      <c r="L258" s="211"/>
      <c r="M258" s="211">
        <f>+SUBTOTAL(9,M238:M257)</f>
        <v>150846430</v>
      </c>
      <c r="N258" s="211"/>
      <c r="O258" s="211">
        <f>+SUBTOTAL(9,O238:O257)</f>
        <v>4485680</v>
      </c>
      <c r="Q258" s="342">
        <f>O258/I258*100</f>
        <v>2.8026718591457453</v>
      </c>
      <c r="S258" s="222">
        <f>ROUND(M258/O258,1)</f>
        <v>33.6</v>
      </c>
      <c r="U258" s="355"/>
      <c r="V258" s="350"/>
      <c r="W258" s="350"/>
      <c r="X258" s="350"/>
      <c r="Y258" s="350"/>
      <c r="Z258" s="350"/>
      <c r="AA258" s="350"/>
      <c r="AB258" s="350"/>
    </row>
    <row r="259" spans="1:28" x14ac:dyDescent="0.25">
      <c r="A259" s="214"/>
      <c r="E259" s="216"/>
      <c r="F259" s="216"/>
      <c r="G259" s="217"/>
      <c r="I259" s="218"/>
      <c r="K259" s="211"/>
      <c r="L259" s="211"/>
      <c r="M259" s="211"/>
      <c r="N259" s="211"/>
      <c r="O259" s="211"/>
      <c r="Q259" s="342"/>
      <c r="S259" s="222"/>
      <c r="U259" s="355"/>
      <c r="V259" s="350"/>
      <c r="W259" s="350"/>
      <c r="X259" s="350"/>
      <c r="Y259" s="350"/>
      <c r="Z259" s="350"/>
      <c r="AA259" s="350"/>
      <c r="AB259" s="350"/>
    </row>
    <row r="260" spans="1:28" x14ac:dyDescent="0.25">
      <c r="A260" s="214">
        <v>343</v>
      </c>
      <c r="C260" s="112" t="s">
        <v>144</v>
      </c>
      <c r="I260" s="218"/>
      <c r="K260" s="211"/>
      <c r="L260" s="211"/>
      <c r="M260" s="211"/>
      <c r="N260" s="211"/>
      <c r="O260" s="211"/>
      <c r="Q260" s="342"/>
      <c r="S260" s="222"/>
      <c r="U260" s="355"/>
      <c r="V260" s="350"/>
      <c r="W260" s="350"/>
      <c r="X260" s="350"/>
      <c r="Y260" s="350"/>
      <c r="Z260" s="350"/>
      <c r="AA260" s="350"/>
      <c r="AB260" s="350"/>
    </row>
    <row r="261" spans="1:28" x14ac:dyDescent="0.25">
      <c r="A261" s="214"/>
      <c r="C261" s="268" t="s">
        <v>266</v>
      </c>
      <c r="E261" s="216" t="s">
        <v>288</v>
      </c>
      <c r="F261" s="216" t="s">
        <v>178</v>
      </c>
      <c r="G261" s="332">
        <f>'KIUC Adj Wtd. NS-% of Tot Ret'!$U$108</f>
        <v>-3</v>
      </c>
      <c r="I261" s="218">
        <v>89873336.879999995</v>
      </c>
      <c r="J261" s="231"/>
      <c r="K261" s="220">
        <v>1353524</v>
      </c>
      <c r="L261" s="220"/>
      <c r="M261" s="333">
        <f t="shared" ref="M261:M275" si="28">ROUND(I261*(1-(G261/100))-K261,0)</f>
        <v>91216013</v>
      </c>
      <c r="N261" s="220"/>
      <c r="O261" s="220">
        <f t="shared" ref="O261:O275" si="29">ROUND(M261/S261,0)</f>
        <v>2951020</v>
      </c>
      <c r="Q261" s="340">
        <f t="shared" ref="Q261:Q275" si="30">ROUND(O261/I261*100,2)</f>
        <v>3.28</v>
      </c>
      <c r="S261" s="222">
        <f t="shared" ref="S261:S275" si="31">U261+AA261</f>
        <v>30.909998188440756</v>
      </c>
      <c r="U261" s="354">
        <v>30.909998188440756</v>
      </c>
      <c r="V261" s="350"/>
      <c r="W261" s="350">
        <v>40</v>
      </c>
      <c r="X261" s="350"/>
      <c r="Y261" s="350">
        <v>40</v>
      </c>
      <c r="Z261" s="350"/>
      <c r="AA261" s="350">
        <f t="shared" si="23"/>
        <v>0</v>
      </c>
      <c r="AB261" s="350"/>
    </row>
    <row r="262" spans="1:28" x14ac:dyDescent="0.25">
      <c r="A262" s="214"/>
      <c r="C262" s="268" t="s">
        <v>268</v>
      </c>
      <c r="E262" s="216" t="s">
        <v>288</v>
      </c>
      <c r="F262" s="216" t="s">
        <v>178</v>
      </c>
      <c r="G262" s="332">
        <f>'KIUC Adj Wtd. NS-% of Tot Ret'!$U$134</f>
        <v>-3</v>
      </c>
      <c r="I262" s="218">
        <v>33056281.239999998</v>
      </c>
      <c r="J262" s="231"/>
      <c r="K262" s="220">
        <v>13187243</v>
      </c>
      <c r="L262" s="220"/>
      <c r="M262" s="333">
        <f t="shared" si="28"/>
        <v>20860727</v>
      </c>
      <c r="N262" s="220"/>
      <c r="O262" s="220">
        <f t="shared" si="29"/>
        <v>846101</v>
      </c>
      <c r="Q262" s="340">
        <f t="shared" si="30"/>
        <v>2.56</v>
      </c>
      <c r="S262" s="222">
        <f t="shared" si="31"/>
        <v>24.655114595803042</v>
      </c>
      <c r="U262" s="355">
        <v>14.655114595803044</v>
      </c>
      <c r="V262" s="350"/>
      <c r="W262" s="350">
        <v>30</v>
      </c>
      <c r="X262" s="350"/>
      <c r="Y262" s="350">
        <v>40</v>
      </c>
      <c r="Z262" s="350"/>
      <c r="AA262" s="350">
        <f t="shared" si="23"/>
        <v>10</v>
      </c>
      <c r="AB262" s="350"/>
    </row>
    <row r="263" spans="1:28" x14ac:dyDescent="0.25">
      <c r="A263" s="214"/>
      <c r="C263" s="268" t="s">
        <v>269</v>
      </c>
      <c r="E263" s="216" t="s">
        <v>288</v>
      </c>
      <c r="F263" s="216" t="s">
        <v>178</v>
      </c>
      <c r="G263" s="332">
        <f>'KIUC Adj Wtd. NS-% of Tot Ret'!$U$134</f>
        <v>-3</v>
      </c>
      <c r="I263" s="218">
        <v>32944728.98</v>
      </c>
      <c r="J263" s="231"/>
      <c r="K263" s="220">
        <v>13527496</v>
      </c>
      <c r="L263" s="220"/>
      <c r="M263" s="333">
        <f t="shared" si="28"/>
        <v>20405575</v>
      </c>
      <c r="N263" s="220"/>
      <c r="O263" s="220">
        <f t="shared" si="29"/>
        <v>827991</v>
      </c>
      <c r="Q263" s="340">
        <f t="shared" si="30"/>
        <v>2.5099999999999998</v>
      </c>
      <c r="S263" s="222">
        <f t="shared" si="31"/>
        <v>24.644671600950005</v>
      </c>
      <c r="U263" s="355">
        <v>14.644671600950003</v>
      </c>
      <c r="V263" s="350"/>
      <c r="W263" s="350">
        <v>30</v>
      </c>
      <c r="X263" s="350"/>
      <c r="Y263" s="350">
        <v>40</v>
      </c>
      <c r="Z263" s="350"/>
      <c r="AA263" s="350">
        <f t="shared" si="23"/>
        <v>10</v>
      </c>
      <c r="AB263" s="350"/>
    </row>
    <row r="264" spans="1:28" x14ac:dyDescent="0.25">
      <c r="A264" s="214"/>
      <c r="C264" s="268" t="s">
        <v>270</v>
      </c>
      <c r="E264" s="216" t="s">
        <v>288</v>
      </c>
      <c r="F264" s="216" t="s">
        <v>178</v>
      </c>
      <c r="G264" s="332">
        <f>'KIUC Adj Wtd. NS-% of Tot Ret'!$U$134</f>
        <v>-3</v>
      </c>
      <c r="I264" s="218">
        <v>26290569.66</v>
      </c>
      <c r="J264" s="231"/>
      <c r="K264" s="220">
        <v>8647624</v>
      </c>
      <c r="L264" s="220"/>
      <c r="M264" s="333">
        <f t="shared" si="28"/>
        <v>18431663</v>
      </c>
      <c r="N264" s="220"/>
      <c r="O264" s="220">
        <f t="shared" si="29"/>
        <v>698506</v>
      </c>
      <c r="Q264" s="340">
        <f t="shared" si="30"/>
        <v>2.66</v>
      </c>
      <c r="S264" s="222">
        <f t="shared" si="31"/>
        <v>26.38727155891694</v>
      </c>
      <c r="U264" s="355">
        <v>16.38727155891694</v>
      </c>
      <c r="V264" s="350"/>
      <c r="W264" s="350">
        <v>30</v>
      </c>
      <c r="X264" s="350"/>
      <c r="Y264" s="350">
        <v>40</v>
      </c>
      <c r="Z264" s="350"/>
      <c r="AA264" s="350">
        <f t="shared" si="23"/>
        <v>10</v>
      </c>
      <c r="AB264" s="350"/>
    </row>
    <row r="265" spans="1:28" x14ac:dyDescent="0.25">
      <c r="A265" s="214"/>
      <c r="C265" s="268" t="s">
        <v>271</v>
      </c>
      <c r="E265" s="216" t="s">
        <v>288</v>
      </c>
      <c r="F265" s="216" t="s">
        <v>178</v>
      </c>
      <c r="G265" s="332">
        <f>'KIUC Adj Wtd. NS-% of Tot Ret'!$U$134</f>
        <v>-3</v>
      </c>
      <c r="I265" s="218">
        <v>25158461.82</v>
      </c>
      <c r="J265" s="231"/>
      <c r="K265" s="220">
        <v>8098854</v>
      </c>
      <c r="L265" s="220"/>
      <c r="M265" s="333">
        <f t="shared" si="28"/>
        <v>17814362</v>
      </c>
      <c r="N265" s="220"/>
      <c r="O265" s="220">
        <f t="shared" si="29"/>
        <v>675801</v>
      </c>
      <c r="Q265" s="340">
        <f t="shared" si="30"/>
        <v>2.69</v>
      </c>
      <c r="S265" s="222">
        <f t="shared" si="31"/>
        <v>26.360348926663683</v>
      </c>
      <c r="U265" s="355">
        <v>16.360348926663683</v>
      </c>
      <c r="V265" s="350"/>
      <c r="W265" s="350">
        <v>30</v>
      </c>
      <c r="X265" s="350"/>
      <c r="Y265" s="350">
        <v>40</v>
      </c>
      <c r="Z265" s="350"/>
      <c r="AA265" s="350">
        <f t="shared" si="23"/>
        <v>10</v>
      </c>
      <c r="AB265" s="350"/>
    </row>
    <row r="266" spans="1:28" x14ac:dyDescent="0.25">
      <c r="A266" s="214"/>
      <c r="C266" s="268" t="s">
        <v>272</v>
      </c>
      <c r="E266" s="216" t="s">
        <v>288</v>
      </c>
      <c r="F266" s="216" t="s">
        <v>178</v>
      </c>
      <c r="G266" s="332">
        <f>'KIUC Adj Wtd. NS-% of Tot Ret'!$U$134</f>
        <v>-3</v>
      </c>
      <c r="I266" s="218">
        <v>24889310.25</v>
      </c>
      <c r="J266" s="231"/>
      <c r="K266" s="220">
        <v>8411416</v>
      </c>
      <c r="L266" s="220"/>
      <c r="M266" s="333">
        <f t="shared" si="28"/>
        <v>17224574</v>
      </c>
      <c r="N266" s="220"/>
      <c r="O266" s="220">
        <f t="shared" si="29"/>
        <v>653810</v>
      </c>
      <c r="Q266" s="340">
        <f t="shared" si="30"/>
        <v>2.63</v>
      </c>
      <c r="S266" s="222">
        <f t="shared" si="31"/>
        <v>26.344925398841692</v>
      </c>
      <c r="U266" s="355">
        <v>16.344925398841692</v>
      </c>
      <c r="V266" s="350"/>
      <c r="W266" s="350">
        <v>30</v>
      </c>
      <c r="X266" s="350"/>
      <c r="Y266" s="350">
        <v>40</v>
      </c>
      <c r="Z266" s="350"/>
      <c r="AA266" s="350">
        <f t="shared" si="23"/>
        <v>10</v>
      </c>
      <c r="AB266" s="350"/>
    </row>
    <row r="267" spans="1:28" x14ac:dyDescent="0.25">
      <c r="A267" s="214"/>
      <c r="C267" s="268" t="s">
        <v>273</v>
      </c>
      <c r="E267" s="216" t="s">
        <v>288</v>
      </c>
      <c r="F267" s="216" t="s">
        <v>178</v>
      </c>
      <c r="G267" s="332">
        <f>'KIUC Adj Wtd. NS-% of Tot Ret'!$U$134</f>
        <v>-3</v>
      </c>
      <c r="I267" s="218">
        <v>24739825.43</v>
      </c>
      <c r="J267" s="231"/>
      <c r="K267" s="220">
        <v>8285715</v>
      </c>
      <c r="L267" s="220"/>
      <c r="M267" s="333">
        <f t="shared" si="28"/>
        <v>17196305</v>
      </c>
      <c r="N267" s="220"/>
      <c r="O267" s="220">
        <f t="shared" si="29"/>
        <v>652477</v>
      </c>
      <c r="Q267" s="340">
        <f t="shared" si="30"/>
        <v>2.64</v>
      </c>
      <c r="S267" s="222">
        <f t="shared" si="31"/>
        <v>26.355416176897776</v>
      </c>
      <c r="U267" s="355">
        <v>16.355416176897776</v>
      </c>
      <c r="V267" s="350"/>
      <c r="W267" s="350">
        <v>30</v>
      </c>
      <c r="X267" s="350"/>
      <c r="Y267" s="350">
        <v>40</v>
      </c>
      <c r="Z267" s="350"/>
      <c r="AA267" s="350">
        <f t="shared" si="23"/>
        <v>10</v>
      </c>
      <c r="AB267" s="350"/>
    </row>
    <row r="268" spans="1:28" x14ac:dyDescent="0.25">
      <c r="A268" s="214"/>
      <c r="C268" s="268" t="s">
        <v>274</v>
      </c>
      <c r="E268" s="216" t="s">
        <v>288</v>
      </c>
      <c r="F268" s="216" t="s">
        <v>178</v>
      </c>
      <c r="G268" s="332">
        <f>'KIUC Adj Wtd. NS-% of Tot Ret'!$U$99</f>
        <v>-2</v>
      </c>
      <c r="I268" s="218">
        <v>14722669.92</v>
      </c>
      <c r="J268" s="231"/>
      <c r="K268" s="220">
        <v>6777304</v>
      </c>
      <c r="L268" s="220"/>
      <c r="M268" s="333">
        <f t="shared" si="28"/>
        <v>8239819</v>
      </c>
      <c r="N268" s="220"/>
      <c r="O268" s="220">
        <f t="shared" si="29"/>
        <v>345912</v>
      </c>
      <c r="Q268" s="340">
        <f t="shared" si="30"/>
        <v>2.35</v>
      </c>
      <c r="S268" s="222">
        <f t="shared" si="31"/>
        <v>23.820555103901064</v>
      </c>
      <c r="U268" s="355">
        <v>13.820555103901063</v>
      </c>
      <c r="V268" s="350"/>
      <c r="W268" s="350">
        <v>30</v>
      </c>
      <c r="X268" s="350"/>
      <c r="Y268" s="350">
        <v>40</v>
      </c>
      <c r="Z268" s="350"/>
      <c r="AA268" s="350">
        <f t="shared" si="23"/>
        <v>10</v>
      </c>
      <c r="AB268" s="350"/>
    </row>
    <row r="269" spans="1:28" ht="16.5" customHeight="1" x14ac:dyDescent="0.25">
      <c r="A269" s="235"/>
      <c r="C269" s="268" t="s">
        <v>275</v>
      </c>
      <c r="E269" s="216" t="s">
        <v>288</v>
      </c>
      <c r="F269" s="216" t="s">
        <v>178</v>
      </c>
      <c r="G269" s="332">
        <f>'KIUC Adj Wtd. NS-% of Tot Ret'!$U$99</f>
        <v>-2</v>
      </c>
      <c r="I269" s="218">
        <v>34702471.57</v>
      </c>
      <c r="J269" s="231"/>
      <c r="K269" s="220">
        <v>14206645</v>
      </c>
      <c r="L269" s="220"/>
      <c r="M269" s="333">
        <f t="shared" si="28"/>
        <v>21189876</v>
      </c>
      <c r="N269" s="220"/>
      <c r="O269" s="220">
        <f t="shared" si="29"/>
        <v>954705</v>
      </c>
      <c r="Q269" s="340">
        <f t="shared" si="30"/>
        <v>2.75</v>
      </c>
      <c r="S269" s="222">
        <f t="shared" si="31"/>
        <v>22.195199799131629</v>
      </c>
      <c r="U269" s="355">
        <v>12.195199799131627</v>
      </c>
      <c r="V269" s="350"/>
      <c r="W269" s="350">
        <v>30</v>
      </c>
      <c r="X269" s="350"/>
      <c r="Y269" s="350">
        <v>40</v>
      </c>
      <c r="Z269" s="350"/>
      <c r="AA269" s="350">
        <f t="shared" si="23"/>
        <v>10</v>
      </c>
      <c r="AB269" s="350"/>
    </row>
    <row r="270" spans="1:28" x14ac:dyDescent="0.25">
      <c r="A270" s="214"/>
      <c r="C270" s="268" t="s">
        <v>276</v>
      </c>
      <c r="E270" s="216" t="s">
        <v>288</v>
      </c>
      <c r="F270" s="216" t="s">
        <v>178</v>
      </c>
      <c r="G270" s="332">
        <f>'KIUC Adj Wtd. NS-% of Tot Ret'!$U$99</f>
        <v>-2</v>
      </c>
      <c r="I270" s="218">
        <v>31876587.219999999</v>
      </c>
      <c r="J270" s="231"/>
      <c r="K270" s="220">
        <v>13616280</v>
      </c>
      <c r="L270" s="220"/>
      <c r="M270" s="333">
        <f t="shared" si="28"/>
        <v>18897839</v>
      </c>
      <c r="N270" s="220"/>
      <c r="O270" s="220">
        <f t="shared" si="29"/>
        <v>852437</v>
      </c>
      <c r="Q270" s="340">
        <f t="shared" si="30"/>
        <v>2.67</v>
      </c>
      <c r="S270" s="222">
        <f t="shared" si="31"/>
        <v>22.169193246380271</v>
      </c>
      <c r="U270" s="355">
        <v>12.169193246380271</v>
      </c>
      <c r="V270" s="350"/>
      <c r="W270" s="350">
        <v>30</v>
      </c>
      <c r="X270" s="350"/>
      <c r="Y270" s="350">
        <v>40</v>
      </c>
      <c r="Z270" s="350"/>
      <c r="AA270" s="350">
        <f t="shared" si="23"/>
        <v>10</v>
      </c>
      <c r="AB270" s="350"/>
    </row>
    <row r="271" spans="1:28" x14ac:dyDescent="0.25">
      <c r="A271" s="214"/>
      <c r="C271" s="268" t="s">
        <v>277</v>
      </c>
      <c r="E271" s="216" t="s">
        <v>288</v>
      </c>
      <c r="F271" s="216" t="s">
        <v>178</v>
      </c>
      <c r="G271" s="332">
        <f>'KIUC Adj Wtd. NS-% of Tot Ret'!$U$99</f>
        <v>-2</v>
      </c>
      <c r="I271" s="218">
        <v>26679925.25</v>
      </c>
      <c r="J271" s="231"/>
      <c r="K271" s="220">
        <v>14860849</v>
      </c>
      <c r="L271" s="220"/>
      <c r="M271" s="333">
        <f t="shared" si="28"/>
        <v>12352675</v>
      </c>
      <c r="N271" s="220"/>
      <c r="O271" s="220">
        <f t="shared" si="29"/>
        <v>655922</v>
      </c>
      <c r="Q271" s="340">
        <f t="shared" si="30"/>
        <v>2.46</v>
      </c>
      <c r="S271" s="222">
        <f t="shared" si="31"/>
        <v>18.832549245856278</v>
      </c>
      <c r="U271" s="355">
        <v>8.832549245856276</v>
      </c>
      <c r="V271" s="350"/>
      <c r="W271" s="350">
        <v>30</v>
      </c>
      <c r="X271" s="350"/>
      <c r="Y271" s="350">
        <v>40</v>
      </c>
      <c r="Z271" s="350"/>
      <c r="AA271" s="350">
        <f t="shared" si="23"/>
        <v>10</v>
      </c>
      <c r="AB271" s="350"/>
    </row>
    <row r="272" spans="1:28" x14ac:dyDescent="0.25">
      <c r="A272" s="235"/>
      <c r="C272" s="268" t="s">
        <v>278</v>
      </c>
      <c r="E272" s="216" t="s">
        <v>288</v>
      </c>
      <c r="F272" s="216" t="s">
        <v>178</v>
      </c>
      <c r="G272" s="332">
        <f>'KIUC Adj Wtd. NS-% of Tot Ret'!$U$99</f>
        <v>-2</v>
      </c>
      <c r="I272" s="218">
        <v>28711611.960000001</v>
      </c>
      <c r="J272" s="231"/>
      <c r="K272" s="220">
        <v>12156038</v>
      </c>
      <c r="L272" s="220"/>
      <c r="M272" s="333">
        <f t="shared" si="28"/>
        <v>17129806</v>
      </c>
      <c r="N272" s="220"/>
      <c r="O272" s="220">
        <f t="shared" si="29"/>
        <v>1028920</v>
      </c>
      <c r="Q272" s="340">
        <f t="shared" si="30"/>
        <v>3.58</v>
      </c>
      <c r="S272" s="222">
        <f t="shared" si="31"/>
        <v>16.648340362590581</v>
      </c>
      <c r="U272" s="355">
        <v>13.648340362590579</v>
      </c>
      <c r="V272" s="350"/>
      <c r="W272" s="350">
        <v>37</v>
      </c>
      <c r="X272" s="350"/>
      <c r="Y272" s="350">
        <v>40</v>
      </c>
      <c r="Z272" s="350"/>
      <c r="AA272" s="350">
        <f t="shared" si="23"/>
        <v>3</v>
      </c>
      <c r="AB272" s="350"/>
    </row>
    <row r="273" spans="1:28" x14ac:dyDescent="0.25">
      <c r="A273" s="214"/>
      <c r="C273" s="268" t="s">
        <v>279</v>
      </c>
      <c r="E273" s="216" t="s">
        <v>288</v>
      </c>
      <c r="F273" s="216" t="s">
        <v>178</v>
      </c>
      <c r="G273" s="332">
        <f>'KIUC Adj Wtd. NS-% of Tot Ret'!$U$99</f>
        <v>-2</v>
      </c>
      <c r="I273" s="218">
        <v>25926887.420000002</v>
      </c>
      <c r="J273" s="231"/>
      <c r="K273" s="220">
        <v>10072720</v>
      </c>
      <c r="L273" s="220"/>
      <c r="M273" s="333">
        <f t="shared" si="28"/>
        <v>16372705</v>
      </c>
      <c r="N273" s="220"/>
      <c r="O273" s="220">
        <f t="shared" si="29"/>
        <v>919473</v>
      </c>
      <c r="Q273" s="340">
        <f t="shared" si="30"/>
        <v>3.55</v>
      </c>
      <c r="S273" s="222">
        <f t="shared" si="31"/>
        <v>17.806620345191881</v>
      </c>
      <c r="U273" s="355">
        <v>13.806620345191881</v>
      </c>
      <c r="V273" s="350"/>
      <c r="W273" s="350">
        <v>36</v>
      </c>
      <c r="X273" s="350"/>
      <c r="Y273" s="350">
        <v>40</v>
      </c>
      <c r="Z273" s="350"/>
      <c r="AA273" s="350">
        <f t="shared" si="23"/>
        <v>4</v>
      </c>
      <c r="AB273" s="350"/>
    </row>
    <row r="274" spans="1:28" x14ac:dyDescent="0.25">
      <c r="A274" s="214"/>
      <c r="C274" s="268" t="s">
        <v>280</v>
      </c>
      <c r="E274" s="216" t="s">
        <v>288</v>
      </c>
      <c r="F274" s="216" t="s">
        <v>178</v>
      </c>
      <c r="G274" s="332">
        <f>'KIUC Adj Wtd. NS-% of Tot Ret'!$U$99</f>
        <v>-2</v>
      </c>
      <c r="I274" s="218">
        <v>34682773.229999997</v>
      </c>
      <c r="J274" s="231"/>
      <c r="K274" s="220">
        <v>21054696</v>
      </c>
      <c r="L274" s="220"/>
      <c r="M274" s="333">
        <f t="shared" si="28"/>
        <v>14321733</v>
      </c>
      <c r="N274" s="220"/>
      <c r="O274" s="220">
        <f t="shared" si="29"/>
        <v>730636</v>
      </c>
      <c r="Q274" s="340">
        <f t="shared" si="30"/>
        <v>2.11</v>
      </c>
      <c r="S274" s="222">
        <f t="shared" si="31"/>
        <v>19.601731267772408</v>
      </c>
      <c r="U274" s="355">
        <v>9.601731267772406</v>
      </c>
      <c r="V274" s="350"/>
      <c r="W274" s="350">
        <v>30</v>
      </c>
      <c r="X274" s="350"/>
      <c r="Y274" s="350">
        <v>40</v>
      </c>
      <c r="Z274" s="350"/>
      <c r="AA274" s="350">
        <f t="shared" si="23"/>
        <v>10</v>
      </c>
      <c r="AB274" s="350"/>
    </row>
    <row r="275" spans="1:28" x14ac:dyDescent="0.25">
      <c r="A275" s="214"/>
      <c r="C275" s="268" t="s">
        <v>282</v>
      </c>
      <c r="E275" s="216" t="s">
        <v>288</v>
      </c>
      <c r="F275" s="216" t="s">
        <v>178</v>
      </c>
      <c r="G275" s="332">
        <f>'KIUC Adj Wtd. NS-% of Tot Ret'!$U$125</f>
        <v>-2</v>
      </c>
      <c r="I275" s="223">
        <v>19558876.850000001</v>
      </c>
      <c r="J275" s="231"/>
      <c r="K275" s="224">
        <v>5651832</v>
      </c>
      <c r="L275" s="220"/>
      <c r="M275" s="334">
        <f t="shared" si="28"/>
        <v>14298222</v>
      </c>
      <c r="N275" s="220"/>
      <c r="O275" s="224">
        <f t="shared" si="29"/>
        <v>597088</v>
      </c>
      <c r="Q275" s="345">
        <f t="shared" si="30"/>
        <v>3.05</v>
      </c>
      <c r="S275" s="336">
        <f t="shared" si="31"/>
        <v>23.946606332330845</v>
      </c>
      <c r="U275" s="355">
        <v>13.946606332330843</v>
      </c>
      <c r="V275" s="350"/>
      <c r="W275" s="350">
        <v>30</v>
      </c>
      <c r="X275" s="350"/>
      <c r="Y275" s="350">
        <v>40</v>
      </c>
      <c r="Z275" s="350"/>
      <c r="AA275" s="350">
        <f t="shared" si="23"/>
        <v>10</v>
      </c>
      <c r="AB275" s="350"/>
    </row>
    <row r="276" spans="1:28" x14ac:dyDescent="0.25">
      <c r="A276" s="214"/>
      <c r="E276" s="216"/>
      <c r="F276" s="216"/>
      <c r="G276" s="217"/>
      <c r="I276" s="218"/>
      <c r="J276" s="231"/>
      <c r="K276" s="220"/>
      <c r="L276" s="220"/>
      <c r="M276" s="220"/>
      <c r="N276" s="220"/>
      <c r="O276" s="220"/>
      <c r="Q276" s="342"/>
      <c r="S276" s="222"/>
      <c r="U276" s="355"/>
      <c r="V276" s="350"/>
      <c r="W276" s="350"/>
      <c r="X276" s="350"/>
      <c r="Y276" s="350"/>
      <c r="Z276" s="350"/>
      <c r="AA276" s="350"/>
      <c r="AB276" s="350"/>
    </row>
    <row r="277" spans="1:28" ht="15.6" x14ac:dyDescent="0.3">
      <c r="A277" s="214"/>
      <c r="C277" s="234" t="s">
        <v>289</v>
      </c>
      <c r="E277" s="216"/>
      <c r="F277" s="216"/>
      <c r="G277" s="217"/>
      <c r="I277" s="218">
        <f>+SUBTOTAL(9,I261:I276)</f>
        <v>473814317.68000007</v>
      </c>
      <c r="K277" s="211">
        <f>+SUBTOTAL(9,K261:K276)</f>
        <v>159908236</v>
      </c>
      <c r="L277" s="211"/>
      <c r="M277" s="211">
        <f>+SUBTOTAL(9,M261:M276)</f>
        <v>325951894</v>
      </c>
      <c r="N277" s="211"/>
      <c r="O277" s="211">
        <f>+SUBTOTAL(9,O261:O276)</f>
        <v>13390799</v>
      </c>
      <c r="Q277" s="342">
        <f>O277/I277*100</f>
        <v>2.8261701895306048</v>
      </c>
      <c r="S277" s="222">
        <f>ROUND(M277/O277,1)</f>
        <v>24.3</v>
      </c>
      <c r="U277" s="355"/>
      <c r="V277" s="350"/>
      <c r="W277" s="350"/>
      <c r="X277" s="350"/>
      <c r="Y277" s="350"/>
      <c r="Z277" s="350"/>
      <c r="AA277" s="350"/>
      <c r="AB277" s="350"/>
    </row>
    <row r="278" spans="1:28" x14ac:dyDescent="0.25">
      <c r="A278" s="214"/>
      <c r="E278" s="216"/>
      <c r="F278" s="216"/>
      <c r="G278" s="217"/>
      <c r="I278" s="218"/>
      <c r="K278" s="211"/>
      <c r="L278" s="211"/>
      <c r="M278" s="211"/>
      <c r="N278" s="211"/>
      <c r="O278" s="211"/>
      <c r="Q278" s="342"/>
      <c r="S278" s="222"/>
      <c r="U278" s="355"/>
      <c r="V278" s="350"/>
      <c r="W278" s="350"/>
      <c r="X278" s="350"/>
      <c r="Y278" s="350"/>
      <c r="Z278" s="350"/>
      <c r="AA278" s="350"/>
      <c r="AB278" s="350"/>
    </row>
    <row r="279" spans="1:28" x14ac:dyDescent="0.25">
      <c r="A279" s="214">
        <v>344</v>
      </c>
      <c r="C279" s="112" t="s">
        <v>290</v>
      </c>
      <c r="I279" s="218"/>
      <c r="K279" s="211"/>
      <c r="L279" s="211"/>
      <c r="M279" s="211"/>
      <c r="N279" s="211"/>
      <c r="O279" s="211"/>
      <c r="Q279" s="342"/>
      <c r="S279" s="222"/>
      <c r="U279" s="355"/>
      <c r="V279" s="350"/>
      <c r="W279" s="350"/>
      <c r="X279" s="350"/>
      <c r="Y279" s="350"/>
      <c r="Z279" s="350"/>
      <c r="AA279" s="350"/>
      <c r="AB279" s="350"/>
    </row>
    <row r="280" spans="1:28" x14ac:dyDescent="0.25">
      <c r="A280" s="214"/>
      <c r="C280" s="268" t="s">
        <v>266</v>
      </c>
      <c r="E280" s="216" t="s">
        <v>291</v>
      </c>
      <c r="F280" s="216" t="s">
        <v>178</v>
      </c>
      <c r="G280" s="332">
        <f>'KIUC Adj Wtd. NS-% of Tot Ret'!$U$108</f>
        <v>-3</v>
      </c>
      <c r="I280" s="218">
        <v>113390206.33</v>
      </c>
      <c r="J280" s="231"/>
      <c r="K280" s="220">
        <v>1903560</v>
      </c>
      <c r="L280" s="220"/>
      <c r="M280" s="333">
        <f t="shared" ref="M280:M295" si="32">ROUND(I280*(1-(G280/100))-K280,0)</f>
        <v>114888353</v>
      </c>
      <c r="N280" s="220"/>
      <c r="O280" s="220">
        <f t="shared" ref="O280:O295" si="33">ROUND(M280/S280,0)</f>
        <v>3010701</v>
      </c>
      <c r="Q280" s="340">
        <f t="shared" ref="Q280:Q295" si="34">ROUND(O280/I280*100,2)</f>
        <v>2.66</v>
      </c>
      <c r="S280" s="222">
        <f t="shared" ref="S280:S295" si="35">U280+AA280</f>
        <v>38.159997571787095</v>
      </c>
      <c r="U280" s="354">
        <v>38.159997571787095</v>
      </c>
      <c r="V280" s="350"/>
      <c r="W280" s="350">
        <v>40</v>
      </c>
      <c r="X280" s="350"/>
      <c r="Y280" s="350">
        <v>40</v>
      </c>
      <c r="Z280" s="350"/>
      <c r="AA280" s="350">
        <f t="shared" si="23"/>
        <v>0</v>
      </c>
      <c r="AB280" s="350"/>
    </row>
    <row r="281" spans="1:28" x14ac:dyDescent="0.25">
      <c r="A281" s="214"/>
      <c r="C281" s="268" t="s">
        <v>268</v>
      </c>
      <c r="E281" s="216" t="s">
        <v>291</v>
      </c>
      <c r="F281" s="216" t="s">
        <v>178</v>
      </c>
      <c r="G281" s="332">
        <f>'KIUC Adj Wtd. NS-% of Tot Ret'!$U$134</f>
        <v>-3</v>
      </c>
      <c r="I281" s="218">
        <v>3800400.42</v>
      </c>
      <c r="J281" s="231"/>
      <c r="K281" s="220">
        <v>1691733</v>
      </c>
      <c r="L281" s="220"/>
      <c r="M281" s="333">
        <f t="shared" si="32"/>
        <v>2222679</v>
      </c>
      <c r="N281" s="220"/>
      <c r="O281" s="220">
        <f t="shared" si="33"/>
        <v>84725</v>
      </c>
      <c r="Q281" s="340">
        <f t="shared" si="34"/>
        <v>2.23</v>
      </c>
      <c r="S281" s="222">
        <f t="shared" si="35"/>
        <v>26.233900738310091</v>
      </c>
      <c r="U281" s="355">
        <v>16.233900738310091</v>
      </c>
      <c r="V281" s="350"/>
      <c r="W281" s="350">
        <v>30</v>
      </c>
      <c r="X281" s="350"/>
      <c r="Y281" s="350">
        <v>40</v>
      </c>
      <c r="Z281" s="350"/>
      <c r="AA281" s="350">
        <f t="shared" si="23"/>
        <v>10</v>
      </c>
      <c r="AB281" s="350"/>
    </row>
    <row r="282" spans="1:28" x14ac:dyDescent="0.25">
      <c r="A282" s="214"/>
      <c r="C282" s="268" t="s">
        <v>269</v>
      </c>
      <c r="E282" s="216" t="s">
        <v>291</v>
      </c>
      <c r="F282" s="216" t="s">
        <v>178</v>
      </c>
      <c r="G282" s="332">
        <f>'KIUC Adj Wtd. NS-% of Tot Ret'!$U$134</f>
        <v>-3</v>
      </c>
      <c r="I282" s="218">
        <v>3795072.48</v>
      </c>
      <c r="J282" s="231"/>
      <c r="K282" s="220">
        <v>1689538</v>
      </c>
      <c r="L282" s="220"/>
      <c r="M282" s="333">
        <f t="shared" si="32"/>
        <v>2219387</v>
      </c>
      <c r="N282" s="220"/>
      <c r="O282" s="220">
        <f t="shared" si="33"/>
        <v>84600</v>
      </c>
      <c r="Q282" s="340">
        <f t="shared" si="34"/>
        <v>2.23</v>
      </c>
      <c r="S282" s="222">
        <f t="shared" si="35"/>
        <v>26.233800020538801</v>
      </c>
      <c r="U282" s="355">
        <v>16.233800020538801</v>
      </c>
      <c r="V282" s="350"/>
      <c r="W282" s="350">
        <v>30</v>
      </c>
      <c r="X282" s="350"/>
      <c r="Y282" s="350">
        <v>40</v>
      </c>
      <c r="Z282" s="350"/>
      <c r="AA282" s="350">
        <f t="shared" si="23"/>
        <v>10</v>
      </c>
      <c r="AB282" s="350"/>
    </row>
    <row r="283" spans="1:28" x14ac:dyDescent="0.25">
      <c r="A283" s="214"/>
      <c r="C283" s="268" t="s">
        <v>270</v>
      </c>
      <c r="E283" s="216" t="s">
        <v>291</v>
      </c>
      <c r="F283" s="216" t="s">
        <v>178</v>
      </c>
      <c r="G283" s="332">
        <f>'KIUC Adj Wtd. NS-% of Tot Ret'!$U$134</f>
        <v>-3</v>
      </c>
      <c r="I283" s="218">
        <v>2983225.97</v>
      </c>
      <c r="J283" s="231"/>
      <c r="K283" s="220">
        <v>1154958</v>
      </c>
      <c r="L283" s="220"/>
      <c r="M283" s="333">
        <f t="shared" si="32"/>
        <v>1917765</v>
      </c>
      <c r="N283" s="220"/>
      <c r="O283" s="220">
        <f t="shared" si="33"/>
        <v>67950</v>
      </c>
      <c r="Q283" s="340">
        <f t="shared" si="34"/>
        <v>2.2799999999999998</v>
      </c>
      <c r="S283" s="222">
        <f t="shared" si="35"/>
        <v>28.223321554770319</v>
      </c>
      <c r="U283" s="355">
        <v>18.223321554770319</v>
      </c>
      <c r="V283" s="350"/>
      <c r="W283" s="350">
        <v>30</v>
      </c>
      <c r="X283" s="350"/>
      <c r="Y283" s="350">
        <v>40</v>
      </c>
      <c r="Z283" s="350"/>
      <c r="AA283" s="350">
        <f t="shared" ref="AA283:AA334" si="36">Y283-W283</f>
        <v>10</v>
      </c>
      <c r="AB283" s="350"/>
    </row>
    <row r="284" spans="1:28" x14ac:dyDescent="0.25">
      <c r="A284" s="214"/>
      <c r="C284" s="268" t="s">
        <v>271</v>
      </c>
      <c r="E284" s="216" t="s">
        <v>291</v>
      </c>
      <c r="F284" s="216" t="s">
        <v>178</v>
      </c>
      <c r="G284" s="332">
        <f>'KIUC Adj Wtd. NS-% of Tot Ret'!$U$134</f>
        <v>-3</v>
      </c>
      <c r="I284" s="218">
        <v>2970873.8</v>
      </c>
      <c r="J284" s="231"/>
      <c r="K284" s="220">
        <v>1150135</v>
      </c>
      <c r="L284" s="220"/>
      <c r="M284" s="333">
        <f t="shared" si="32"/>
        <v>1909865</v>
      </c>
      <c r="N284" s="220"/>
      <c r="O284" s="220">
        <f t="shared" si="33"/>
        <v>67670</v>
      </c>
      <c r="Q284" s="340">
        <f t="shared" si="34"/>
        <v>2.2799999999999998</v>
      </c>
      <c r="S284" s="222">
        <f t="shared" si="35"/>
        <v>28.223220300920726</v>
      </c>
      <c r="U284" s="355">
        <v>18.223220300920726</v>
      </c>
      <c r="V284" s="350"/>
      <c r="W284" s="350">
        <v>30</v>
      </c>
      <c r="X284" s="350"/>
      <c r="Y284" s="350">
        <v>40</v>
      </c>
      <c r="Z284" s="350"/>
      <c r="AA284" s="350">
        <f t="shared" si="36"/>
        <v>10</v>
      </c>
      <c r="AB284" s="350"/>
    </row>
    <row r="285" spans="1:28" x14ac:dyDescent="0.25">
      <c r="A285" s="214"/>
      <c r="C285" s="268" t="s">
        <v>272</v>
      </c>
      <c r="E285" s="216" t="s">
        <v>291</v>
      </c>
      <c r="F285" s="216" t="s">
        <v>178</v>
      </c>
      <c r="G285" s="332">
        <f>'KIUC Adj Wtd. NS-% of Tot Ret'!$U$134</f>
        <v>-3</v>
      </c>
      <c r="I285" s="218">
        <v>2990463.7</v>
      </c>
      <c r="J285" s="231"/>
      <c r="K285" s="220">
        <v>1150226</v>
      </c>
      <c r="L285" s="220"/>
      <c r="M285" s="333">
        <f t="shared" si="32"/>
        <v>1929952</v>
      </c>
      <c r="N285" s="220"/>
      <c r="O285" s="220">
        <f t="shared" si="33"/>
        <v>68382</v>
      </c>
      <c r="Q285" s="340">
        <f t="shared" si="34"/>
        <v>2.29</v>
      </c>
      <c r="S285" s="222">
        <f t="shared" si="35"/>
        <v>28.223259535876235</v>
      </c>
      <c r="U285" s="355">
        <v>18.223259535876235</v>
      </c>
      <c r="V285" s="350"/>
      <c r="W285" s="350">
        <v>30</v>
      </c>
      <c r="X285" s="350"/>
      <c r="Y285" s="350">
        <v>40</v>
      </c>
      <c r="Z285" s="350"/>
      <c r="AA285" s="350">
        <f t="shared" si="36"/>
        <v>10</v>
      </c>
      <c r="AB285" s="350"/>
    </row>
    <row r="286" spans="1:28" x14ac:dyDescent="0.25">
      <c r="A286" s="214"/>
      <c r="C286" s="268" t="s">
        <v>273</v>
      </c>
      <c r="E286" s="216" t="s">
        <v>291</v>
      </c>
      <c r="F286" s="216" t="s">
        <v>178</v>
      </c>
      <c r="G286" s="332">
        <f>'KIUC Adj Wtd. NS-% of Tot Ret'!$U$134</f>
        <v>-3</v>
      </c>
      <c r="I286" s="218">
        <v>2987092.13</v>
      </c>
      <c r="J286" s="231"/>
      <c r="K286" s="220">
        <v>1149086</v>
      </c>
      <c r="L286" s="220"/>
      <c r="M286" s="333">
        <f t="shared" si="32"/>
        <v>1927619</v>
      </c>
      <c r="N286" s="220"/>
      <c r="O286" s="220">
        <f t="shared" si="33"/>
        <v>68299</v>
      </c>
      <c r="Q286" s="340">
        <f t="shared" si="34"/>
        <v>2.29</v>
      </c>
      <c r="S286" s="222">
        <f t="shared" si="35"/>
        <v>28.223198468865448</v>
      </c>
      <c r="U286" s="355">
        <v>18.223198468865448</v>
      </c>
      <c r="V286" s="350"/>
      <c r="W286" s="350">
        <v>30</v>
      </c>
      <c r="X286" s="350"/>
      <c r="Y286" s="350">
        <v>40</v>
      </c>
      <c r="Z286" s="350"/>
      <c r="AA286" s="350">
        <f t="shared" si="36"/>
        <v>10</v>
      </c>
      <c r="AB286" s="350"/>
    </row>
    <row r="287" spans="1:28" x14ac:dyDescent="0.25">
      <c r="A287" s="214"/>
      <c r="C287" s="268" t="s">
        <v>274</v>
      </c>
      <c r="E287" s="216" t="s">
        <v>291</v>
      </c>
      <c r="F287" s="216" t="s">
        <v>178</v>
      </c>
      <c r="G287" s="332">
        <f>'KIUC Adj Wtd. NS-% of Tot Ret'!$U$99</f>
        <v>-2</v>
      </c>
      <c r="I287" s="218">
        <v>2866821.78</v>
      </c>
      <c r="J287" s="231"/>
      <c r="K287" s="220">
        <v>1327386</v>
      </c>
      <c r="L287" s="220"/>
      <c r="M287" s="333">
        <f t="shared" si="32"/>
        <v>1596772</v>
      </c>
      <c r="N287" s="220"/>
      <c r="O287" s="220">
        <f t="shared" si="33"/>
        <v>63242</v>
      </c>
      <c r="Q287" s="340">
        <f t="shared" si="34"/>
        <v>2.21</v>
      </c>
      <c r="S287" s="222">
        <f t="shared" si="35"/>
        <v>25.24863296996039</v>
      </c>
      <c r="U287" s="355">
        <v>15.248632969960392</v>
      </c>
      <c r="V287" s="350"/>
      <c r="W287" s="350">
        <v>30</v>
      </c>
      <c r="X287" s="350"/>
      <c r="Y287" s="350">
        <v>40</v>
      </c>
      <c r="Z287" s="350"/>
      <c r="AA287" s="350">
        <f t="shared" si="36"/>
        <v>10</v>
      </c>
      <c r="AB287" s="350"/>
    </row>
    <row r="288" spans="1:28" x14ac:dyDescent="0.25">
      <c r="A288" s="214"/>
      <c r="C288" s="268" t="s">
        <v>275</v>
      </c>
      <c r="E288" s="216" t="s">
        <v>291</v>
      </c>
      <c r="F288" s="216" t="s">
        <v>178</v>
      </c>
      <c r="G288" s="332">
        <f>'KIUC Adj Wtd. NS-% of Tot Ret'!$U$99</f>
        <v>-2</v>
      </c>
      <c r="I288" s="218">
        <v>3721293.63</v>
      </c>
      <c r="J288" s="231"/>
      <c r="K288" s="220">
        <v>1994405</v>
      </c>
      <c r="L288" s="220"/>
      <c r="M288" s="333">
        <f t="shared" si="32"/>
        <v>1801315</v>
      </c>
      <c r="N288" s="220"/>
      <c r="O288" s="220">
        <f t="shared" si="33"/>
        <v>77407</v>
      </c>
      <c r="Q288" s="340">
        <f t="shared" si="34"/>
        <v>2.08</v>
      </c>
      <c r="S288" s="222">
        <f t="shared" si="35"/>
        <v>23.270780469563825</v>
      </c>
      <c r="U288" s="355">
        <v>13.270780469563825</v>
      </c>
      <c r="V288" s="350"/>
      <c r="W288" s="350">
        <v>30</v>
      </c>
      <c r="X288" s="350"/>
      <c r="Y288" s="350">
        <v>40</v>
      </c>
      <c r="Z288" s="350"/>
      <c r="AA288" s="350">
        <f t="shared" si="36"/>
        <v>10</v>
      </c>
      <c r="AB288" s="350"/>
    </row>
    <row r="289" spans="1:28" x14ac:dyDescent="0.25">
      <c r="A289" s="214"/>
      <c r="C289" s="268" t="s">
        <v>276</v>
      </c>
      <c r="E289" s="216" t="s">
        <v>291</v>
      </c>
      <c r="F289" s="216" t="s">
        <v>178</v>
      </c>
      <c r="G289" s="332">
        <f>'KIUC Adj Wtd. NS-% of Tot Ret'!$U$99</f>
        <v>-2</v>
      </c>
      <c r="I289" s="218">
        <v>3731462.57</v>
      </c>
      <c r="J289" s="231"/>
      <c r="K289" s="220">
        <v>1971763</v>
      </c>
      <c r="L289" s="220"/>
      <c r="M289" s="333">
        <f t="shared" si="32"/>
        <v>1834329</v>
      </c>
      <c r="N289" s="220"/>
      <c r="O289" s="220">
        <f t="shared" si="33"/>
        <v>78824</v>
      </c>
      <c r="Q289" s="340">
        <f t="shared" si="34"/>
        <v>2.11</v>
      </c>
      <c r="S289" s="222">
        <f t="shared" si="35"/>
        <v>23.271309989755444</v>
      </c>
      <c r="U289" s="355">
        <v>13.271309989755444</v>
      </c>
      <c r="V289" s="350"/>
      <c r="W289" s="350">
        <v>30</v>
      </c>
      <c r="X289" s="350"/>
      <c r="Y289" s="350">
        <v>40</v>
      </c>
      <c r="Z289" s="350"/>
      <c r="AA289" s="350">
        <f t="shared" si="36"/>
        <v>10</v>
      </c>
      <c r="AB289" s="350"/>
    </row>
    <row r="290" spans="1:28" x14ac:dyDescent="0.25">
      <c r="A290" s="214"/>
      <c r="C290" s="268" t="s">
        <v>277</v>
      </c>
      <c r="E290" s="216" t="s">
        <v>291</v>
      </c>
      <c r="F290" s="216" t="s">
        <v>178</v>
      </c>
      <c r="G290" s="332">
        <f>'KIUC Adj Wtd. NS-% of Tot Ret'!$U$99</f>
        <v>-2</v>
      </c>
      <c r="I290" s="218">
        <v>4962634.83</v>
      </c>
      <c r="J290" s="231"/>
      <c r="K290" s="220">
        <v>3437474</v>
      </c>
      <c r="L290" s="220"/>
      <c r="M290" s="333">
        <f t="shared" si="32"/>
        <v>1624414</v>
      </c>
      <c r="N290" s="220"/>
      <c r="O290" s="220">
        <f t="shared" si="33"/>
        <v>83990</v>
      </c>
      <c r="Q290" s="340">
        <f t="shared" si="34"/>
        <v>1.69</v>
      </c>
      <c r="S290" s="222">
        <f t="shared" si="35"/>
        <v>19.340587806897652</v>
      </c>
      <c r="U290" s="355">
        <v>9.340587806897652</v>
      </c>
      <c r="V290" s="350"/>
      <c r="W290" s="350">
        <v>30</v>
      </c>
      <c r="X290" s="350"/>
      <c r="Y290" s="350">
        <v>40</v>
      </c>
      <c r="Z290" s="350"/>
      <c r="AA290" s="350">
        <f t="shared" si="36"/>
        <v>10</v>
      </c>
      <c r="AB290" s="350"/>
    </row>
    <row r="291" spans="1:28" x14ac:dyDescent="0.25">
      <c r="A291" s="214"/>
      <c r="C291" s="268" t="s">
        <v>278</v>
      </c>
      <c r="E291" s="216" t="s">
        <v>291</v>
      </c>
      <c r="F291" s="216" t="s">
        <v>178</v>
      </c>
      <c r="G291" s="332">
        <f>'KIUC Adj Wtd. NS-% of Tot Ret'!$U$99</f>
        <v>-2</v>
      </c>
      <c r="I291" s="218">
        <v>5460715.0800000001</v>
      </c>
      <c r="J291" s="231"/>
      <c r="K291" s="220">
        <v>3599863</v>
      </c>
      <c r="L291" s="220"/>
      <c r="M291" s="333">
        <f t="shared" si="32"/>
        <v>1970066</v>
      </c>
      <c r="N291" s="220"/>
      <c r="O291" s="220">
        <f t="shared" si="33"/>
        <v>110408</v>
      </c>
      <c r="Q291" s="340">
        <f t="shared" si="34"/>
        <v>2.02</v>
      </c>
      <c r="S291" s="222">
        <f t="shared" si="35"/>
        <v>17.843577119563779</v>
      </c>
      <c r="U291" s="355">
        <v>14.843577119563779</v>
      </c>
      <c r="V291" s="350"/>
      <c r="W291" s="350">
        <v>37</v>
      </c>
      <c r="X291" s="350"/>
      <c r="Y291" s="350">
        <v>40</v>
      </c>
      <c r="Z291" s="350"/>
      <c r="AA291" s="350">
        <f t="shared" si="36"/>
        <v>3</v>
      </c>
      <c r="AB291" s="350"/>
    </row>
    <row r="292" spans="1:28" x14ac:dyDescent="0.25">
      <c r="A292" s="214"/>
      <c r="C292" s="268" t="s">
        <v>279</v>
      </c>
      <c r="E292" s="216" t="s">
        <v>291</v>
      </c>
      <c r="F292" s="216" t="s">
        <v>178</v>
      </c>
      <c r="G292" s="332">
        <f>'KIUC Adj Wtd. NS-% of Tot Ret'!$U$99</f>
        <v>-2</v>
      </c>
      <c r="I292" s="218">
        <v>4953096.82</v>
      </c>
      <c r="J292" s="231"/>
      <c r="K292" s="220">
        <v>3129054</v>
      </c>
      <c r="L292" s="220"/>
      <c r="M292" s="333">
        <f t="shared" si="32"/>
        <v>1923105</v>
      </c>
      <c r="N292" s="220"/>
      <c r="O292" s="220">
        <f t="shared" si="33"/>
        <v>101687</v>
      </c>
      <c r="Q292" s="340">
        <f t="shared" si="34"/>
        <v>2.0499999999999998</v>
      </c>
      <c r="S292" s="222">
        <f t="shared" si="35"/>
        <v>18.911933613607012</v>
      </c>
      <c r="U292" s="355">
        <v>14.911933613607012</v>
      </c>
      <c r="V292" s="350"/>
      <c r="W292" s="350">
        <v>36</v>
      </c>
      <c r="X292" s="350"/>
      <c r="Y292" s="350">
        <v>40</v>
      </c>
      <c r="Z292" s="350"/>
      <c r="AA292" s="350">
        <f t="shared" si="36"/>
        <v>4</v>
      </c>
      <c r="AB292" s="350"/>
    </row>
    <row r="293" spans="1:28" x14ac:dyDescent="0.25">
      <c r="A293" s="214"/>
      <c r="C293" s="268" t="s">
        <v>280</v>
      </c>
      <c r="D293" s="251"/>
      <c r="E293" s="216" t="s">
        <v>291</v>
      </c>
      <c r="F293" s="216" t="s">
        <v>178</v>
      </c>
      <c r="G293" s="332">
        <f>'KIUC Adj Wtd. NS-% of Tot Ret'!$U$99</f>
        <v>-2</v>
      </c>
      <c r="H293" s="251"/>
      <c r="I293" s="218">
        <v>5762894.9800000004</v>
      </c>
      <c r="J293" s="231"/>
      <c r="K293" s="220">
        <v>2847510</v>
      </c>
      <c r="L293" s="220"/>
      <c r="M293" s="333">
        <f t="shared" si="32"/>
        <v>3030643</v>
      </c>
      <c r="N293" s="220"/>
      <c r="O293" s="220">
        <f t="shared" si="33"/>
        <v>148764</v>
      </c>
      <c r="P293" s="251"/>
      <c r="Q293" s="340">
        <f t="shared" si="34"/>
        <v>2.58</v>
      </c>
      <c r="S293" s="222">
        <f t="shared" si="35"/>
        <v>20.372120060505296</v>
      </c>
      <c r="U293" s="355">
        <v>10.372120060505294</v>
      </c>
      <c r="V293" s="350"/>
      <c r="W293" s="350">
        <v>30</v>
      </c>
      <c r="X293" s="350"/>
      <c r="Y293" s="350">
        <v>40</v>
      </c>
      <c r="Z293" s="350"/>
      <c r="AA293" s="350">
        <f t="shared" si="36"/>
        <v>10</v>
      </c>
      <c r="AB293" s="350"/>
    </row>
    <row r="294" spans="1:28" x14ac:dyDescent="0.25">
      <c r="A294" s="214"/>
      <c r="C294" s="268" t="s">
        <v>281</v>
      </c>
      <c r="E294" s="216" t="s">
        <v>291</v>
      </c>
      <c r="F294" s="216" t="s">
        <v>178</v>
      </c>
      <c r="G294" s="332">
        <f>'KIUC Adj Wtd. NS-% of Tot Ret'!$U$116</f>
        <v>-1</v>
      </c>
      <c r="I294" s="218">
        <v>2682135.6800000002</v>
      </c>
      <c r="J294" s="231"/>
      <c r="K294" s="220">
        <v>2341531</v>
      </c>
      <c r="L294" s="220"/>
      <c r="M294" s="333">
        <f t="shared" si="32"/>
        <v>367426</v>
      </c>
      <c r="N294" s="220"/>
      <c r="O294" s="220">
        <f t="shared" si="33"/>
        <v>86847</v>
      </c>
      <c r="Q294" s="340">
        <f t="shared" si="34"/>
        <v>3.24</v>
      </c>
      <c r="S294" s="222">
        <f t="shared" si="35"/>
        <v>4.2307232599510787</v>
      </c>
      <c r="U294" s="355">
        <v>4.2307232599510787</v>
      </c>
      <c r="V294" s="350"/>
      <c r="W294" s="350">
        <v>50</v>
      </c>
      <c r="X294" s="350"/>
      <c r="Y294" s="350">
        <v>50</v>
      </c>
      <c r="Z294" s="350"/>
      <c r="AA294" s="350">
        <f t="shared" si="36"/>
        <v>0</v>
      </c>
      <c r="AB294" s="350"/>
    </row>
    <row r="295" spans="1:28" x14ac:dyDescent="0.25">
      <c r="A295" s="214"/>
      <c r="C295" s="268" t="s">
        <v>282</v>
      </c>
      <c r="E295" s="216" t="s">
        <v>291</v>
      </c>
      <c r="F295" s="216" t="s">
        <v>178</v>
      </c>
      <c r="G295" s="332">
        <f>'KIUC Adj Wtd. NS-% of Tot Ret'!$U$125</f>
        <v>-2</v>
      </c>
      <c r="I295" s="223">
        <v>5450549.4199999999</v>
      </c>
      <c r="J295" s="231"/>
      <c r="K295" s="220">
        <v>2269181</v>
      </c>
      <c r="L295" s="220"/>
      <c r="M295" s="333">
        <f t="shared" si="32"/>
        <v>3290379</v>
      </c>
      <c r="N295" s="220"/>
      <c r="O295" s="220">
        <f t="shared" si="33"/>
        <v>130188</v>
      </c>
      <c r="Q295" s="345">
        <f t="shared" si="34"/>
        <v>2.39</v>
      </c>
      <c r="S295" s="336">
        <f t="shared" si="35"/>
        <v>25.274105774589025</v>
      </c>
      <c r="U295" s="355">
        <v>15.274105774589023</v>
      </c>
      <c r="V295" s="350"/>
      <c r="W295" s="350">
        <v>30</v>
      </c>
      <c r="X295" s="350"/>
      <c r="Y295" s="350">
        <v>40</v>
      </c>
      <c r="Z295" s="350"/>
      <c r="AA295" s="350">
        <f t="shared" si="36"/>
        <v>10</v>
      </c>
      <c r="AB295" s="350"/>
    </row>
    <row r="296" spans="1:28" x14ac:dyDescent="0.25">
      <c r="A296" s="214"/>
      <c r="E296" s="216"/>
      <c r="F296" s="216"/>
      <c r="G296" s="217"/>
      <c r="I296" s="218"/>
      <c r="K296" s="233"/>
      <c r="L296" s="211"/>
      <c r="M296" s="233"/>
      <c r="N296" s="211"/>
      <c r="O296" s="233"/>
      <c r="Q296" s="342"/>
      <c r="S296" s="222"/>
      <c r="U296" s="355"/>
      <c r="V296" s="350"/>
      <c r="W296" s="350"/>
      <c r="X296" s="350"/>
      <c r="Y296" s="350"/>
      <c r="Z296" s="350"/>
      <c r="AA296" s="350"/>
      <c r="AB296" s="350"/>
    </row>
    <row r="297" spans="1:28" ht="15.6" x14ac:dyDescent="0.3">
      <c r="A297" s="214"/>
      <c r="C297" s="234" t="s">
        <v>292</v>
      </c>
      <c r="E297" s="216"/>
      <c r="F297" s="216"/>
      <c r="G297" s="217"/>
      <c r="I297" s="218">
        <f>+SUBTOTAL(9,I280:I296)</f>
        <v>172508939.61999997</v>
      </c>
      <c r="K297" s="211">
        <f>+SUBTOTAL(9,K280:K296)</f>
        <v>32807403</v>
      </c>
      <c r="L297" s="211"/>
      <c r="M297" s="211">
        <f>+SUBTOTAL(9,M280:M296)</f>
        <v>144454069</v>
      </c>
      <c r="N297" s="211"/>
      <c r="O297" s="211">
        <f>+SUBTOTAL(9,O280:O296)</f>
        <v>4333684</v>
      </c>
      <c r="Q297" s="342">
        <f>O297/I297*100</f>
        <v>2.5121503903195812</v>
      </c>
      <c r="S297" s="222">
        <f>ROUND(M297/O297,1)</f>
        <v>33.299999999999997</v>
      </c>
      <c r="U297" s="355"/>
      <c r="V297" s="350"/>
      <c r="W297" s="350"/>
      <c r="X297" s="350"/>
      <c r="Y297" s="350"/>
      <c r="Z297" s="350"/>
      <c r="AA297" s="350"/>
      <c r="AB297" s="350"/>
    </row>
    <row r="298" spans="1:28" x14ac:dyDescent="0.25">
      <c r="A298" s="214"/>
      <c r="E298" s="216"/>
      <c r="F298" s="216"/>
      <c r="G298" s="217"/>
      <c r="I298" s="218"/>
      <c r="K298" s="211"/>
      <c r="L298" s="211"/>
      <c r="M298" s="211"/>
      <c r="N298" s="211"/>
      <c r="O298" s="211"/>
      <c r="Q298" s="342"/>
      <c r="S298" s="222"/>
      <c r="U298" s="355"/>
      <c r="V298" s="350"/>
      <c r="W298" s="350"/>
      <c r="X298" s="350"/>
      <c r="Y298" s="350"/>
      <c r="Z298" s="350"/>
      <c r="AA298" s="350"/>
      <c r="AB298" s="350"/>
    </row>
    <row r="299" spans="1:28" x14ac:dyDescent="0.25">
      <c r="A299" s="214">
        <v>345</v>
      </c>
      <c r="C299" s="112" t="s">
        <v>293</v>
      </c>
      <c r="I299" s="218"/>
      <c r="K299" s="211"/>
      <c r="L299" s="211"/>
      <c r="M299" s="211"/>
      <c r="N299" s="211"/>
      <c r="O299" s="211"/>
      <c r="Q299" s="342"/>
      <c r="S299" s="222"/>
      <c r="U299" s="355"/>
      <c r="V299" s="350"/>
      <c r="W299" s="350"/>
      <c r="X299" s="350"/>
      <c r="Y299" s="350"/>
      <c r="Z299" s="350"/>
      <c r="AA299" s="350"/>
      <c r="AB299" s="350"/>
    </row>
    <row r="300" spans="1:28" x14ac:dyDescent="0.25">
      <c r="A300" s="214"/>
      <c r="C300" s="268" t="s">
        <v>266</v>
      </c>
      <c r="E300" s="216" t="s">
        <v>294</v>
      </c>
      <c r="F300" s="216" t="s">
        <v>178</v>
      </c>
      <c r="G300" s="332">
        <f>'KIUC Adj Wtd. NS-% of Tot Ret'!$U$108</f>
        <v>-3</v>
      </c>
      <c r="I300" s="218">
        <v>26286452.559999999</v>
      </c>
      <c r="J300" s="231"/>
      <c r="K300" s="220">
        <v>421424</v>
      </c>
      <c r="L300" s="220"/>
      <c r="M300" s="333">
        <f t="shared" ref="M300:M315" si="37">ROUND(I300*(1-(G300/100))-K300,0)</f>
        <v>26653622</v>
      </c>
      <c r="N300" s="220"/>
      <c r="O300" s="220">
        <f t="shared" ref="O300:O315" si="38">ROUND(M300/S300,0)</f>
        <v>715533</v>
      </c>
      <c r="Q300" s="340">
        <f t="shared" ref="Q300:Q315" si="39">ROUND(O300/I300*100,2)</f>
        <v>2.72</v>
      </c>
      <c r="S300" s="222">
        <f t="shared" ref="S300:S315" si="40">U300+AA300</f>
        <v>37.250017970743627</v>
      </c>
      <c r="U300" s="354">
        <v>37.250017970743627</v>
      </c>
      <c r="V300" s="350"/>
      <c r="W300" s="350">
        <v>40</v>
      </c>
      <c r="X300" s="350"/>
      <c r="Y300" s="350">
        <v>40</v>
      </c>
      <c r="Z300" s="350"/>
      <c r="AA300" s="350">
        <f t="shared" si="36"/>
        <v>0</v>
      </c>
      <c r="AB300" s="350"/>
    </row>
    <row r="301" spans="1:28" x14ac:dyDescent="0.25">
      <c r="A301" s="214"/>
      <c r="C301" s="268" t="s">
        <v>268</v>
      </c>
      <c r="E301" s="216" t="s">
        <v>294</v>
      </c>
      <c r="F301" s="216" t="s">
        <v>178</v>
      </c>
      <c r="G301" s="332">
        <f>'KIUC Adj Wtd. NS-% of Tot Ret'!$U$134</f>
        <v>-3</v>
      </c>
      <c r="I301" s="218">
        <v>1889943.86</v>
      </c>
      <c r="J301" s="231"/>
      <c r="K301" s="220">
        <v>754635</v>
      </c>
      <c r="L301" s="220"/>
      <c r="M301" s="333">
        <f t="shared" si="37"/>
        <v>1192007</v>
      </c>
      <c r="N301" s="220"/>
      <c r="O301" s="220">
        <f t="shared" si="38"/>
        <v>45754</v>
      </c>
      <c r="Q301" s="340">
        <f t="shared" si="39"/>
        <v>2.42</v>
      </c>
      <c r="S301" s="222">
        <f t="shared" si="40"/>
        <v>26.052541600182359</v>
      </c>
      <c r="U301" s="355">
        <v>16.052541600182359</v>
      </c>
      <c r="V301" s="350"/>
      <c r="W301" s="350">
        <v>30</v>
      </c>
      <c r="X301" s="350"/>
      <c r="Y301" s="350">
        <v>40</v>
      </c>
      <c r="Z301" s="350"/>
      <c r="AA301" s="350">
        <f t="shared" si="36"/>
        <v>10</v>
      </c>
      <c r="AB301" s="350"/>
    </row>
    <row r="302" spans="1:28" x14ac:dyDescent="0.25">
      <c r="A302" s="214"/>
      <c r="C302" s="268" t="s">
        <v>269</v>
      </c>
      <c r="E302" s="216" t="s">
        <v>294</v>
      </c>
      <c r="F302" s="216" t="s">
        <v>178</v>
      </c>
      <c r="G302" s="332">
        <f>'KIUC Adj Wtd. NS-% of Tot Ret'!$U$134</f>
        <v>-3</v>
      </c>
      <c r="I302" s="218">
        <v>4329841.09</v>
      </c>
      <c r="J302" s="231"/>
      <c r="K302" s="220">
        <v>1688232</v>
      </c>
      <c r="L302" s="220"/>
      <c r="M302" s="333">
        <f t="shared" si="37"/>
        <v>2771504</v>
      </c>
      <c r="N302" s="220"/>
      <c r="O302" s="220">
        <f t="shared" si="38"/>
        <v>106634</v>
      </c>
      <c r="Q302" s="340">
        <f t="shared" si="39"/>
        <v>2.46</v>
      </c>
      <c r="S302" s="222">
        <f t="shared" si="40"/>
        <v>25.990844370591205</v>
      </c>
      <c r="U302" s="355">
        <v>15.990844370591207</v>
      </c>
      <c r="V302" s="350"/>
      <c r="W302" s="350">
        <v>30</v>
      </c>
      <c r="X302" s="350"/>
      <c r="Y302" s="350">
        <v>40</v>
      </c>
      <c r="Z302" s="350"/>
      <c r="AA302" s="350">
        <f t="shared" si="36"/>
        <v>10</v>
      </c>
      <c r="AB302" s="350"/>
    </row>
    <row r="303" spans="1:28" x14ac:dyDescent="0.25">
      <c r="A303" s="214"/>
      <c r="C303" s="268" t="s">
        <v>270</v>
      </c>
      <c r="E303" s="216" t="s">
        <v>294</v>
      </c>
      <c r="F303" s="216" t="s">
        <v>178</v>
      </c>
      <c r="G303" s="332">
        <f>'KIUC Adj Wtd. NS-% of Tot Ret'!$U$134</f>
        <v>-3</v>
      </c>
      <c r="I303" s="218">
        <v>3833038.02</v>
      </c>
      <c r="J303" s="231"/>
      <c r="K303" s="220">
        <v>1250888</v>
      </c>
      <c r="L303" s="220"/>
      <c r="M303" s="333">
        <f t="shared" si="37"/>
        <v>2697141</v>
      </c>
      <c r="N303" s="220"/>
      <c r="O303" s="220">
        <f t="shared" si="38"/>
        <v>96259</v>
      </c>
      <c r="Q303" s="340">
        <f t="shared" si="39"/>
        <v>2.5099999999999998</v>
      </c>
      <c r="S303" s="222">
        <f t="shared" si="40"/>
        <v>28.019578094280821</v>
      </c>
      <c r="U303" s="355">
        <v>18.019578094280821</v>
      </c>
      <c r="V303" s="350"/>
      <c r="W303" s="350">
        <v>30</v>
      </c>
      <c r="X303" s="350"/>
      <c r="Y303" s="350">
        <v>40</v>
      </c>
      <c r="Z303" s="350"/>
      <c r="AA303" s="350">
        <f t="shared" si="36"/>
        <v>10</v>
      </c>
      <c r="AB303" s="350"/>
    </row>
    <row r="304" spans="1:28" x14ac:dyDescent="0.25">
      <c r="A304" s="214"/>
      <c r="C304" s="268" t="s">
        <v>271</v>
      </c>
      <c r="E304" s="216" t="s">
        <v>294</v>
      </c>
      <c r="F304" s="216" t="s">
        <v>178</v>
      </c>
      <c r="G304" s="332">
        <f>'KIUC Adj Wtd. NS-% of Tot Ret'!$U$134</f>
        <v>-3</v>
      </c>
      <c r="I304" s="218">
        <v>3144581.31</v>
      </c>
      <c r="J304" s="231"/>
      <c r="K304" s="220">
        <v>1229820</v>
      </c>
      <c r="L304" s="220"/>
      <c r="M304" s="333">
        <f t="shared" si="37"/>
        <v>2009099</v>
      </c>
      <c r="N304" s="220"/>
      <c r="O304" s="220">
        <f t="shared" si="38"/>
        <v>71931</v>
      </c>
      <c r="Q304" s="340">
        <f t="shared" si="39"/>
        <v>2.29</v>
      </c>
      <c r="S304" s="222">
        <f t="shared" si="40"/>
        <v>27.930842754195293</v>
      </c>
      <c r="U304" s="355">
        <v>17.930842754195293</v>
      </c>
      <c r="V304" s="350"/>
      <c r="W304" s="350">
        <v>30</v>
      </c>
      <c r="X304" s="350"/>
      <c r="Y304" s="350">
        <v>40</v>
      </c>
      <c r="Z304" s="350"/>
      <c r="AA304" s="350">
        <f t="shared" si="36"/>
        <v>10</v>
      </c>
      <c r="AB304" s="350"/>
    </row>
    <row r="305" spans="1:28" x14ac:dyDescent="0.25">
      <c r="A305" s="214"/>
      <c r="C305" s="268" t="s">
        <v>272</v>
      </c>
      <c r="E305" s="216" t="s">
        <v>294</v>
      </c>
      <c r="F305" s="216" t="s">
        <v>178</v>
      </c>
      <c r="G305" s="332">
        <f>'KIUC Adj Wtd. NS-% of Tot Ret'!$U$134</f>
        <v>-3</v>
      </c>
      <c r="I305" s="218">
        <v>3423274.57</v>
      </c>
      <c r="J305" s="231"/>
      <c r="K305" s="220">
        <v>1257225</v>
      </c>
      <c r="L305" s="220"/>
      <c r="M305" s="333">
        <f t="shared" si="37"/>
        <v>2268748</v>
      </c>
      <c r="N305" s="220"/>
      <c r="O305" s="220">
        <f t="shared" si="38"/>
        <v>81142</v>
      </c>
      <c r="Q305" s="340">
        <f t="shared" si="39"/>
        <v>2.37</v>
      </c>
      <c r="S305" s="222">
        <f t="shared" si="40"/>
        <v>27.960200082123258</v>
      </c>
      <c r="U305" s="355">
        <v>17.960200082123258</v>
      </c>
      <c r="V305" s="350"/>
      <c r="W305" s="350">
        <v>30</v>
      </c>
      <c r="X305" s="350"/>
      <c r="Y305" s="350">
        <v>40</v>
      </c>
      <c r="Z305" s="350"/>
      <c r="AA305" s="350">
        <f t="shared" si="36"/>
        <v>10</v>
      </c>
      <c r="AB305" s="350"/>
    </row>
    <row r="306" spans="1:28" x14ac:dyDescent="0.25">
      <c r="A306" s="214"/>
      <c r="C306" s="268" t="s">
        <v>273</v>
      </c>
      <c r="E306" s="216" t="s">
        <v>294</v>
      </c>
      <c r="F306" s="216" t="s">
        <v>178</v>
      </c>
      <c r="G306" s="332">
        <f>'KIUC Adj Wtd. NS-% of Tot Ret'!$U$134</f>
        <v>-3</v>
      </c>
      <c r="I306" s="218">
        <v>7261076.0700000003</v>
      </c>
      <c r="J306" s="231"/>
      <c r="K306" s="220">
        <v>2513401</v>
      </c>
      <c r="L306" s="220"/>
      <c r="M306" s="333">
        <f t="shared" si="37"/>
        <v>4965507</v>
      </c>
      <c r="N306" s="220"/>
      <c r="O306" s="220">
        <f t="shared" si="38"/>
        <v>177741</v>
      </c>
      <c r="Q306" s="340">
        <f t="shared" si="39"/>
        <v>2.4500000000000002</v>
      </c>
      <c r="S306" s="222">
        <f t="shared" si="40"/>
        <v>27.93674303050572</v>
      </c>
      <c r="U306" s="355">
        <v>17.93674303050572</v>
      </c>
      <c r="V306" s="350"/>
      <c r="W306" s="350">
        <v>30</v>
      </c>
      <c r="X306" s="350"/>
      <c r="Y306" s="350">
        <v>40</v>
      </c>
      <c r="Z306" s="350"/>
      <c r="AA306" s="350">
        <f t="shared" si="36"/>
        <v>10</v>
      </c>
      <c r="AB306" s="350"/>
    </row>
    <row r="307" spans="1:28" x14ac:dyDescent="0.25">
      <c r="A307" s="214"/>
      <c r="C307" s="268" t="s">
        <v>274</v>
      </c>
      <c r="E307" s="216" t="s">
        <v>294</v>
      </c>
      <c r="F307" s="216" t="s">
        <v>178</v>
      </c>
      <c r="G307" s="332">
        <f>'KIUC Adj Wtd. NS-% of Tot Ret'!$U$99</f>
        <v>-2</v>
      </c>
      <c r="I307" s="218">
        <v>2310232.75</v>
      </c>
      <c r="J307" s="231"/>
      <c r="K307" s="220">
        <v>1003516</v>
      </c>
      <c r="L307" s="220"/>
      <c r="M307" s="333">
        <f t="shared" si="37"/>
        <v>1352921</v>
      </c>
      <c r="N307" s="220"/>
      <c r="O307" s="220">
        <f t="shared" si="38"/>
        <v>54033</v>
      </c>
      <c r="Q307" s="340">
        <f t="shared" si="39"/>
        <v>2.34</v>
      </c>
      <c r="S307" s="222">
        <f t="shared" si="40"/>
        <v>25.038640367047641</v>
      </c>
      <c r="U307" s="355">
        <v>15.038640367047643</v>
      </c>
      <c r="V307" s="350"/>
      <c r="W307" s="350">
        <v>30</v>
      </c>
      <c r="X307" s="350"/>
      <c r="Y307" s="350">
        <v>40</v>
      </c>
      <c r="Z307" s="350"/>
      <c r="AA307" s="350">
        <f t="shared" si="36"/>
        <v>10</v>
      </c>
      <c r="AB307" s="350"/>
    </row>
    <row r="308" spans="1:28" x14ac:dyDescent="0.25">
      <c r="A308" s="214"/>
      <c r="C308" s="268" t="s">
        <v>275</v>
      </c>
      <c r="E308" s="216" t="s">
        <v>294</v>
      </c>
      <c r="F308" s="216" t="s">
        <v>178</v>
      </c>
      <c r="G308" s="332">
        <f>'KIUC Adj Wtd. NS-% of Tot Ret'!$U$99</f>
        <v>-2</v>
      </c>
      <c r="I308" s="218">
        <v>2026642.95</v>
      </c>
      <c r="J308" s="231"/>
      <c r="K308" s="220">
        <v>987425</v>
      </c>
      <c r="L308" s="220"/>
      <c r="M308" s="333">
        <f t="shared" si="37"/>
        <v>1079751</v>
      </c>
      <c r="N308" s="220"/>
      <c r="O308" s="220">
        <f t="shared" si="38"/>
        <v>46703</v>
      </c>
      <c r="Q308" s="340">
        <f t="shared" si="39"/>
        <v>2.2999999999999998</v>
      </c>
      <c r="S308" s="222">
        <f t="shared" si="40"/>
        <v>23.119645872211855</v>
      </c>
      <c r="U308" s="355">
        <v>13.119645872211855</v>
      </c>
      <c r="V308" s="350"/>
      <c r="W308" s="350">
        <v>30</v>
      </c>
      <c r="X308" s="350"/>
      <c r="Y308" s="350">
        <v>40</v>
      </c>
      <c r="Z308" s="350"/>
      <c r="AA308" s="350">
        <f t="shared" si="36"/>
        <v>10</v>
      </c>
      <c r="AB308" s="350"/>
    </row>
    <row r="309" spans="1:28" x14ac:dyDescent="0.25">
      <c r="A309" s="214"/>
      <c r="C309" s="268" t="s">
        <v>276</v>
      </c>
      <c r="E309" s="216" t="s">
        <v>294</v>
      </c>
      <c r="F309" s="216" t="s">
        <v>178</v>
      </c>
      <c r="G309" s="332">
        <f>'KIUC Adj Wtd. NS-% of Tot Ret'!$U$99</f>
        <v>-2</v>
      </c>
      <c r="I309" s="218">
        <v>1987208.52</v>
      </c>
      <c r="J309" s="231"/>
      <c r="K309" s="220">
        <v>966000</v>
      </c>
      <c r="L309" s="220"/>
      <c r="M309" s="333">
        <f t="shared" si="37"/>
        <v>1060953</v>
      </c>
      <c r="N309" s="220"/>
      <c r="O309" s="220">
        <f t="shared" si="38"/>
        <v>45900</v>
      </c>
      <c r="Q309" s="340">
        <f t="shared" si="39"/>
        <v>2.31</v>
      </c>
      <c r="S309" s="222">
        <f t="shared" si="40"/>
        <v>23.11458604125459</v>
      </c>
      <c r="U309" s="355">
        <v>13.114586041254592</v>
      </c>
      <c r="V309" s="350"/>
      <c r="W309" s="350">
        <v>30</v>
      </c>
      <c r="X309" s="350"/>
      <c r="Y309" s="350">
        <v>40</v>
      </c>
      <c r="Z309" s="350"/>
      <c r="AA309" s="350">
        <f t="shared" si="36"/>
        <v>10</v>
      </c>
      <c r="AB309" s="350"/>
    </row>
    <row r="310" spans="1:28" x14ac:dyDescent="0.25">
      <c r="A310" s="214"/>
      <c r="C310" s="268" t="s">
        <v>277</v>
      </c>
      <c r="E310" s="216" t="s">
        <v>294</v>
      </c>
      <c r="F310" s="216" t="s">
        <v>178</v>
      </c>
      <c r="G310" s="332">
        <f>'KIUC Adj Wtd. NS-% of Tot Ret'!$U$99</f>
        <v>-2</v>
      </c>
      <c r="I310" s="218">
        <v>3326335.69</v>
      </c>
      <c r="J310" s="231"/>
      <c r="K310" s="220">
        <v>1750769</v>
      </c>
      <c r="L310" s="220"/>
      <c r="M310" s="333">
        <f t="shared" si="37"/>
        <v>1642093</v>
      </c>
      <c r="N310" s="220"/>
      <c r="O310" s="220">
        <f t="shared" si="38"/>
        <v>85053</v>
      </c>
      <c r="Q310" s="340">
        <f t="shared" si="39"/>
        <v>2.56</v>
      </c>
      <c r="S310" s="222">
        <f t="shared" si="40"/>
        <v>19.306781396832911</v>
      </c>
      <c r="U310" s="355">
        <v>9.3067813968329123</v>
      </c>
      <c r="V310" s="350"/>
      <c r="W310" s="350">
        <v>30</v>
      </c>
      <c r="X310" s="350"/>
      <c r="Y310" s="350">
        <v>40</v>
      </c>
      <c r="Z310" s="350"/>
      <c r="AA310" s="350">
        <f t="shared" si="36"/>
        <v>10</v>
      </c>
      <c r="AB310" s="350"/>
    </row>
    <row r="311" spans="1:28" x14ac:dyDescent="0.25">
      <c r="A311" s="214"/>
      <c r="C311" s="268" t="s">
        <v>278</v>
      </c>
      <c r="E311" s="216" t="s">
        <v>294</v>
      </c>
      <c r="F311" s="216" t="s">
        <v>178</v>
      </c>
      <c r="G311" s="332">
        <f>'KIUC Adj Wtd. NS-% of Tot Ret'!$U$99</f>
        <v>-2</v>
      </c>
      <c r="I311" s="218">
        <v>4707156.4800000004</v>
      </c>
      <c r="J311" s="231"/>
      <c r="K311" s="220">
        <v>2494754</v>
      </c>
      <c r="L311" s="220"/>
      <c r="M311" s="333">
        <f t="shared" si="37"/>
        <v>2306546</v>
      </c>
      <c r="N311" s="220"/>
      <c r="O311" s="220">
        <f t="shared" si="38"/>
        <v>129286</v>
      </c>
      <c r="Q311" s="340">
        <f t="shared" si="39"/>
        <v>2.75</v>
      </c>
      <c r="S311" s="222">
        <f t="shared" si="40"/>
        <v>17.840716024731577</v>
      </c>
      <c r="U311" s="355">
        <v>14.840716024731579</v>
      </c>
      <c r="V311" s="350"/>
      <c r="W311" s="350">
        <v>37</v>
      </c>
      <c r="X311" s="350"/>
      <c r="Y311" s="350">
        <v>40</v>
      </c>
      <c r="Z311" s="350"/>
      <c r="AA311" s="350">
        <f t="shared" si="36"/>
        <v>3</v>
      </c>
      <c r="AB311" s="350"/>
    </row>
    <row r="312" spans="1:28" x14ac:dyDescent="0.25">
      <c r="A312" s="214"/>
      <c r="C312" s="268" t="s">
        <v>279</v>
      </c>
      <c r="E312" s="216" t="s">
        <v>294</v>
      </c>
      <c r="F312" s="216" t="s">
        <v>178</v>
      </c>
      <c r="G312" s="332">
        <f>'KIUC Adj Wtd. NS-% of Tot Ret'!$U$99</f>
        <v>-2</v>
      </c>
      <c r="I312" s="218">
        <v>3245891.87</v>
      </c>
      <c r="J312" s="231"/>
      <c r="K312" s="220">
        <v>1659633</v>
      </c>
      <c r="L312" s="220"/>
      <c r="M312" s="333">
        <f t="shared" si="37"/>
        <v>1651177</v>
      </c>
      <c r="N312" s="220"/>
      <c r="O312" s="220">
        <f t="shared" si="38"/>
        <v>87688</v>
      </c>
      <c r="P312" s="220"/>
      <c r="Q312" s="340">
        <f t="shared" si="39"/>
        <v>2.7</v>
      </c>
      <c r="S312" s="222">
        <f t="shared" si="40"/>
        <v>18.830115388075203</v>
      </c>
      <c r="U312" s="355">
        <v>14.830115388075203</v>
      </c>
      <c r="V312" s="350"/>
      <c r="W312" s="350">
        <v>36</v>
      </c>
      <c r="X312" s="350"/>
      <c r="Y312" s="350">
        <v>40</v>
      </c>
      <c r="Z312" s="350"/>
      <c r="AA312" s="350">
        <f t="shared" si="36"/>
        <v>4</v>
      </c>
      <c r="AB312" s="350"/>
    </row>
    <row r="313" spans="1:28" x14ac:dyDescent="0.25">
      <c r="A313" s="214"/>
      <c r="C313" s="268" t="s">
        <v>280</v>
      </c>
      <c r="E313" s="216" t="s">
        <v>294</v>
      </c>
      <c r="F313" s="216" t="s">
        <v>178</v>
      </c>
      <c r="G313" s="332">
        <f>'KIUC Adj Wtd. NS-% of Tot Ret'!$U$99</f>
        <v>-2</v>
      </c>
      <c r="I313" s="218">
        <v>2454258.42</v>
      </c>
      <c r="J313" s="231"/>
      <c r="K313" s="220">
        <v>1381238</v>
      </c>
      <c r="L313" s="220"/>
      <c r="M313" s="333">
        <f t="shared" si="37"/>
        <v>1122106</v>
      </c>
      <c r="N313" s="220"/>
      <c r="O313" s="220">
        <f t="shared" si="38"/>
        <v>55233</v>
      </c>
      <c r="Q313" s="340">
        <f t="shared" si="39"/>
        <v>2.25</v>
      </c>
      <c r="S313" s="222">
        <f t="shared" si="40"/>
        <v>20.315894588547277</v>
      </c>
      <c r="U313" s="355">
        <v>10.315894588547277</v>
      </c>
      <c r="V313" s="350"/>
      <c r="W313" s="350">
        <v>30</v>
      </c>
      <c r="X313" s="350"/>
      <c r="Y313" s="350">
        <v>40</v>
      </c>
      <c r="Z313" s="350"/>
      <c r="AA313" s="350">
        <f t="shared" si="36"/>
        <v>10</v>
      </c>
      <c r="AB313" s="350"/>
    </row>
    <row r="314" spans="1:28" x14ac:dyDescent="0.25">
      <c r="A314" s="214"/>
      <c r="C314" s="268" t="s">
        <v>281</v>
      </c>
      <c r="E314" s="216" t="s">
        <v>294</v>
      </c>
      <c r="F314" s="216" t="s">
        <v>178</v>
      </c>
      <c r="G314" s="332">
        <f>'KIUC Adj Wtd. NS-% of Tot Ret'!$U$116</f>
        <v>-1</v>
      </c>
      <c r="I314" s="218">
        <v>816263.41</v>
      </c>
      <c r="J314" s="231"/>
      <c r="K314" s="220">
        <v>105619</v>
      </c>
      <c r="L314" s="220"/>
      <c r="M314" s="333">
        <f t="shared" si="37"/>
        <v>718807</v>
      </c>
      <c r="N314" s="220"/>
      <c r="O314" s="220">
        <f t="shared" si="38"/>
        <v>164120</v>
      </c>
      <c r="Q314" s="340">
        <f t="shared" si="39"/>
        <v>20.11</v>
      </c>
      <c r="S314" s="222">
        <f t="shared" si="40"/>
        <v>4.3797527833980121</v>
      </c>
      <c r="U314" s="355">
        <v>4.3797527833980121</v>
      </c>
      <c r="V314" s="350"/>
      <c r="W314" s="350">
        <v>50</v>
      </c>
      <c r="X314" s="350"/>
      <c r="Y314" s="350">
        <v>50</v>
      </c>
      <c r="Z314" s="350"/>
      <c r="AA314" s="350">
        <f t="shared" si="36"/>
        <v>0</v>
      </c>
      <c r="AB314" s="350"/>
    </row>
    <row r="315" spans="1:28" x14ac:dyDescent="0.25">
      <c r="A315" s="214"/>
      <c r="C315" s="268" t="s">
        <v>282</v>
      </c>
      <c r="E315" s="216" t="s">
        <v>294</v>
      </c>
      <c r="F315" s="216" t="s">
        <v>178</v>
      </c>
      <c r="G315" s="332">
        <f>'KIUC Adj Wtd. NS-% of Tot Ret'!$U$125</f>
        <v>-2</v>
      </c>
      <c r="I315" s="223">
        <v>2499650.62</v>
      </c>
      <c r="J315" s="231"/>
      <c r="K315" s="220">
        <v>1141302</v>
      </c>
      <c r="L315" s="220"/>
      <c r="M315" s="333">
        <f t="shared" si="37"/>
        <v>1408342</v>
      </c>
      <c r="N315" s="220"/>
      <c r="O315" s="220">
        <f t="shared" si="38"/>
        <v>56226</v>
      </c>
      <c r="Q315" s="345">
        <f t="shared" si="39"/>
        <v>2.25</v>
      </c>
      <c r="S315" s="336">
        <f t="shared" si="40"/>
        <v>25.047767269244581</v>
      </c>
      <c r="U315" s="355">
        <v>15.047767269244583</v>
      </c>
      <c r="V315" s="350"/>
      <c r="W315" s="350">
        <v>30</v>
      </c>
      <c r="X315" s="350"/>
      <c r="Y315" s="350">
        <v>40</v>
      </c>
      <c r="Z315" s="350"/>
      <c r="AA315" s="350">
        <f t="shared" si="36"/>
        <v>10</v>
      </c>
      <c r="AB315" s="350"/>
    </row>
    <row r="316" spans="1:28" x14ac:dyDescent="0.25">
      <c r="A316" s="214"/>
      <c r="E316" s="216"/>
      <c r="F316" s="216"/>
      <c r="G316" s="217"/>
      <c r="I316" s="218"/>
      <c r="K316" s="233"/>
      <c r="L316" s="211"/>
      <c r="M316" s="233"/>
      <c r="N316" s="211"/>
      <c r="O316" s="233"/>
      <c r="Q316" s="342"/>
      <c r="S316" s="222"/>
      <c r="U316" s="355"/>
      <c r="V316" s="350"/>
      <c r="W316" s="350"/>
      <c r="X316" s="350"/>
      <c r="Y316" s="350"/>
      <c r="Z316" s="350"/>
      <c r="AA316" s="350"/>
      <c r="AB316" s="350"/>
    </row>
    <row r="317" spans="1:28" ht="15.6" x14ac:dyDescent="0.3">
      <c r="A317" s="214"/>
      <c r="C317" s="234" t="s">
        <v>295</v>
      </c>
      <c r="E317" s="216"/>
      <c r="F317" s="216"/>
      <c r="G317" s="217"/>
      <c r="I317" s="218">
        <f>+SUBTOTAL(9,I300:I316)</f>
        <v>73541848.190000013</v>
      </c>
      <c r="K317" s="211">
        <f>+SUBTOTAL(9,K300:K316)</f>
        <v>20605881</v>
      </c>
      <c r="L317" s="211"/>
      <c r="M317" s="211">
        <f>+SUBTOTAL(9,M300:M316)</f>
        <v>54900324</v>
      </c>
      <c r="N317" s="211"/>
      <c r="O317" s="211">
        <f>+SUBTOTAL(9,O300:O316)</f>
        <v>2019236</v>
      </c>
      <c r="Q317" s="342">
        <f>O317/I317*100</f>
        <v>2.7456965655570365</v>
      </c>
      <c r="S317" s="222">
        <f>ROUND(M317/O317,1)</f>
        <v>27.2</v>
      </c>
      <c r="U317" s="355"/>
      <c r="V317" s="350"/>
      <c r="W317" s="350"/>
      <c r="X317" s="350"/>
      <c r="Y317" s="350"/>
      <c r="Z317" s="350"/>
      <c r="AA317" s="350"/>
      <c r="AB317" s="350"/>
    </row>
    <row r="318" spans="1:28" x14ac:dyDescent="0.25">
      <c r="A318" s="214"/>
      <c r="E318" s="216"/>
      <c r="F318" s="216"/>
      <c r="G318" s="217"/>
      <c r="I318" s="218"/>
      <c r="K318" s="211"/>
      <c r="L318" s="211"/>
      <c r="M318" s="211"/>
      <c r="N318" s="211"/>
      <c r="O318" s="211"/>
      <c r="Q318" s="342"/>
      <c r="S318" s="222"/>
      <c r="U318" s="355"/>
      <c r="V318" s="350"/>
      <c r="W318" s="350"/>
      <c r="X318" s="350"/>
      <c r="Y318" s="350"/>
      <c r="Z318" s="350"/>
      <c r="AA318" s="350"/>
      <c r="AB318" s="350"/>
    </row>
    <row r="319" spans="1:28" x14ac:dyDescent="0.25">
      <c r="A319" s="214">
        <v>346</v>
      </c>
      <c r="C319" s="112" t="s">
        <v>296</v>
      </c>
      <c r="I319" s="218"/>
      <c r="K319" s="211"/>
      <c r="L319" s="211"/>
      <c r="M319" s="211"/>
      <c r="N319" s="211"/>
      <c r="O319" s="211"/>
      <c r="Q319" s="342"/>
      <c r="S319" s="222"/>
      <c r="U319" s="355"/>
      <c r="V319" s="350"/>
      <c r="W319" s="350"/>
      <c r="X319" s="350"/>
      <c r="Y319" s="350"/>
      <c r="Z319" s="350"/>
      <c r="AA319" s="350"/>
      <c r="AB319" s="350"/>
    </row>
    <row r="320" spans="1:28" x14ac:dyDescent="0.25">
      <c r="A320" s="214"/>
      <c r="C320" s="268" t="s">
        <v>266</v>
      </c>
      <c r="E320" s="216" t="s">
        <v>297</v>
      </c>
      <c r="F320" s="216" t="s">
        <v>178</v>
      </c>
      <c r="G320" s="332">
        <f>'KIUC Adj Wtd. NS-% of Tot Ret'!$U$108</f>
        <v>-3</v>
      </c>
      <c r="I320" s="218">
        <v>21065.55</v>
      </c>
      <c r="J320" s="231"/>
      <c r="K320" s="220">
        <v>88</v>
      </c>
      <c r="L320" s="220"/>
      <c r="M320" s="333">
        <f t="shared" ref="M320:M334" si="41">ROUND(I320*(1-(G320/100))-K320,0)</f>
        <v>21610</v>
      </c>
      <c r="N320" s="220"/>
      <c r="O320" s="220">
        <f t="shared" ref="O320:O334" si="42">ROUND(M320/S320,0)</f>
        <v>644</v>
      </c>
      <c r="Q320" s="340">
        <f t="shared" ref="Q320:Q334" si="43">ROUND(O320/I320*100,2)</f>
        <v>3.06</v>
      </c>
      <c r="S320" s="222">
        <f t="shared" ref="S320:S334" si="44">U320+AA320</f>
        <v>33.578571428571429</v>
      </c>
      <c r="U320" s="354">
        <v>33.578571428571429</v>
      </c>
      <c r="V320" s="350"/>
      <c r="W320" s="350">
        <v>40</v>
      </c>
      <c r="X320" s="350"/>
      <c r="Y320" s="350">
        <v>40</v>
      </c>
      <c r="Z320" s="350"/>
      <c r="AA320" s="350">
        <f t="shared" si="36"/>
        <v>0</v>
      </c>
      <c r="AB320" s="350"/>
    </row>
    <row r="321" spans="1:28" x14ac:dyDescent="0.25">
      <c r="A321" s="214"/>
      <c r="C321" s="268" t="s">
        <v>268</v>
      </c>
      <c r="E321" s="216" t="s">
        <v>297</v>
      </c>
      <c r="F321" s="216" t="s">
        <v>178</v>
      </c>
      <c r="G321" s="332">
        <f>'KIUC Adj Wtd. NS-% of Tot Ret'!$U$134</f>
        <v>-3</v>
      </c>
      <c r="I321" s="218">
        <v>28963.63</v>
      </c>
      <c r="J321" s="231"/>
      <c r="K321" s="220">
        <v>12880</v>
      </c>
      <c r="L321" s="220"/>
      <c r="M321" s="333">
        <f t="shared" si="41"/>
        <v>16953</v>
      </c>
      <c r="N321" s="220"/>
      <c r="O321" s="220">
        <f t="shared" si="42"/>
        <v>665</v>
      </c>
      <c r="Q321" s="340">
        <f t="shared" si="43"/>
        <v>2.2999999999999998</v>
      </c>
      <c r="S321" s="222">
        <f t="shared" si="44"/>
        <v>25.492728828058169</v>
      </c>
      <c r="U321" s="355">
        <v>15.492728828058169</v>
      </c>
      <c r="V321" s="350"/>
      <c r="W321" s="350">
        <v>30</v>
      </c>
      <c r="X321" s="350"/>
      <c r="Y321" s="350">
        <v>40</v>
      </c>
      <c r="Z321" s="350"/>
      <c r="AA321" s="350">
        <f t="shared" si="36"/>
        <v>10</v>
      </c>
      <c r="AB321" s="350"/>
    </row>
    <row r="322" spans="1:28" x14ac:dyDescent="0.25">
      <c r="A322" s="214"/>
      <c r="C322" s="268" t="s">
        <v>270</v>
      </c>
      <c r="E322" s="216" t="s">
        <v>297</v>
      </c>
      <c r="F322" s="216" t="s">
        <v>178</v>
      </c>
      <c r="G322" s="332">
        <f>'KIUC Adj Wtd. NS-% of Tot Ret'!$U$134</f>
        <v>-3</v>
      </c>
      <c r="I322" s="218">
        <v>8888.93</v>
      </c>
      <c r="J322" s="231"/>
      <c r="K322" s="220">
        <v>3661</v>
      </c>
      <c r="L322" s="220"/>
      <c r="M322" s="333">
        <f t="shared" si="41"/>
        <v>5495</v>
      </c>
      <c r="N322" s="220"/>
      <c r="O322" s="220">
        <f t="shared" si="42"/>
        <v>204</v>
      </c>
      <c r="Q322" s="340">
        <f t="shared" si="43"/>
        <v>2.29</v>
      </c>
      <c r="S322" s="222">
        <f t="shared" si="44"/>
        <v>26.907514450867051</v>
      </c>
      <c r="U322" s="355">
        <v>16.907514450867051</v>
      </c>
      <c r="V322" s="350"/>
      <c r="W322" s="350">
        <v>30</v>
      </c>
      <c r="X322" s="350"/>
      <c r="Y322" s="350">
        <v>40</v>
      </c>
      <c r="Z322" s="350"/>
      <c r="AA322" s="350">
        <f t="shared" si="36"/>
        <v>10</v>
      </c>
      <c r="AB322" s="350"/>
    </row>
    <row r="323" spans="1:28" x14ac:dyDescent="0.25">
      <c r="A323" s="214"/>
      <c r="C323" s="268" t="s">
        <v>271</v>
      </c>
      <c r="E323" s="216" t="s">
        <v>297</v>
      </c>
      <c r="F323" s="216" t="s">
        <v>178</v>
      </c>
      <c r="G323" s="332">
        <f>'KIUC Adj Wtd. NS-% of Tot Ret'!$U$134</f>
        <v>-3</v>
      </c>
      <c r="I323" s="218">
        <v>8861.01</v>
      </c>
      <c r="J323" s="231"/>
      <c r="K323" s="220">
        <v>3649</v>
      </c>
      <c r="L323" s="220"/>
      <c r="M323" s="333">
        <f t="shared" si="41"/>
        <v>5478</v>
      </c>
      <c r="N323" s="220"/>
      <c r="O323" s="220">
        <f t="shared" si="42"/>
        <v>204</v>
      </c>
      <c r="Q323" s="340">
        <f t="shared" si="43"/>
        <v>2.2999999999999998</v>
      </c>
      <c r="S323" s="222">
        <f t="shared" si="44"/>
        <v>26.904347826086955</v>
      </c>
      <c r="U323" s="355">
        <v>16.904347826086955</v>
      </c>
      <c r="V323" s="350"/>
      <c r="W323" s="350">
        <v>30</v>
      </c>
      <c r="X323" s="350"/>
      <c r="Y323" s="350">
        <v>40</v>
      </c>
      <c r="Z323" s="350"/>
      <c r="AA323" s="350">
        <f t="shared" si="36"/>
        <v>10</v>
      </c>
      <c r="AB323" s="350"/>
    </row>
    <row r="324" spans="1:28" x14ac:dyDescent="0.25">
      <c r="A324" s="214"/>
      <c r="C324" s="268" t="s">
        <v>272</v>
      </c>
      <c r="E324" s="216" t="s">
        <v>297</v>
      </c>
      <c r="F324" s="216" t="s">
        <v>178</v>
      </c>
      <c r="G324" s="332">
        <f>'KIUC Adj Wtd. NS-% of Tot Ret'!$U$134</f>
        <v>-3</v>
      </c>
      <c r="I324" s="218">
        <v>9113.52</v>
      </c>
      <c r="J324" s="231"/>
      <c r="K324" s="220">
        <v>3730</v>
      </c>
      <c r="L324" s="220"/>
      <c r="M324" s="333">
        <f t="shared" si="41"/>
        <v>5657</v>
      </c>
      <c r="N324" s="220"/>
      <c r="O324" s="220">
        <f t="shared" si="42"/>
        <v>210</v>
      </c>
      <c r="Q324" s="340">
        <f t="shared" si="43"/>
        <v>2.2999999999999998</v>
      </c>
      <c r="S324" s="222">
        <f t="shared" si="44"/>
        <v>26.912921348314608</v>
      </c>
      <c r="U324" s="355">
        <v>16.912921348314608</v>
      </c>
      <c r="V324" s="350"/>
      <c r="W324" s="350">
        <v>30</v>
      </c>
      <c r="X324" s="350"/>
      <c r="Y324" s="350">
        <v>40</v>
      </c>
      <c r="Z324" s="350"/>
      <c r="AA324" s="350">
        <f t="shared" si="36"/>
        <v>10</v>
      </c>
      <c r="AB324" s="350"/>
    </row>
    <row r="325" spans="1:28" x14ac:dyDescent="0.25">
      <c r="A325" s="214"/>
      <c r="C325" s="268" t="s">
        <v>273</v>
      </c>
      <c r="E325" s="216" t="s">
        <v>297</v>
      </c>
      <c r="F325" s="216" t="s">
        <v>178</v>
      </c>
      <c r="G325" s="332">
        <f>'KIUC Adj Wtd. NS-% of Tot Ret'!$U$134</f>
        <v>-3</v>
      </c>
      <c r="I325" s="218">
        <v>41868.51</v>
      </c>
      <c r="J325" s="231"/>
      <c r="K325" s="220">
        <v>11271</v>
      </c>
      <c r="L325" s="220"/>
      <c r="M325" s="333">
        <f t="shared" si="41"/>
        <v>31854</v>
      </c>
      <c r="N325" s="220"/>
      <c r="O325" s="220">
        <f t="shared" si="42"/>
        <v>1164</v>
      </c>
      <c r="Q325" s="340">
        <f t="shared" si="43"/>
        <v>2.78</v>
      </c>
      <c r="S325" s="222">
        <f t="shared" si="44"/>
        <v>27.372020725388602</v>
      </c>
      <c r="U325" s="355">
        <v>17.372020725388602</v>
      </c>
      <c r="V325" s="350"/>
      <c r="W325" s="350">
        <v>30</v>
      </c>
      <c r="X325" s="350"/>
      <c r="Y325" s="350">
        <v>40</v>
      </c>
      <c r="Z325" s="350"/>
      <c r="AA325" s="350">
        <f t="shared" si="36"/>
        <v>10</v>
      </c>
      <c r="AB325" s="350"/>
    </row>
    <row r="326" spans="1:28" x14ac:dyDescent="0.25">
      <c r="A326" s="214"/>
      <c r="C326" s="268" t="s">
        <v>274</v>
      </c>
      <c r="E326" s="216" t="s">
        <v>297</v>
      </c>
      <c r="F326" s="216" t="s">
        <v>178</v>
      </c>
      <c r="G326" s="332">
        <f>'KIUC Adj Wtd. NS-% of Tot Ret'!$U$99</f>
        <v>-2</v>
      </c>
      <c r="I326" s="218">
        <v>2139352.61</v>
      </c>
      <c r="J326" s="231"/>
      <c r="K326" s="220">
        <v>1067229</v>
      </c>
      <c r="L326" s="220"/>
      <c r="M326" s="333">
        <f t="shared" si="41"/>
        <v>1114911</v>
      </c>
      <c r="N326" s="220"/>
      <c r="O326" s="220">
        <f t="shared" si="42"/>
        <v>45994</v>
      </c>
      <c r="Q326" s="340">
        <f t="shared" si="43"/>
        <v>2.15</v>
      </c>
      <c r="S326" s="222">
        <f t="shared" si="44"/>
        <v>24.240338445760102</v>
      </c>
      <c r="U326" s="355">
        <v>14.240338445760104</v>
      </c>
      <c r="V326" s="350"/>
      <c r="W326" s="350">
        <v>30</v>
      </c>
      <c r="X326" s="350"/>
      <c r="Y326" s="350">
        <v>40</v>
      </c>
      <c r="Z326" s="350"/>
      <c r="AA326" s="350">
        <f t="shared" si="36"/>
        <v>10</v>
      </c>
      <c r="AB326" s="350"/>
    </row>
    <row r="327" spans="1:28" x14ac:dyDescent="0.25">
      <c r="A327" s="235"/>
      <c r="C327" s="268" t="s">
        <v>275</v>
      </c>
      <c r="E327" s="216" t="s">
        <v>297</v>
      </c>
      <c r="F327" s="216" t="s">
        <v>178</v>
      </c>
      <c r="G327" s="332">
        <f>'KIUC Adj Wtd. NS-% of Tot Ret'!$U$99</f>
        <v>-2</v>
      </c>
      <c r="I327" s="218">
        <v>102224.96000000001</v>
      </c>
      <c r="J327" s="231"/>
      <c r="K327" s="220">
        <v>26854</v>
      </c>
      <c r="L327" s="220"/>
      <c r="M327" s="333">
        <f t="shared" si="41"/>
        <v>77415</v>
      </c>
      <c r="N327" s="220"/>
      <c r="O327" s="220">
        <f t="shared" si="42"/>
        <v>3368</v>
      </c>
      <c r="Q327" s="340">
        <f t="shared" si="43"/>
        <v>3.29</v>
      </c>
      <c r="S327" s="222">
        <f t="shared" si="44"/>
        <v>22.98410950283197</v>
      </c>
      <c r="U327" s="355">
        <v>12.98410950283197</v>
      </c>
      <c r="V327" s="350"/>
      <c r="W327" s="350">
        <v>30</v>
      </c>
      <c r="X327" s="350"/>
      <c r="Y327" s="350">
        <v>40</v>
      </c>
      <c r="Z327" s="350"/>
      <c r="AA327" s="350">
        <f t="shared" si="36"/>
        <v>10</v>
      </c>
      <c r="AB327" s="350"/>
    </row>
    <row r="328" spans="1:28" x14ac:dyDescent="0.25">
      <c r="A328" s="214"/>
      <c r="C328" s="268" t="s">
        <v>276</v>
      </c>
      <c r="E328" s="216" t="s">
        <v>297</v>
      </c>
      <c r="F328" s="216" t="s">
        <v>178</v>
      </c>
      <c r="G328" s="332">
        <f>'KIUC Adj Wtd. NS-% of Tot Ret'!$U$99</f>
        <v>-2</v>
      </c>
      <c r="I328" s="218">
        <v>84123.48</v>
      </c>
      <c r="J328" s="231"/>
      <c r="K328" s="220">
        <v>21717</v>
      </c>
      <c r="L328" s="220"/>
      <c r="M328" s="333">
        <f t="shared" si="41"/>
        <v>64089</v>
      </c>
      <c r="N328" s="220"/>
      <c r="O328" s="220">
        <f t="shared" si="42"/>
        <v>2785</v>
      </c>
      <c r="Q328" s="340">
        <f t="shared" si="43"/>
        <v>3.31</v>
      </c>
      <c r="S328" s="222">
        <f t="shared" si="44"/>
        <v>23.011049723756905</v>
      </c>
      <c r="U328" s="355">
        <v>13.011049723756907</v>
      </c>
      <c r="V328" s="350"/>
      <c r="W328" s="350">
        <v>30</v>
      </c>
      <c r="X328" s="350"/>
      <c r="Y328" s="350">
        <v>40</v>
      </c>
      <c r="Z328" s="350"/>
      <c r="AA328" s="350">
        <f t="shared" si="36"/>
        <v>10</v>
      </c>
      <c r="AB328" s="350"/>
    </row>
    <row r="329" spans="1:28" x14ac:dyDescent="0.25">
      <c r="A329" s="214"/>
      <c r="C329" s="268" t="s">
        <v>277</v>
      </c>
      <c r="E329" s="216" t="s">
        <v>297</v>
      </c>
      <c r="F329" s="216" t="s">
        <v>178</v>
      </c>
      <c r="G329" s="332">
        <f>'KIUC Adj Wtd. NS-% of Tot Ret'!$U$99</f>
        <v>-2</v>
      </c>
      <c r="I329" s="218">
        <v>291226.01</v>
      </c>
      <c r="J329" s="231"/>
      <c r="K329" s="220">
        <v>180825</v>
      </c>
      <c r="L329" s="220"/>
      <c r="M329" s="333">
        <f t="shared" si="41"/>
        <v>116226</v>
      </c>
      <c r="N329" s="220"/>
      <c r="O329" s="220">
        <f t="shared" si="42"/>
        <v>6112</v>
      </c>
      <c r="Q329" s="340">
        <f t="shared" si="43"/>
        <v>2.1</v>
      </c>
      <c r="S329" s="222">
        <f t="shared" si="44"/>
        <v>19.017305570876999</v>
      </c>
      <c r="U329" s="355">
        <v>9.0173055708769994</v>
      </c>
      <c r="V329" s="350"/>
      <c r="W329" s="350">
        <v>30</v>
      </c>
      <c r="X329" s="350"/>
      <c r="Y329" s="350">
        <v>40</v>
      </c>
      <c r="Z329" s="350"/>
      <c r="AA329" s="350">
        <f t="shared" si="36"/>
        <v>10</v>
      </c>
      <c r="AB329" s="350"/>
    </row>
    <row r="330" spans="1:28" x14ac:dyDescent="0.25">
      <c r="A330" s="214"/>
      <c r="C330" s="268" t="s">
        <v>278</v>
      </c>
      <c r="E330" s="216" t="s">
        <v>297</v>
      </c>
      <c r="F330" s="216" t="s">
        <v>178</v>
      </c>
      <c r="G330" s="332">
        <f>'KIUC Adj Wtd. NS-% of Tot Ret'!$U$99</f>
        <v>-2</v>
      </c>
      <c r="I330" s="218">
        <v>860425.29</v>
      </c>
      <c r="J330" s="231"/>
      <c r="K330" s="220">
        <v>524836</v>
      </c>
      <c r="L330" s="220"/>
      <c r="M330" s="333">
        <f t="shared" si="41"/>
        <v>352798</v>
      </c>
      <c r="N330" s="220"/>
      <c r="O330" s="220">
        <f t="shared" si="42"/>
        <v>20853</v>
      </c>
      <c r="Q330" s="340">
        <f t="shared" si="43"/>
        <v>2.42</v>
      </c>
      <c r="S330" s="222">
        <f t="shared" si="44"/>
        <v>16.918175744576111</v>
      </c>
      <c r="U330" s="355">
        <v>13.918175744576111</v>
      </c>
      <c r="V330" s="350"/>
      <c r="W330" s="350">
        <v>37</v>
      </c>
      <c r="X330" s="350"/>
      <c r="Y330" s="350">
        <v>40</v>
      </c>
      <c r="Z330" s="350"/>
      <c r="AA330" s="350">
        <f t="shared" si="36"/>
        <v>3</v>
      </c>
      <c r="AB330" s="350"/>
    </row>
    <row r="331" spans="1:28" x14ac:dyDescent="0.25">
      <c r="A331" s="214"/>
      <c r="C331" s="268" t="s">
        <v>279</v>
      </c>
      <c r="E331" s="216" t="s">
        <v>297</v>
      </c>
      <c r="F331" s="216" t="s">
        <v>178</v>
      </c>
      <c r="G331" s="332">
        <f>'KIUC Adj Wtd. NS-% of Tot Ret'!$U$99</f>
        <v>-2</v>
      </c>
      <c r="I331" s="218">
        <v>274390.87</v>
      </c>
      <c r="J331" s="231"/>
      <c r="K331" s="220">
        <v>170711</v>
      </c>
      <c r="L331" s="220"/>
      <c r="M331" s="333">
        <f t="shared" si="41"/>
        <v>109168</v>
      </c>
      <c r="N331" s="220"/>
      <c r="O331" s="220">
        <f t="shared" si="42"/>
        <v>6150</v>
      </c>
      <c r="Q331" s="340">
        <f t="shared" si="43"/>
        <v>2.2400000000000002</v>
      </c>
      <c r="S331" s="222">
        <f t="shared" si="44"/>
        <v>17.751902417188901</v>
      </c>
      <c r="U331" s="355">
        <v>13.7519024171889</v>
      </c>
      <c r="V331" s="350"/>
      <c r="W331" s="350">
        <v>36</v>
      </c>
      <c r="X331" s="350"/>
      <c r="Y331" s="350">
        <v>40</v>
      </c>
      <c r="Z331" s="350"/>
      <c r="AA331" s="350">
        <f t="shared" si="36"/>
        <v>4</v>
      </c>
      <c r="AB331" s="350"/>
    </row>
    <row r="332" spans="1:28" x14ac:dyDescent="0.25">
      <c r="A332" s="214"/>
      <c r="C332" s="268" t="s">
        <v>280</v>
      </c>
      <c r="E332" s="216" t="s">
        <v>297</v>
      </c>
      <c r="F332" s="216" t="s">
        <v>178</v>
      </c>
      <c r="G332" s="332">
        <f>'KIUC Adj Wtd. NS-% of Tot Ret'!$U$99</f>
        <v>-2</v>
      </c>
      <c r="I332" s="218">
        <v>590562.81999999995</v>
      </c>
      <c r="J332" s="231"/>
      <c r="K332" s="220">
        <v>323816</v>
      </c>
      <c r="L332" s="220"/>
      <c r="M332" s="333">
        <f t="shared" si="41"/>
        <v>278558</v>
      </c>
      <c r="N332" s="220"/>
      <c r="O332" s="220">
        <f t="shared" si="42"/>
        <v>13926</v>
      </c>
      <c r="Q332" s="340">
        <f t="shared" si="43"/>
        <v>2.36</v>
      </c>
      <c r="S332" s="222">
        <f t="shared" si="44"/>
        <v>20.003441781933894</v>
      </c>
      <c r="U332" s="355">
        <v>10.003441781933892</v>
      </c>
      <c r="V332" s="350"/>
      <c r="W332" s="350">
        <v>30</v>
      </c>
      <c r="X332" s="350"/>
      <c r="Y332" s="350">
        <v>40</v>
      </c>
      <c r="Z332" s="350"/>
      <c r="AA332" s="350">
        <f t="shared" si="36"/>
        <v>10</v>
      </c>
      <c r="AB332" s="350"/>
    </row>
    <row r="333" spans="1:28" x14ac:dyDescent="0.25">
      <c r="A333" s="214"/>
      <c r="C333" s="268" t="s">
        <v>281</v>
      </c>
      <c r="E333" s="216" t="s">
        <v>297</v>
      </c>
      <c r="F333" s="216" t="s">
        <v>178</v>
      </c>
      <c r="G333" s="332">
        <f>'KIUC Adj Wtd. NS-% of Tot Ret'!$U$116</f>
        <v>-1</v>
      </c>
      <c r="I333" s="218">
        <v>104991.22</v>
      </c>
      <c r="J333" s="231"/>
      <c r="K333" s="220">
        <v>35538</v>
      </c>
      <c r="L333" s="220"/>
      <c r="M333" s="333">
        <f t="shared" si="41"/>
        <v>70503</v>
      </c>
      <c r="N333" s="220"/>
      <c r="O333" s="220">
        <f t="shared" si="42"/>
        <v>16434</v>
      </c>
      <c r="Q333" s="340">
        <f t="shared" si="43"/>
        <v>15.65</v>
      </c>
      <c r="S333" s="222">
        <f t="shared" si="44"/>
        <v>4.2901910281176221</v>
      </c>
      <c r="U333" s="355">
        <v>4.2901910281176221</v>
      </c>
      <c r="V333" s="350"/>
      <c r="W333" s="350">
        <v>50</v>
      </c>
      <c r="X333" s="350"/>
      <c r="Y333" s="350">
        <v>50</v>
      </c>
      <c r="Z333" s="350"/>
      <c r="AA333" s="350">
        <f t="shared" si="36"/>
        <v>0</v>
      </c>
      <c r="AB333" s="350"/>
    </row>
    <row r="334" spans="1:28" x14ac:dyDescent="0.25">
      <c r="A334" s="214"/>
      <c r="C334" s="268" t="s">
        <v>282</v>
      </c>
      <c r="E334" s="216" t="s">
        <v>297</v>
      </c>
      <c r="F334" s="216" t="s">
        <v>178</v>
      </c>
      <c r="G334" s="332">
        <f>'KIUC Adj Wtd. NS-% of Tot Ret'!$U$125</f>
        <v>-2</v>
      </c>
      <c r="I334" s="223">
        <v>1089550.03</v>
      </c>
      <c r="J334" s="231"/>
      <c r="K334" s="220">
        <v>546300</v>
      </c>
      <c r="L334" s="220"/>
      <c r="M334" s="333">
        <f t="shared" si="41"/>
        <v>565041</v>
      </c>
      <c r="N334" s="220"/>
      <c r="O334" s="220">
        <f t="shared" si="42"/>
        <v>23319</v>
      </c>
      <c r="Q334" s="345">
        <f t="shared" si="43"/>
        <v>2.14</v>
      </c>
      <c r="S334" s="336">
        <f t="shared" si="44"/>
        <v>24.2304706680072</v>
      </c>
      <c r="U334" s="355">
        <v>14.230470668007202</v>
      </c>
      <c r="V334" s="350"/>
      <c r="W334" s="350">
        <v>30</v>
      </c>
      <c r="X334" s="350"/>
      <c r="Y334" s="350">
        <v>40</v>
      </c>
      <c r="Z334" s="350"/>
      <c r="AA334" s="350">
        <f t="shared" si="36"/>
        <v>10</v>
      </c>
      <c r="AB334" s="350"/>
    </row>
    <row r="335" spans="1:28" x14ac:dyDescent="0.25">
      <c r="A335" s="214"/>
      <c r="E335" s="216"/>
      <c r="F335" s="216"/>
      <c r="G335" s="217"/>
      <c r="I335" s="218"/>
      <c r="K335" s="233"/>
      <c r="L335" s="211"/>
      <c r="M335" s="233"/>
      <c r="N335" s="211"/>
      <c r="O335" s="233"/>
      <c r="Q335" s="342"/>
      <c r="S335" s="222"/>
      <c r="U335" s="352"/>
      <c r="V335" s="350"/>
      <c r="W335" s="350"/>
      <c r="X335" s="350"/>
      <c r="Y335" s="350"/>
      <c r="Z335" s="350"/>
      <c r="AA335" s="350"/>
      <c r="AB335" s="350"/>
    </row>
    <row r="336" spans="1:28" ht="15.6" x14ac:dyDescent="0.3">
      <c r="A336" s="214"/>
      <c r="C336" s="234" t="s">
        <v>298</v>
      </c>
      <c r="E336" s="216"/>
      <c r="F336" s="216"/>
      <c r="G336" s="217"/>
      <c r="I336" s="223">
        <f>+SUBTOTAL(9,I320:I335)</f>
        <v>5655608.4400000004</v>
      </c>
      <c r="K336" s="253">
        <f>+SUBTOTAL(9,K320:K335)</f>
        <v>2933105</v>
      </c>
      <c r="L336" s="211"/>
      <c r="M336" s="253">
        <f>+SUBTOTAL(9,M320:M335)</f>
        <v>2835756</v>
      </c>
      <c r="N336" s="211"/>
      <c r="O336" s="253">
        <f>+SUBTOTAL(9,O320:O335)</f>
        <v>142032</v>
      </c>
      <c r="Q336" s="343">
        <f>O336/I336*100</f>
        <v>2.5113478329839962</v>
      </c>
      <c r="S336" s="336">
        <f>ROUND(M336/O336,1)</f>
        <v>20</v>
      </c>
      <c r="U336" s="352"/>
      <c r="V336" s="350"/>
      <c r="W336" s="350"/>
      <c r="X336" s="350"/>
      <c r="Y336" s="350"/>
      <c r="Z336" s="350"/>
      <c r="AA336" s="350"/>
      <c r="AB336" s="350"/>
    </row>
    <row r="337" spans="1:21" x14ac:dyDescent="0.25">
      <c r="A337" s="214"/>
      <c r="E337" s="216"/>
      <c r="F337" s="216"/>
      <c r="G337" s="217"/>
      <c r="I337" s="218"/>
      <c r="K337" s="211"/>
      <c r="L337" s="211"/>
      <c r="M337" s="211"/>
      <c r="N337" s="211"/>
      <c r="O337" s="211"/>
      <c r="Q337" s="342"/>
      <c r="S337" s="222"/>
      <c r="U337" s="241"/>
    </row>
    <row r="338" spans="1:21" ht="15.6" x14ac:dyDescent="0.3">
      <c r="A338" s="214"/>
      <c r="C338" s="269" t="s">
        <v>299</v>
      </c>
      <c r="E338" s="202"/>
      <c r="G338" s="198"/>
      <c r="H338" s="228"/>
      <c r="I338" s="227">
        <f>+SUBTOTAL(9,I212:I337)</f>
        <v>968820182.33000028</v>
      </c>
      <c r="J338" s="228"/>
      <c r="K338" s="229">
        <f>+SUBTOTAL(9,K212:K337)</f>
        <v>248685587</v>
      </c>
      <c r="L338" s="229"/>
      <c r="M338" s="229">
        <f>+SUBTOTAL(9,M212:M337)</f>
        <v>745978352</v>
      </c>
      <c r="N338" s="229"/>
      <c r="O338" s="229">
        <f>+SUBTOTAL(9,O212:O337)</f>
        <v>26506386</v>
      </c>
      <c r="P338" s="228"/>
      <c r="Q338" s="341">
        <f>ROUND(((O338/I338)*100),2)</f>
        <v>2.74</v>
      </c>
      <c r="S338" s="222"/>
      <c r="U338" s="241"/>
    </row>
    <row r="339" spans="1:21" ht="15.6" x14ac:dyDescent="0.3">
      <c r="A339" s="214"/>
      <c r="C339" s="269"/>
      <c r="E339" s="202"/>
      <c r="G339" s="198"/>
      <c r="H339" s="228"/>
      <c r="I339" s="218"/>
      <c r="J339" s="228"/>
      <c r="K339" s="229"/>
      <c r="L339" s="229"/>
      <c r="M339" s="229"/>
      <c r="N339" s="229"/>
      <c r="O339" s="229"/>
      <c r="P339" s="228"/>
      <c r="Q339" s="342"/>
      <c r="S339" s="222"/>
      <c r="U339" s="241"/>
    </row>
    <row r="340" spans="1:21" ht="15.6" x14ac:dyDescent="0.3">
      <c r="A340" s="214"/>
      <c r="C340" s="196" t="s">
        <v>300</v>
      </c>
      <c r="E340" s="202"/>
      <c r="G340" s="217"/>
      <c r="I340" s="218"/>
      <c r="K340" s="211"/>
      <c r="L340" s="211"/>
      <c r="M340" s="211"/>
      <c r="N340" s="211"/>
      <c r="O340" s="211"/>
      <c r="Q340" s="342"/>
      <c r="S340" s="222"/>
      <c r="U340" s="241"/>
    </row>
    <row r="341" spans="1:21" ht="15.6" x14ac:dyDescent="0.3">
      <c r="A341" s="214"/>
      <c r="C341" s="205"/>
      <c r="E341" s="202"/>
      <c r="G341" s="217"/>
      <c r="I341" s="218"/>
      <c r="K341" s="211"/>
      <c r="L341" s="211"/>
      <c r="M341" s="211"/>
      <c r="N341" s="211"/>
      <c r="O341" s="211"/>
      <c r="Q341" s="342"/>
      <c r="S341" s="222"/>
      <c r="U341" s="241"/>
    </row>
    <row r="342" spans="1:21" x14ac:dyDescent="0.25">
      <c r="A342" s="214">
        <v>350.1</v>
      </c>
      <c r="C342" s="112" t="s">
        <v>245</v>
      </c>
      <c r="E342" s="216" t="s">
        <v>234</v>
      </c>
      <c r="G342" s="217">
        <v>0</v>
      </c>
      <c r="I342" s="218">
        <v>29428995.300000001</v>
      </c>
      <c r="J342" s="231"/>
      <c r="K342" s="220">
        <v>17044058</v>
      </c>
      <c r="L342" s="220"/>
      <c r="M342" s="333">
        <f t="shared" ref="M342:M351" si="45">ROUND(I342*(1-(G342/100))-K342,0)</f>
        <v>12384937</v>
      </c>
      <c r="N342" s="220"/>
      <c r="O342" s="220">
        <f>ROUND(M342/S342,0)</f>
        <v>253363</v>
      </c>
      <c r="Q342" s="340">
        <f t="shared" ref="Q342:Q351" si="46">ROUND(O342/I342*100,2)</f>
        <v>0.86</v>
      </c>
      <c r="S342" s="222">
        <v>48.882184849405796</v>
      </c>
      <c r="U342" s="241"/>
    </row>
    <row r="343" spans="1:21" ht="15" customHeight="1" x14ac:dyDescent="0.25">
      <c r="A343" s="214">
        <v>352.1</v>
      </c>
      <c r="C343" s="215" t="s">
        <v>301</v>
      </c>
      <c r="E343" s="216" t="s">
        <v>234</v>
      </c>
      <c r="G343" s="217">
        <v>-25</v>
      </c>
      <c r="I343" s="218">
        <v>25314463.82</v>
      </c>
      <c r="J343" s="231"/>
      <c r="K343" s="220">
        <v>6625682</v>
      </c>
      <c r="L343" s="220"/>
      <c r="M343" s="333">
        <f t="shared" si="45"/>
        <v>25017398</v>
      </c>
      <c r="N343" s="220"/>
      <c r="O343" s="220">
        <f>ROUND(M343/S343,0)</f>
        <v>420302</v>
      </c>
      <c r="Q343" s="340">
        <f t="shared" si="46"/>
        <v>1.66</v>
      </c>
      <c r="S343" s="222">
        <v>59.522433868979924</v>
      </c>
      <c r="U343" s="241"/>
    </row>
    <row r="344" spans="1:21" ht="15" customHeight="1" x14ac:dyDescent="0.25">
      <c r="A344" s="214">
        <v>352.2</v>
      </c>
      <c r="C344" s="112" t="s">
        <v>302</v>
      </c>
      <c r="E344" s="216" t="s">
        <v>303</v>
      </c>
      <c r="G344" s="217">
        <v>-25</v>
      </c>
      <c r="I344" s="218">
        <v>193226.01</v>
      </c>
      <c r="J344" s="231"/>
      <c r="K344" s="220">
        <v>71970</v>
      </c>
      <c r="L344" s="220"/>
      <c r="M344" s="333">
        <f t="shared" si="45"/>
        <v>169563</v>
      </c>
      <c r="N344" s="220"/>
      <c r="O344" s="220">
        <f>ROUND(M344/S344,0)</f>
        <v>3543</v>
      </c>
      <c r="Q344" s="340">
        <f t="shared" si="46"/>
        <v>1.83</v>
      </c>
      <c r="S344" s="222">
        <v>47.858594411515668</v>
      </c>
      <c r="U344" s="241"/>
    </row>
    <row r="345" spans="1:21" ht="15" customHeight="1" x14ac:dyDescent="0.25">
      <c r="A345" s="214">
        <v>353.1</v>
      </c>
      <c r="C345" s="112" t="s">
        <v>304</v>
      </c>
      <c r="E345" s="216" t="s">
        <v>229</v>
      </c>
      <c r="G345" s="217">
        <v>-15</v>
      </c>
      <c r="I345" s="218">
        <v>257735637.27000001</v>
      </c>
      <c r="J345" s="231"/>
      <c r="K345" s="220">
        <v>70441066</v>
      </c>
      <c r="L345" s="220"/>
      <c r="M345" s="333">
        <f t="shared" si="45"/>
        <v>225954917</v>
      </c>
      <c r="N345" s="220"/>
      <c r="O345" s="220">
        <f>ROUND(M345/S345,0)</f>
        <v>4908788</v>
      </c>
      <c r="Q345" s="340">
        <f t="shared" si="46"/>
        <v>1.9</v>
      </c>
      <c r="S345" s="222">
        <v>46.030693727249982</v>
      </c>
      <c r="U345" s="241"/>
    </row>
    <row r="346" spans="1:21" ht="15" customHeight="1" x14ac:dyDescent="0.25">
      <c r="A346" s="214">
        <v>353.2</v>
      </c>
      <c r="C346" s="112" t="s">
        <v>305</v>
      </c>
      <c r="E346" s="216" t="s">
        <v>306</v>
      </c>
      <c r="G346" s="217">
        <v>-15</v>
      </c>
      <c r="I346" s="218">
        <v>6568060.2699999996</v>
      </c>
      <c r="J346" s="231"/>
      <c r="K346" s="220">
        <v>7553269</v>
      </c>
      <c r="L346" s="220"/>
      <c r="M346" s="333">
        <f t="shared" si="45"/>
        <v>0</v>
      </c>
      <c r="N346" s="220"/>
      <c r="O346" s="220"/>
      <c r="Q346" s="340">
        <f t="shared" si="46"/>
        <v>0</v>
      </c>
      <c r="R346" s="225"/>
      <c r="S346" s="222"/>
      <c r="U346" s="241"/>
    </row>
    <row r="347" spans="1:21" x14ac:dyDescent="0.25">
      <c r="A347" s="214">
        <v>354</v>
      </c>
      <c r="C347" s="112" t="s">
        <v>307</v>
      </c>
      <c r="E347" s="216" t="s">
        <v>308</v>
      </c>
      <c r="G347" s="217">
        <v>-40</v>
      </c>
      <c r="I347" s="218">
        <v>76403298.640000001</v>
      </c>
      <c r="J347" s="231"/>
      <c r="K347" s="220">
        <v>49143732</v>
      </c>
      <c r="L347" s="220"/>
      <c r="M347" s="333">
        <f t="shared" si="45"/>
        <v>57820886</v>
      </c>
      <c r="N347" s="220"/>
      <c r="O347" s="220">
        <f>ROUND(M347/S347,0)</f>
        <v>1289330</v>
      </c>
      <c r="Q347" s="340">
        <f t="shared" si="46"/>
        <v>1.69</v>
      </c>
      <c r="S347" s="222">
        <v>44.84568419256513</v>
      </c>
      <c r="U347" s="241"/>
    </row>
    <row r="348" spans="1:21" x14ac:dyDescent="0.25">
      <c r="A348" s="214">
        <v>355</v>
      </c>
      <c r="C348" s="112" t="s">
        <v>309</v>
      </c>
      <c r="E348" s="216" t="s">
        <v>310</v>
      </c>
      <c r="G348" s="217">
        <v>-75</v>
      </c>
      <c r="I348" s="218">
        <v>228799845.74000001</v>
      </c>
      <c r="J348" s="231"/>
      <c r="K348" s="220">
        <v>72993220</v>
      </c>
      <c r="L348" s="220"/>
      <c r="M348" s="333">
        <f t="shared" si="45"/>
        <v>327406510</v>
      </c>
      <c r="N348" s="220"/>
      <c r="O348" s="220">
        <f>ROUND(M348/S348,0)</f>
        <v>6711919</v>
      </c>
      <c r="Q348" s="340">
        <f t="shared" si="46"/>
        <v>2.93</v>
      </c>
      <c r="S348" s="222">
        <v>48.779866085988225</v>
      </c>
      <c r="U348" s="241"/>
    </row>
    <row r="349" spans="1:21" x14ac:dyDescent="0.25">
      <c r="A349" s="214">
        <v>356</v>
      </c>
      <c r="C349" s="112" t="s">
        <v>311</v>
      </c>
      <c r="E349" s="216" t="s">
        <v>312</v>
      </c>
      <c r="G349" s="217">
        <v>-75</v>
      </c>
      <c r="I349" s="218">
        <v>178542714.22</v>
      </c>
      <c r="J349" s="231"/>
      <c r="K349" s="220">
        <v>114190318</v>
      </c>
      <c r="L349" s="220"/>
      <c r="M349" s="333">
        <f t="shared" si="45"/>
        <v>198259432</v>
      </c>
      <c r="N349" s="220"/>
      <c r="O349" s="220">
        <f>ROUND(M349/S349,0)</f>
        <v>4527061</v>
      </c>
      <c r="Q349" s="340">
        <f t="shared" si="46"/>
        <v>2.54</v>
      </c>
      <c r="S349" s="222">
        <v>43.794292146715051</v>
      </c>
      <c r="U349" s="241"/>
    </row>
    <row r="350" spans="1:21" x14ac:dyDescent="0.25">
      <c r="A350" s="214">
        <v>357</v>
      </c>
      <c r="C350" s="112" t="s">
        <v>313</v>
      </c>
      <c r="E350" s="216" t="s">
        <v>314</v>
      </c>
      <c r="G350" s="217">
        <v>0</v>
      </c>
      <c r="I350" s="218">
        <v>448760.26</v>
      </c>
      <c r="J350" s="231"/>
      <c r="K350" s="220">
        <v>229646</v>
      </c>
      <c r="L350" s="220"/>
      <c r="M350" s="333">
        <f t="shared" si="45"/>
        <v>219114</v>
      </c>
      <c r="N350" s="220"/>
      <c r="O350" s="220">
        <f>ROUND(M350/S350,0)</f>
        <v>7645</v>
      </c>
      <c r="Q350" s="340">
        <f t="shared" si="46"/>
        <v>1.7</v>
      </c>
      <c r="S350" s="222">
        <v>28.661085676913014</v>
      </c>
      <c r="U350" s="241"/>
    </row>
    <row r="351" spans="1:21" x14ac:dyDescent="0.25">
      <c r="A351" s="214">
        <v>358</v>
      </c>
      <c r="C351" s="232" t="s">
        <v>315</v>
      </c>
      <c r="E351" s="216" t="s">
        <v>316</v>
      </c>
      <c r="G351" s="217">
        <v>0</v>
      </c>
      <c r="I351" s="223">
        <v>1173303.32</v>
      </c>
      <c r="J351" s="231"/>
      <c r="K351" s="220">
        <v>966623</v>
      </c>
      <c r="L351" s="220"/>
      <c r="M351" s="333">
        <f t="shared" si="45"/>
        <v>206680</v>
      </c>
      <c r="N351" s="220"/>
      <c r="O351" s="220">
        <f>ROUND(M351/S351,0)</f>
        <v>8740</v>
      </c>
      <c r="Q351" s="345">
        <f t="shared" si="46"/>
        <v>0.74</v>
      </c>
      <c r="S351" s="336">
        <v>23.647597254004577</v>
      </c>
      <c r="U351" s="241"/>
    </row>
    <row r="352" spans="1:21" x14ac:dyDescent="0.25">
      <c r="A352" s="214"/>
      <c r="E352" s="216"/>
      <c r="G352" s="217"/>
      <c r="I352" s="218"/>
      <c r="K352" s="233"/>
      <c r="L352" s="211"/>
      <c r="M352" s="233"/>
      <c r="N352" s="211"/>
      <c r="O352" s="233"/>
      <c r="Q352" s="342"/>
      <c r="S352" s="222"/>
      <c r="U352" s="241"/>
    </row>
    <row r="353" spans="1:21" ht="15.6" x14ac:dyDescent="0.3">
      <c r="A353" s="214"/>
      <c r="C353" s="188" t="s">
        <v>317</v>
      </c>
      <c r="E353" s="216"/>
      <c r="G353" s="217"/>
      <c r="H353" s="228"/>
      <c r="I353" s="227">
        <f>+SUBTOTAL(9,I342:I352)</f>
        <v>804608304.85000002</v>
      </c>
      <c r="J353" s="228"/>
      <c r="K353" s="229">
        <f>+SUBTOTAL(9,K342:K352)</f>
        <v>339259584</v>
      </c>
      <c r="L353" s="229"/>
      <c r="M353" s="229">
        <f>+SUBTOTAL(9,M342:M352)</f>
        <v>847439437</v>
      </c>
      <c r="N353" s="229"/>
      <c r="O353" s="229">
        <f>+SUBTOTAL(9,O342:O352)</f>
        <v>18130691</v>
      </c>
      <c r="Q353" s="341">
        <f>ROUND(((O353/I353)*100),2)</f>
        <v>2.25</v>
      </c>
      <c r="S353" s="222"/>
      <c r="U353" s="241"/>
    </row>
    <row r="354" spans="1:21" ht="15.6" x14ac:dyDescent="0.3">
      <c r="A354" s="214"/>
      <c r="C354" s="188"/>
      <c r="E354" s="216"/>
      <c r="G354" s="217"/>
      <c r="H354" s="228"/>
      <c r="I354" s="218"/>
      <c r="J354" s="228"/>
      <c r="K354" s="229"/>
      <c r="L354" s="229"/>
      <c r="M354" s="229"/>
      <c r="N354" s="229"/>
      <c r="O354" s="229"/>
      <c r="Q354" s="342"/>
      <c r="S354" s="222"/>
      <c r="U354" s="241"/>
    </row>
    <row r="355" spans="1:21" x14ac:dyDescent="0.25">
      <c r="A355" s="214"/>
      <c r="E355" s="216"/>
      <c r="G355" s="217"/>
      <c r="I355" s="218"/>
      <c r="K355" s="211"/>
      <c r="L355" s="211"/>
      <c r="M355" s="211"/>
      <c r="N355" s="211"/>
      <c r="O355" s="211"/>
      <c r="Q355" s="342"/>
      <c r="S355" s="222"/>
      <c r="U355" s="241"/>
    </row>
    <row r="356" spans="1:21" ht="15.6" x14ac:dyDescent="0.3">
      <c r="A356" s="214"/>
      <c r="C356" s="196" t="s">
        <v>318</v>
      </c>
      <c r="D356" s="251"/>
      <c r="E356" s="216"/>
      <c r="G356" s="217"/>
      <c r="H356" s="251"/>
      <c r="I356" s="218"/>
      <c r="J356" s="251"/>
      <c r="K356" s="211"/>
      <c r="L356" s="211"/>
      <c r="M356" s="211"/>
      <c r="N356" s="211"/>
      <c r="O356" s="211"/>
      <c r="P356" s="251"/>
      <c r="Q356" s="342"/>
      <c r="S356" s="222"/>
      <c r="U356" s="241"/>
    </row>
    <row r="357" spans="1:21" ht="15.6" x14ac:dyDescent="0.3">
      <c r="A357" s="214"/>
      <c r="C357" s="205"/>
      <c r="E357" s="216"/>
      <c r="G357" s="217"/>
      <c r="I357" s="218"/>
      <c r="K357" s="211"/>
      <c r="L357" s="211"/>
      <c r="M357" s="211"/>
      <c r="N357" s="211"/>
      <c r="O357" s="211"/>
      <c r="Q357" s="342"/>
      <c r="S357" s="222"/>
      <c r="U357" s="241"/>
    </row>
    <row r="358" spans="1:21" x14ac:dyDescent="0.25">
      <c r="A358" s="214">
        <v>360.1</v>
      </c>
      <c r="C358" s="215" t="s">
        <v>245</v>
      </c>
      <c r="E358" s="216" t="s">
        <v>308</v>
      </c>
      <c r="G358" s="217">
        <v>0</v>
      </c>
      <c r="I358" s="218">
        <v>2168929.31</v>
      </c>
      <c r="J358" s="231"/>
      <c r="K358" s="220">
        <v>1458105</v>
      </c>
      <c r="L358" s="220"/>
      <c r="M358" s="333">
        <f t="shared" ref="M358:M372" si="47">ROUND(I358*(1-(G358/100))-K358,0)</f>
        <v>710824</v>
      </c>
      <c r="N358" s="220"/>
      <c r="O358" s="220">
        <f t="shared" ref="O358:O368" si="48">ROUND(M358/S358,0)</f>
        <v>13823</v>
      </c>
      <c r="Q358" s="340">
        <f t="shared" ref="Q358:Q368" si="49">ROUND(O358/I358*100,2)</f>
        <v>0.64</v>
      </c>
      <c r="S358" s="222">
        <v>51.423280040512189</v>
      </c>
      <c r="U358" s="241"/>
    </row>
    <row r="359" spans="1:21" x14ac:dyDescent="0.25">
      <c r="A359" s="214">
        <v>361</v>
      </c>
      <c r="C359" s="112" t="s">
        <v>319</v>
      </c>
      <c r="E359" s="216" t="s">
        <v>320</v>
      </c>
      <c r="G359" s="217">
        <v>-25</v>
      </c>
      <c r="I359" s="218">
        <v>10718796.73</v>
      </c>
      <c r="J359" s="231"/>
      <c r="K359" s="220">
        <v>2256794</v>
      </c>
      <c r="L359" s="220"/>
      <c r="M359" s="333">
        <f t="shared" si="47"/>
        <v>11141702</v>
      </c>
      <c r="N359" s="220"/>
      <c r="O359" s="220">
        <f t="shared" si="48"/>
        <v>230057</v>
      </c>
      <c r="Q359" s="340">
        <f t="shared" si="49"/>
        <v>2.15</v>
      </c>
      <c r="S359" s="222">
        <v>48.430180346609752</v>
      </c>
      <c r="U359" s="241"/>
    </row>
    <row r="360" spans="1:21" x14ac:dyDescent="0.25">
      <c r="A360" s="214">
        <v>362</v>
      </c>
      <c r="C360" s="232" t="s">
        <v>321</v>
      </c>
      <c r="E360" s="216" t="s">
        <v>322</v>
      </c>
      <c r="G360" s="217">
        <v>-20</v>
      </c>
      <c r="I360" s="218">
        <v>173228756.88999999</v>
      </c>
      <c r="J360" s="231"/>
      <c r="K360" s="220">
        <v>47843031</v>
      </c>
      <c r="L360" s="220"/>
      <c r="M360" s="333">
        <f t="shared" si="47"/>
        <v>160031477</v>
      </c>
      <c r="N360" s="220"/>
      <c r="O360" s="220">
        <f t="shared" si="48"/>
        <v>3967466</v>
      </c>
      <c r="Q360" s="340">
        <f t="shared" si="49"/>
        <v>2.29</v>
      </c>
      <c r="S360" s="222">
        <v>40.335941631257839</v>
      </c>
      <c r="U360" s="241"/>
    </row>
    <row r="361" spans="1:21" x14ac:dyDescent="0.25">
      <c r="A361" s="214">
        <v>364</v>
      </c>
      <c r="C361" s="232" t="s">
        <v>323</v>
      </c>
      <c r="E361" s="216" t="s">
        <v>324</v>
      </c>
      <c r="G361" s="217">
        <v>-50</v>
      </c>
      <c r="I361" s="218">
        <v>354797240.31999999</v>
      </c>
      <c r="J361" s="231"/>
      <c r="K361" s="220">
        <v>152141111</v>
      </c>
      <c r="L361" s="220"/>
      <c r="M361" s="333">
        <f t="shared" si="47"/>
        <v>380054749</v>
      </c>
      <c r="N361" s="220"/>
      <c r="O361" s="220">
        <f t="shared" si="48"/>
        <v>9477978</v>
      </c>
      <c r="Q361" s="340">
        <f t="shared" si="49"/>
        <v>2.67</v>
      </c>
      <c r="S361" s="222">
        <v>40.098716097462983</v>
      </c>
      <c r="U361" s="241"/>
    </row>
    <row r="362" spans="1:21" x14ac:dyDescent="0.25">
      <c r="A362" s="214">
        <v>365</v>
      </c>
      <c r="C362" s="112" t="s">
        <v>325</v>
      </c>
      <c r="E362" s="216" t="s">
        <v>326</v>
      </c>
      <c r="G362" s="217">
        <v>-30</v>
      </c>
      <c r="I362" s="218">
        <v>337937644.26999998</v>
      </c>
      <c r="J362" s="231"/>
      <c r="K362" s="220">
        <v>119403224</v>
      </c>
      <c r="L362" s="220"/>
      <c r="M362" s="333">
        <f t="shared" si="47"/>
        <v>319915714</v>
      </c>
      <c r="N362" s="220"/>
      <c r="O362" s="220">
        <f t="shared" si="48"/>
        <v>8351144</v>
      </c>
      <c r="Q362" s="340">
        <f t="shared" si="49"/>
        <v>2.4700000000000002</v>
      </c>
      <c r="S362" s="222">
        <v>38.308010734816691</v>
      </c>
      <c r="U362" s="241"/>
    </row>
    <row r="363" spans="1:21" x14ac:dyDescent="0.25">
      <c r="A363" s="214">
        <v>366</v>
      </c>
      <c r="C363" s="215" t="s">
        <v>327</v>
      </c>
      <c r="E363" s="216" t="s">
        <v>314</v>
      </c>
      <c r="G363" s="217">
        <v>0</v>
      </c>
      <c r="I363" s="218">
        <v>2050521.69</v>
      </c>
      <c r="J363" s="231"/>
      <c r="K363" s="220">
        <v>832564</v>
      </c>
      <c r="L363" s="220"/>
      <c r="M363" s="333">
        <f t="shared" si="47"/>
        <v>1217958</v>
      </c>
      <c r="N363" s="220"/>
      <c r="O363" s="220">
        <f t="shared" si="48"/>
        <v>47571</v>
      </c>
      <c r="Q363" s="340">
        <f t="shared" si="49"/>
        <v>2.3199999999999998</v>
      </c>
      <c r="S363" s="222">
        <v>25.602951377940343</v>
      </c>
      <c r="U363" s="241"/>
    </row>
    <row r="364" spans="1:21" x14ac:dyDescent="0.25">
      <c r="A364" s="214">
        <v>367</v>
      </c>
      <c r="C364" s="112" t="s">
        <v>328</v>
      </c>
      <c r="E364" s="216" t="s">
        <v>329</v>
      </c>
      <c r="G364" s="217">
        <v>-20</v>
      </c>
      <c r="I364" s="218">
        <v>181393660.78999999</v>
      </c>
      <c r="J364" s="231"/>
      <c r="K364" s="220">
        <v>40586062</v>
      </c>
      <c r="L364" s="220"/>
      <c r="M364" s="333">
        <f t="shared" si="47"/>
        <v>177086331</v>
      </c>
      <c r="N364" s="220"/>
      <c r="O364" s="220">
        <f t="shared" si="48"/>
        <v>4406186</v>
      </c>
      <c r="Q364" s="340">
        <f t="shared" si="49"/>
        <v>2.4300000000000002</v>
      </c>
      <c r="S364" s="222">
        <v>40.190389375300995</v>
      </c>
      <c r="U364" s="241"/>
    </row>
    <row r="365" spans="1:21" x14ac:dyDescent="0.25">
      <c r="A365" s="214">
        <v>368</v>
      </c>
      <c r="C365" s="112" t="s">
        <v>330</v>
      </c>
      <c r="E365" s="216" t="s">
        <v>331</v>
      </c>
      <c r="G365" s="217">
        <v>-5</v>
      </c>
      <c r="I365" s="218">
        <v>308054000.11000001</v>
      </c>
      <c r="J365" s="231"/>
      <c r="K365" s="220">
        <v>141176694</v>
      </c>
      <c r="L365" s="220"/>
      <c r="M365" s="333">
        <f t="shared" si="47"/>
        <v>182280006</v>
      </c>
      <c r="N365" s="220"/>
      <c r="O365" s="220">
        <f t="shared" si="48"/>
        <v>5515604</v>
      </c>
      <c r="Q365" s="340">
        <f t="shared" si="49"/>
        <v>1.79</v>
      </c>
      <c r="S365" s="222">
        <v>33.048058925187526</v>
      </c>
      <c r="U365" s="241"/>
    </row>
    <row r="366" spans="1:21" x14ac:dyDescent="0.25">
      <c r="A366" s="214">
        <v>369</v>
      </c>
      <c r="C366" s="112" t="s">
        <v>332</v>
      </c>
      <c r="E366" s="216" t="s">
        <v>333</v>
      </c>
      <c r="G366" s="217">
        <v>-25</v>
      </c>
      <c r="I366" s="218">
        <v>94875368.049999997</v>
      </c>
      <c r="J366" s="231"/>
      <c r="K366" s="220">
        <v>61837515</v>
      </c>
      <c r="L366" s="220"/>
      <c r="M366" s="333">
        <f t="shared" si="47"/>
        <v>56756695</v>
      </c>
      <c r="N366" s="220"/>
      <c r="O366" s="220">
        <f t="shared" si="48"/>
        <v>1549728</v>
      </c>
      <c r="Q366" s="340">
        <f t="shared" si="49"/>
        <v>1.63</v>
      </c>
      <c r="S366" s="222">
        <v>36.623649440417928</v>
      </c>
      <c r="U366" s="241"/>
    </row>
    <row r="367" spans="1:21" x14ac:dyDescent="0.25">
      <c r="A367" s="214">
        <v>370</v>
      </c>
      <c r="C367" s="112" t="s">
        <v>334</v>
      </c>
      <c r="E367" s="216" t="s">
        <v>335</v>
      </c>
      <c r="F367" s="210" t="s">
        <v>178</v>
      </c>
      <c r="G367" s="217">
        <v>0</v>
      </c>
      <c r="I367" s="218">
        <v>66212808.460000001</v>
      </c>
      <c r="J367" s="231"/>
      <c r="K367" s="220">
        <v>56280887</v>
      </c>
      <c r="L367" s="220"/>
      <c r="M367" s="333">
        <f t="shared" si="47"/>
        <v>9931921</v>
      </c>
      <c r="N367" s="220"/>
      <c r="O367" s="220">
        <f t="shared" si="48"/>
        <v>2326567</v>
      </c>
      <c r="Q367" s="340">
        <f t="shared" si="49"/>
        <v>3.51</v>
      </c>
      <c r="S367" s="222">
        <v>4.268916820362362</v>
      </c>
      <c r="U367" s="241"/>
    </row>
    <row r="368" spans="1:21" x14ac:dyDescent="0.25">
      <c r="A368" s="214">
        <v>370.1</v>
      </c>
      <c r="C368" s="112" t="s">
        <v>336</v>
      </c>
      <c r="E368" s="216" t="s">
        <v>335</v>
      </c>
      <c r="G368" s="217">
        <v>0</v>
      </c>
      <c r="I368" s="218">
        <v>10416674.08</v>
      </c>
      <c r="J368" s="231"/>
      <c r="K368" s="220">
        <v>3863114</v>
      </c>
      <c r="L368" s="220"/>
      <c r="M368" s="333">
        <f t="shared" si="47"/>
        <v>6553560</v>
      </c>
      <c r="N368" s="220"/>
      <c r="O368" s="220">
        <f t="shared" si="48"/>
        <v>447268</v>
      </c>
      <c r="Q368" s="340">
        <f t="shared" si="49"/>
        <v>4.29</v>
      </c>
      <c r="S368" s="222">
        <v>14.65242315569189</v>
      </c>
      <c r="U368" s="241"/>
    </row>
    <row r="369" spans="1:21" x14ac:dyDescent="0.25">
      <c r="A369" s="214"/>
      <c r="C369" s="112" t="s">
        <v>337</v>
      </c>
      <c r="E369" s="216"/>
      <c r="G369" s="217"/>
      <c r="I369" s="218"/>
      <c r="J369" s="231"/>
      <c r="K369" s="220">
        <v>-22208790</v>
      </c>
      <c r="L369" s="220"/>
      <c r="M369" s="333">
        <f t="shared" si="47"/>
        <v>22208790</v>
      </c>
      <c r="N369" s="220"/>
      <c r="O369" s="220"/>
      <c r="Q369" s="342">
        <v>0</v>
      </c>
      <c r="S369" s="222"/>
      <c r="U369" s="241"/>
    </row>
    <row r="370" spans="1:21" x14ac:dyDescent="0.25">
      <c r="A370" s="214">
        <v>370.2</v>
      </c>
      <c r="C370" s="215" t="s">
        <v>339</v>
      </c>
      <c r="E370" s="216" t="s">
        <v>340</v>
      </c>
      <c r="G370" s="217">
        <v>0</v>
      </c>
      <c r="I370" s="218">
        <v>698893.34</v>
      </c>
      <c r="J370" s="231"/>
      <c r="K370" s="220">
        <v>4284</v>
      </c>
      <c r="L370" s="220"/>
      <c r="M370" s="333">
        <f t="shared" si="47"/>
        <v>694609</v>
      </c>
      <c r="N370" s="220"/>
      <c r="O370" s="220">
        <f>ROUND(M370/S370,0)</f>
        <v>47904</v>
      </c>
      <c r="Q370" s="340">
        <f t="shared" ref="Q370:Q372" si="50">ROUND(O370/I370*100,2)</f>
        <v>6.85</v>
      </c>
      <c r="S370" s="222">
        <v>14.5000208750835</v>
      </c>
      <c r="U370" s="241"/>
    </row>
    <row r="371" spans="1:21" x14ac:dyDescent="0.25">
      <c r="A371" s="214">
        <v>371</v>
      </c>
      <c r="C371" s="112" t="s">
        <v>341</v>
      </c>
      <c r="E371" s="216" t="s">
        <v>342</v>
      </c>
      <c r="G371" s="217">
        <v>-10</v>
      </c>
      <c r="I371" s="218">
        <v>17054091.739999998</v>
      </c>
      <c r="J371" s="231"/>
      <c r="K371" s="220">
        <v>17012710</v>
      </c>
      <c r="L371" s="220"/>
      <c r="M371" s="333">
        <f t="shared" si="47"/>
        <v>1746791</v>
      </c>
      <c r="N371" s="220"/>
      <c r="O371" s="220">
        <f>ROUND(M371/S371,0)</f>
        <v>90485</v>
      </c>
      <c r="Q371" s="340">
        <f t="shared" si="50"/>
        <v>0.53</v>
      </c>
      <c r="S371" s="222">
        <v>19.30475769464552</v>
      </c>
      <c r="U371" s="241"/>
    </row>
    <row r="372" spans="1:21" x14ac:dyDescent="0.25">
      <c r="A372" s="214">
        <v>373</v>
      </c>
      <c r="C372" s="112" t="s">
        <v>343</v>
      </c>
      <c r="E372" s="216" t="s">
        <v>344</v>
      </c>
      <c r="G372" s="217">
        <v>-10</v>
      </c>
      <c r="I372" s="223">
        <v>95997822.299999997</v>
      </c>
      <c r="J372" s="231"/>
      <c r="K372" s="220">
        <v>20947022</v>
      </c>
      <c r="L372" s="220"/>
      <c r="M372" s="333">
        <f t="shared" si="47"/>
        <v>84650583</v>
      </c>
      <c r="N372" s="220"/>
      <c r="O372" s="220">
        <f>ROUND(M372/S372,0)</f>
        <v>3837892</v>
      </c>
      <c r="Q372" s="345">
        <f t="shared" si="50"/>
        <v>4</v>
      </c>
      <c r="S372" s="222">
        <v>22.056530772622054</v>
      </c>
      <c r="U372" s="241"/>
    </row>
    <row r="373" spans="1:21" x14ac:dyDescent="0.25">
      <c r="A373" s="214"/>
      <c r="E373" s="216"/>
      <c r="G373" s="217"/>
      <c r="I373" s="218"/>
      <c r="K373" s="233"/>
      <c r="L373" s="211"/>
      <c r="M373" s="233"/>
      <c r="N373" s="211"/>
      <c r="O373" s="233"/>
      <c r="Q373" s="342"/>
      <c r="S373" s="222"/>
      <c r="U373" s="241"/>
    </row>
    <row r="374" spans="1:21" ht="15.6" x14ac:dyDescent="0.3">
      <c r="A374" s="214"/>
      <c r="C374" s="188" t="s">
        <v>345</v>
      </c>
      <c r="E374" s="216"/>
      <c r="G374" s="217"/>
      <c r="H374" s="228"/>
      <c r="I374" s="227">
        <f>+SUBTOTAL(9,I358:I373)</f>
        <v>1655605208.0799999</v>
      </c>
      <c r="J374" s="228"/>
      <c r="K374" s="229">
        <f>+SUBTOTAL(9,K358:K373)</f>
        <v>643434327</v>
      </c>
      <c r="L374" s="229"/>
      <c r="M374" s="229">
        <f>+SUBTOTAL(9,M358:M373)</f>
        <v>1414981710</v>
      </c>
      <c r="N374" s="229"/>
      <c r="O374" s="229">
        <f>+SUBTOTAL(9,O358:O373)</f>
        <v>40309673</v>
      </c>
      <c r="P374" s="228"/>
      <c r="Q374" s="341">
        <f>ROUND(((O374/I374)*100),2)</f>
        <v>2.4300000000000002</v>
      </c>
      <c r="S374" s="222"/>
      <c r="U374" s="241"/>
    </row>
    <row r="375" spans="1:21" ht="15.6" x14ac:dyDescent="0.3">
      <c r="A375" s="214"/>
      <c r="C375" s="188"/>
      <c r="E375" s="216"/>
      <c r="G375" s="217"/>
      <c r="H375" s="228"/>
      <c r="I375" s="218"/>
      <c r="J375" s="228"/>
      <c r="K375" s="229"/>
      <c r="L375" s="229"/>
      <c r="M375" s="229"/>
      <c r="N375" s="229"/>
      <c r="O375" s="229"/>
      <c r="P375" s="228"/>
      <c r="Q375" s="342"/>
      <c r="S375" s="222"/>
      <c r="U375" s="241"/>
    </row>
    <row r="376" spans="1:21" x14ac:dyDescent="0.25">
      <c r="A376" s="214"/>
      <c r="E376" s="202"/>
      <c r="G376" s="217"/>
      <c r="I376" s="218"/>
      <c r="K376" s="211"/>
      <c r="L376" s="211"/>
      <c r="M376" s="211"/>
      <c r="N376" s="211"/>
      <c r="O376" s="211"/>
      <c r="Q376" s="342"/>
      <c r="S376" s="222"/>
      <c r="U376" s="241"/>
    </row>
    <row r="377" spans="1:21" ht="15.6" x14ac:dyDescent="0.3">
      <c r="A377" s="214"/>
      <c r="C377" s="196" t="s">
        <v>346</v>
      </c>
      <c r="E377" s="202"/>
      <c r="G377" s="217"/>
      <c r="I377" s="218"/>
      <c r="K377" s="211"/>
      <c r="L377" s="211"/>
      <c r="M377" s="211"/>
      <c r="N377" s="211"/>
      <c r="O377" s="211"/>
      <c r="Q377" s="342"/>
      <c r="S377" s="222"/>
      <c r="U377" s="241"/>
    </row>
    <row r="378" spans="1:21" ht="15.6" x14ac:dyDescent="0.3">
      <c r="A378" s="214"/>
      <c r="C378" s="205"/>
      <c r="E378" s="202"/>
      <c r="G378" s="217"/>
      <c r="I378" s="218"/>
      <c r="K378" s="211"/>
      <c r="L378" s="211"/>
      <c r="M378" s="211"/>
      <c r="N378" s="211"/>
      <c r="O378" s="211"/>
      <c r="Q378" s="342"/>
      <c r="S378" s="222"/>
      <c r="U378" s="241"/>
    </row>
    <row r="379" spans="1:21" x14ac:dyDescent="0.25">
      <c r="A379" s="214">
        <v>390.1</v>
      </c>
      <c r="C379" s="254" t="s">
        <v>347</v>
      </c>
      <c r="E379" s="216" t="s">
        <v>348</v>
      </c>
      <c r="G379" s="217">
        <v>-15</v>
      </c>
      <c r="I379" s="218">
        <v>56676361.140000001</v>
      </c>
      <c r="J379" s="231"/>
      <c r="K379" s="220">
        <v>11157166</v>
      </c>
      <c r="L379" s="220"/>
      <c r="M379" s="333">
        <f t="shared" ref="M379:M391" si="51">ROUND(I379*(1-(G379/100))-K379,0)</f>
        <v>54020649</v>
      </c>
      <c r="N379" s="220"/>
      <c r="O379" s="220">
        <f t="shared" ref="O379:O391" si="52">ROUND(M379/S379,0)</f>
        <v>1378746</v>
      </c>
      <c r="Q379" s="340">
        <f t="shared" ref="Q379:Q391" si="53">ROUND(O379/I379*100,2)</f>
        <v>2.4300000000000002</v>
      </c>
      <c r="S379" s="222">
        <v>39.181001431735794</v>
      </c>
      <c r="U379" s="241"/>
    </row>
    <row r="380" spans="1:21" x14ac:dyDescent="0.25">
      <c r="A380" s="214">
        <v>390.2</v>
      </c>
      <c r="C380" s="254" t="s">
        <v>349</v>
      </c>
      <c r="E380" s="216" t="s">
        <v>350</v>
      </c>
      <c r="G380" s="217">
        <v>-10</v>
      </c>
      <c r="I380" s="218">
        <v>528658.32999999996</v>
      </c>
      <c r="J380" s="231"/>
      <c r="K380" s="220">
        <v>445844</v>
      </c>
      <c r="L380" s="220"/>
      <c r="M380" s="333">
        <f t="shared" si="51"/>
        <v>135680</v>
      </c>
      <c r="N380" s="220"/>
      <c r="O380" s="220">
        <f t="shared" si="52"/>
        <v>7551</v>
      </c>
      <c r="Q380" s="340">
        <f t="shared" si="53"/>
        <v>1.43</v>
      </c>
      <c r="S380" s="222">
        <v>17.968480995894584</v>
      </c>
      <c r="U380" s="241"/>
    </row>
    <row r="381" spans="1:21" x14ac:dyDescent="0.25">
      <c r="A381" s="214">
        <v>391.1</v>
      </c>
      <c r="C381" s="254" t="s">
        <v>351</v>
      </c>
      <c r="E381" s="216" t="s">
        <v>173</v>
      </c>
      <c r="G381" s="217">
        <v>0</v>
      </c>
      <c r="I381" s="218">
        <v>9997759.4700000007</v>
      </c>
      <c r="J381" s="231"/>
      <c r="K381" s="220">
        <v>5677517</v>
      </c>
      <c r="L381" s="220"/>
      <c r="M381" s="333">
        <f t="shared" si="51"/>
        <v>4320242</v>
      </c>
      <c r="N381" s="220"/>
      <c r="O381" s="220">
        <f t="shared" si="52"/>
        <v>435890</v>
      </c>
      <c r="Q381" s="340">
        <f t="shared" si="53"/>
        <v>4.3600000000000003</v>
      </c>
      <c r="S381" s="222">
        <v>9.9113124870953673</v>
      </c>
      <c r="U381" s="241"/>
    </row>
    <row r="382" spans="1:21" x14ac:dyDescent="0.25">
      <c r="A382" s="214">
        <v>391.2</v>
      </c>
      <c r="C382" s="254" t="s">
        <v>352</v>
      </c>
      <c r="E382" s="216" t="s">
        <v>175</v>
      </c>
      <c r="G382" s="217">
        <v>0</v>
      </c>
      <c r="I382" s="218">
        <v>26955602.789999999</v>
      </c>
      <c r="J382" s="231"/>
      <c r="K382" s="220">
        <v>14275399</v>
      </c>
      <c r="L382" s="220"/>
      <c r="M382" s="333">
        <f t="shared" si="51"/>
        <v>12680204</v>
      </c>
      <c r="N382" s="220"/>
      <c r="O382" s="220">
        <f t="shared" si="52"/>
        <v>3152434</v>
      </c>
      <c r="Q382" s="340">
        <f t="shared" si="53"/>
        <v>11.69</v>
      </c>
      <c r="S382" s="222">
        <v>4.0223535211205057</v>
      </c>
      <c r="U382" s="241"/>
    </row>
    <row r="383" spans="1:21" x14ac:dyDescent="0.25">
      <c r="A383" s="214">
        <v>391.31</v>
      </c>
      <c r="C383" s="254" t="s">
        <v>353</v>
      </c>
      <c r="E383" s="216" t="s">
        <v>354</v>
      </c>
      <c r="G383" s="217">
        <v>0</v>
      </c>
      <c r="I383" s="218">
        <v>7487177.8600000003</v>
      </c>
      <c r="J383" s="231"/>
      <c r="K383" s="220">
        <v>3350909</v>
      </c>
      <c r="L383" s="220"/>
      <c r="M383" s="333">
        <f t="shared" si="51"/>
        <v>4136269</v>
      </c>
      <c r="N383" s="220"/>
      <c r="O383" s="220">
        <f t="shared" si="52"/>
        <v>1873226</v>
      </c>
      <c r="Q383" s="340">
        <f t="shared" si="53"/>
        <v>25.02</v>
      </c>
      <c r="S383" s="222">
        <v>2.2080992896746041</v>
      </c>
      <c r="U383" s="241"/>
    </row>
    <row r="384" spans="1:21" x14ac:dyDescent="0.25">
      <c r="A384" s="214">
        <v>392</v>
      </c>
      <c r="C384" s="215" t="s">
        <v>355</v>
      </c>
      <c r="E384" s="216" t="s">
        <v>356</v>
      </c>
      <c r="G384" s="217">
        <v>0</v>
      </c>
      <c r="I384" s="218">
        <v>1080256.71</v>
      </c>
      <c r="J384" s="231"/>
      <c r="K384" s="220">
        <v>850491</v>
      </c>
      <c r="L384" s="220"/>
      <c r="M384" s="333">
        <f t="shared" si="51"/>
        <v>229766</v>
      </c>
      <c r="N384" s="220"/>
      <c r="O384" s="220">
        <f t="shared" si="52"/>
        <v>21335</v>
      </c>
      <c r="Q384" s="340">
        <f t="shared" si="53"/>
        <v>1.97</v>
      </c>
      <c r="S384" s="222">
        <v>10.769439887508788</v>
      </c>
      <c r="U384" s="241"/>
    </row>
    <row r="385" spans="1:21" x14ac:dyDescent="0.25">
      <c r="A385" s="214">
        <v>392.1</v>
      </c>
      <c r="C385" s="215" t="s">
        <v>357</v>
      </c>
      <c r="E385" s="216" t="s">
        <v>358</v>
      </c>
      <c r="G385" s="217">
        <v>0</v>
      </c>
      <c r="I385" s="218">
        <v>4496087.6399999997</v>
      </c>
      <c r="J385" s="231"/>
      <c r="K385" s="220">
        <v>2506216</v>
      </c>
      <c r="L385" s="220"/>
      <c r="M385" s="333">
        <f t="shared" si="51"/>
        <v>1989872</v>
      </c>
      <c r="N385" s="220"/>
      <c r="O385" s="220">
        <f t="shared" si="52"/>
        <v>143633</v>
      </c>
      <c r="Q385" s="340">
        <f t="shared" si="53"/>
        <v>3.19</v>
      </c>
      <c r="S385" s="222">
        <v>13.853863666427632</v>
      </c>
      <c r="U385" s="241"/>
    </row>
    <row r="386" spans="1:21" x14ac:dyDescent="0.25">
      <c r="A386" s="214">
        <v>393</v>
      </c>
      <c r="C386" s="232" t="s">
        <v>359</v>
      </c>
      <c r="E386" s="216" t="s">
        <v>360</v>
      </c>
      <c r="G386" s="217">
        <v>0</v>
      </c>
      <c r="I386" s="218">
        <v>1504425.91</v>
      </c>
      <c r="J386" s="231"/>
      <c r="K386" s="220">
        <v>311738</v>
      </c>
      <c r="L386" s="220"/>
      <c r="M386" s="333">
        <f t="shared" si="51"/>
        <v>1192688</v>
      </c>
      <c r="N386" s="220"/>
      <c r="O386" s="220">
        <f t="shared" si="52"/>
        <v>66208</v>
      </c>
      <c r="Q386" s="340">
        <f t="shared" si="53"/>
        <v>4.4000000000000004</v>
      </c>
      <c r="S386" s="222">
        <v>18.014258095698406</v>
      </c>
      <c r="U386" s="241"/>
    </row>
    <row r="387" spans="1:21" x14ac:dyDescent="0.25">
      <c r="A387" s="214">
        <v>394</v>
      </c>
      <c r="C387" s="254" t="s">
        <v>361</v>
      </c>
      <c r="E387" s="216" t="s">
        <v>360</v>
      </c>
      <c r="G387" s="217">
        <v>0</v>
      </c>
      <c r="I387" s="218">
        <v>12146898.050000001</v>
      </c>
      <c r="J387" s="231"/>
      <c r="K387" s="220">
        <v>3584231</v>
      </c>
      <c r="L387" s="220"/>
      <c r="M387" s="333">
        <f t="shared" si="51"/>
        <v>8562667</v>
      </c>
      <c r="N387" s="220"/>
      <c r="O387" s="220">
        <f t="shared" si="52"/>
        <v>488036</v>
      </c>
      <c r="Q387" s="340">
        <f t="shared" si="53"/>
        <v>4.0199999999999996</v>
      </c>
      <c r="S387" s="222">
        <v>17.545154455818832</v>
      </c>
      <c r="U387" s="241"/>
    </row>
    <row r="388" spans="1:21" x14ac:dyDescent="0.25">
      <c r="A388" s="214">
        <v>396</v>
      </c>
      <c r="C388" s="254" t="s">
        <v>362</v>
      </c>
      <c r="E388" s="216" t="s">
        <v>363</v>
      </c>
      <c r="G388" s="217">
        <v>0</v>
      </c>
      <c r="I388" s="218">
        <v>2293200.2799999998</v>
      </c>
      <c r="J388" s="231"/>
      <c r="K388" s="220">
        <v>733922</v>
      </c>
      <c r="L388" s="220"/>
      <c r="M388" s="333">
        <f t="shared" si="51"/>
        <v>1559278</v>
      </c>
      <c r="N388" s="220"/>
      <c r="O388" s="220">
        <f t="shared" si="52"/>
        <v>129523</v>
      </c>
      <c r="Q388" s="340">
        <f t="shared" si="53"/>
        <v>5.65</v>
      </c>
      <c r="S388" s="222">
        <v>12.038618623719339</v>
      </c>
      <c r="U388" s="241"/>
    </row>
    <row r="389" spans="1:21" x14ac:dyDescent="0.25">
      <c r="A389" s="214">
        <v>397</v>
      </c>
      <c r="C389" s="232" t="s">
        <v>364</v>
      </c>
      <c r="E389" s="216" t="s">
        <v>365</v>
      </c>
      <c r="G389" s="217">
        <v>0</v>
      </c>
      <c r="I389" s="218">
        <v>25857151.870000001</v>
      </c>
      <c r="J389" s="231"/>
      <c r="K389" s="220">
        <v>8888012</v>
      </c>
      <c r="L389" s="220"/>
      <c r="M389" s="333">
        <f t="shared" si="51"/>
        <v>16969140</v>
      </c>
      <c r="N389" s="220"/>
      <c r="O389" s="220">
        <f t="shared" si="52"/>
        <v>1268220</v>
      </c>
      <c r="Q389" s="340">
        <f t="shared" si="53"/>
        <v>4.9000000000000004</v>
      </c>
      <c r="S389" s="222">
        <v>13.380281023797133</v>
      </c>
      <c r="U389" s="241"/>
    </row>
    <row r="390" spans="1:21" x14ac:dyDescent="0.25">
      <c r="A390" s="214">
        <v>397.1</v>
      </c>
      <c r="C390" s="232" t="s">
        <v>366</v>
      </c>
      <c r="E390" s="216" t="s">
        <v>367</v>
      </c>
      <c r="G390" s="217">
        <v>0</v>
      </c>
      <c r="I390" s="218">
        <v>20009653.109999999</v>
      </c>
      <c r="J390" s="231"/>
      <c r="K390" s="220">
        <v>7845508</v>
      </c>
      <c r="L390" s="220"/>
      <c r="M390" s="333">
        <f t="shared" si="51"/>
        <v>12164145</v>
      </c>
      <c r="N390" s="220"/>
      <c r="O390" s="220">
        <f t="shared" si="52"/>
        <v>2169315</v>
      </c>
      <c r="Q390" s="340">
        <f t="shared" si="53"/>
        <v>10.84</v>
      </c>
      <c r="S390" s="222">
        <v>5.607366841606682</v>
      </c>
      <c r="U390" s="241"/>
    </row>
    <row r="391" spans="1:21" x14ac:dyDescent="0.25">
      <c r="A391" s="214">
        <v>397.2</v>
      </c>
      <c r="C391" s="232" t="s">
        <v>368</v>
      </c>
      <c r="E391" s="216" t="s">
        <v>367</v>
      </c>
      <c r="G391" s="217">
        <v>0</v>
      </c>
      <c r="I391" s="223">
        <v>5875508.0300000003</v>
      </c>
      <c r="J391" s="231"/>
      <c r="K391" s="220">
        <v>497906</v>
      </c>
      <c r="L391" s="220"/>
      <c r="M391" s="333">
        <f t="shared" si="51"/>
        <v>5377602</v>
      </c>
      <c r="N391" s="220"/>
      <c r="O391" s="220">
        <f t="shared" si="52"/>
        <v>827323</v>
      </c>
      <c r="Q391" s="345">
        <f t="shared" si="53"/>
        <v>14.08</v>
      </c>
      <c r="R391" s="225"/>
      <c r="S391" s="222">
        <v>6.5000030217943898</v>
      </c>
      <c r="U391" s="241"/>
    </row>
    <row r="392" spans="1:21" x14ac:dyDescent="0.25">
      <c r="A392" s="214"/>
      <c r="E392" s="216"/>
      <c r="G392" s="217"/>
      <c r="I392" s="218"/>
      <c r="K392" s="233"/>
      <c r="L392" s="211"/>
      <c r="M392" s="233"/>
      <c r="N392" s="211"/>
      <c r="O392" s="233"/>
      <c r="Q392" s="221"/>
      <c r="S392" s="222"/>
      <c r="U392" s="241"/>
    </row>
    <row r="393" spans="1:21" ht="15.6" x14ac:dyDescent="0.3">
      <c r="C393" s="188" t="s">
        <v>369</v>
      </c>
      <c r="E393" s="202"/>
      <c r="G393" s="217"/>
      <c r="I393" s="271">
        <f>+SUBTOTAL(9,I379:I392)</f>
        <v>174908741.18999997</v>
      </c>
      <c r="J393" s="228"/>
      <c r="K393" s="272">
        <f>+SUBTOTAL(9,K379:K392)</f>
        <v>60124859</v>
      </c>
      <c r="L393" s="229"/>
      <c r="M393" s="272">
        <f>+SUBTOTAL(9,M379:M392)</f>
        <v>123338202</v>
      </c>
      <c r="N393" s="229"/>
      <c r="O393" s="272">
        <f>+SUBTOTAL(9,O379:O392)</f>
        <v>11961440</v>
      </c>
      <c r="P393" s="228"/>
      <c r="Q393" s="338">
        <f>ROUND(((O393/I393)*100),2)</f>
        <v>6.84</v>
      </c>
      <c r="S393" s="273"/>
      <c r="U393" s="241"/>
    </row>
    <row r="394" spans="1:21" ht="15.6" x14ac:dyDescent="0.3">
      <c r="C394" s="228"/>
      <c r="E394" s="202"/>
      <c r="G394" s="217"/>
      <c r="I394" s="227"/>
      <c r="J394" s="228"/>
      <c r="K394" s="229"/>
      <c r="L394" s="229"/>
      <c r="M394" s="229"/>
      <c r="N394" s="229"/>
      <c r="O394" s="229"/>
      <c r="P394" s="228"/>
      <c r="Q394" s="221"/>
      <c r="S394" s="273"/>
    </row>
    <row r="395" spans="1:21" ht="16.2" thickBot="1" x14ac:dyDescent="0.35">
      <c r="C395" s="188" t="s">
        <v>370</v>
      </c>
      <c r="E395" s="202"/>
      <c r="G395" s="217"/>
      <c r="I395" s="274">
        <f>+SUBTOTAL(9,I16:I394)</f>
        <v>8449146032.4399977</v>
      </c>
      <c r="J395" s="228"/>
      <c r="K395" s="275">
        <f>+SUBTOTAL(9,K16:K394)</f>
        <v>2821716576</v>
      </c>
      <c r="L395" s="229"/>
      <c r="M395" s="275">
        <f>+SUBTOTAL(9,M16:M394)</f>
        <v>6587233934</v>
      </c>
      <c r="N395" s="229"/>
      <c r="O395" s="275">
        <f>+SUBTOTAL(9,O16:O394)</f>
        <v>262255072</v>
      </c>
      <c r="P395" s="228"/>
      <c r="Q395" s="230">
        <f>ROUND(((O395/I395)*100),2)</f>
        <v>3.1</v>
      </c>
      <c r="S395" s="273"/>
    </row>
    <row r="396" spans="1:21" ht="16.2" thickTop="1" x14ac:dyDescent="0.3">
      <c r="C396" s="188"/>
      <c r="E396" s="202"/>
      <c r="G396" s="217"/>
      <c r="I396" s="276"/>
      <c r="J396" s="228"/>
      <c r="K396" s="277"/>
      <c r="L396" s="229"/>
      <c r="M396" s="277"/>
      <c r="N396" s="229"/>
      <c r="O396" s="277"/>
      <c r="P396" s="228"/>
      <c r="Q396" s="221"/>
      <c r="S396" s="273"/>
    </row>
    <row r="397" spans="1:21" ht="15.6" x14ac:dyDescent="0.3">
      <c r="C397" s="188"/>
      <c r="E397" s="202"/>
      <c r="G397" s="217"/>
      <c r="I397" s="218"/>
      <c r="J397" s="228"/>
      <c r="K397" s="229"/>
      <c r="L397" s="229"/>
      <c r="M397" s="229"/>
      <c r="N397" s="229"/>
      <c r="O397" s="229"/>
      <c r="P397" s="228"/>
      <c r="Q397" s="221"/>
      <c r="S397" s="273"/>
    </row>
    <row r="398" spans="1:21" ht="15.6" x14ac:dyDescent="0.3">
      <c r="C398" s="212" t="s">
        <v>371</v>
      </c>
      <c r="E398" s="202"/>
      <c r="G398" s="217"/>
      <c r="I398" s="218"/>
      <c r="J398" s="219"/>
      <c r="K398" s="211"/>
      <c r="L398" s="211"/>
      <c r="M398" s="211"/>
      <c r="N398" s="211"/>
      <c r="O398" s="211"/>
      <c r="P398" s="219"/>
      <c r="Q398" s="221"/>
      <c r="S398" s="226"/>
    </row>
    <row r="399" spans="1:21" x14ac:dyDescent="0.25">
      <c r="E399" s="202"/>
      <c r="G399" s="217"/>
      <c r="I399" s="218"/>
      <c r="J399" s="219"/>
      <c r="K399" s="211"/>
      <c r="L399" s="211"/>
      <c r="M399" s="211"/>
      <c r="N399" s="211"/>
      <c r="O399" s="211"/>
      <c r="P399" s="219"/>
      <c r="Q399" s="221"/>
      <c r="S399" s="226"/>
    </row>
    <row r="400" spans="1:21" x14ac:dyDescent="0.25">
      <c r="A400" s="214">
        <v>301</v>
      </c>
      <c r="C400" s="112" t="s">
        <v>372</v>
      </c>
      <c r="E400" s="202"/>
      <c r="G400" s="217"/>
      <c r="I400" s="218">
        <v>44455.58</v>
      </c>
      <c r="J400" s="219"/>
      <c r="K400" s="211"/>
      <c r="L400" s="211"/>
      <c r="M400" s="211"/>
      <c r="N400" s="211"/>
      <c r="O400" s="211"/>
      <c r="P400" s="219"/>
      <c r="Q400" s="221"/>
      <c r="S400" s="226"/>
    </row>
    <row r="401" spans="1:19" x14ac:dyDescent="0.25">
      <c r="A401" s="214">
        <v>310.2</v>
      </c>
      <c r="C401" s="112" t="s">
        <v>373</v>
      </c>
      <c r="E401" s="202"/>
      <c r="G401" s="217"/>
      <c r="I401" s="218">
        <v>22958202.420000002</v>
      </c>
      <c r="J401" s="219"/>
      <c r="K401" s="211"/>
      <c r="L401" s="211"/>
      <c r="M401" s="211"/>
      <c r="N401" s="211"/>
      <c r="O401" s="211"/>
      <c r="P401" s="219"/>
      <c r="Q401" s="221"/>
      <c r="S401" s="226"/>
    </row>
    <row r="402" spans="1:19" x14ac:dyDescent="0.25">
      <c r="A402" s="214">
        <v>340.2</v>
      </c>
      <c r="C402" s="112" t="s">
        <v>373</v>
      </c>
      <c r="E402" s="202"/>
      <c r="G402" s="217"/>
      <c r="I402" s="218">
        <v>135099.01999999999</v>
      </c>
      <c r="J402" s="219"/>
      <c r="K402" s="211"/>
      <c r="L402" s="211"/>
      <c r="M402" s="211"/>
      <c r="N402" s="211"/>
      <c r="O402" s="211"/>
      <c r="P402" s="219"/>
      <c r="Q402" s="221"/>
      <c r="S402" s="226"/>
    </row>
    <row r="403" spans="1:19" x14ac:dyDescent="0.25">
      <c r="A403" s="214">
        <v>350.2</v>
      </c>
      <c r="C403" s="112" t="s">
        <v>373</v>
      </c>
      <c r="E403" s="202"/>
      <c r="G403" s="217"/>
      <c r="I403" s="218">
        <v>2360270.0699999998</v>
      </c>
      <c r="J403" s="219"/>
      <c r="K403" s="211"/>
      <c r="L403" s="211"/>
      <c r="M403" s="211"/>
      <c r="N403" s="211"/>
      <c r="O403" s="211"/>
      <c r="P403" s="219"/>
      <c r="Q403" s="221"/>
      <c r="S403" s="226"/>
    </row>
    <row r="404" spans="1:19" x14ac:dyDescent="0.25">
      <c r="A404" s="214">
        <v>360.2</v>
      </c>
      <c r="C404" s="112" t="s">
        <v>374</v>
      </c>
      <c r="E404" s="202"/>
      <c r="G404" s="217"/>
      <c r="I404" s="218">
        <v>5673927.9500000011</v>
      </c>
      <c r="J404" s="219"/>
      <c r="K404" s="252"/>
      <c r="L404" s="211"/>
      <c r="M404" s="211"/>
      <c r="N404" s="211"/>
      <c r="O404" s="211"/>
      <c r="P404" s="219"/>
      <c r="Q404" s="221"/>
      <c r="S404" s="226"/>
    </row>
    <row r="405" spans="1:19" x14ac:dyDescent="0.25">
      <c r="A405" s="214">
        <v>389.2</v>
      </c>
      <c r="C405" s="112" t="s">
        <v>374</v>
      </c>
      <c r="E405" s="202"/>
      <c r="G405" s="217"/>
      <c r="I405" s="223">
        <v>2810081.6</v>
      </c>
      <c r="J405" s="219"/>
      <c r="K405" s="252"/>
      <c r="L405" s="211"/>
      <c r="M405" s="211"/>
      <c r="N405" s="211"/>
      <c r="O405" s="211"/>
      <c r="P405" s="219"/>
      <c r="Q405" s="221"/>
      <c r="S405" s="226"/>
    </row>
    <row r="406" spans="1:19" x14ac:dyDescent="0.25">
      <c r="A406" s="214"/>
      <c r="E406" s="202"/>
      <c r="G406" s="217"/>
      <c r="I406" s="218"/>
      <c r="J406" s="219"/>
      <c r="K406" s="252"/>
      <c r="L406" s="211"/>
      <c r="M406" s="211"/>
      <c r="N406" s="211"/>
      <c r="O406" s="211"/>
      <c r="P406" s="219"/>
      <c r="Q406" s="221"/>
      <c r="S406" s="226"/>
    </row>
    <row r="407" spans="1:19" ht="15.6" x14ac:dyDescent="0.3">
      <c r="C407" s="188" t="s">
        <v>375</v>
      </c>
      <c r="G407" s="217"/>
      <c r="I407" s="271">
        <f>+SUBTOTAL(9,I400:I406)</f>
        <v>33982036.640000001</v>
      </c>
      <c r="J407" s="278"/>
      <c r="K407" s="277"/>
      <c r="L407" s="229"/>
      <c r="M407" s="229"/>
      <c r="N407" s="229"/>
      <c r="O407" s="229"/>
      <c r="P407" s="278"/>
      <c r="Q407" s="221"/>
      <c r="S407" s="226"/>
    </row>
    <row r="408" spans="1:19" s="215" customFormat="1" x14ac:dyDescent="0.25">
      <c r="A408" s="279"/>
      <c r="B408" s="262"/>
      <c r="C408" s="254"/>
      <c r="E408" s="202"/>
      <c r="F408" s="202"/>
      <c r="G408" s="217"/>
      <c r="I408" s="218"/>
      <c r="J408" s="280"/>
      <c r="K408" s="246"/>
      <c r="L408" s="256"/>
      <c r="M408" s="256"/>
      <c r="N408" s="256"/>
      <c r="O408" s="256"/>
      <c r="P408" s="280"/>
      <c r="Q408" s="281"/>
      <c r="S408" s="282"/>
    </row>
    <row r="409" spans="1:19" ht="16.2" thickBot="1" x14ac:dyDescent="0.35">
      <c r="C409" s="188" t="s">
        <v>376</v>
      </c>
      <c r="G409" s="217"/>
      <c r="I409" s="227">
        <f>+SUBTOTAL(9,I16:I408)</f>
        <v>8483128069.079998</v>
      </c>
      <c r="J409" s="278"/>
      <c r="K409" s="283">
        <f>+SUBTOTAL(9,K16:K408)</f>
        <v>2821716576</v>
      </c>
      <c r="L409" s="229"/>
      <c r="M409" s="283">
        <f>+SUBTOTAL(9,M16:M408)</f>
        <v>6587233934</v>
      </c>
      <c r="N409" s="229"/>
      <c r="O409" s="283">
        <f>+SUBTOTAL(9,O16:O408)</f>
        <v>262255072</v>
      </c>
      <c r="P409" s="278"/>
      <c r="Q409" s="221"/>
      <c r="S409" s="226"/>
    </row>
    <row r="410" spans="1:19" ht="16.2" thickTop="1" x14ac:dyDescent="0.3">
      <c r="C410" s="188"/>
      <c r="G410" s="217"/>
      <c r="I410" s="284"/>
      <c r="J410" s="278"/>
      <c r="K410" s="285"/>
      <c r="L410" s="229"/>
      <c r="M410" s="285"/>
      <c r="N410" s="229"/>
      <c r="O410" s="285"/>
      <c r="P410" s="278"/>
      <c r="Q410" s="219"/>
    </row>
    <row r="411" spans="1:19" ht="15.6" x14ac:dyDescent="0.3">
      <c r="C411" s="188"/>
      <c r="G411" s="217"/>
      <c r="I411" s="286"/>
      <c r="J411" s="278"/>
      <c r="K411" s="229"/>
      <c r="L411" s="229"/>
      <c r="M411" s="229"/>
      <c r="N411" s="229"/>
      <c r="O411" s="229"/>
      <c r="P411" s="278"/>
      <c r="Q411" s="219"/>
    </row>
    <row r="412" spans="1:19" ht="15.6" x14ac:dyDescent="0.3">
      <c r="B412" s="189" t="s">
        <v>178</v>
      </c>
      <c r="C412" s="254" t="s">
        <v>377</v>
      </c>
      <c r="G412" s="217"/>
      <c r="I412" s="287"/>
      <c r="J412" s="278"/>
      <c r="K412" s="287"/>
      <c r="L412" s="229"/>
      <c r="M412" s="229"/>
      <c r="N412" s="229"/>
      <c r="O412" s="229"/>
      <c r="P412" s="278"/>
      <c r="Q412" s="219"/>
    </row>
    <row r="413" spans="1:19" x14ac:dyDescent="0.25">
      <c r="B413" s="209" t="s">
        <v>378</v>
      </c>
      <c r="C413" s="215" t="s">
        <v>379</v>
      </c>
      <c r="G413" s="217"/>
      <c r="I413" s="288"/>
      <c r="J413" s="219"/>
      <c r="K413" s="211"/>
      <c r="L413" s="211"/>
      <c r="M413" s="211"/>
      <c r="N413" s="211"/>
      <c r="O413" s="211"/>
      <c r="P413" s="219"/>
      <c r="Q413" s="219"/>
    </row>
    <row r="414" spans="1:19" x14ac:dyDescent="0.25">
      <c r="B414" s="262" t="s">
        <v>380</v>
      </c>
      <c r="C414" s="254" t="s">
        <v>381</v>
      </c>
    </row>
    <row r="416" spans="1:19" x14ac:dyDescent="0.25">
      <c r="A416" s="214" t="s">
        <v>382</v>
      </c>
      <c r="B416" s="259" t="s">
        <v>383</v>
      </c>
      <c r="C416" s="251"/>
    </row>
    <row r="417" spans="1:3" x14ac:dyDescent="0.25">
      <c r="A417" s="214"/>
      <c r="B417" s="112"/>
      <c r="C417" s="289" t="s">
        <v>384</v>
      </c>
    </row>
    <row r="418" spans="1:3" x14ac:dyDescent="0.25">
      <c r="A418" s="214"/>
      <c r="B418" s="112"/>
      <c r="C418" s="290" t="s">
        <v>385</v>
      </c>
    </row>
    <row r="419" spans="1:3" x14ac:dyDescent="0.25">
      <c r="A419" s="214"/>
      <c r="B419" s="112"/>
      <c r="C419" s="290" t="s">
        <v>386</v>
      </c>
    </row>
    <row r="420" spans="1:3" x14ac:dyDescent="0.25">
      <c r="A420" s="214"/>
      <c r="B420" s="112"/>
      <c r="C420" s="290" t="s">
        <v>387</v>
      </c>
    </row>
    <row r="421" spans="1:3" x14ac:dyDescent="0.25">
      <c r="A421" s="214"/>
      <c r="B421" s="112"/>
      <c r="C421" s="290" t="s">
        <v>388</v>
      </c>
    </row>
    <row r="423" spans="1:3" x14ac:dyDescent="0.25">
      <c r="B423" s="259" t="s">
        <v>389</v>
      </c>
    </row>
    <row r="424" spans="1:3" x14ac:dyDescent="0.25">
      <c r="A424" s="214"/>
      <c r="B424" s="112"/>
      <c r="C424" s="289" t="s">
        <v>384</v>
      </c>
    </row>
    <row r="425" spans="1:3" x14ac:dyDescent="0.25">
      <c r="A425" s="214"/>
      <c r="B425" s="112"/>
      <c r="C425" s="290" t="s">
        <v>390</v>
      </c>
    </row>
  </sheetData>
  <mergeCells count="3">
    <mergeCell ref="A1:S1"/>
    <mergeCell ref="A4:S4"/>
    <mergeCell ref="A5:S5"/>
  </mergeCells>
  <printOptions horizontalCentered="1"/>
  <pageMargins left="0.25" right="0.25" top="0.25" bottom="0.25" header="0.5" footer="0.5"/>
  <pageSetup scale="45" fitToHeight="0" orientation="landscape" horizontalDpi="4294967295" verticalDpi="4294967295" r:id="rId1"/>
  <headerFooter alignWithMargins="0">
    <oddHeader xml:space="preserve">&amp;R
</oddHeader>
    <oddFooter>&amp;R&amp;"Times New Roman,Bold"Attachment to Response to KIUC-1 Question No. 1
Page &amp;P of &amp;N
Spanos</oddFooter>
  </headerFooter>
  <rowBreaks count="5" manualBreakCount="5">
    <brk id="77" max="18" man="1"/>
    <brk id="146" max="18" man="1"/>
    <brk id="216" max="18" man="1"/>
    <brk id="286" max="18" man="1"/>
    <brk id="353" max="1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workbookViewId="0">
      <selection activeCell="A22" sqref="A22"/>
    </sheetView>
  </sheetViews>
  <sheetFormatPr defaultRowHeight="13.2" x14ac:dyDescent="0.25"/>
  <cols>
    <col min="1" max="7" width="9.6640625" customWidth="1"/>
    <col min="8" max="8" width="7.44140625" customWidth="1"/>
    <col min="9" max="9" width="14.88671875" customWidth="1"/>
    <col min="10" max="10" width="2.6640625" customWidth="1"/>
    <col min="11" max="11" width="12.6640625" customWidth="1"/>
    <col min="12" max="12" width="2.6640625" customWidth="1"/>
    <col min="13" max="13" width="16.5546875" bestFit="1" customWidth="1"/>
  </cols>
  <sheetData>
    <row r="1" spans="1:16" x14ac:dyDescent="0.25">
      <c r="A1" s="483" t="s">
        <v>0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</row>
    <row r="2" spans="1:16" x14ac:dyDescent="0.25">
      <c r="A2" s="483" t="s">
        <v>30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</row>
    <row r="3" spans="1:16" x14ac:dyDescent="0.25">
      <c r="A3" s="483" t="s">
        <v>1</v>
      </c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</row>
    <row r="4" spans="1:16" x14ac:dyDescent="0.25">
      <c r="A4" s="483" t="s">
        <v>91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</row>
    <row r="5" spans="1:16" x14ac:dyDescent="0.25">
      <c r="A5" s="483" t="s">
        <v>93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</row>
    <row r="6" spans="1:16" x14ac:dyDescent="0.25">
      <c r="A6" s="482" t="s">
        <v>49</v>
      </c>
      <c r="B6" s="482"/>
      <c r="C6" s="482"/>
      <c r="D6" s="482"/>
      <c r="E6" s="482"/>
      <c r="F6" s="482"/>
      <c r="G6" s="482"/>
      <c r="H6" s="482"/>
      <c r="I6" s="482"/>
      <c r="J6" s="482"/>
      <c r="K6" s="482"/>
      <c r="L6" s="482"/>
      <c r="M6" s="482"/>
    </row>
    <row r="7" spans="1:16" x14ac:dyDescent="0.25">
      <c r="A7" s="1"/>
      <c r="B7" s="1"/>
      <c r="C7" s="1"/>
      <c r="D7" s="1"/>
      <c r="E7" s="1"/>
      <c r="F7" s="1"/>
      <c r="G7" s="1"/>
      <c r="H7" s="1"/>
      <c r="I7" s="1"/>
    </row>
    <row r="8" spans="1:16" x14ac:dyDescent="0.25">
      <c r="A8" s="1"/>
      <c r="B8" s="1"/>
      <c r="C8" s="1"/>
      <c r="D8" s="1"/>
      <c r="E8" s="1"/>
      <c r="F8" s="1"/>
      <c r="G8" s="1"/>
      <c r="H8" s="1"/>
      <c r="I8" s="1"/>
      <c r="K8" s="28" t="s">
        <v>61</v>
      </c>
      <c r="M8" s="28" t="s">
        <v>62</v>
      </c>
    </row>
    <row r="9" spans="1:16" x14ac:dyDescent="0.25">
      <c r="A9" s="1"/>
      <c r="B9" s="1"/>
      <c r="C9" s="1"/>
      <c r="D9" s="1"/>
      <c r="E9" s="1"/>
      <c r="F9" s="1"/>
      <c r="G9" s="1"/>
      <c r="H9" s="1"/>
      <c r="I9" s="2" t="s">
        <v>24</v>
      </c>
      <c r="K9" s="103" t="s">
        <v>63</v>
      </c>
      <c r="M9" s="103" t="s">
        <v>24</v>
      </c>
    </row>
    <row r="10" spans="1:16" x14ac:dyDescent="0.25">
      <c r="A10" s="4"/>
      <c r="B10" s="4"/>
      <c r="C10" s="4"/>
      <c r="D10" s="4"/>
      <c r="E10" s="4"/>
      <c r="F10" s="4"/>
      <c r="G10" s="4"/>
      <c r="H10" s="4"/>
      <c r="I10" s="4"/>
    </row>
    <row r="11" spans="1:16" x14ac:dyDescent="0.25">
      <c r="A11" s="82" t="s">
        <v>27</v>
      </c>
      <c r="B11" s="4"/>
      <c r="C11" s="4"/>
      <c r="D11" s="4"/>
      <c r="E11" s="4"/>
      <c r="F11" s="4"/>
      <c r="G11" s="4"/>
      <c r="H11" s="4"/>
      <c r="I11" s="122">
        <v>103.098006</v>
      </c>
      <c r="J11" s="36"/>
      <c r="M11" s="108">
        <f>I11</f>
        <v>103.098006</v>
      </c>
    </row>
    <row r="12" spans="1:16" x14ac:dyDescent="0.25">
      <c r="A12" s="82"/>
      <c r="B12" s="4"/>
      <c r="C12" s="4"/>
      <c r="D12" s="4"/>
      <c r="E12" s="4"/>
      <c r="F12" s="4"/>
      <c r="G12" s="4"/>
      <c r="H12" s="4"/>
      <c r="I12" s="86"/>
      <c r="J12" s="36"/>
    </row>
    <row r="13" spans="1:16" x14ac:dyDescent="0.25">
      <c r="A13" s="83" t="s">
        <v>31</v>
      </c>
      <c r="B13" s="4"/>
      <c r="C13" s="4"/>
      <c r="D13" s="4"/>
      <c r="E13" s="4"/>
      <c r="F13" s="4"/>
      <c r="G13" s="4"/>
      <c r="H13" s="4"/>
      <c r="I13" s="86"/>
      <c r="J13" s="36"/>
    </row>
    <row r="14" spans="1:16" x14ac:dyDescent="0.25">
      <c r="A14" s="37"/>
      <c r="B14" s="32"/>
      <c r="C14" s="32"/>
      <c r="D14" s="32"/>
      <c r="E14" s="32"/>
      <c r="F14" s="32"/>
      <c r="G14" s="32"/>
      <c r="H14" s="32"/>
      <c r="I14" s="87"/>
      <c r="J14" s="36"/>
    </row>
    <row r="15" spans="1:16" x14ac:dyDescent="0.25">
      <c r="A15" s="84" t="s">
        <v>25</v>
      </c>
      <c r="B15" s="32"/>
      <c r="C15" s="32"/>
      <c r="D15" s="32"/>
      <c r="E15" s="32"/>
      <c r="F15" s="32"/>
      <c r="G15" s="32"/>
      <c r="H15" s="32"/>
      <c r="I15" s="86"/>
      <c r="J15" s="36"/>
    </row>
    <row r="16" spans="1:16" x14ac:dyDescent="0.25">
      <c r="A16" s="326" t="s">
        <v>765</v>
      </c>
      <c r="B16" s="32"/>
      <c r="C16" s="32"/>
      <c r="D16" s="32"/>
      <c r="E16" s="32"/>
      <c r="F16" s="32"/>
      <c r="G16" s="32"/>
      <c r="H16" s="32"/>
      <c r="I16" s="86">
        <f>-3.171</f>
        <v>-3.1709999999999998</v>
      </c>
      <c r="J16" s="36"/>
      <c r="K16" s="379">
        <f>'Revenue Gross-Up Factor'!$C$38</f>
        <v>1.0054909862760535</v>
      </c>
      <c r="M16" s="104">
        <f>I16*K16</f>
        <v>-3.1884119174813654</v>
      </c>
      <c r="P16" s="330" t="s">
        <v>797</v>
      </c>
    </row>
    <row r="17" spans="1:16" x14ac:dyDescent="0.25">
      <c r="A17" s="326" t="s">
        <v>766</v>
      </c>
      <c r="B17" s="32"/>
      <c r="C17" s="32"/>
      <c r="D17" s="32"/>
      <c r="E17" s="32"/>
      <c r="F17" s="32"/>
      <c r="G17" s="32"/>
      <c r="H17" s="32"/>
      <c r="I17" s="86">
        <f>-0.676*0.8928</f>
        <v>-0.60353280000000009</v>
      </c>
      <c r="J17" s="36"/>
      <c r="K17" s="379">
        <f>'Revenue Gross-Up Factor'!$C$38</f>
        <v>1.0054909862760535</v>
      </c>
      <c r="M17" s="104">
        <f>I17*K17</f>
        <v>-0.60684679032194822</v>
      </c>
      <c r="P17" s="330" t="s">
        <v>797</v>
      </c>
    </row>
    <row r="18" spans="1:16" x14ac:dyDescent="0.25">
      <c r="A18" s="327" t="s">
        <v>860</v>
      </c>
      <c r="B18" s="32"/>
      <c r="C18" s="32"/>
      <c r="D18" s="32"/>
      <c r="E18" s="32"/>
      <c r="F18" s="32"/>
      <c r="G18" s="32"/>
      <c r="H18" s="32"/>
      <c r="I18" s="86">
        <f>'Capitalization-Trans Investment'!E45</f>
        <v>-0.58862024257500001</v>
      </c>
      <c r="J18" s="36"/>
      <c r="K18" s="379">
        <f>'Revenue Gross-Up Factor'!$C$38</f>
        <v>1.0054909862760535</v>
      </c>
      <c r="M18" s="104">
        <f t="shared" ref="M18:M19" si="0">I18*K18</f>
        <v>-0.59185234824878663</v>
      </c>
      <c r="P18" s="330"/>
    </row>
    <row r="19" spans="1:16" x14ac:dyDescent="0.25">
      <c r="A19" s="327" t="s">
        <v>845</v>
      </c>
      <c r="B19" s="32"/>
      <c r="C19" s="32"/>
      <c r="D19" s="32"/>
      <c r="E19" s="32"/>
      <c r="F19" s="32"/>
      <c r="G19" s="32"/>
      <c r="H19" s="32"/>
      <c r="I19" s="86">
        <f>'Capitalization-Trans Investment'!E51</f>
        <v>-0.37908781751965087</v>
      </c>
      <c r="J19" s="36"/>
      <c r="K19" s="379">
        <f>'Revenue Gross-Up Factor'!$C$38</f>
        <v>1.0054909862760535</v>
      </c>
      <c r="M19" s="104">
        <f t="shared" si="0"/>
        <v>-0.38116938352307034</v>
      </c>
      <c r="P19" s="330"/>
    </row>
    <row r="20" spans="1:16" x14ac:dyDescent="0.25">
      <c r="A20" s="358" t="s">
        <v>764</v>
      </c>
      <c r="B20" s="32"/>
      <c r="C20" s="32"/>
      <c r="D20" s="32"/>
      <c r="E20" s="32"/>
      <c r="F20" s="32"/>
      <c r="G20" s="32"/>
      <c r="H20" s="32"/>
      <c r="I20" s="86">
        <f>'Generation Outage Exp Normal'!D23</f>
        <v>-11.202187701599982</v>
      </c>
      <c r="J20" s="36"/>
      <c r="K20" s="379">
        <f>'Revenue Gross-Up Factor'!$C$38</f>
        <v>1.0054909862760535</v>
      </c>
      <c r="M20" s="104">
        <f>I20*K20</f>
        <v>-11.263698760531243</v>
      </c>
    </row>
    <row r="21" spans="1:16" x14ac:dyDescent="0.25">
      <c r="A21" s="327" t="s">
        <v>763</v>
      </c>
      <c r="B21" s="32"/>
      <c r="C21" s="32"/>
      <c r="D21" s="32"/>
      <c r="E21" s="32"/>
      <c r="F21" s="32"/>
      <c r="G21" s="32"/>
      <c r="H21" s="32"/>
      <c r="I21" s="86">
        <v>-5.0266549999999999</v>
      </c>
      <c r="J21" s="36"/>
      <c r="K21" s="379">
        <f>'Revenue Gross-Up Factor'!$C$38</f>
        <v>1.0054909862760535</v>
      </c>
      <c r="M21" s="104">
        <f t="shared" ref="M21:M26" si="1">I21*K21</f>
        <v>-5.0542562936194555</v>
      </c>
      <c r="P21" s="330" t="s">
        <v>762</v>
      </c>
    </row>
    <row r="22" spans="1:16" x14ac:dyDescent="0.25">
      <c r="A22" s="327" t="s">
        <v>962</v>
      </c>
      <c r="B22" s="32"/>
      <c r="C22" s="32"/>
      <c r="D22" s="32"/>
      <c r="E22" s="32"/>
      <c r="F22" s="32"/>
      <c r="G22" s="32"/>
      <c r="H22" s="32"/>
      <c r="I22" s="86">
        <f>'Property Tax-2% Escalation'!D96/1000</f>
        <v>-0.43731762073737057</v>
      </c>
      <c r="J22" s="36"/>
      <c r="K22" s="379">
        <f>'Revenue Gross-Up Factor'!$C$38</f>
        <v>1.0054909862760535</v>
      </c>
      <c r="M22" s="104">
        <f t="shared" ref="M22" si="2">I22*K22</f>
        <v>-0.43971892579111582</v>
      </c>
      <c r="P22" s="330"/>
    </row>
    <row r="23" spans="1:16" x14ac:dyDescent="0.25">
      <c r="A23" s="327" t="s">
        <v>859</v>
      </c>
      <c r="B23" s="32"/>
      <c r="C23" s="32"/>
      <c r="D23" s="32"/>
      <c r="E23" s="32"/>
      <c r="F23" s="32"/>
      <c r="G23" s="32"/>
      <c r="H23" s="32"/>
      <c r="I23" s="86">
        <f>'Amort-Reg Assets Expiring '!D35</f>
        <v>-0.99899999999999989</v>
      </c>
      <c r="J23" s="36"/>
      <c r="K23" s="379">
        <f>'Revenue Gross-Up Factor'!$C$38</f>
        <v>1.0054909862760535</v>
      </c>
      <c r="M23" s="104">
        <f>I23*K23</f>
        <v>-1.0044854952897773</v>
      </c>
    </row>
    <row r="24" spans="1:16" x14ac:dyDescent="0.25">
      <c r="A24" s="326" t="s">
        <v>758</v>
      </c>
      <c r="B24" s="32"/>
      <c r="C24" s="32"/>
      <c r="D24" s="32"/>
      <c r="E24" s="32"/>
      <c r="F24" s="32"/>
      <c r="G24" s="32"/>
      <c r="H24" s="32"/>
      <c r="I24" s="86">
        <f>'Depr -SUMMARY'!C14</f>
        <v>-9.6635269004276463</v>
      </c>
      <c r="K24" s="379">
        <f>'Revenue Gross-Up Factor'!$C$38</f>
        <v>1.0054909862760535</v>
      </c>
      <c r="M24" s="104">
        <f t="shared" si="1"/>
        <v>-9.7165891940161675</v>
      </c>
    </row>
    <row r="25" spans="1:16" x14ac:dyDescent="0.25">
      <c r="A25" s="326" t="s">
        <v>931</v>
      </c>
      <c r="B25" s="32"/>
      <c r="C25" s="32"/>
      <c r="D25" s="32"/>
      <c r="E25" s="32"/>
      <c r="F25" s="32"/>
      <c r="G25" s="32"/>
      <c r="H25" s="32"/>
      <c r="I25" s="86">
        <f>'Depr -SUMMARY'!C24</f>
        <v>-12.109212366974159</v>
      </c>
      <c r="K25" s="379">
        <f>'Revenue Gross-Up Factor'!$C$38</f>
        <v>1.0054909862760535</v>
      </c>
      <c r="M25" s="104">
        <f t="shared" si="1"/>
        <v>-12.175703885895031</v>
      </c>
    </row>
    <row r="26" spans="1:16" x14ac:dyDescent="0.25">
      <c r="A26" s="326" t="s">
        <v>796</v>
      </c>
      <c r="B26" s="32"/>
      <c r="C26" s="32"/>
      <c r="D26" s="32"/>
      <c r="E26" s="32"/>
      <c r="F26" s="32"/>
      <c r="G26" s="32"/>
      <c r="H26" s="32"/>
      <c r="I26" s="86">
        <f>'Depr -SUMMARY'!C34</f>
        <v>-3.1705493906395978</v>
      </c>
      <c r="K26" s="379">
        <f>'Revenue Gross-Up Factor'!$C$38</f>
        <v>1.0054909862760535</v>
      </c>
      <c r="M26" s="104">
        <f t="shared" si="1"/>
        <v>-3.1879588338311495</v>
      </c>
    </row>
    <row r="27" spans="1:16" x14ac:dyDescent="0.25">
      <c r="A27" s="32"/>
      <c r="B27" s="32"/>
      <c r="C27" s="32"/>
      <c r="D27" s="32"/>
      <c r="E27" s="32"/>
      <c r="F27" s="32"/>
      <c r="G27" s="32"/>
      <c r="H27" s="32"/>
      <c r="I27" s="88"/>
    </row>
    <row r="28" spans="1:16" x14ac:dyDescent="0.25">
      <c r="A28" s="42" t="s">
        <v>48</v>
      </c>
      <c r="B28" s="36"/>
      <c r="C28" s="36"/>
      <c r="D28" s="36"/>
      <c r="E28" s="36"/>
      <c r="F28" s="36"/>
      <c r="G28" s="36"/>
      <c r="H28" s="36"/>
      <c r="I28" s="85"/>
    </row>
    <row r="29" spans="1:16" x14ac:dyDescent="0.25">
      <c r="A29" s="4" t="s">
        <v>89</v>
      </c>
      <c r="B29" s="36"/>
      <c r="C29" s="36"/>
      <c r="D29" s="36"/>
      <c r="E29" s="36"/>
      <c r="F29" s="36"/>
      <c r="G29" s="36"/>
      <c r="H29" s="36"/>
      <c r="I29" s="85"/>
      <c r="M29" s="108">
        <f>'Capitalization - COC'!AD33/1000000</f>
        <v>-1.8480292235716023</v>
      </c>
    </row>
    <row r="30" spans="1:16" x14ac:dyDescent="0.25">
      <c r="A30" s="126" t="s">
        <v>767</v>
      </c>
      <c r="B30" s="36"/>
      <c r="C30" s="36"/>
      <c r="D30" s="36"/>
      <c r="E30" s="36"/>
      <c r="F30" s="36"/>
      <c r="G30" s="36"/>
      <c r="H30" s="36"/>
      <c r="I30" s="85"/>
      <c r="M30" s="108">
        <f>'Capitalization - COC'!AD47/1000000</f>
        <v>-2.353506032842283</v>
      </c>
      <c r="P30" s="330" t="s">
        <v>797</v>
      </c>
    </row>
    <row r="31" spans="1:16" x14ac:dyDescent="0.25">
      <c r="A31" s="125" t="s">
        <v>846</v>
      </c>
      <c r="B31" s="36"/>
      <c r="C31" s="36"/>
      <c r="D31" s="36"/>
      <c r="E31" s="36"/>
      <c r="F31" s="36"/>
      <c r="G31" s="36"/>
      <c r="H31" s="36"/>
      <c r="I31" s="85"/>
      <c r="M31" s="108">
        <f>'Capitalization - COC'!AD62/1000000</f>
        <v>-2.3169318558014975</v>
      </c>
    </row>
    <row r="32" spans="1:16" x14ac:dyDescent="0.25">
      <c r="A32" s="125" t="s">
        <v>861</v>
      </c>
      <c r="B32" s="36"/>
      <c r="C32" s="36"/>
      <c r="D32" s="36"/>
      <c r="E32" s="36"/>
      <c r="F32" s="36"/>
      <c r="G32" s="36"/>
      <c r="H32" s="36"/>
      <c r="I32" s="118"/>
      <c r="M32" s="119">
        <f>'Capitalization - COC'!AD77/1000000</f>
        <v>-38.507778274877907</v>
      </c>
    </row>
    <row r="33" spans="1:13" x14ac:dyDescent="0.25">
      <c r="A33" s="36"/>
      <c r="B33" s="36"/>
      <c r="C33" s="36"/>
      <c r="D33" s="36"/>
      <c r="E33" s="36"/>
      <c r="F33" s="36"/>
      <c r="G33" s="36"/>
      <c r="H33" s="36"/>
      <c r="I33" s="118"/>
      <c r="M33" s="85"/>
    </row>
    <row r="34" spans="1:13" ht="13.8" thickBot="1" x14ac:dyDescent="0.3">
      <c r="A34" s="69" t="s">
        <v>28</v>
      </c>
      <c r="B34" s="36"/>
      <c r="C34" s="36"/>
      <c r="D34" s="36"/>
      <c r="E34" s="36"/>
      <c r="F34" s="36"/>
      <c r="G34" s="36"/>
      <c r="H34" s="36"/>
      <c r="I34" s="118"/>
      <c r="M34" s="89">
        <f>SUM(M16:M32)</f>
        <v>-92.636937215642405</v>
      </c>
    </row>
    <row r="35" spans="1:13" ht="13.8" thickTop="1" x14ac:dyDescent="0.25">
      <c r="A35" s="69"/>
      <c r="B35" s="36"/>
      <c r="C35" s="36"/>
      <c r="D35" s="36"/>
      <c r="E35" s="36"/>
      <c r="F35" s="36"/>
      <c r="G35" s="36"/>
      <c r="H35" s="36"/>
      <c r="I35" s="118"/>
      <c r="M35" s="85"/>
    </row>
    <row r="36" spans="1:13" ht="13.8" thickBot="1" x14ac:dyDescent="0.3">
      <c r="A36" s="42" t="s">
        <v>26</v>
      </c>
      <c r="B36" s="36"/>
      <c r="C36" s="36"/>
      <c r="D36" s="36"/>
      <c r="E36" s="36"/>
      <c r="F36" s="36"/>
      <c r="G36" s="36"/>
      <c r="H36" s="36"/>
      <c r="I36" s="118"/>
      <c r="M36" s="89">
        <f>M11+M34</f>
        <v>10.461068784357593</v>
      </c>
    </row>
    <row r="37" spans="1:13" ht="13.8" thickTop="1" x14ac:dyDescent="0.25">
      <c r="A37" s="36"/>
      <c r="B37" s="36"/>
      <c r="C37" s="36"/>
      <c r="D37" s="36"/>
      <c r="E37" s="36"/>
      <c r="F37" s="36"/>
      <c r="G37" s="36"/>
      <c r="H37" s="36"/>
      <c r="I37" s="118"/>
      <c r="M37" s="85"/>
    </row>
    <row r="38" spans="1:13" x14ac:dyDescent="0.25">
      <c r="A38" s="36"/>
      <c r="B38" s="36"/>
      <c r="C38" s="36"/>
      <c r="D38" s="36"/>
      <c r="E38" s="36"/>
      <c r="F38" s="36"/>
      <c r="G38" s="36"/>
      <c r="H38" s="36"/>
      <c r="I38" s="85"/>
    </row>
    <row r="39" spans="1:13" x14ac:dyDescent="0.25">
      <c r="I39" s="33"/>
    </row>
    <row r="40" spans="1:13" x14ac:dyDescent="0.25">
      <c r="I40" s="33"/>
    </row>
    <row r="41" spans="1:13" x14ac:dyDescent="0.25">
      <c r="I41" s="33"/>
    </row>
    <row r="42" spans="1:13" ht="15.6" x14ac:dyDescent="0.3">
      <c r="A42" s="113"/>
      <c r="I42" s="33"/>
    </row>
    <row r="43" spans="1:13" x14ac:dyDescent="0.25">
      <c r="I43" s="33"/>
    </row>
    <row r="44" spans="1:13" x14ac:dyDescent="0.25">
      <c r="I44" s="33"/>
    </row>
  </sheetData>
  <mergeCells count="6">
    <mergeCell ref="A6:M6"/>
    <mergeCell ref="A1:M1"/>
    <mergeCell ref="A2:M2"/>
    <mergeCell ref="A3:M3"/>
    <mergeCell ref="A4:M4"/>
    <mergeCell ref="A5:M5"/>
  </mergeCells>
  <phoneticPr fontId="4" type="noConversion"/>
  <pageMargins left="0.75" right="0.25" top="1" bottom="1" header="0.5" footer="0.5"/>
  <pageSetup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63"/>
  <sheetViews>
    <sheetView zoomScale="90" zoomScaleNormal="90" zoomScaleSheetLayoutView="70" workbookViewId="0">
      <pane xSplit="3" ySplit="4" topLeftCell="X5" activePane="bottomRight" state="frozen"/>
      <selection pane="topRight" activeCell="D1" sqref="D1"/>
      <selection pane="bottomLeft" activeCell="A5" sqref="A5"/>
      <selection pane="bottomRight" activeCell="B9" sqref="B9"/>
    </sheetView>
  </sheetViews>
  <sheetFormatPr defaultColWidth="9.109375" defaultRowHeight="15.6" x14ac:dyDescent="0.3"/>
  <cols>
    <col min="1" max="1" width="43" style="293" bestFit="1" customWidth="1"/>
    <col min="2" max="2" width="13" style="292" bestFit="1" customWidth="1"/>
    <col min="3" max="3" width="13.109375" style="292" customWidth="1"/>
    <col min="4" max="4" width="23.44140625" style="293" bestFit="1" customWidth="1"/>
    <col min="5" max="5" width="20.109375" style="293" bestFit="1" customWidth="1"/>
    <col min="6" max="6" width="19.88671875" style="293" bestFit="1" customWidth="1"/>
    <col min="7" max="7" width="20" style="293" bestFit="1" customWidth="1"/>
    <col min="8" max="8" width="20.109375" style="293" bestFit="1" customWidth="1"/>
    <col min="9" max="9" width="19.88671875" style="293" bestFit="1" customWidth="1"/>
    <col min="10" max="15" width="19.88671875" style="293" customWidth="1"/>
    <col min="16" max="16" width="29.109375" style="293" bestFit="1" customWidth="1"/>
    <col min="17" max="28" width="19.88671875" style="293" customWidth="1"/>
    <col min="29" max="29" width="21" style="293" bestFit="1" customWidth="1"/>
    <col min="30" max="30" width="1.6640625" style="293" customWidth="1"/>
    <col min="31" max="31" width="16.88671875" style="293" customWidth="1"/>
    <col min="32" max="32" width="17.109375" style="293" customWidth="1"/>
    <col min="33" max="34" width="16.88671875" style="293" customWidth="1"/>
    <col min="35" max="35" width="17.109375" style="293" bestFit="1" customWidth="1"/>
    <col min="36" max="42" width="16.88671875" style="293" bestFit="1" customWidth="1"/>
    <col min="43" max="43" width="18.6640625" style="293" customWidth="1"/>
    <col min="44" max="55" width="16.88671875" style="293" bestFit="1" customWidth="1"/>
    <col min="56" max="56" width="18.6640625" style="293" customWidth="1"/>
    <col min="57" max="80" width="16.44140625" style="293" bestFit="1" customWidth="1"/>
    <col min="81" max="16384" width="9.109375" style="293"/>
  </cols>
  <sheetData>
    <row r="1" spans="1:89" x14ac:dyDescent="0.3">
      <c r="A1" s="291" t="s">
        <v>0</v>
      </c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Q1" s="294"/>
      <c r="BD1" s="294"/>
    </row>
    <row r="2" spans="1:89" x14ac:dyDescent="0.3">
      <c r="A2" s="291" t="s">
        <v>391</v>
      </c>
      <c r="J2" s="295"/>
    </row>
    <row r="3" spans="1:89" x14ac:dyDescent="0.3">
      <c r="A3" s="291"/>
      <c r="B3" s="296"/>
      <c r="C3" s="346"/>
      <c r="D3" s="297">
        <v>42430</v>
      </c>
      <c r="E3" s="297">
        <v>42461</v>
      </c>
      <c r="F3" s="297">
        <v>42491</v>
      </c>
      <c r="G3" s="297">
        <v>42522</v>
      </c>
      <c r="H3" s="297">
        <v>42552</v>
      </c>
      <c r="I3" s="297">
        <v>42583</v>
      </c>
      <c r="J3" s="297">
        <v>42614</v>
      </c>
      <c r="K3" s="297">
        <v>42644</v>
      </c>
      <c r="L3" s="297">
        <v>42675</v>
      </c>
      <c r="M3" s="297">
        <v>42705</v>
      </c>
      <c r="N3" s="297">
        <v>42736</v>
      </c>
      <c r="O3" s="297">
        <v>42767</v>
      </c>
      <c r="P3" s="297" t="s">
        <v>392</v>
      </c>
      <c r="Q3" s="297">
        <v>42917</v>
      </c>
      <c r="R3" s="297">
        <v>42948</v>
      </c>
      <c r="S3" s="297">
        <v>42979</v>
      </c>
      <c r="T3" s="297">
        <v>43009</v>
      </c>
      <c r="U3" s="297">
        <v>43040</v>
      </c>
      <c r="V3" s="297">
        <v>43070</v>
      </c>
      <c r="W3" s="297">
        <v>43101</v>
      </c>
      <c r="X3" s="297">
        <v>43132</v>
      </c>
      <c r="Y3" s="297">
        <v>43160</v>
      </c>
      <c r="Z3" s="297">
        <v>43191</v>
      </c>
      <c r="AA3" s="297">
        <v>43221</v>
      </c>
      <c r="AB3" s="297">
        <v>43252</v>
      </c>
      <c r="AC3" s="297" t="s">
        <v>393</v>
      </c>
      <c r="AD3" s="297"/>
      <c r="AE3" s="297">
        <v>42430</v>
      </c>
      <c r="AF3" s="297">
        <v>42461</v>
      </c>
      <c r="AG3" s="297">
        <v>42491</v>
      </c>
      <c r="AH3" s="297">
        <v>42522</v>
      </c>
      <c r="AI3" s="297">
        <v>42552</v>
      </c>
      <c r="AJ3" s="297">
        <v>42583</v>
      </c>
      <c r="AK3" s="297">
        <v>42614</v>
      </c>
      <c r="AL3" s="297">
        <v>42644</v>
      </c>
      <c r="AM3" s="297">
        <v>42675</v>
      </c>
      <c r="AN3" s="297">
        <v>42705</v>
      </c>
      <c r="AO3" s="297">
        <v>42736</v>
      </c>
      <c r="AP3" s="297">
        <v>42767</v>
      </c>
      <c r="AQ3" s="297" t="s">
        <v>392</v>
      </c>
      <c r="AR3" s="297">
        <v>42917</v>
      </c>
      <c r="AS3" s="297">
        <v>42948</v>
      </c>
      <c r="AT3" s="297">
        <v>42979</v>
      </c>
      <c r="AU3" s="297">
        <v>43009</v>
      </c>
      <c r="AV3" s="297">
        <v>43040</v>
      </c>
      <c r="AW3" s="297">
        <v>43070</v>
      </c>
      <c r="AX3" s="297">
        <v>43101</v>
      </c>
      <c r="AY3" s="297">
        <v>43132</v>
      </c>
      <c r="AZ3" s="297">
        <v>43160</v>
      </c>
      <c r="BA3" s="297">
        <v>43191</v>
      </c>
      <c r="BB3" s="297">
        <v>43221</v>
      </c>
      <c r="BC3" s="297">
        <v>43252</v>
      </c>
      <c r="BD3" s="297" t="s">
        <v>393</v>
      </c>
    </row>
    <row r="4" spans="1:89" s="303" customFormat="1" ht="48.75" customHeight="1" x14ac:dyDescent="0.3">
      <c r="A4" s="298" t="s">
        <v>394</v>
      </c>
      <c r="B4" s="299" t="s">
        <v>395</v>
      </c>
      <c r="C4" s="299" t="s">
        <v>396</v>
      </c>
      <c r="D4" s="300" t="s">
        <v>397</v>
      </c>
      <c r="E4" s="300" t="s">
        <v>397</v>
      </c>
      <c r="F4" s="300" t="s">
        <v>397</v>
      </c>
      <c r="G4" s="300" t="s">
        <v>397</v>
      </c>
      <c r="H4" s="300" t="s">
        <v>397</v>
      </c>
      <c r="I4" s="300" t="s">
        <v>397</v>
      </c>
      <c r="J4" s="300" t="s">
        <v>398</v>
      </c>
      <c r="K4" s="300" t="s">
        <v>398</v>
      </c>
      <c r="L4" s="300" t="s">
        <v>398</v>
      </c>
      <c r="M4" s="300" t="s">
        <v>398</v>
      </c>
      <c r="N4" s="300" t="s">
        <v>398</v>
      </c>
      <c r="O4" s="300" t="s">
        <v>398</v>
      </c>
      <c r="P4" s="300" t="s">
        <v>398</v>
      </c>
      <c r="Q4" s="300" t="s">
        <v>398</v>
      </c>
      <c r="R4" s="300" t="s">
        <v>398</v>
      </c>
      <c r="S4" s="300" t="s">
        <v>398</v>
      </c>
      <c r="T4" s="300" t="s">
        <v>398</v>
      </c>
      <c r="U4" s="300" t="s">
        <v>398</v>
      </c>
      <c r="V4" s="300" t="s">
        <v>398</v>
      </c>
      <c r="W4" s="300" t="s">
        <v>398</v>
      </c>
      <c r="X4" s="300" t="s">
        <v>398</v>
      </c>
      <c r="Y4" s="300" t="s">
        <v>398</v>
      </c>
      <c r="Z4" s="300" t="s">
        <v>398</v>
      </c>
      <c r="AA4" s="300" t="s">
        <v>398</v>
      </c>
      <c r="AB4" s="300" t="s">
        <v>398</v>
      </c>
      <c r="AC4" s="300" t="s">
        <v>398</v>
      </c>
      <c r="AD4" s="300"/>
      <c r="AE4" s="301" t="s">
        <v>399</v>
      </c>
      <c r="AF4" s="301" t="s">
        <v>399</v>
      </c>
      <c r="AG4" s="301" t="s">
        <v>399</v>
      </c>
      <c r="AH4" s="301" t="s">
        <v>399</v>
      </c>
      <c r="AI4" s="301" t="s">
        <v>399</v>
      </c>
      <c r="AJ4" s="301" t="s">
        <v>399</v>
      </c>
      <c r="AK4" s="301" t="s">
        <v>400</v>
      </c>
      <c r="AL4" s="301" t="s">
        <v>400</v>
      </c>
      <c r="AM4" s="301" t="s">
        <v>400</v>
      </c>
      <c r="AN4" s="301" t="s">
        <v>400</v>
      </c>
      <c r="AO4" s="301" t="s">
        <v>400</v>
      </c>
      <c r="AP4" s="301" t="s">
        <v>400</v>
      </c>
      <c r="AQ4" s="300" t="s">
        <v>400</v>
      </c>
      <c r="AR4" s="301" t="s">
        <v>400</v>
      </c>
      <c r="AS4" s="301" t="s">
        <v>400</v>
      </c>
      <c r="AT4" s="301" t="s">
        <v>400</v>
      </c>
      <c r="AU4" s="301" t="s">
        <v>400</v>
      </c>
      <c r="AV4" s="301" t="s">
        <v>400</v>
      </c>
      <c r="AW4" s="301" t="s">
        <v>400</v>
      </c>
      <c r="AX4" s="301" t="s">
        <v>400</v>
      </c>
      <c r="AY4" s="301" t="s">
        <v>400</v>
      </c>
      <c r="AZ4" s="301" t="s">
        <v>400</v>
      </c>
      <c r="BA4" s="301" t="s">
        <v>400</v>
      </c>
      <c r="BB4" s="301" t="s">
        <v>400</v>
      </c>
      <c r="BC4" s="301" t="s">
        <v>400</v>
      </c>
      <c r="BD4" s="300" t="s">
        <v>400</v>
      </c>
      <c r="BE4" s="302" t="s">
        <v>401</v>
      </c>
      <c r="BF4" s="302" t="s">
        <v>402</v>
      </c>
    </row>
    <row r="5" spans="1:89" x14ac:dyDescent="0.3">
      <c r="A5" s="293" t="s">
        <v>403</v>
      </c>
      <c r="B5" s="304">
        <v>0</v>
      </c>
      <c r="C5" s="304">
        <v>0</v>
      </c>
      <c r="D5" s="295">
        <v>39116.89</v>
      </c>
      <c r="E5" s="295">
        <v>39116.89</v>
      </c>
      <c r="F5" s="295">
        <v>39116.89</v>
      </c>
      <c r="G5" s="295">
        <v>39116.89</v>
      </c>
      <c r="H5" s="295">
        <v>39116.89</v>
      </c>
      <c r="I5" s="295">
        <v>39116.89</v>
      </c>
      <c r="J5" s="295">
        <v>39116.89</v>
      </c>
      <c r="K5" s="295">
        <v>39116.89</v>
      </c>
      <c r="L5" s="295">
        <v>39116.89</v>
      </c>
      <c r="M5" s="295">
        <v>39116.89</v>
      </c>
      <c r="N5" s="295">
        <v>39116.89</v>
      </c>
      <c r="O5" s="295">
        <v>39116.89</v>
      </c>
      <c r="P5" s="295">
        <f>SUM(D5:O5)</f>
        <v>469402.68000000011</v>
      </c>
      <c r="Q5" s="295">
        <v>39116.89</v>
      </c>
      <c r="R5" s="295">
        <v>39116.89</v>
      </c>
      <c r="S5" s="295">
        <v>39116.89</v>
      </c>
      <c r="T5" s="295">
        <v>39116.89</v>
      </c>
      <c r="U5" s="295">
        <v>39116.89</v>
      </c>
      <c r="V5" s="295">
        <v>39116.89</v>
      </c>
      <c r="W5" s="295">
        <v>39116.89</v>
      </c>
      <c r="X5" s="295">
        <v>39116.89</v>
      </c>
      <c r="Y5" s="295">
        <v>39116.89</v>
      </c>
      <c r="Z5" s="295">
        <v>39116.89</v>
      </c>
      <c r="AA5" s="295">
        <v>39116.89</v>
      </c>
      <c r="AB5" s="295">
        <v>39116.89</v>
      </c>
      <c r="AC5" s="295">
        <f>SUM(Q5:AB5)</f>
        <v>469402.68000000011</v>
      </c>
      <c r="AD5" s="295"/>
      <c r="AE5" s="305">
        <v>0</v>
      </c>
      <c r="AF5" s="305">
        <v>0</v>
      </c>
      <c r="AG5" s="305">
        <v>0</v>
      </c>
      <c r="AH5" s="305">
        <v>0</v>
      </c>
      <c r="AI5" s="305">
        <v>0</v>
      </c>
      <c r="AJ5" s="305">
        <v>0</v>
      </c>
      <c r="AK5" s="305">
        <f t="shared" ref="AK5:AP47" si="0">ROUND(J5*$B5/12,2)</f>
        <v>0</v>
      </c>
      <c r="AL5" s="305">
        <f t="shared" si="0"/>
        <v>0</v>
      </c>
      <c r="AM5" s="305">
        <f t="shared" si="0"/>
        <v>0</v>
      </c>
      <c r="AN5" s="305">
        <f t="shared" si="0"/>
        <v>0</v>
      </c>
      <c r="AO5" s="305">
        <f t="shared" si="0"/>
        <v>0</v>
      </c>
      <c r="AP5" s="305">
        <f t="shared" si="0"/>
        <v>0</v>
      </c>
      <c r="AQ5" s="295">
        <f>SUM(AE5:AP5)</f>
        <v>0</v>
      </c>
      <c r="AR5" s="305">
        <f t="shared" ref="AR5:BC26" si="1">ROUND(Q5*$C5/12,2)</f>
        <v>0</v>
      </c>
      <c r="AS5" s="305">
        <f t="shared" si="1"/>
        <v>0</v>
      </c>
      <c r="AT5" s="305">
        <f t="shared" si="1"/>
        <v>0</v>
      </c>
      <c r="AU5" s="305">
        <f t="shared" si="1"/>
        <v>0</v>
      </c>
      <c r="AV5" s="305">
        <f t="shared" si="1"/>
        <v>0</v>
      </c>
      <c r="AW5" s="305">
        <f t="shared" si="1"/>
        <v>0</v>
      </c>
      <c r="AX5" s="305">
        <f t="shared" si="1"/>
        <v>0</v>
      </c>
      <c r="AY5" s="305">
        <f t="shared" si="1"/>
        <v>0</v>
      </c>
      <c r="AZ5" s="305">
        <f t="shared" si="1"/>
        <v>0</v>
      </c>
      <c r="BA5" s="305">
        <f t="shared" si="1"/>
        <v>0</v>
      </c>
      <c r="BB5" s="305">
        <f t="shared" si="1"/>
        <v>0</v>
      </c>
      <c r="BC5" s="305">
        <f t="shared" si="1"/>
        <v>0</v>
      </c>
      <c r="BD5" s="295">
        <f>SUM(AR5:BC5)</f>
        <v>0</v>
      </c>
      <c r="BE5" s="305"/>
      <c r="BF5" s="305"/>
      <c r="BG5" s="305"/>
      <c r="BH5" s="305"/>
      <c r="BI5" s="305"/>
      <c r="BJ5" s="305"/>
      <c r="BK5" s="305"/>
      <c r="BL5" s="305"/>
      <c r="BM5" s="305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</row>
    <row r="6" spans="1:89" x14ac:dyDescent="0.3">
      <c r="A6" s="293" t="s">
        <v>404</v>
      </c>
      <c r="B6" s="304">
        <v>0</v>
      </c>
      <c r="C6" s="304">
        <v>0</v>
      </c>
      <c r="D6" s="295">
        <v>5338.69</v>
      </c>
      <c r="E6" s="295">
        <v>5338.69</v>
      </c>
      <c r="F6" s="295">
        <v>5338.69</v>
      </c>
      <c r="G6" s="295">
        <v>5338.69</v>
      </c>
      <c r="H6" s="295">
        <v>5338.69</v>
      </c>
      <c r="I6" s="295">
        <v>5338.69</v>
      </c>
      <c r="J6" s="295">
        <v>5338.69</v>
      </c>
      <c r="K6" s="295">
        <v>5338.69</v>
      </c>
      <c r="L6" s="295">
        <v>5338.69</v>
      </c>
      <c r="M6" s="295">
        <v>5338.69</v>
      </c>
      <c r="N6" s="295">
        <v>5338.69</v>
      </c>
      <c r="O6" s="295">
        <v>5338.69</v>
      </c>
      <c r="P6" s="295">
        <f t="shared" ref="P6:P69" si="2">SUM(D6:O6)</f>
        <v>64064.280000000006</v>
      </c>
      <c r="Q6" s="295">
        <v>5338.69</v>
      </c>
      <c r="R6" s="295">
        <v>5338.69</v>
      </c>
      <c r="S6" s="295">
        <v>5338.69</v>
      </c>
      <c r="T6" s="295">
        <v>5338.69</v>
      </c>
      <c r="U6" s="295">
        <v>5338.69</v>
      </c>
      <c r="V6" s="295">
        <v>5338.69</v>
      </c>
      <c r="W6" s="295">
        <v>5338.69</v>
      </c>
      <c r="X6" s="295">
        <v>5338.69</v>
      </c>
      <c r="Y6" s="295">
        <v>5338.69</v>
      </c>
      <c r="Z6" s="295">
        <v>5338.69</v>
      </c>
      <c r="AA6" s="295">
        <v>5338.69</v>
      </c>
      <c r="AB6" s="295">
        <v>5338.69</v>
      </c>
      <c r="AC6" s="295">
        <f t="shared" ref="AC6:AC69" si="3">SUM(Q6:AB6)</f>
        <v>64064.280000000006</v>
      </c>
      <c r="AD6" s="295"/>
      <c r="AE6" s="305">
        <v>0</v>
      </c>
      <c r="AF6" s="305">
        <v>0</v>
      </c>
      <c r="AG6" s="305">
        <v>0</v>
      </c>
      <c r="AH6" s="305">
        <v>0</v>
      </c>
      <c r="AI6" s="305">
        <v>0</v>
      </c>
      <c r="AJ6" s="305">
        <v>0</v>
      </c>
      <c r="AK6" s="305">
        <f t="shared" si="0"/>
        <v>0</v>
      </c>
      <c r="AL6" s="305">
        <f t="shared" si="0"/>
        <v>0</v>
      </c>
      <c r="AM6" s="305">
        <f t="shared" si="0"/>
        <v>0</v>
      </c>
      <c r="AN6" s="305">
        <f t="shared" si="0"/>
        <v>0</v>
      </c>
      <c r="AO6" s="305">
        <f t="shared" si="0"/>
        <v>0</v>
      </c>
      <c r="AP6" s="305">
        <f t="shared" si="0"/>
        <v>0</v>
      </c>
      <c r="AQ6" s="295">
        <f t="shared" ref="AQ6:AQ69" si="4">SUM(AE6:AP6)</f>
        <v>0</v>
      </c>
      <c r="AR6" s="305">
        <f t="shared" si="1"/>
        <v>0</v>
      </c>
      <c r="AS6" s="305">
        <f t="shared" si="1"/>
        <v>0</v>
      </c>
      <c r="AT6" s="305">
        <f t="shared" si="1"/>
        <v>0</v>
      </c>
      <c r="AU6" s="305">
        <f t="shared" si="1"/>
        <v>0</v>
      </c>
      <c r="AV6" s="305">
        <f t="shared" si="1"/>
        <v>0</v>
      </c>
      <c r="AW6" s="305">
        <f t="shared" si="1"/>
        <v>0</v>
      </c>
      <c r="AX6" s="305">
        <f t="shared" si="1"/>
        <v>0</v>
      </c>
      <c r="AY6" s="305">
        <f t="shared" si="1"/>
        <v>0</v>
      </c>
      <c r="AZ6" s="305">
        <f t="shared" si="1"/>
        <v>0</v>
      </c>
      <c r="BA6" s="305">
        <f t="shared" si="1"/>
        <v>0</v>
      </c>
      <c r="BB6" s="305">
        <f t="shared" si="1"/>
        <v>0</v>
      </c>
      <c r="BC6" s="305">
        <f t="shared" si="1"/>
        <v>0</v>
      </c>
      <c r="BD6" s="295">
        <f t="shared" ref="BD6:BD69" si="5">SUM(AR6:BC6)</f>
        <v>0</v>
      </c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</row>
    <row r="7" spans="1:89" x14ac:dyDescent="0.3">
      <c r="A7" s="293" t="s">
        <v>405</v>
      </c>
      <c r="B7" s="304">
        <v>0.18779999999999999</v>
      </c>
      <c r="C7" s="304">
        <v>3.6299999999999999E-2</v>
      </c>
      <c r="D7" s="295">
        <v>55918.83</v>
      </c>
      <c r="E7" s="295">
        <v>55918.83</v>
      </c>
      <c r="F7" s="295">
        <v>55918.83</v>
      </c>
      <c r="G7" s="295">
        <v>55918.83</v>
      </c>
      <c r="H7" s="295">
        <v>55918.83</v>
      </c>
      <c r="I7" s="295">
        <v>55918.83</v>
      </c>
      <c r="J7" s="295">
        <v>55918.83</v>
      </c>
      <c r="K7" s="295">
        <v>55918.83</v>
      </c>
      <c r="L7" s="295">
        <v>55918.83</v>
      </c>
      <c r="M7" s="295">
        <v>55918.83</v>
      </c>
      <c r="N7" s="295">
        <v>55918.83</v>
      </c>
      <c r="O7" s="295">
        <v>55918.83</v>
      </c>
      <c r="P7" s="295">
        <f t="shared" si="2"/>
        <v>671025.96</v>
      </c>
      <c r="Q7" s="295">
        <v>55918.83</v>
      </c>
      <c r="R7" s="295">
        <v>55918.83</v>
      </c>
      <c r="S7" s="295">
        <v>55918.83</v>
      </c>
      <c r="T7" s="295">
        <v>55918.83</v>
      </c>
      <c r="U7" s="295">
        <v>55918.83</v>
      </c>
      <c r="V7" s="295">
        <v>55918.83</v>
      </c>
      <c r="W7" s="295">
        <v>55918.83</v>
      </c>
      <c r="X7" s="295">
        <v>55918.83</v>
      </c>
      <c r="Y7" s="295">
        <v>55918.83</v>
      </c>
      <c r="Z7" s="295">
        <v>55918.83</v>
      </c>
      <c r="AA7" s="295">
        <v>55918.83</v>
      </c>
      <c r="AB7" s="295">
        <v>55918.83</v>
      </c>
      <c r="AC7" s="295">
        <f t="shared" si="3"/>
        <v>671025.96</v>
      </c>
      <c r="AD7" s="295"/>
      <c r="AE7" s="305">
        <v>875.13</v>
      </c>
      <c r="AF7" s="305">
        <v>875.13</v>
      </c>
      <c r="AG7" s="305">
        <v>875.13</v>
      </c>
      <c r="AH7" s="305">
        <v>875.13</v>
      </c>
      <c r="AI7" s="305">
        <v>875.13</v>
      </c>
      <c r="AJ7" s="305">
        <v>875.13</v>
      </c>
      <c r="AK7" s="305">
        <f t="shared" si="0"/>
        <v>875.13</v>
      </c>
      <c r="AL7" s="305">
        <f t="shared" si="0"/>
        <v>875.13</v>
      </c>
      <c r="AM7" s="305">
        <f t="shared" si="0"/>
        <v>875.13</v>
      </c>
      <c r="AN7" s="305">
        <f t="shared" si="0"/>
        <v>875.13</v>
      </c>
      <c r="AO7" s="305">
        <f t="shared" si="0"/>
        <v>875.13</v>
      </c>
      <c r="AP7" s="305">
        <f t="shared" si="0"/>
        <v>875.13</v>
      </c>
      <c r="AQ7" s="295">
        <f t="shared" si="4"/>
        <v>10501.559999999998</v>
      </c>
      <c r="AR7" s="305">
        <f t="shared" si="1"/>
        <v>169.15</v>
      </c>
      <c r="AS7" s="305">
        <f t="shared" si="1"/>
        <v>169.15</v>
      </c>
      <c r="AT7" s="305">
        <f t="shared" si="1"/>
        <v>169.15</v>
      </c>
      <c r="AU7" s="305">
        <f t="shared" si="1"/>
        <v>169.15</v>
      </c>
      <c r="AV7" s="305">
        <f t="shared" si="1"/>
        <v>169.15</v>
      </c>
      <c r="AW7" s="305">
        <f t="shared" si="1"/>
        <v>169.15</v>
      </c>
      <c r="AX7" s="305">
        <f t="shared" si="1"/>
        <v>169.15</v>
      </c>
      <c r="AY7" s="305">
        <f t="shared" si="1"/>
        <v>169.15</v>
      </c>
      <c r="AZ7" s="305">
        <f t="shared" si="1"/>
        <v>169.15</v>
      </c>
      <c r="BA7" s="305">
        <f t="shared" si="1"/>
        <v>169.15</v>
      </c>
      <c r="BB7" s="305">
        <f t="shared" si="1"/>
        <v>169.15</v>
      </c>
      <c r="BC7" s="305">
        <f t="shared" si="1"/>
        <v>169.15</v>
      </c>
      <c r="BD7" s="295">
        <f t="shared" si="5"/>
        <v>2029.8000000000004</v>
      </c>
      <c r="BE7" s="305"/>
      <c r="BF7" s="305"/>
      <c r="BG7" s="305"/>
      <c r="BH7" s="305"/>
      <c r="BI7" s="305"/>
      <c r="BJ7" s="305"/>
      <c r="BK7" s="305"/>
      <c r="BL7" s="305"/>
      <c r="BM7" s="305"/>
      <c r="BN7" s="305"/>
      <c r="BO7" s="305"/>
      <c r="BP7" s="305"/>
      <c r="BQ7" s="305"/>
      <c r="BR7" s="305"/>
      <c r="BS7" s="305"/>
      <c r="BT7" s="305"/>
      <c r="BU7" s="305"/>
      <c r="BV7" s="305"/>
      <c r="BW7" s="305"/>
      <c r="BX7" s="305"/>
      <c r="BY7" s="305"/>
      <c r="BZ7" s="305"/>
      <c r="CA7" s="305"/>
      <c r="CB7" s="305"/>
      <c r="CC7" s="305"/>
      <c r="CD7" s="305"/>
    </row>
    <row r="8" spans="1:89" x14ac:dyDescent="0.3">
      <c r="A8" s="293" t="s">
        <v>406</v>
      </c>
      <c r="B8" s="304">
        <v>0.15279999999999999</v>
      </c>
      <c r="C8" s="304">
        <v>0.20960000000000001</v>
      </c>
      <c r="D8" s="295">
        <v>52387566.729999997</v>
      </c>
      <c r="E8" s="295">
        <v>51193754.799999997</v>
      </c>
      <c r="F8" s="295">
        <v>49752762.549999997</v>
      </c>
      <c r="G8" s="295">
        <v>49364610.950000003</v>
      </c>
      <c r="H8" s="295">
        <v>49320335.880000003</v>
      </c>
      <c r="I8" s="295">
        <v>50962490.979999997</v>
      </c>
      <c r="J8" s="295">
        <v>52594356.124999993</v>
      </c>
      <c r="K8" s="295">
        <v>52439277.109999992</v>
      </c>
      <c r="L8" s="295">
        <v>52201312.639999993</v>
      </c>
      <c r="M8" s="295">
        <v>56160319.729999989</v>
      </c>
      <c r="N8" s="295">
        <v>60084140.319999993</v>
      </c>
      <c r="O8" s="295">
        <v>60034317.319999993</v>
      </c>
      <c r="P8" s="295">
        <f t="shared" si="2"/>
        <v>636495245.13499999</v>
      </c>
      <c r="Q8" s="295">
        <v>57949812.444999993</v>
      </c>
      <c r="R8" s="295">
        <v>58453132.674999997</v>
      </c>
      <c r="S8" s="295">
        <v>60704486.709999993</v>
      </c>
      <c r="T8" s="295">
        <v>61509949.654999994</v>
      </c>
      <c r="U8" s="295">
        <v>61961903.404999994</v>
      </c>
      <c r="V8" s="295">
        <v>63023512.054999992</v>
      </c>
      <c r="W8" s="295">
        <v>63762233.899999991</v>
      </c>
      <c r="X8" s="295">
        <v>63272474.399999991</v>
      </c>
      <c r="Y8" s="295">
        <v>62761921.899999991</v>
      </c>
      <c r="Z8" s="295">
        <v>62529756.419999994</v>
      </c>
      <c r="AA8" s="295">
        <v>62049869.329999991</v>
      </c>
      <c r="AB8" s="295">
        <v>62657828.044999994</v>
      </c>
      <c r="AC8" s="295">
        <f t="shared" si="3"/>
        <v>740636880.93999994</v>
      </c>
      <c r="AD8" s="295"/>
      <c r="AE8" s="305">
        <v>667068.35</v>
      </c>
      <c r="AF8" s="305">
        <v>651867.14</v>
      </c>
      <c r="AG8" s="305">
        <v>633518.51</v>
      </c>
      <c r="AH8" s="305">
        <v>628576.05000000005</v>
      </c>
      <c r="AI8" s="305">
        <v>628012.28</v>
      </c>
      <c r="AJ8" s="305">
        <v>648922.39</v>
      </c>
      <c r="AK8" s="305">
        <f t="shared" si="0"/>
        <v>669701.47</v>
      </c>
      <c r="AL8" s="305">
        <f t="shared" si="0"/>
        <v>667726.80000000005</v>
      </c>
      <c r="AM8" s="305">
        <f t="shared" si="0"/>
        <v>664696.71</v>
      </c>
      <c r="AN8" s="305">
        <f t="shared" si="0"/>
        <v>715108.07</v>
      </c>
      <c r="AO8" s="305">
        <f t="shared" si="0"/>
        <v>765071.39</v>
      </c>
      <c r="AP8" s="305">
        <f t="shared" si="0"/>
        <v>764436.97</v>
      </c>
      <c r="AQ8" s="295">
        <f t="shared" si="4"/>
        <v>8104706.1299999999</v>
      </c>
      <c r="AR8" s="305">
        <f t="shared" si="1"/>
        <v>1012190.06</v>
      </c>
      <c r="AS8" s="305">
        <f t="shared" si="1"/>
        <v>1020981.38</v>
      </c>
      <c r="AT8" s="305">
        <f t="shared" si="1"/>
        <v>1060305.03</v>
      </c>
      <c r="AU8" s="305">
        <f t="shared" si="1"/>
        <v>1074373.79</v>
      </c>
      <c r="AV8" s="305">
        <f t="shared" si="1"/>
        <v>1082267.9099999999</v>
      </c>
      <c r="AW8" s="305">
        <f t="shared" si="1"/>
        <v>1100810.68</v>
      </c>
      <c r="AX8" s="305">
        <f t="shared" si="1"/>
        <v>1113713.69</v>
      </c>
      <c r="AY8" s="305">
        <f t="shared" si="1"/>
        <v>1105159.22</v>
      </c>
      <c r="AZ8" s="305">
        <f t="shared" si="1"/>
        <v>1096241.57</v>
      </c>
      <c r="BA8" s="305">
        <f t="shared" si="1"/>
        <v>1092186.4099999999</v>
      </c>
      <c r="BB8" s="305">
        <f t="shared" si="1"/>
        <v>1083804.3799999999</v>
      </c>
      <c r="BC8" s="305">
        <f t="shared" si="1"/>
        <v>1094423.3999999999</v>
      </c>
      <c r="BD8" s="295">
        <f t="shared" si="5"/>
        <v>12936457.520000001</v>
      </c>
      <c r="BE8" s="305"/>
      <c r="BF8" s="305"/>
      <c r="BG8" s="305"/>
      <c r="BH8" s="305"/>
      <c r="BI8" s="305"/>
      <c r="BJ8" s="305"/>
      <c r="BK8" s="305"/>
      <c r="BL8" s="305"/>
      <c r="BM8" s="305"/>
      <c r="BN8" s="305"/>
      <c r="BO8" s="305"/>
      <c r="BP8" s="305"/>
      <c r="BQ8" s="305"/>
      <c r="BR8" s="305"/>
      <c r="BS8" s="305"/>
      <c r="BT8" s="305"/>
      <c r="BU8" s="305"/>
      <c r="BV8" s="305"/>
      <c r="BW8" s="305"/>
      <c r="BX8" s="305"/>
      <c r="BY8" s="305"/>
      <c r="BZ8" s="305"/>
      <c r="CA8" s="305"/>
      <c r="CB8" s="305"/>
      <c r="CC8" s="305"/>
      <c r="CD8" s="305"/>
    </row>
    <row r="9" spans="1:89" x14ac:dyDescent="0.3">
      <c r="A9" s="293" t="s">
        <v>407</v>
      </c>
      <c r="B9" s="304">
        <v>9.9400000000000002E-2</v>
      </c>
      <c r="C9" s="304">
        <v>0.10060000000000001</v>
      </c>
      <c r="D9" s="295">
        <v>41045494.530000001</v>
      </c>
      <c r="E9" s="295">
        <v>41045494.530000001</v>
      </c>
      <c r="F9" s="295">
        <v>41045494.530000001</v>
      </c>
      <c r="G9" s="295">
        <v>41045494.530000001</v>
      </c>
      <c r="H9" s="295">
        <v>41045494.530000001</v>
      </c>
      <c r="I9" s="295">
        <v>41045494.530000001</v>
      </c>
      <c r="J9" s="295">
        <v>41045494.530000001</v>
      </c>
      <c r="K9" s="295">
        <v>41045494.530000001</v>
      </c>
      <c r="L9" s="295">
        <v>41045494.530000001</v>
      </c>
      <c r="M9" s="295">
        <v>41111294.484999999</v>
      </c>
      <c r="N9" s="295">
        <v>41177094.439999998</v>
      </c>
      <c r="O9" s="295">
        <v>41177094.439999998</v>
      </c>
      <c r="P9" s="295">
        <f t="shared" si="2"/>
        <v>492874934.13499999</v>
      </c>
      <c r="Q9" s="295">
        <v>41177094.439999998</v>
      </c>
      <c r="R9" s="295">
        <v>48737623.794999994</v>
      </c>
      <c r="S9" s="295">
        <v>56298153.149999991</v>
      </c>
      <c r="T9" s="295">
        <v>56298153.149999991</v>
      </c>
      <c r="U9" s="295">
        <v>56368153.149999991</v>
      </c>
      <c r="V9" s="295">
        <v>56522153.149999991</v>
      </c>
      <c r="W9" s="295">
        <v>56606153.149999991</v>
      </c>
      <c r="X9" s="295">
        <v>56606153.149999991</v>
      </c>
      <c r="Y9" s="295">
        <v>56728653.149999991</v>
      </c>
      <c r="Z9" s="295">
        <v>56868653.149999991</v>
      </c>
      <c r="AA9" s="295">
        <v>56886153.149999991</v>
      </c>
      <c r="AB9" s="295">
        <v>56886153.144999988</v>
      </c>
      <c r="AC9" s="295">
        <f t="shared" si="3"/>
        <v>655983249.72999978</v>
      </c>
      <c r="AD9" s="295"/>
      <c r="AE9" s="305">
        <v>339993.51</v>
      </c>
      <c r="AF9" s="305">
        <v>339993.51</v>
      </c>
      <c r="AG9" s="305">
        <v>339993.51</v>
      </c>
      <c r="AH9" s="305">
        <v>339993.51</v>
      </c>
      <c r="AI9" s="305">
        <v>339993.51</v>
      </c>
      <c r="AJ9" s="305">
        <v>339993.51</v>
      </c>
      <c r="AK9" s="305">
        <f t="shared" si="0"/>
        <v>339993.51</v>
      </c>
      <c r="AL9" s="305">
        <f t="shared" si="0"/>
        <v>339993.51</v>
      </c>
      <c r="AM9" s="305">
        <f t="shared" si="0"/>
        <v>339993.51</v>
      </c>
      <c r="AN9" s="305">
        <f t="shared" si="0"/>
        <v>340538.56</v>
      </c>
      <c r="AO9" s="305">
        <f t="shared" si="0"/>
        <v>341083.6</v>
      </c>
      <c r="AP9" s="305">
        <f t="shared" si="0"/>
        <v>341083.6</v>
      </c>
      <c r="AQ9" s="295">
        <f t="shared" si="4"/>
        <v>4082647.35</v>
      </c>
      <c r="AR9" s="305">
        <f t="shared" si="1"/>
        <v>345201.31</v>
      </c>
      <c r="AS9" s="305">
        <f t="shared" si="1"/>
        <v>408583.75</v>
      </c>
      <c r="AT9" s="305">
        <f t="shared" si="1"/>
        <v>471966.18</v>
      </c>
      <c r="AU9" s="305">
        <f t="shared" si="1"/>
        <v>471966.18</v>
      </c>
      <c r="AV9" s="305">
        <f t="shared" si="1"/>
        <v>472553.02</v>
      </c>
      <c r="AW9" s="305">
        <f t="shared" si="1"/>
        <v>473844.05</v>
      </c>
      <c r="AX9" s="305">
        <f t="shared" si="1"/>
        <v>474548.25</v>
      </c>
      <c r="AY9" s="305">
        <f t="shared" si="1"/>
        <v>474548.25</v>
      </c>
      <c r="AZ9" s="305">
        <f t="shared" si="1"/>
        <v>475575.21</v>
      </c>
      <c r="BA9" s="305">
        <f t="shared" si="1"/>
        <v>476748.88</v>
      </c>
      <c r="BB9" s="305">
        <f t="shared" si="1"/>
        <v>476895.58</v>
      </c>
      <c r="BC9" s="305">
        <f t="shared" si="1"/>
        <v>476895.58</v>
      </c>
      <c r="BD9" s="295">
        <f t="shared" si="5"/>
        <v>5499326.2400000002</v>
      </c>
      <c r="BE9" s="305"/>
      <c r="BF9" s="305"/>
      <c r="BG9" s="305"/>
      <c r="BH9" s="305"/>
      <c r="BI9" s="305"/>
      <c r="BJ9" s="305"/>
      <c r="BK9" s="305"/>
      <c r="BL9" s="305"/>
      <c r="BM9" s="305"/>
      <c r="BN9" s="305"/>
      <c r="BO9" s="305"/>
      <c r="BP9" s="305"/>
      <c r="BQ9" s="305"/>
      <c r="BR9" s="305"/>
      <c r="BS9" s="305"/>
      <c r="BT9" s="305"/>
      <c r="BU9" s="305"/>
      <c r="BV9" s="305"/>
      <c r="BW9" s="305"/>
      <c r="BX9" s="305"/>
      <c r="BY9" s="305"/>
      <c r="BZ9" s="305"/>
      <c r="CA9" s="305"/>
      <c r="CB9" s="305"/>
      <c r="CC9" s="305"/>
      <c r="CD9" s="305"/>
    </row>
    <row r="10" spans="1:89" x14ac:dyDescent="0.3">
      <c r="A10" s="293" t="s">
        <v>408</v>
      </c>
      <c r="B10" s="304">
        <v>0</v>
      </c>
      <c r="C10" s="304">
        <v>0</v>
      </c>
      <c r="D10" s="295">
        <v>823156.57</v>
      </c>
      <c r="E10" s="295">
        <v>823156.57</v>
      </c>
      <c r="F10" s="295">
        <v>823156.57</v>
      </c>
      <c r="G10" s="295">
        <v>823156.57</v>
      </c>
      <c r="H10" s="295">
        <v>823156.57</v>
      </c>
      <c r="I10" s="295">
        <v>823156.57</v>
      </c>
      <c r="J10" s="295">
        <v>823156.57</v>
      </c>
      <c r="K10" s="295">
        <v>823156.57</v>
      </c>
      <c r="L10" s="295">
        <v>823156.57</v>
      </c>
      <c r="M10" s="295">
        <v>823156.57</v>
      </c>
      <c r="N10" s="295">
        <v>823156.57</v>
      </c>
      <c r="O10" s="295">
        <v>823156.57</v>
      </c>
      <c r="P10" s="295">
        <f t="shared" si="2"/>
        <v>9877878.8400000017</v>
      </c>
      <c r="Q10" s="295">
        <v>823156.57</v>
      </c>
      <c r="R10" s="295">
        <v>823156.57</v>
      </c>
      <c r="S10" s="295">
        <v>823156.57</v>
      </c>
      <c r="T10" s="295">
        <v>823156.57</v>
      </c>
      <c r="U10" s="295">
        <v>823156.57</v>
      </c>
      <c r="V10" s="295">
        <v>823156.57</v>
      </c>
      <c r="W10" s="295">
        <v>823156.57</v>
      </c>
      <c r="X10" s="295">
        <v>823156.57</v>
      </c>
      <c r="Y10" s="295">
        <v>823156.57</v>
      </c>
      <c r="Z10" s="295">
        <v>823156.57</v>
      </c>
      <c r="AA10" s="295">
        <v>823156.57</v>
      </c>
      <c r="AB10" s="295">
        <v>823156.57</v>
      </c>
      <c r="AC10" s="295">
        <f t="shared" si="3"/>
        <v>9877878.8400000017</v>
      </c>
      <c r="AD10" s="295"/>
      <c r="AE10" s="305">
        <v>0</v>
      </c>
      <c r="AF10" s="305">
        <v>0</v>
      </c>
      <c r="AG10" s="305">
        <v>0</v>
      </c>
      <c r="AH10" s="305">
        <v>0</v>
      </c>
      <c r="AI10" s="305">
        <v>0</v>
      </c>
      <c r="AJ10" s="305">
        <v>0</v>
      </c>
      <c r="AK10" s="305">
        <f t="shared" si="0"/>
        <v>0</v>
      </c>
      <c r="AL10" s="305">
        <f t="shared" si="0"/>
        <v>0</v>
      </c>
      <c r="AM10" s="305">
        <f t="shared" si="0"/>
        <v>0</v>
      </c>
      <c r="AN10" s="305">
        <f t="shared" si="0"/>
        <v>0</v>
      </c>
      <c r="AO10" s="305">
        <f t="shared" si="0"/>
        <v>0</v>
      </c>
      <c r="AP10" s="305">
        <f t="shared" si="0"/>
        <v>0</v>
      </c>
      <c r="AQ10" s="295">
        <f t="shared" si="4"/>
        <v>0</v>
      </c>
      <c r="AR10" s="305">
        <f t="shared" si="1"/>
        <v>0</v>
      </c>
      <c r="AS10" s="305">
        <f t="shared" si="1"/>
        <v>0</v>
      </c>
      <c r="AT10" s="305">
        <f t="shared" si="1"/>
        <v>0</v>
      </c>
      <c r="AU10" s="305">
        <f t="shared" si="1"/>
        <v>0</v>
      </c>
      <c r="AV10" s="305">
        <f t="shared" si="1"/>
        <v>0</v>
      </c>
      <c r="AW10" s="305">
        <f t="shared" si="1"/>
        <v>0</v>
      </c>
      <c r="AX10" s="305">
        <f t="shared" si="1"/>
        <v>0</v>
      </c>
      <c r="AY10" s="305">
        <f t="shared" si="1"/>
        <v>0</v>
      </c>
      <c r="AZ10" s="305">
        <f t="shared" si="1"/>
        <v>0</v>
      </c>
      <c r="BA10" s="305">
        <f t="shared" si="1"/>
        <v>0</v>
      </c>
      <c r="BB10" s="305">
        <f t="shared" si="1"/>
        <v>0</v>
      </c>
      <c r="BC10" s="305">
        <f t="shared" si="1"/>
        <v>0</v>
      </c>
      <c r="BD10" s="295">
        <f t="shared" si="5"/>
        <v>0</v>
      </c>
      <c r="BE10" s="305"/>
      <c r="BF10" s="305"/>
      <c r="BG10" s="305"/>
      <c r="BH10" s="305"/>
      <c r="BI10" s="305"/>
      <c r="BJ10" s="305"/>
      <c r="BK10" s="305"/>
      <c r="BL10" s="305"/>
      <c r="BM10" s="305"/>
      <c r="BN10" s="305"/>
      <c r="BO10" s="305"/>
      <c r="BP10" s="305"/>
      <c r="BQ10" s="305"/>
      <c r="BR10" s="305"/>
      <c r="BS10" s="305"/>
      <c r="BT10" s="305"/>
      <c r="BU10" s="305"/>
      <c r="BV10" s="305"/>
      <c r="BW10" s="305"/>
      <c r="BX10" s="305"/>
      <c r="BY10" s="305"/>
      <c r="BZ10" s="305"/>
      <c r="CA10" s="305"/>
      <c r="CB10" s="305"/>
      <c r="CC10" s="305"/>
      <c r="CD10" s="305"/>
    </row>
    <row r="11" spans="1:89" x14ac:dyDescent="0.3">
      <c r="A11" s="293" t="s">
        <v>409</v>
      </c>
      <c r="B11" s="304">
        <v>0</v>
      </c>
      <c r="C11" s="304">
        <v>0</v>
      </c>
      <c r="D11" s="295">
        <v>74827.839999999997</v>
      </c>
      <c r="E11" s="295">
        <v>74827.839999999997</v>
      </c>
      <c r="F11" s="295">
        <v>74827.839999999997</v>
      </c>
      <c r="G11" s="295">
        <v>74827.839999999997</v>
      </c>
      <c r="H11" s="295">
        <v>74827.839999999997</v>
      </c>
      <c r="I11" s="295">
        <v>74827.839999999997</v>
      </c>
      <c r="J11" s="295">
        <v>74827.839999999997</v>
      </c>
      <c r="K11" s="295">
        <v>74827.839999999997</v>
      </c>
      <c r="L11" s="295">
        <v>74827.839999999997</v>
      </c>
      <c r="M11" s="295">
        <v>74827.839999999997</v>
      </c>
      <c r="N11" s="295">
        <v>74827.839999999997</v>
      </c>
      <c r="O11" s="295">
        <v>74827.839999999997</v>
      </c>
      <c r="P11" s="295">
        <f t="shared" si="2"/>
        <v>897934.07999999973</v>
      </c>
      <c r="Q11" s="295">
        <v>74827.839999999997</v>
      </c>
      <c r="R11" s="295">
        <v>74827.839999999997</v>
      </c>
      <c r="S11" s="295">
        <v>74827.839999999997</v>
      </c>
      <c r="T11" s="295">
        <v>74827.839999999997</v>
      </c>
      <c r="U11" s="295">
        <v>74827.839999999997</v>
      </c>
      <c r="V11" s="295">
        <v>74827.839999999997</v>
      </c>
      <c r="W11" s="295">
        <v>74827.839999999997</v>
      </c>
      <c r="X11" s="295">
        <v>74827.839999999997</v>
      </c>
      <c r="Y11" s="295">
        <v>74827.839999999997</v>
      </c>
      <c r="Z11" s="295">
        <v>74827.839999999997</v>
      </c>
      <c r="AA11" s="295">
        <v>74827.839999999997</v>
      </c>
      <c r="AB11" s="295">
        <v>74827.839999999997</v>
      </c>
      <c r="AC11" s="295">
        <f t="shared" si="3"/>
        <v>897934.07999999973</v>
      </c>
      <c r="AD11" s="295"/>
      <c r="AE11" s="305">
        <v>0</v>
      </c>
      <c r="AF11" s="305">
        <v>0</v>
      </c>
      <c r="AG11" s="305">
        <v>0</v>
      </c>
      <c r="AH11" s="305">
        <v>0</v>
      </c>
      <c r="AI11" s="305">
        <v>0</v>
      </c>
      <c r="AJ11" s="305">
        <v>0</v>
      </c>
      <c r="AK11" s="305">
        <f t="shared" si="0"/>
        <v>0</v>
      </c>
      <c r="AL11" s="305">
        <f t="shared" si="0"/>
        <v>0</v>
      </c>
      <c r="AM11" s="305">
        <f t="shared" si="0"/>
        <v>0</v>
      </c>
      <c r="AN11" s="305">
        <f t="shared" si="0"/>
        <v>0</v>
      </c>
      <c r="AO11" s="305">
        <f t="shared" si="0"/>
        <v>0</v>
      </c>
      <c r="AP11" s="305">
        <f t="shared" si="0"/>
        <v>0</v>
      </c>
      <c r="AQ11" s="295">
        <f t="shared" si="4"/>
        <v>0</v>
      </c>
      <c r="AR11" s="305">
        <f t="shared" si="1"/>
        <v>0</v>
      </c>
      <c r="AS11" s="305">
        <f t="shared" si="1"/>
        <v>0</v>
      </c>
      <c r="AT11" s="305">
        <f t="shared" si="1"/>
        <v>0</v>
      </c>
      <c r="AU11" s="305">
        <f t="shared" si="1"/>
        <v>0</v>
      </c>
      <c r="AV11" s="305">
        <f t="shared" si="1"/>
        <v>0</v>
      </c>
      <c r="AW11" s="305">
        <f t="shared" si="1"/>
        <v>0</v>
      </c>
      <c r="AX11" s="305">
        <f t="shared" si="1"/>
        <v>0</v>
      </c>
      <c r="AY11" s="305">
        <f t="shared" si="1"/>
        <v>0</v>
      </c>
      <c r="AZ11" s="305">
        <f t="shared" si="1"/>
        <v>0</v>
      </c>
      <c r="BA11" s="305">
        <f t="shared" si="1"/>
        <v>0</v>
      </c>
      <c r="BB11" s="305">
        <f t="shared" si="1"/>
        <v>0</v>
      </c>
      <c r="BC11" s="305">
        <f t="shared" si="1"/>
        <v>0</v>
      </c>
      <c r="BD11" s="295">
        <f t="shared" si="5"/>
        <v>0</v>
      </c>
      <c r="BE11" s="305"/>
      <c r="BF11" s="305"/>
      <c r="BG11" s="305"/>
      <c r="BH11" s="305"/>
      <c r="BI11" s="305"/>
      <c r="BJ11" s="305"/>
      <c r="BK11" s="305"/>
      <c r="BL11" s="305"/>
      <c r="BM11" s="305"/>
      <c r="BN11" s="305"/>
      <c r="BO11" s="305"/>
      <c r="BP11" s="305"/>
      <c r="BQ11" s="305"/>
      <c r="BR11" s="305"/>
      <c r="BS11" s="305"/>
      <c r="BT11" s="305"/>
      <c r="BU11" s="305"/>
      <c r="BV11" s="305"/>
      <c r="BW11" s="305"/>
      <c r="BX11" s="305"/>
      <c r="BY11" s="305"/>
      <c r="BZ11" s="305"/>
      <c r="CA11" s="305"/>
      <c r="CB11" s="305"/>
      <c r="CC11" s="305"/>
      <c r="CD11" s="305"/>
    </row>
    <row r="12" spans="1:89" x14ac:dyDescent="0.3">
      <c r="A12" s="293" t="s">
        <v>410</v>
      </c>
      <c r="B12" s="304">
        <v>0</v>
      </c>
      <c r="C12" s="304">
        <v>0</v>
      </c>
      <c r="D12" s="295">
        <v>1672686.29</v>
      </c>
      <c r="E12" s="295">
        <v>1672686.29</v>
      </c>
      <c r="F12" s="295">
        <v>1672686.29</v>
      </c>
      <c r="G12" s="295">
        <v>1539841.87</v>
      </c>
      <c r="H12" s="295">
        <v>1406997.45</v>
      </c>
      <c r="I12" s="295">
        <v>1406997.45</v>
      </c>
      <c r="J12" s="295">
        <v>1406997.45</v>
      </c>
      <c r="K12" s="295">
        <v>1406997.45</v>
      </c>
      <c r="L12" s="295">
        <v>1406997.45</v>
      </c>
      <c r="M12" s="295">
        <v>1406997.45</v>
      </c>
      <c r="N12" s="295">
        <v>1406997.45</v>
      </c>
      <c r="O12" s="295">
        <v>1406997.45</v>
      </c>
      <c r="P12" s="295">
        <f t="shared" si="2"/>
        <v>17813880.339999996</v>
      </c>
      <c r="Q12" s="295">
        <v>1406997.45</v>
      </c>
      <c r="R12" s="295">
        <v>1406997.45</v>
      </c>
      <c r="S12" s="295">
        <v>1406997.45</v>
      </c>
      <c r="T12" s="295">
        <v>1406997.45</v>
      </c>
      <c r="U12" s="295">
        <v>1406997.45</v>
      </c>
      <c r="V12" s="295">
        <v>1406997.45</v>
      </c>
      <c r="W12" s="295">
        <v>1406997.45</v>
      </c>
      <c r="X12" s="295">
        <v>1406997.45</v>
      </c>
      <c r="Y12" s="295">
        <v>1406997.45</v>
      </c>
      <c r="Z12" s="295">
        <v>1406997.45</v>
      </c>
      <c r="AA12" s="295">
        <v>1406997.45</v>
      </c>
      <c r="AB12" s="295">
        <v>1406997.45</v>
      </c>
      <c r="AC12" s="295">
        <f t="shared" si="3"/>
        <v>16883969.399999995</v>
      </c>
      <c r="AD12" s="295"/>
      <c r="AE12" s="305">
        <v>0</v>
      </c>
      <c r="AF12" s="305">
        <v>0</v>
      </c>
      <c r="AG12" s="305">
        <v>0</v>
      </c>
      <c r="AH12" s="305">
        <v>0</v>
      </c>
      <c r="AI12" s="305">
        <v>0</v>
      </c>
      <c r="AJ12" s="305">
        <v>0</v>
      </c>
      <c r="AK12" s="305">
        <f t="shared" si="0"/>
        <v>0</v>
      </c>
      <c r="AL12" s="305">
        <f t="shared" si="0"/>
        <v>0</v>
      </c>
      <c r="AM12" s="305">
        <f t="shared" si="0"/>
        <v>0</v>
      </c>
      <c r="AN12" s="305">
        <f t="shared" si="0"/>
        <v>0</v>
      </c>
      <c r="AO12" s="305">
        <f t="shared" si="0"/>
        <v>0</v>
      </c>
      <c r="AP12" s="305">
        <f t="shared" si="0"/>
        <v>0</v>
      </c>
      <c r="AQ12" s="295">
        <f t="shared" si="4"/>
        <v>0</v>
      </c>
      <c r="AR12" s="305">
        <f t="shared" si="1"/>
        <v>0</v>
      </c>
      <c r="AS12" s="305">
        <f t="shared" si="1"/>
        <v>0</v>
      </c>
      <c r="AT12" s="305">
        <f t="shared" si="1"/>
        <v>0</v>
      </c>
      <c r="AU12" s="305">
        <f t="shared" si="1"/>
        <v>0</v>
      </c>
      <c r="AV12" s="305">
        <f t="shared" si="1"/>
        <v>0</v>
      </c>
      <c r="AW12" s="305">
        <f t="shared" si="1"/>
        <v>0</v>
      </c>
      <c r="AX12" s="305">
        <f t="shared" si="1"/>
        <v>0</v>
      </c>
      <c r="AY12" s="305">
        <f t="shared" si="1"/>
        <v>0</v>
      </c>
      <c r="AZ12" s="305">
        <f t="shared" si="1"/>
        <v>0</v>
      </c>
      <c r="BA12" s="305">
        <f t="shared" si="1"/>
        <v>0</v>
      </c>
      <c r="BB12" s="305">
        <f t="shared" si="1"/>
        <v>0</v>
      </c>
      <c r="BC12" s="305">
        <f t="shared" si="1"/>
        <v>0</v>
      </c>
      <c r="BD12" s="295">
        <f t="shared" si="5"/>
        <v>0</v>
      </c>
      <c r="BE12" s="305">
        <f>BD12</f>
        <v>0</v>
      </c>
      <c r="BF12" s="305"/>
      <c r="BG12" s="305"/>
      <c r="BH12" s="305"/>
      <c r="BI12" s="305"/>
      <c r="BJ12" s="305"/>
      <c r="BK12" s="305"/>
      <c r="BL12" s="305"/>
      <c r="BM12" s="305"/>
      <c r="BN12" s="305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5"/>
      <c r="CA12" s="305"/>
      <c r="CB12" s="305"/>
      <c r="CC12" s="305"/>
      <c r="CD12" s="305"/>
    </row>
    <row r="13" spans="1:89" x14ac:dyDescent="0.3">
      <c r="A13" s="293" t="s">
        <v>411</v>
      </c>
      <c r="B13" s="304">
        <v>0</v>
      </c>
      <c r="C13" s="304">
        <v>0</v>
      </c>
      <c r="D13" s="295">
        <v>9842883.5</v>
      </c>
      <c r="E13" s="295">
        <v>9842883.5</v>
      </c>
      <c r="F13" s="295">
        <v>9842883.5</v>
      </c>
      <c r="G13" s="295">
        <v>9842883.5</v>
      </c>
      <c r="H13" s="295">
        <v>9842883.5</v>
      </c>
      <c r="I13" s="295">
        <v>9842883.5</v>
      </c>
      <c r="J13" s="295">
        <v>9842883.5</v>
      </c>
      <c r="K13" s="295">
        <v>9842883.5</v>
      </c>
      <c r="L13" s="295">
        <v>10080383.5</v>
      </c>
      <c r="M13" s="295">
        <v>10317883.5</v>
      </c>
      <c r="N13" s="295">
        <v>10317883.5</v>
      </c>
      <c r="O13" s="295">
        <v>10317883.5</v>
      </c>
      <c r="P13" s="295">
        <f t="shared" si="2"/>
        <v>119777102</v>
      </c>
      <c r="Q13" s="295">
        <v>10317883.5</v>
      </c>
      <c r="R13" s="295">
        <v>10317883.5</v>
      </c>
      <c r="S13" s="295">
        <v>10317883.5</v>
      </c>
      <c r="T13" s="295">
        <v>10317883.5</v>
      </c>
      <c r="U13" s="295">
        <v>10317883.5</v>
      </c>
      <c r="V13" s="295">
        <v>10317883.5</v>
      </c>
      <c r="W13" s="295">
        <v>10317883.5</v>
      </c>
      <c r="X13" s="295">
        <v>10317883.5</v>
      </c>
      <c r="Y13" s="295">
        <v>10317883.5</v>
      </c>
      <c r="Z13" s="295">
        <v>10317883.5</v>
      </c>
      <c r="AA13" s="295">
        <v>10317883.5</v>
      </c>
      <c r="AB13" s="295">
        <v>10317883.5</v>
      </c>
      <c r="AC13" s="295">
        <f t="shared" si="3"/>
        <v>123814602</v>
      </c>
      <c r="AD13" s="295"/>
      <c r="AE13" s="305">
        <v>0</v>
      </c>
      <c r="AF13" s="305">
        <v>0</v>
      </c>
      <c r="AG13" s="305">
        <v>0</v>
      </c>
      <c r="AH13" s="305">
        <v>0</v>
      </c>
      <c r="AI13" s="305">
        <v>0</v>
      </c>
      <c r="AJ13" s="305">
        <v>0</v>
      </c>
      <c r="AK13" s="305">
        <f t="shared" si="0"/>
        <v>0</v>
      </c>
      <c r="AL13" s="305">
        <f t="shared" si="0"/>
        <v>0</v>
      </c>
      <c r="AM13" s="305">
        <f t="shared" si="0"/>
        <v>0</v>
      </c>
      <c r="AN13" s="305">
        <f t="shared" si="0"/>
        <v>0</v>
      </c>
      <c r="AO13" s="305">
        <f t="shared" si="0"/>
        <v>0</v>
      </c>
      <c r="AP13" s="305">
        <f t="shared" si="0"/>
        <v>0</v>
      </c>
      <c r="AQ13" s="295">
        <f t="shared" si="4"/>
        <v>0</v>
      </c>
      <c r="AR13" s="305">
        <f t="shared" si="1"/>
        <v>0</v>
      </c>
      <c r="AS13" s="305">
        <f t="shared" si="1"/>
        <v>0</v>
      </c>
      <c r="AT13" s="305">
        <f t="shared" si="1"/>
        <v>0</v>
      </c>
      <c r="AU13" s="305">
        <f t="shared" si="1"/>
        <v>0</v>
      </c>
      <c r="AV13" s="305">
        <f t="shared" si="1"/>
        <v>0</v>
      </c>
      <c r="AW13" s="305">
        <f t="shared" si="1"/>
        <v>0</v>
      </c>
      <c r="AX13" s="305">
        <f t="shared" si="1"/>
        <v>0</v>
      </c>
      <c r="AY13" s="305">
        <f t="shared" si="1"/>
        <v>0</v>
      </c>
      <c r="AZ13" s="305">
        <f t="shared" si="1"/>
        <v>0</v>
      </c>
      <c r="BA13" s="305">
        <f t="shared" si="1"/>
        <v>0</v>
      </c>
      <c r="BB13" s="305">
        <f t="shared" si="1"/>
        <v>0</v>
      </c>
      <c r="BC13" s="305">
        <f t="shared" si="1"/>
        <v>0</v>
      </c>
      <c r="BD13" s="295">
        <f t="shared" si="5"/>
        <v>0</v>
      </c>
      <c r="BE13" s="305"/>
      <c r="BF13" s="305"/>
      <c r="BG13" s="305"/>
      <c r="BH13" s="305"/>
      <c r="BI13" s="305"/>
      <c r="BJ13" s="305"/>
      <c r="BK13" s="305"/>
      <c r="BL13" s="305"/>
      <c r="BM13" s="305"/>
      <c r="BN13" s="305"/>
      <c r="BO13" s="305"/>
      <c r="BP13" s="305"/>
      <c r="BQ13" s="305"/>
      <c r="BR13" s="305"/>
      <c r="BS13" s="305"/>
      <c r="BT13" s="305"/>
      <c r="BU13" s="305"/>
      <c r="BV13" s="305"/>
      <c r="BW13" s="305"/>
      <c r="BX13" s="305"/>
      <c r="BY13" s="305"/>
      <c r="BZ13" s="305"/>
      <c r="CA13" s="305"/>
      <c r="CB13" s="305"/>
      <c r="CC13" s="305"/>
      <c r="CD13" s="305"/>
    </row>
    <row r="14" spans="1:89" x14ac:dyDescent="0.3">
      <c r="A14" s="293" t="s">
        <v>412</v>
      </c>
      <c r="B14" s="304">
        <v>0</v>
      </c>
      <c r="C14" s="304">
        <v>0</v>
      </c>
      <c r="D14" s="295">
        <v>10406297.27</v>
      </c>
      <c r="E14" s="295">
        <v>10406297.27</v>
      </c>
      <c r="F14" s="295">
        <v>10406297.27</v>
      </c>
      <c r="G14" s="295">
        <v>10406297.27</v>
      </c>
      <c r="H14" s="295">
        <v>10406297.27</v>
      </c>
      <c r="I14" s="295">
        <v>10406297.27</v>
      </c>
      <c r="J14" s="295">
        <v>10406297.27</v>
      </c>
      <c r="K14" s="295">
        <v>10406297.27</v>
      </c>
      <c r="L14" s="295">
        <v>10406297.27</v>
      </c>
      <c r="M14" s="295">
        <v>10406297.27</v>
      </c>
      <c r="N14" s="295">
        <v>10406297.27</v>
      </c>
      <c r="O14" s="295">
        <v>10406297.27</v>
      </c>
      <c r="P14" s="295">
        <f t="shared" si="2"/>
        <v>124875567.23999996</v>
      </c>
      <c r="Q14" s="295">
        <v>10406297.27</v>
      </c>
      <c r="R14" s="295">
        <v>10406297.27</v>
      </c>
      <c r="S14" s="295">
        <v>10406297.27</v>
      </c>
      <c r="T14" s="295">
        <v>10406297.27</v>
      </c>
      <c r="U14" s="295">
        <v>10406297.27</v>
      </c>
      <c r="V14" s="295">
        <v>10406297.27</v>
      </c>
      <c r="W14" s="295">
        <v>10406297.27</v>
      </c>
      <c r="X14" s="295">
        <v>10406297.27</v>
      </c>
      <c r="Y14" s="295">
        <v>10406297.27</v>
      </c>
      <c r="Z14" s="295">
        <v>10406297.27</v>
      </c>
      <c r="AA14" s="295">
        <v>10406297.27</v>
      </c>
      <c r="AB14" s="295">
        <v>10406297.27</v>
      </c>
      <c r="AC14" s="295">
        <f t="shared" si="3"/>
        <v>124875567.23999996</v>
      </c>
      <c r="AD14" s="295"/>
      <c r="AE14" s="305">
        <v>0</v>
      </c>
      <c r="AF14" s="305">
        <v>0</v>
      </c>
      <c r="AG14" s="305">
        <v>0</v>
      </c>
      <c r="AH14" s="305">
        <v>0</v>
      </c>
      <c r="AI14" s="305">
        <v>0</v>
      </c>
      <c r="AJ14" s="305">
        <v>0</v>
      </c>
      <c r="AK14" s="305">
        <f t="shared" si="0"/>
        <v>0</v>
      </c>
      <c r="AL14" s="305">
        <f t="shared" si="0"/>
        <v>0</v>
      </c>
      <c r="AM14" s="305">
        <f t="shared" si="0"/>
        <v>0</v>
      </c>
      <c r="AN14" s="305">
        <f t="shared" si="0"/>
        <v>0</v>
      </c>
      <c r="AO14" s="305">
        <f t="shared" si="0"/>
        <v>0</v>
      </c>
      <c r="AP14" s="305">
        <f t="shared" si="0"/>
        <v>0</v>
      </c>
      <c r="AQ14" s="295">
        <f t="shared" si="4"/>
        <v>0</v>
      </c>
      <c r="AR14" s="305">
        <f t="shared" si="1"/>
        <v>0</v>
      </c>
      <c r="AS14" s="305">
        <f t="shared" si="1"/>
        <v>0</v>
      </c>
      <c r="AT14" s="305">
        <f t="shared" si="1"/>
        <v>0</v>
      </c>
      <c r="AU14" s="305">
        <f t="shared" si="1"/>
        <v>0</v>
      </c>
      <c r="AV14" s="305">
        <f t="shared" si="1"/>
        <v>0</v>
      </c>
      <c r="AW14" s="305">
        <f t="shared" si="1"/>
        <v>0</v>
      </c>
      <c r="AX14" s="305">
        <f t="shared" si="1"/>
        <v>0</v>
      </c>
      <c r="AY14" s="305">
        <f t="shared" si="1"/>
        <v>0</v>
      </c>
      <c r="AZ14" s="305">
        <f t="shared" si="1"/>
        <v>0</v>
      </c>
      <c r="BA14" s="305">
        <f t="shared" si="1"/>
        <v>0</v>
      </c>
      <c r="BB14" s="305">
        <f t="shared" si="1"/>
        <v>0</v>
      </c>
      <c r="BC14" s="305">
        <f t="shared" si="1"/>
        <v>0</v>
      </c>
      <c r="BD14" s="295">
        <f t="shared" si="5"/>
        <v>0</v>
      </c>
      <c r="BE14" s="305">
        <f>BD14</f>
        <v>0</v>
      </c>
      <c r="BF14" s="305"/>
      <c r="BG14" s="305"/>
      <c r="BH14" s="305"/>
      <c r="BI14" s="305"/>
      <c r="BJ14" s="305"/>
      <c r="BK14" s="305"/>
      <c r="BL14" s="305"/>
      <c r="BM14" s="305"/>
      <c r="BN14" s="305"/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5"/>
      <c r="CA14" s="305"/>
      <c r="CB14" s="305"/>
      <c r="CC14" s="305"/>
      <c r="CD14" s="305"/>
    </row>
    <row r="15" spans="1:89" x14ac:dyDescent="0.3">
      <c r="A15" s="293" t="s">
        <v>413</v>
      </c>
      <c r="B15" s="304">
        <v>0</v>
      </c>
      <c r="C15" s="304">
        <v>0</v>
      </c>
      <c r="D15" s="295">
        <v>30764.37</v>
      </c>
      <c r="E15" s="295">
        <v>30764.37</v>
      </c>
      <c r="F15" s="295">
        <v>30764.37</v>
      </c>
      <c r="G15" s="295">
        <v>30764.37</v>
      </c>
      <c r="H15" s="295">
        <v>30764.37</v>
      </c>
      <c r="I15" s="295">
        <v>30764.37</v>
      </c>
      <c r="J15" s="295">
        <v>30764.37</v>
      </c>
      <c r="K15" s="295">
        <v>30764.37</v>
      </c>
      <c r="L15" s="295">
        <v>30764.37</v>
      </c>
      <c r="M15" s="295">
        <v>30764.37</v>
      </c>
      <c r="N15" s="295">
        <v>30764.37</v>
      </c>
      <c r="O15" s="295">
        <v>30764.37</v>
      </c>
      <c r="P15" s="295">
        <f t="shared" si="2"/>
        <v>369172.44</v>
      </c>
      <c r="Q15" s="295">
        <v>30764.37</v>
      </c>
      <c r="R15" s="295">
        <v>30764.37</v>
      </c>
      <c r="S15" s="295">
        <v>30764.37</v>
      </c>
      <c r="T15" s="295">
        <v>30764.37</v>
      </c>
      <c r="U15" s="295">
        <v>30764.37</v>
      </c>
      <c r="V15" s="295">
        <v>30764.37</v>
      </c>
      <c r="W15" s="295">
        <v>30764.37</v>
      </c>
      <c r="X15" s="295">
        <v>30764.37</v>
      </c>
      <c r="Y15" s="295">
        <v>30764.37</v>
      </c>
      <c r="Z15" s="295">
        <v>30764.37</v>
      </c>
      <c r="AA15" s="295">
        <v>30764.37</v>
      </c>
      <c r="AB15" s="295">
        <v>30764.37</v>
      </c>
      <c r="AC15" s="295">
        <f t="shared" si="3"/>
        <v>369172.44</v>
      </c>
      <c r="AD15" s="295"/>
      <c r="AE15" s="305">
        <v>0</v>
      </c>
      <c r="AF15" s="305">
        <v>0</v>
      </c>
      <c r="AG15" s="305">
        <v>0</v>
      </c>
      <c r="AH15" s="305">
        <v>0</v>
      </c>
      <c r="AI15" s="305">
        <v>0</v>
      </c>
      <c r="AJ15" s="305">
        <v>0</v>
      </c>
      <c r="AK15" s="305">
        <f t="shared" si="0"/>
        <v>0</v>
      </c>
      <c r="AL15" s="305">
        <f t="shared" si="0"/>
        <v>0</v>
      </c>
      <c r="AM15" s="305">
        <f t="shared" si="0"/>
        <v>0</v>
      </c>
      <c r="AN15" s="305">
        <f t="shared" si="0"/>
        <v>0</v>
      </c>
      <c r="AO15" s="305">
        <f t="shared" si="0"/>
        <v>0</v>
      </c>
      <c r="AP15" s="305">
        <f t="shared" si="0"/>
        <v>0</v>
      </c>
      <c r="AQ15" s="295">
        <f t="shared" si="4"/>
        <v>0</v>
      </c>
      <c r="AR15" s="305">
        <f t="shared" si="1"/>
        <v>0</v>
      </c>
      <c r="AS15" s="305">
        <f t="shared" si="1"/>
        <v>0</v>
      </c>
      <c r="AT15" s="305">
        <f t="shared" si="1"/>
        <v>0</v>
      </c>
      <c r="AU15" s="305">
        <f t="shared" si="1"/>
        <v>0</v>
      </c>
      <c r="AV15" s="305">
        <f t="shared" si="1"/>
        <v>0</v>
      </c>
      <c r="AW15" s="305">
        <f t="shared" si="1"/>
        <v>0</v>
      </c>
      <c r="AX15" s="305">
        <f t="shared" si="1"/>
        <v>0</v>
      </c>
      <c r="AY15" s="305">
        <f t="shared" si="1"/>
        <v>0</v>
      </c>
      <c r="AZ15" s="305">
        <f t="shared" si="1"/>
        <v>0</v>
      </c>
      <c r="BA15" s="305">
        <f t="shared" si="1"/>
        <v>0</v>
      </c>
      <c r="BB15" s="305">
        <f t="shared" si="1"/>
        <v>0</v>
      </c>
      <c r="BC15" s="305">
        <f t="shared" si="1"/>
        <v>0</v>
      </c>
      <c r="BD15" s="295">
        <f t="shared" si="5"/>
        <v>0</v>
      </c>
      <c r="BE15" s="305"/>
      <c r="BF15" s="305"/>
      <c r="BG15" s="305"/>
      <c r="BH15" s="305"/>
      <c r="BI15" s="305"/>
      <c r="BJ15" s="305"/>
      <c r="BK15" s="305"/>
      <c r="BL15" s="305"/>
      <c r="BM15" s="305"/>
      <c r="BN15" s="305"/>
      <c r="BO15" s="305"/>
      <c r="BP15" s="305"/>
      <c r="BQ15" s="305"/>
      <c r="BR15" s="305"/>
      <c r="BS15" s="305"/>
      <c r="BT15" s="305"/>
      <c r="BU15" s="305"/>
      <c r="BV15" s="305"/>
      <c r="BW15" s="305"/>
      <c r="BX15" s="305"/>
      <c r="BY15" s="305"/>
      <c r="BZ15" s="305"/>
      <c r="CA15" s="305"/>
      <c r="CB15" s="305"/>
      <c r="CC15" s="305"/>
      <c r="CD15" s="305"/>
    </row>
    <row r="16" spans="1:89" x14ac:dyDescent="0.3">
      <c r="A16" s="293" t="s">
        <v>414</v>
      </c>
      <c r="B16" s="304">
        <v>0</v>
      </c>
      <c r="C16" s="304">
        <v>0</v>
      </c>
      <c r="D16" s="295">
        <v>38438.050000000003</v>
      </c>
      <c r="E16" s="295">
        <v>38438.050000000003</v>
      </c>
      <c r="F16" s="295">
        <v>38438.050000000003</v>
      </c>
      <c r="G16" s="295">
        <v>38438.050000000003</v>
      </c>
      <c r="H16" s="295">
        <v>38438.050000000003</v>
      </c>
      <c r="I16" s="295">
        <v>38438.050000000003</v>
      </c>
      <c r="J16" s="295">
        <v>38438.050000000003</v>
      </c>
      <c r="K16" s="295">
        <v>38438.050000000003</v>
      </c>
      <c r="L16" s="295">
        <v>38438.050000000003</v>
      </c>
      <c r="M16" s="295">
        <v>38438.050000000003</v>
      </c>
      <c r="N16" s="295">
        <v>38438.050000000003</v>
      </c>
      <c r="O16" s="295">
        <v>38438.050000000003</v>
      </c>
      <c r="P16" s="295">
        <f t="shared" si="2"/>
        <v>461256.59999999992</v>
      </c>
      <c r="Q16" s="295">
        <v>38438.050000000003</v>
      </c>
      <c r="R16" s="295">
        <v>38438.050000000003</v>
      </c>
      <c r="S16" s="295">
        <v>38438.050000000003</v>
      </c>
      <c r="T16" s="295">
        <v>38438.050000000003</v>
      </c>
      <c r="U16" s="295">
        <v>38438.050000000003</v>
      </c>
      <c r="V16" s="295">
        <v>38438.050000000003</v>
      </c>
      <c r="W16" s="295">
        <v>38438.050000000003</v>
      </c>
      <c r="X16" s="295">
        <v>38438.050000000003</v>
      </c>
      <c r="Y16" s="295">
        <v>38438.050000000003</v>
      </c>
      <c r="Z16" s="295">
        <v>38438.050000000003</v>
      </c>
      <c r="AA16" s="295">
        <v>38438.050000000003</v>
      </c>
      <c r="AB16" s="295">
        <v>38438.050000000003</v>
      </c>
      <c r="AC16" s="295">
        <f t="shared" si="3"/>
        <v>461256.59999999992</v>
      </c>
      <c r="AD16" s="295"/>
      <c r="AE16" s="305">
        <v>0</v>
      </c>
      <c r="AF16" s="305">
        <v>0</v>
      </c>
      <c r="AG16" s="305">
        <v>0</v>
      </c>
      <c r="AH16" s="305">
        <v>0</v>
      </c>
      <c r="AI16" s="305">
        <v>0</v>
      </c>
      <c r="AJ16" s="305">
        <v>0</v>
      </c>
      <c r="AK16" s="305">
        <f t="shared" si="0"/>
        <v>0</v>
      </c>
      <c r="AL16" s="305">
        <f t="shared" si="0"/>
        <v>0</v>
      </c>
      <c r="AM16" s="305">
        <f t="shared" si="0"/>
        <v>0</v>
      </c>
      <c r="AN16" s="305">
        <f t="shared" si="0"/>
        <v>0</v>
      </c>
      <c r="AO16" s="305">
        <f t="shared" si="0"/>
        <v>0</v>
      </c>
      <c r="AP16" s="305">
        <f t="shared" si="0"/>
        <v>0</v>
      </c>
      <c r="AQ16" s="295">
        <f t="shared" si="4"/>
        <v>0</v>
      </c>
      <c r="AR16" s="305">
        <f t="shared" si="1"/>
        <v>0</v>
      </c>
      <c r="AS16" s="305">
        <f t="shared" si="1"/>
        <v>0</v>
      </c>
      <c r="AT16" s="305">
        <f t="shared" si="1"/>
        <v>0</v>
      </c>
      <c r="AU16" s="305">
        <f t="shared" si="1"/>
        <v>0</v>
      </c>
      <c r="AV16" s="305">
        <f t="shared" si="1"/>
        <v>0</v>
      </c>
      <c r="AW16" s="305">
        <f t="shared" si="1"/>
        <v>0</v>
      </c>
      <c r="AX16" s="305">
        <f t="shared" si="1"/>
        <v>0</v>
      </c>
      <c r="AY16" s="305">
        <f t="shared" si="1"/>
        <v>0</v>
      </c>
      <c r="AZ16" s="305">
        <f t="shared" si="1"/>
        <v>0</v>
      </c>
      <c r="BA16" s="305">
        <f t="shared" si="1"/>
        <v>0</v>
      </c>
      <c r="BB16" s="305">
        <f t="shared" si="1"/>
        <v>0</v>
      </c>
      <c r="BC16" s="305">
        <f t="shared" si="1"/>
        <v>0</v>
      </c>
      <c r="BD16" s="295">
        <f t="shared" si="5"/>
        <v>0</v>
      </c>
      <c r="BE16" s="305"/>
      <c r="BF16" s="305"/>
      <c r="BG16" s="305"/>
      <c r="BH16" s="305"/>
      <c r="BI16" s="305"/>
      <c r="BJ16" s="305"/>
      <c r="BK16" s="305"/>
      <c r="BL16" s="305"/>
      <c r="BM16" s="305"/>
      <c r="BN16" s="305"/>
      <c r="BO16" s="305"/>
      <c r="BP16" s="305"/>
      <c r="BQ16" s="305"/>
      <c r="BR16" s="305"/>
      <c r="BS16" s="305"/>
      <c r="BT16" s="305"/>
      <c r="BU16" s="305"/>
      <c r="BV16" s="305"/>
      <c r="BW16" s="305"/>
      <c r="BX16" s="305"/>
      <c r="BY16" s="305"/>
      <c r="BZ16" s="305"/>
      <c r="CA16" s="305"/>
      <c r="CB16" s="305"/>
      <c r="CC16" s="305"/>
      <c r="CD16" s="305"/>
    </row>
    <row r="17" spans="1:82" x14ac:dyDescent="0.3">
      <c r="A17" s="293" t="s">
        <v>415</v>
      </c>
      <c r="B17" s="304">
        <v>0</v>
      </c>
      <c r="C17" s="304">
        <v>0</v>
      </c>
      <c r="D17" s="295">
        <v>9165.64</v>
      </c>
      <c r="E17" s="295">
        <v>9165.64</v>
      </c>
      <c r="F17" s="295">
        <v>9165.64</v>
      </c>
      <c r="G17" s="295">
        <v>9165.64</v>
      </c>
      <c r="H17" s="295">
        <v>9165.64</v>
      </c>
      <c r="I17" s="295">
        <v>9165.64</v>
      </c>
      <c r="J17" s="295">
        <v>9165.64</v>
      </c>
      <c r="K17" s="295">
        <v>9165.64</v>
      </c>
      <c r="L17" s="295">
        <v>9165.64</v>
      </c>
      <c r="M17" s="295">
        <v>9165.64</v>
      </c>
      <c r="N17" s="295">
        <v>9165.64</v>
      </c>
      <c r="O17" s="295">
        <v>9165.64</v>
      </c>
      <c r="P17" s="295">
        <f t="shared" si="2"/>
        <v>109987.68</v>
      </c>
      <c r="Q17" s="295">
        <v>9165.64</v>
      </c>
      <c r="R17" s="295">
        <v>9165.64</v>
      </c>
      <c r="S17" s="295">
        <v>9165.64</v>
      </c>
      <c r="T17" s="295">
        <v>9165.64</v>
      </c>
      <c r="U17" s="295">
        <v>9165.64</v>
      </c>
      <c r="V17" s="295">
        <v>9165.64</v>
      </c>
      <c r="W17" s="295">
        <v>9165.64</v>
      </c>
      <c r="X17" s="295">
        <v>9165.64</v>
      </c>
      <c r="Y17" s="295">
        <v>9165.64</v>
      </c>
      <c r="Z17" s="295">
        <v>9165.64</v>
      </c>
      <c r="AA17" s="295">
        <v>9165.64</v>
      </c>
      <c r="AB17" s="295">
        <v>9165.64</v>
      </c>
      <c r="AC17" s="295">
        <f t="shared" si="3"/>
        <v>109987.68</v>
      </c>
      <c r="AD17" s="295"/>
      <c r="AE17" s="305">
        <v>0</v>
      </c>
      <c r="AF17" s="305">
        <v>0</v>
      </c>
      <c r="AG17" s="305">
        <v>0</v>
      </c>
      <c r="AH17" s="305">
        <v>0</v>
      </c>
      <c r="AI17" s="305">
        <v>0</v>
      </c>
      <c r="AJ17" s="305">
        <v>0</v>
      </c>
      <c r="AK17" s="305">
        <f t="shared" si="0"/>
        <v>0</v>
      </c>
      <c r="AL17" s="305">
        <f t="shared" si="0"/>
        <v>0</v>
      </c>
      <c r="AM17" s="305">
        <f t="shared" si="0"/>
        <v>0</v>
      </c>
      <c r="AN17" s="305">
        <f t="shared" si="0"/>
        <v>0</v>
      </c>
      <c r="AO17" s="305">
        <f t="shared" si="0"/>
        <v>0</v>
      </c>
      <c r="AP17" s="305">
        <f t="shared" si="0"/>
        <v>0</v>
      </c>
      <c r="AQ17" s="295">
        <f t="shared" si="4"/>
        <v>0</v>
      </c>
      <c r="AR17" s="305">
        <f t="shared" si="1"/>
        <v>0</v>
      </c>
      <c r="AS17" s="305">
        <f t="shared" si="1"/>
        <v>0</v>
      </c>
      <c r="AT17" s="305">
        <f t="shared" si="1"/>
        <v>0</v>
      </c>
      <c r="AU17" s="305">
        <f t="shared" si="1"/>
        <v>0</v>
      </c>
      <c r="AV17" s="305">
        <f t="shared" si="1"/>
        <v>0</v>
      </c>
      <c r="AW17" s="305">
        <f t="shared" si="1"/>
        <v>0</v>
      </c>
      <c r="AX17" s="305">
        <f t="shared" si="1"/>
        <v>0</v>
      </c>
      <c r="AY17" s="305">
        <f t="shared" si="1"/>
        <v>0</v>
      </c>
      <c r="AZ17" s="305">
        <f t="shared" si="1"/>
        <v>0</v>
      </c>
      <c r="BA17" s="305">
        <f t="shared" si="1"/>
        <v>0</v>
      </c>
      <c r="BB17" s="305">
        <f t="shared" si="1"/>
        <v>0</v>
      </c>
      <c r="BC17" s="305">
        <f t="shared" si="1"/>
        <v>0</v>
      </c>
      <c r="BD17" s="295">
        <f t="shared" si="5"/>
        <v>0</v>
      </c>
      <c r="BE17" s="305"/>
      <c r="BF17" s="305"/>
      <c r="BG17" s="305"/>
      <c r="BH17" s="305"/>
      <c r="BI17" s="305"/>
      <c r="BJ17" s="305"/>
      <c r="BK17" s="305"/>
      <c r="BL17" s="305"/>
      <c r="BM17" s="305"/>
      <c r="BN17" s="305"/>
      <c r="BO17" s="305"/>
      <c r="BP17" s="305"/>
      <c r="BQ17" s="305"/>
      <c r="BR17" s="305"/>
      <c r="BS17" s="305"/>
      <c r="BT17" s="305"/>
      <c r="BU17" s="305"/>
      <c r="BV17" s="305"/>
      <c r="BW17" s="305"/>
      <c r="BX17" s="305"/>
      <c r="BY17" s="305"/>
      <c r="BZ17" s="305"/>
      <c r="CA17" s="305"/>
      <c r="CB17" s="305"/>
      <c r="CC17" s="305"/>
      <c r="CD17" s="305"/>
    </row>
    <row r="18" spans="1:82" x14ac:dyDescent="0.3">
      <c r="A18" s="293" t="s">
        <v>416</v>
      </c>
      <c r="B18" s="304">
        <v>0</v>
      </c>
      <c r="C18" s="304">
        <v>0</v>
      </c>
      <c r="D18" s="295">
        <v>6841.16</v>
      </c>
      <c r="E18" s="295">
        <v>6841.16</v>
      </c>
      <c r="F18" s="295">
        <v>6841.16</v>
      </c>
      <c r="G18" s="295">
        <v>6841.16</v>
      </c>
      <c r="H18" s="295">
        <v>6841.16</v>
      </c>
      <c r="I18" s="295">
        <v>6841.16</v>
      </c>
      <c r="J18" s="295">
        <v>6841.16</v>
      </c>
      <c r="K18" s="295">
        <v>6841.16</v>
      </c>
      <c r="L18" s="295">
        <v>6841.16</v>
      </c>
      <c r="M18" s="295">
        <v>6841.16</v>
      </c>
      <c r="N18" s="295">
        <v>6841.16</v>
      </c>
      <c r="O18" s="295">
        <v>6841.16</v>
      </c>
      <c r="P18" s="295">
        <f t="shared" si="2"/>
        <v>82093.920000000027</v>
      </c>
      <c r="Q18" s="295">
        <v>6841.16</v>
      </c>
      <c r="R18" s="295">
        <v>6841.16</v>
      </c>
      <c r="S18" s="295">
        <v>6841.16</v>
      </c>
      <c r="T18" s="295">
        <v>6841.16</v>
      </c>
      <c r="U18" s="295">
        <v>6841.16</v>
      </c>
      <c r="V18" s="295">
        <v>6841.16</v>
      </c>
      <c r="W18" s="295">
        <v>6841.16</v>
      </c>
      <c r="X18" s="295">
        <v>6841.16</v>
      </c>
      <c r="Y18" s="295">
        <v>6841.16</v>
      </c>
      <c r="Z18" s="295">
        <v>6841.16</v>
      </c>
      <c r="AA18" s="295">
        <v>6841.16</v>
      </c>
      <c r="AB18" s="295">
        <v>6841.16</v>
      </c>
      <c r="AC18" s="295">
        <f t="shared" si="3"/>
        <v>82093.920000000027</v>
      </c>
      <c r="AD18" s="295"/>
      <c r="AE18" s="305">
        <v>0</v>
      </c>
      <c r="AF18" s="305">
        <v>0</v>
      </c>
      <c r="AG18" s="305">
        <v>0</v>
      </c>
      <c r="AH18" s="305">
        <v>0</v>
      </c>
      <c r="AI18" s="305">
        <v>0</v>
      </c>
      <c r="AJ18" s="305">
        <v>0</v>
      </c>
      <c r="AK18" s="305">
        <f t="shared" si="0"/>
        <v>0</v>
      </c>
      <c r="AL18" s="305">
        <f t="shared" si="0"/>
        <v>0</v>
      </c>
      <c r="AM18" s="305">
        <f t="shared" si="0"/>
        <v>0</v>
      </c>
      <c r="AN18" s="305">
        <f t="shared" si="0"/>
        <v>0</v>
      </c>
      <c r="AO18" s="305">
        <f t="shared" si="0"/>
        <v>0</v>
      </c>
      <c r="AP18" s="305">
        <f t="shared" si="0"/>
        <v>0</v>
      </c>
      <c r="AQ18" s="295">
        <f t="shared" si="4"/>
        <v>0</v>
      </c>
      <c r="AR18" s="305">
        <f t="shared" si="1"/>
        <v>0</v>
      </c>
      <c r="AS18" s="305">
        <f t="shared" si="1"/>
        <v>0</v>
      </c>
      <c r="AT18" s="305">
        <f t="shared" si="1"/>
        <v>0</v>
      </c>
      <c r="AU18" s="305">
        <f t="shared" si="1"/>
        <v>0</v>
      </c>
      <c r="AV18" s="305">
        <f t="shared" si="1"/>
        <v>0</v>
      </c>
      <c r="AW18" s="305">
        <f t="shared" si="1"/>
        <v>0</v>
      </c>
      <c r="AX18" s="305">
        <f t="shared" si="1"/>
        <v>0</v>
      </c>
      <c r="AY18" s="305">
        <f t="shared" si="1"/>
        <v>0</v>
      </c>
      <c r="AZ18" s="305">
        <f t="shared" si="1"/>
        <v>0</v>
      </c>
      <c r="BA18" s="305">
        <f t="shared" si="1"/>
        <v>0</v>
      </c>
      <c r="BB18" s="305">
        <f t="shared" si="1"/>
        <v>0</v>
      </c>
      <c r="BC18" s="305">
        <f t="shared" si="1"/>
        <v>0</v>
      </c>
      <c r="BD18" s="295">
        <f t="shared" si="5"/>
        <v>0</v>
      </c>
      <c r="BE18" s="305"/>
      <c r="BF18" s="305"/>
      <c r="BG18" s="305"/>
      <c r="BH18" s="305"/>
      <c r="BI18" s="305"/>
      <c r="BJ18" s="305"/>
      <c r="BK18" s="305"/>
      <c r="BL18" s="305"/>
      <c r="BM18" s="305"/>
      <c r="BN18" s="305"/>
      <c r="BO18" s="305"/>
      <c r="BP18" s="305"/>
      <c r="BQ18" s="305"/>
      <c r="BR18" s="305"/>
      <c r="BS18" s="305"/>
      <c r="BT18" s="305"/>
      <c r="BU18" s="305"/>
      <c r="BV18" s="305"/>
      <c r="BW18" s="305"/>
      <c r="BX18" s="305"/>
      <c r="BY18" s="305"/>
      <c r="BZ18" s="305"/>
      <c r="CA18" s="305"/>
      <c r="CB18" s="305"/>
      <c r="CC18" s="305"/>
      <c r="CD18" s="305"/>
    </row>
    <row r="19" spans="1:82" x14ac:dyDescent="0.3">
      <c r="A19" s="293" t="s">
        <v>417</v>
      </c>
      <c r="B19" s="304">
        <v>0</v>
      </c>
      <c r="C19" s="304">
        <v>0</v>
      </c>
      <c r="D19" s="295">
        <v>0</v>
      </c>
      <c r="E19" s="295">
        <v>0</v>
      </c>
      <c r="F19" s="295">
        <v>0</v>
      </c>
      <c r="G19" s="295">
        <v>0</v>
      </c>
      <c r="H19" s="295">
        <v>0</v>
      </c>
      <c r="I19" s="295">
        <v>0</v>
      </c>
      <c r="J19" s="295">
        <v>0</v>
      </c>
      <c r="K19" s="295">
        <v>0</v>
      </c>
      <c r="L19" s="295">
        <v>0</v>
      </c>
      <c r="M19" s="295">
        <v>0</v>
      </c>
      <c r="N19" s="295">
        <v>0</v>
      </c>
      <c r="O19" s="295">
        <v>0</v>
      </c>
      <c r="P19" s="295">
        <f t="shared" si="2"/>
        <v>0</v>
      </c>
      <c r="Q19" s="295">
        <v>0</v>
      </c>
      <c r="R19" s="295">
        <v>0</v>
      </c>
      <c r="S19" s="295">
        <v>0</v>
      </c>
      <c r="T19" s="295">
        <v>0</v>
      </c>
      <c r="U19" s="295">
        <v>0</v>
      </c>
      <c r="V19" s="295">
        <v>917613.31</v>
      </c>
      <c r="W19" s="295">
        <v>1835226.62</v>
      </c>
      <c r="X19" s="295">
        <v>1835226.62</v>
      </c>
      <c r="Y19" s="295">
        <v>1835226.62</v>
      </c>
      <c r="Z19" s="295">
        <v>1835226.62</v>
      </c>
      <c r="AA19" s="295">
        <v>1835226.62</v>
      </c>
      <c r="AB19" s="295">
        <v>1835226.62</v>
      </c>
      <c r="AC19" s="295">
        <f t="shared" si="3"/>
        <v>11928973.030000001</v>
      </c>
      <c r="AD19" s="295"/>
      <c r="AE19" s="305">
        <v>0</v>
      </c>
      <c r="AF19" s="305">
        <v>0</v>
      </c>
      <c r="AG19" s="305">
        <v>0</v>
      </c>
      <c r="AH19" s="305">
        <v>0</v>
      </c>
      <c r="AI19" s="305">
        <v>0</v>
      </c>
      <c r="AJ19" s="305">
        <v>0</v>
      </c>
      <c r="AK19" s="305">
        <f t="shared" si="0"/>
        <v>0</v>
      </c>
      <c r="AL19" s="305">
        <f t="shared" si="0"/>
        <v>0</v>
      </c>
      <c r="AM19" s="305">
        <f t="shared" si="0"/>
        <v>0</v>
      </c>
      <c r="AN19" s="305">
        <f t="shared" si="0"/>
        <v>0</v>
      </c>
      <c r="AO19" s="305">
        <f t="shared" si="0"/>
        <v>0</v>
      </c>
      <c r="AP19" s="305">
        <f t="shared" si="0"/>
        <v>0</v>
      </c>
      <c r="AQ19" s="295">
        <f t="shared" si="4"/>
        <v>0</v>
      </c>
      <c r="AR19" s="305">
        <f t="shared" si="1"/>
        <v>0</v>
      </c>
      <c r="AS19" s="305">
        <f t="shared" si="1"/>
        <v>0</v>
      </c>
      <c r="AT19" s="305">
        <f t="shared" si="1"/>
        <v>0</v>
      </c>
      <c r="AU19" s="305">
        <f t="shared" si="1"/>
        <v>0</v>
      </c>
      <c r="AV19" s="305">
        <f t="shared" si="1"/>
        <v>0</v>
      </c>
      <c r="AW19" s="305">
        <f t="shared" si="1"/>
        <v>0</v>
      </c>
      <c r="AX19" s="305">
        <f t="shared" si="1"/>
        <v>0</v>
      </c>
      <c r="AY19" s="305">
        <f t="shared" si="1"/>
        <v>0</v>
      </c>
      <c r="AZ19" s="305">
        <f t="shared" si="1"/>
        <v>0</v>
      </c>
      <c r="BA19" s="305">
        <f t="shared" si="1"/>
        <v>0</v>
      </c>
      <c r="BB19" s="305">
        <f t="shared" si="1"/>
        <v>0</v>
      </c>
      <c r="BC19" s="305">
        <f t="shared" si="1"/>
        <v>0</v>
      </c>
      <c r="BD19" s="295">
        <f t="shared" si="5"/>
        <v>0</v>
      </c>
      <c r="BE19" s="305">
        <f>BD19</f>
        <v>0</v>
      </c>
      <c r="BF19" s="305"/>
      <c r="BG19" s="305"/>
      <c r="BH19" s="305"/>
      <c r="BI19" s="305"/>
      <c r="BJ19" s="305"/>
      <c r="BK19" s="305"/>
      <c r="BL19" s="305"/>
      <c r="BM19" s="305"/>
      <c r="BN19" s="305"/>
      <c r="BO19" s="305"/>
      <c r="BP19" s="305"/>
      <c r="BQ19" s="305"/>
      <c r="BR19" s="305"/>
      <c r="BS19" s="305"/>
      <c r="BT19" s="305"/>
      <c r="BU19" s="305"/>
      <c r="BV19" s="305"/>
      <c r="BW19" s="305"/>
      <c r="BX19" s="305"/>
      <c r="BY19" s="305"/>
      <c r="BZ19" s="305"/>
      <c r="CA19" s="305"/>
      <c r="CB19" s="305"/>
      <c r="CC19" s="305"/>
      <c r="CD19" s="305"/>
    </row>
    <row r="20" spans="1:82" x14ac:dyDescent="0.3">
      <c r="A20" s="293" t="s">
        <v>418</v>
      </c>
      <c r="B20" s="304">
        <v>0</v>
      </c>
      <c r="C20" s="304">
        <v>0</v>
      </c>
      <c r="D20" s="295">
        <v>53141.73</v>
      </c>
      <c r="E20" s="295">
        <v>53141.73</v>
      </c>
      <c r="F20" s="295">
        <v>53141.73</v>
      </c>
      <c r="G20" s="295">
        <v>53141.73</v>
      </c>
      <c r="H20" s="295">
        <v>53141.73</v>
      </c>
      <c r="I20" s="295">
        <v>53141.73</v>
      </c>
      <c r="J20" s="295">
        <v>53141.73</v>
      </c>
      <c r="K20" s="295">
        <v>53141.73</v>
      </c>
      <c r="L20" s="295">
        <v>53141.73</v>
      </c>
      <c r="M20" s="295">
        <v>53141.73</v>
      </c>
      <c r="N20" s="295">
        <v>53141.73</v>
      </c>
      <c r="O20" s="295">
        <v>53141.73</v>
      </c>
      <c r="P20" s="295">
        <f t="shared" si="2"/>
        <v>637700.75999999989</v>
      </c>
      <c r="Q20" s="295">
        <v>53141.73</v>
      </c>
      <c r="R20" s="295">
        <v>53141.73</v>
      </c>
      <c r="S20" s="295">
        <v>53141.73</v>
      </c>
      <c r="T20" s="295">
        <v>53141.73</v>
      </c>
      <c r="U20" s="295">
        <v>53141.73</v>
      </c>
      <c r="V20" s="295">
        <v>53141.73</v>
      </c>
      <c r="W20" s="295">
        <v>53141.73</v>
      </c>
      <c r="X20" s="295">
        <v>53141.73</v>
      </c>
      <c r="Y20" s="295">
        <v>53141.73</v>
      </c>
      <c r="Z20" s="295">
        <v>53141.73</v>
      </c>
      <c r="AA20" s="295">
        <v>53141.73</v>
      </c>
      <c r="AB20" s="295">
        <v>53141.73</v>
      </c>
      <c r="AC20" s="295">
        <f t="shared" si="3"/>
        <v>637700.75999999989</v>
      </c>
      <c r="AD20" s="295"/>
      <c r="AE20" s="305">
        <v>0</v>
      </c>
      <c r="AF20" s="305">
        <v>0</v>
      </c>
      <c r="AG20" s="305">
        <v>0</v>
      </c>
      <c r="AH20" s="305">
        <v>0</v>
      </c>
      <c r="AI20" s="305">
        <v>0</v>
      </c>
      <c r="AJ20" s="305">
        <v>0</v>
      </c>
      <c r="AK20" s="305">
        <f t="shared" si="0"/>
        <v>0</v>
      </c>
      <c r="AL20" s="305">
        <f t="shared" si="0"/>
        <v>0</v>
      </c>
      <c r="AM20" s="305">
        <f t="shared" si="0"/>
        <v>0</v>
      </c>
      <c r="AN20" s="305">
        <f t="shared" si="0"/>
        <v>0</v>
      </c>
      <c r="AO20" s="305">
        <f t="shared" si="0"/>
        <v>0</v>
      </c>
      <c r="AP20" s="305">
        <f t="shared" si="0"/>
        <v>0</v>
      </c>
      <c r="AQ20" s="295">
        <f t="shared" si="4"/>
        <v>0</v>
      </c>
      <c r="AR20" s="305">
        <f t="shared" si="1"/>
        <v>0</v>
      </c>
      <c r="AS20" s="305">
        <f t="shared" si="1"/>
        <v>0</v>
      </c>
      <c r="AT20" s="305">
        <f t="shared" si="1"/>
        <v>0</v>
      </c>
      <c r="AU20" s="305">
        <f t="shared" si="1"/>
        <v>0</v>
      </c>
      <c r="AV20" s="305">
        <f t="shared" si="1"/>
        <v>0</v>
      </c>
      <c r="AW20" s="305">
        <f t="shared" si="1"/>
        <v>0</v>
      </c>
      <c r="AX20" s="305">
        <f t="shared" si="1"/>
        <v>0</v>
      </c>
      <c r="AY20" s="305">
        <f t="shared" si="1"/>
        <v>0</v>
      </c>
      <c r="AZ20" s="305">
        <f t="shared" si="1"/>
        <v>0</v>
      </c>
      <c r="BA20" s="305">
        <f t="shared" si="1"/>
        <v>0</v>
      </c>
      <c r="BB20" s="305">
        <f t="shared" si="1"/>
        <v>0</v>
      </c>
      <c r="BC20" s="305">
        <f t="shared" si="1"/>
        <v>0</v>
      </c>
      <c r="BD20" s="295">
        <f t="shared" si="5"/>
        <v>0</v>
      </c>
      <c r="BE20" s="305"/>
      <c r="BF20" s="305"/>
      <c r="BG20" s="305"/>
      <c r="BH20" s="305"/>
      <c r="BI20" s="305"/>
      <c r="BJ20" s="305"/>
      <c r="BK20" s="305"/>
      <c r="BL20" s="305"/>
      <c r="BM20" s="305"/>
      <c r="BN20" s="305"/>
      <c r="BO20" s="305"/>
      <c r="BP20" s="305"/>
      <c r="BQ20" s="305"/>
      <c r="BR20" s="305"/>
      <c r="BS20" s="305"/>
      <c r="BT20" s="305"/>
      <c r="BU20" s="305"/>
      <c r="BV20" s="305"/>
      <c r="BW20" s="305"/>
      <c r="BX20" s="305"/>
      <c r="BY20" s="305"/>
      <c r="BZ20" s="305"/>
      <c r="CA20" s="305"/>
      <c r="CB20" s="305"/>
      <c r="CC20" s="305"/>
      <c r="CD20" s="305"/>
    </row>
    <row r="21" spans="1:82" x14ac:dyDescent="0.3">
      <c r="A21" s="293" t="s">
        <v>419</v>
      </c>
      <c r="B21" s="304">
        <v>4.0000000000000002E-4</v>
      </c>
      <c r="C21" s="304">
        <v>3.2000000000000002E-3</v>
      </c>
      <c r="D21" s="295">
        <v>4690069.46</v>
      </c>
      <c r="E21" s="295">
        <v>4690069.46</v>
      </c>
      <c r="F21" s="295">
        <v>4690069.46</v>
      </c>
      <c r="G21" s="295">
        <v>4690069.46</v>
      </c>
      <c r="H21" s="295">
        <v>4690069.46</v>
      </c>
      <c r="I21" s="295">
        <v>4690069.46</v>
      </c>
      <c r="J21" s="295">
        <v>4690069.46</v>
      </c>
      <c r="K21" s="295">
        <v>4690069.46</v>
      </c>
      <c r="L21" s="295">
        <v>4690069.46</v>
      </c>
      <c r="M21" s="295">
        <v>4690069.46</v>
      </c>
      <c r="N21" s="295">
        <v>4690069.46</v>
      </c>
      <c r="O21" s="295">
        <v>4690069.46</v>
      </c>
      <c r="P21" s="295">
        <f t="shared" si="2"/>
        <v>56280833.520000003</v>
      </c>
      <c r="Q21" s="295">
        <v>4690069.46</v>
      </c>
      <c r="R21" s="295">
        <v>4690069.46</v>
      </c>
      <c r="S21" s="295">
        <v>4690069.46</v>
      </c>
      <c r="T21" s="295">
        <v>4690069.46</v>
      </c>
      <c r="U21" s="295">
        <v>4690069.46</v>
      </c>
      <c r="V21" s="295">
        <v>4690069.46</v>
      </c>
      <c r="W21" s="295">
        <v>4690069.46</v>
      </c>
      <c r="X21" s="295">
        <v>4690069.46</v>
      </c>
      <c r="Y21" s="295">
        <v>4690069.46</v>
      </c>
      <c r="Z21" s="295">
        <v>4690069.46</v>
      </c>
      <c r="AA21" s="295">
        <v>4690069.46</v>
      </c>
      <c r="AB21" s="295">
        <v>4690069.46</v>
      </c>
      <c r="AC21" s="295">
        <f t="shared" si="3"/>
        <v>56280833.520000003</v>
      </c>
      <c r="AD21" s="295"/>
      <c r="AE21" s="305">
        <v>156.34</v>
      </c>
      <c r="AF21" s="305">
        <v>156.34</v>
      </c>
      <c r="AG21" s="305">
        <v>156.34</v>
      </c>
      <c r="AH21" s="305">
        <v>156.34</v>
      </c>
      <c r="AI21" s="305">
        <v>156.34</v>
      </c>
      <c r="AJ21" s="305">
        <v>156.34</v>
      </c>
      <c r="AK21" s="305">
        <f t="shared" si="0"/>
        <v>156.34</v>
      </c>
      <c r="AL21" s="305">
        <f t="shared" si="0"/>
        <v>156.34</v>
      </c>
      <c r="AM21" s="305">
        <f t="shared" si="0"/>
        <v>156.34</v>
      </c>
      <c r="AN21" s="305">
        <f t="shared" si="0"/>
        <v>156.34</v>
      </c>
      <c r="AO21" s="305">
        <f t="shared" si="0"/>
        <v>156.34</v>
      </c>
      <c r="AP21" s="305">
        <f t="shared" si="0"/>
        <v>156.34</v>
      </c>
      <c r="AQ21" s="295">
        <f t="shared" si="4"/>
        <v>1876.0799999999997</v>
      </c>
      <c r="AR21" s="305">
        <f t="shared" si="1"/>
        <v>1250.69</v>
      </c>
      <c r="AS21" s="305">
        <f t="shared" si="1"/>
        <v>1250.69</v>
      </c>
      <c r="AT21" s="305">
        <f t="shared" si="1"/>
        <v>1250.69</v>
      </c>
      <c r="AU21" s="305">
        <f t="shared" si="1"/>
        <v>1250.69</v>
      </c>
      <c r="AV21" s="305">
        <f t="shared" si="1"/>
        <v>1250.69</v>
      </c>
      <c r="AW21" s="305">
        <f t="shared" si="1"/>
        <v>1250.69</v>
      </c>
      <c r="AX21" s="305">
        <f t="shared" si="1"/>
        <v>1250.69</v>
      </c>
      <c r="AY21" s="305">
        <f t="shared" si="1"/>
        <v>1250.69</v>
      </c>
      <c r="AZ21" s="305">
        <f t="shared" si="1"/>
        <v>1250.69</v>
      </c>
      <c r="BA21" s="305">
        <f t="shared" si="1"/>
        <v>1250.69</v>
      </c>
      <c r="BB21" s="305">
        <f t="shared" si="1"/>
        <v>1250.69</v>
      </c>
      <c r="BC21" s="305">
        <f t="shared" si="1"/>
        <v>1250.69</v>
      </c>
      <c r="BD21" s="295">
        <f t="shared" si="5"/>
        <v>15008.280000000004</v>
      </c>
      <c r="BE21" s="305"/>
      <c r="BF21" s="305"/>
      <c r="BG21" s="305"/>
      <c r="BH21" s="305"/>
      <c r="BI21" s="305"/>
      <c r="BJ21" s="305"/>
      <c r="BK21" s="305"/>
      <c r="BL21" s="305"/>
      <c r="BM21" s="305"/>
      <c r="BN21" s="305"/>
      <c r="BO21" s="305"/>
      <c r="BP21" s="305"/>
      <c r="BQ21" s="305"/>
      <c r="BR21" s="305"/>
      <c r="BS21" s="305"/>
      <c r="BT21" s="305"/>
      <c r="BU21" s="305"/>
      <c r="BV21" s="305"/>
      <c r="BW21" s="305"/>
      <c r="BX21" s="305"/>
      <c r="BY21" s="305"/>
      <c r="BZ21" s="305"/>
      <c r="CA21" s="305"/>
      <c r="CB21" s="305"/>
      <c r="CC21" s="305"/>
      <c r="CD21" s="305"/>
    </row>
    <row r="22" spans="1:82" x14ac:dyDescent="0.3">
      <c r="A22" s="293" t="s">
        <v>420</v>
      </c>
      <c r="B22" s="304">
        <v>5.8999999999999999E-3</v>
      </c>
      <c r="C22" s="304">
        <v>1.3799999999999998E-2</v>
      </c>
      <c r="D22" s="295">
        <v>2297196.4300000002</v>
      </c>
      <c r="E22" s="295">
        <v>2297196.4300000002</v>
      </c>
      <c r="F22" s="295">
        <v>2297196.4300000002</v>
      </c>
      <c r="G22" s="295">
        <v>2297196.4300000002</v>
      </c>
      <c r="H22" s="295">
        <v>2297196.4300000002</v>
      </c>
      <c r="I22" s="295">
        <v>2297196.4300000002</v>
      </c>
      <c r="J22" s="295">
        <v>2297196.4300000002</v>
      </c>
      <c r="K22" s="295">
        <v>2302196.29</v>
      </c>
      <c r="L22" s="295">
        <v>2307196.1500000004</v>
      </c>
      <c r="M22" s="295">
        <v>2307196.1500000004</v>
      </c>
      <c r="N22" s="295">
        <v>2307196.1500000004</v>
      </c>
      <c r="O22" s="295">
        <v>2307196.1500000004</v>
      </c>
      <c r="P22" s="295">
        <f t="shared" si="2"/>
        <v>27611355.899999999</v>
      </c>
      <c r="Q22" s="295">
        <v>2307196.1500000004</v>
      </c>
      <c r="R22" s="295">
        <v>2307196.1500000004</v>
      </c>
      <c r="S22" s="295">
        <v>2307196.1500000004</v>
      </c>
      <c r="T22" s="295">
        <v>2307196.1500000004</v>
      </c>
      <c r="U22" s="295">
        <v>2307196.1500000004</v>
      </c>
      <c r="V22" s="295">
        <v>2307196.1500000004</v>
      </c>
      <c r="W22" s="295">
        <v>2307196.1500000004</v>
      </c>
      <c r="X22" s="295">
        <v>2307196.1500000004</v>
      </c>
      <c r="Y22" s="295">
        <v>2307196.1500000004</v>
      </c>
      <c r="Z22" s="295">
        <v>4327196.1500000004</v>
      </c>
      <c r="AA22" s="295">
        <v>6347196.1500000004</v>
      </c>
      <c r="AB22" s="295">
        <v>6347196.1500000004</v>
      </c>
      <c r="AC22" s="295">
        <f t="shared" si="3"/>
        <v>37786353.799999997</v>
      </c>
      <c r="AD22" s="295"/>
      <c r="AE22" s="305">
        <v>1129.46</v>
      </c>
      <c r="AF22" s="305">
        <v>1129.46</v>
      </c>
      <c r="AG22" s="305">
        <v>1129.46</v>
      </c>
      <c r="AH22" s="305">
        <v>1129.46</v>
      </c>
      <c r="AI22" s="305">
        <v>1129.46</v>
      </c>
      <c r="AJ22" s="305">
        <v>1129.46</v>
      </c>
      <c r="AK22" s="305">
        <f t="shared" si="0"/>
        <v>1129.45</v>
      </c>
      <c r="AL22" s="305">
        <f t="shared" si="0"/>
        <v>1131.9100000000001</v>
      </c>
      <c r="AM22" s="305">
        <f t="shared" si="0"/>
        <v>1134.3699999999999</v>
      </c>
      <c r="AN22" s="305">
        <f t="shared" si="0"/>
        <v>1134.3699999999999</v>
      </c>
      <c r="AO22" s="305">
        <f t="shared" si="0"/>
        <v>1134.3699999999999</v>
      </c>
      <c r="AP22" s="305">
        <f t="shared" si="0"/>
        <v>1134.3699999999999</v>
      </c>
      <c r="AQ22" s="295">
        <f t="shared" si="4"/>
        <v>13575.599999999999</v>
      </c>
      <c r="AR22" s="305">
        <f t="shared" si="1"/>
        <v>2653.28</v>
      </c>
      <c r="AS22" s="305">
        <f t="shared" si="1"/>
        <v>2653.28</v>
      </c>
      <c r="AT22" s="305">
        <f t="shared" si="1"/>
        <v>2653.28</v>
      </c>
      <c r="AU22" s="305">
        <f t="shared" si="1"/>
        <v>2653.28</v>
      </c>
      <c r="AV22" s="305">
        <f t="shared" si="1"/>
        <v>2653.28</v>
      </c>
      <c r="AW22" s="305">
        <f t="shared" si="1"/>
        <v>2653.28</v>
      </c>
      <c r="AX22" s="305">
        <f t="shared" si="1"/>
        <v>2653.28</v>
      </c>
      <c r="AY22" s="305">
        <f t="shared" si="1"/>
        <v>2653.28</v>
      </c>
      <c r="AZ22" s="305">
        <f t="shared" si="1"/>
        <v>2653.28</v>
      </c>
      <c r="BA22" s="305">
        <f t="shared" si="1"/>
        <v>4976.28</v>
      </c>
      <c r="BB22" s="305">
        <f t="shared" si="1"/>
        <v>7299.28</v>
      </c>
      <c r="BC22" s="305">
        <f t="shared" si="1"/>
        <v>7299.28</v>
      </c>
      <c r="BD22" s="295">
        <f t="shared" si="5"/>
        <v>43454.36</v>
      </c>
      <c r="BE22" s="305"/>
      <c r="BF22" s="305"/>
      <c r="BG22" s="305"/>
      <c r="BH22" s="305"/>
      <c r="BI22" s="305"/>
      <c r="BJ22" s="305"/>
      <c r="BK22" s="305"/>
      <c r="BL22" s="305"/>
      <c r="BM22" s="305"/>
      <c r="BN22" s="305"/>
      <c r="BO22" s="305"/>
      <c r="BP22" s="305"/>
      <c r="BQ22" s="305"/>
      <c r="BR22" s="305"/>
      <c r="BS22" s="305"/>
      <c r="BT22" s="305"/>
      <c r="BU22" s="305"/>
      <c r="BV22" s="305"/>
      <c r="BW22" s="305"/>
      <c r="BX22" s="305"/>
      <c r="BY22" s="305"/>
      <c r="BZ22" s="305"/>
      <c r="CA22" s="305"/>
      <c r="CB22" s="305"/>
      <c r="CC22" s="305"/>
      <c r="CD22" s="305"/>
    </row>
    <row r="23" spans="1:82" x14ac:dyDescent="0.3">
      <c r="A23" s="293" t="s">
        <v>421</v>
      </c>
      <c r="B23" s="304">
        <v>1.6E-2</v>
      </c>
      <c r="C23" s="304">
        <v>2.29E-2</v>
      </c>
      <c r="D23" s="295">
        <v>22904328.719999999</v>
      </c>
      <c r="E23" s="295">
        <v>23146393.48</v>
      </c>
      <c r="F23" s="295">
        <v>23148606</v>
      </c>
      <c r="G23" s="295">
        <v>23148606</v>
      </c>
      <c r="H23" s="295">
        <v>23219702.66</v>
      </c>
      <c r="I23" s="295">
        <v>23290799.32</v>
      </c>
      <c r="J23" s="295">
        <v>23290799.32</v>
      </c>
      <c r="K23" s="295">
        <v>23324799.32</v>
      </c>
      <c r="L23" s="295">
        <v>23358799.32</v>
      </c>
      <c r="M23" s="295">
        <v>23358799.32</v>
      </c>
      <c r="N23" s="295">
        <v>23358799.32</v>
      </c>
      <c r="O23" s="295">
        <v>23358799.32</v>
      </c>
      <c r="P23" s="295">
        <f t="shared" si="2"/>
        <v>278909232.09999996</v>
      </c>
      <c r="Q23" s="295">
        <v>23358799.32</v>
      </c>
      <c r="R23" s="295">
        <v>23358799.32</v>
      </c>
      <c r="S23" s="295">
        <v>23358799.32</v>
      </c>
      <c r="T23" s="295">
        <v>23358799.32</v>
      </c>
      <c r="U23" s="295">
        <v>23358799.32</v>
      </c>
      <c r="V23" s="295">
        <v>23358799.32</v>
      </c>
      <c r="W23" s="295">
        <v>23358799.32</v>
      </c>
      <c r="X23" s="295">
        <v>23358799.32</v>
      </c>
      <c r="Y23" s="295">
        <v>23358799.32</v>
      </c>
      <c r="Z23" s="295">
        <v>23358799.32</v>
      </c>
      <c r="AA23" s="295">
        <v>23358799.32</v>
      </c>
      <c r="AB23" s="295">
        <v>23358799.32</v>
      </c>
      <c r="AC23" s="295">
        <f t="shared" si="3"/>
        <v>280305591.83999997</v>
      </c>
      <c r="AD23" s="295"/>
      <c r="AE23" s="305">
        <v>30539.11</v>
      </c>
      <c r="AF23" s="305">
        <v>30861.86</v>
      </c>
      <c r="AG23" s="305">
        <v>30864.81</v>
      </c>
      <c r="AH23" s="305">
        <v>30864.81</v>
      </c>
      <c r="AI23" s="305">
        <v>30959.61</v>
      </c>
      <c r="AJ23" s="305">
        <v>31054.400000000001</v>
      </c>
      <c r="AK23" s="305">
        <f t="shared" si="0"/>
        <v>31054.400000000001</v>
      </c>
      <c r="AL23" s="305">
        <f t="shared" si="0"/>
        <v>31099.73</v>
      </c>
      <c r="AM23" s="305">
        <f t="shared" si="0"/>
        <v>31145.07</v>
      </c>
      <c r="AN23" s="305">
        <f t="shared" si="0"/>
        <v>31145.07</v>
      </c>
      <c r="AO23" s="305">
        <f t="shared" si="0"/>
        <v>31145.07</v>
      </c>
      <c r="AP23" s="305">
        <f t="shared" si="0"/>
        <v>31145.07</v>
      </c>
      <c r="AQ23" s="295">
        <f t="shared" si="4"/>
        <v>371879.01</v>
      </c>
      <c r="AR23" s="305">
        <f t="shared" si="1"/>
        <v>44576.38</v>
      </c>
      <c r="AS23" s="305">
        <f t="shared" si="1"/>
        <v>44576.38</v>
      </c>
      <c r="AT23" s="305">
        <f t="shared" si="1"/>
        <v>44576.38</v>
      </c>
      <c r="AU23" s="305">
        <f t="shared" si="1"/>
        <v>44576.38</v>
      </c>
      <c r="AV23" s="305">
        <f t="shared" si="1"/>
        <v>44576.38</v>
      </c>
      <c r="AW23" s="305">
        <f t="shared" si="1"/>
        <v>44576.38</v>
      </c>
      <c r="AX23" s="305">
        <f t="shared" si="1"/>
        <v>44576.38</v>
      </c>
      <c r="AY23" s="305">
        <f t="shared" si="1"/>
        <v>44576.38</v>
      </c>
      <c r="AZ23" s="305">
        <f t="shared" si="1"/>
        <v>44576.38</v>
      </c>
      <c r="BA23" s="305">
        <f t="shared" si="1"/>
        <v>44576.38</v>
      </c>
      <c r="BB23" s="305">
        <f t="shared" si="1"/>
        <v>44576.38</v>
      </c>
      <c r="BC23" s="305">
        <f t="shared" si="1"/>
        <v>44576.38</v>
      </c>
      <c r="BD23" s="295">
        <f t="shared" si="5"/>
        <v>534916.55999999994</v>
      </c>
      <c r="BE23" s="305"/>
      <c r="BF23" s="305"/>
      <c r="BG23" s="305"/>
      <c r="BH23" s="305"/>
      <c r="BI23" s="305"/>
      <c r="BJ23" s="305"/>
      <c r="BK23" s="305"/>
      <c r="BL23" s="305"/>
      <c r="BM23" s="305"/>
      <c r="BN23" s="305"/>
      <c r="BO23" s="305"/>
      <c r="BP23" s="305"/>
      <c r="BQ23" s="305"/>
      <c r="BR23" s="305"/>
      <c r="BS23" s="305"/>
      <c r="BT23" s="305"/>
      <c r="BU23" s="305"/>
      <c r="BV23" s="305"/>
      <c r="BW23" s="305"/>
      <c r="BX23" s="305"/>
      <c r="BY23" s="305"/>
      <c r="BZ23" s="305"/>
      <c r="CA23" s="305"/>
      <c r="CB23" s="305"/>
      <c r="CC23" s="305"/>
      <c r="CD23" s="305"/>
    </row>
    <row r="24" spans="1:82" x14ac:dyDescent="0.3">
      <c r="A24" s="293" t="s">
        <v>422</v>
      </c>
      <c r="B24" s="304">
        <v>1.6E-2</v>
      </c>
      <c r="C24" s="304">
        <v>2.29E-2</v>
      </c>
      <c r="D24" s="295">
        <v>47042.13</v>
      </c>
      <c r="E24" s="295">
        <v>47042.13</v>
      </c>
      <c r="F24" s="295">
        <v>47042.13</v>
      </c>
      <c r="G24" s="295">
        <v>47042.13</v>
      </c>
      <c r="H24" s="295">
        <v>47042.13</v>
      </c>
      <c r="I24" s="295">
        <v>47042.13</v>
      </c>
      <c r="J24" s="295">
        <v>47042.13</v>
      </c>
      <c r="K24" s="295">
        <v>47042.13</v>
      </c>
      <c r="L24" s="295">
        <v>47042.13</v>
      </c>
      <c r="M24" s="295">
        <v>47042.13</v>
      </c>
      <c r="N24" s="295">
        <v>47042.13</v>
      </c>
      <c r="O24" s="295">
        <v>47042.13</v>
      </c>
      <c r="P24" s="295">
        <f t="shared" si="2"/>
        <v>564505.55999999994</v>
      </c>
      <c r="Q24" s="295">
        <v>47042.13</v>
      </c>
      <c r="R24" s="295">
        <v>47042.13</v>
      </c>
      <c r="S24" s="295">
        <v>47042.13</v>
      </c>
      <c r="T24" s="295">
        <v>47042.13</v>
      </c>
      <c r="U24" s="295">
        <v>47042.13</v>
      </c>
      <c r="V24" s="295">
        <v>47042.13</v>
      </c>
      <c r="W24" s="295">
        <v>47042.13</v>
      </c>
      <c r="X24" s="295">
        <v>47042.13</v>
      </c>
      <c r="Y24" s="295">
        <v>47042.13</v>
      </c>
      <c r="Z24" s="295">
        <v>47042.13</v>
      </c>
      <c r="AA24" s="295">
        <v>47042.13</v>
      </c>
      <c r="AB24" s="295">
        <v>47042.13</v>
      </c>
      <c r="AC24" s="295">
        <f t="shared" si="3"/>
        <v>564505.55999999994</v>
      </c>
      <c r="AD24" s="295"/>
      <c r="AE24" s="305">
        <v>62.72</v>
      </c>
      <c r="AF24" s="305">
        <v>62.72</v>
      </c>
      <c r="AG24" s="305">
        <v>62.72</v>
      </c>
      <c r="AH24" s="305">
        <v>62.72</v>
      </c>
      <c r="AI24" s="305">
        <v>62.72</v>
      </c>
      <c r="AJ24" s="305">
        <v>62.72</v>
      </c>
      <c r="AK24" s="305">
        <f t="shared" si="0"/>
        <v>62.72</v>
      </c>
      <c r="AL24" s="305">
        <f t="shared" si="0"/>
        <v>62.72</v>
      </c>
      <c r="AM24" s="305">
        <f t="shared" si="0"/>
        <v>62.72</v>
      </c>
      <c r="AN24" s="305">
        <f t="shared" si="0"/>
        <v>62.72</v>
      </c>
      <c r="AO24" s="305">
        <f t="shared" si="0"/>
        <v>62.72</v>
      </c>
      <c r="AP24" s="305">
        <f t="shared" si="0"/>
        <v>62.72</v>
      </c>
      <c r="AQ24" s="295">
        <f t="shared" si="4"/>
        <v>752.64000000000021</v>
      </c>
      <c r="AR24" s="305">
        <f t="shared" si="1"/>
        <v>89.77</v>
      </c>
      <c r="AS24" s="305">
        <f t="shared" si="1"/>
        <v>89.77</v>
      </c>
      <c r="AT24" s="305">
        <f t="shared" si="1"/>
        <v>89.77</v>
      </c>
      <c r="AU24" s="305">
        <f t="shared" si="1"/>
        <v>89.77</v>
      </c>
      <c r="AV24" s="305">
        <f t="shared" si="1"/>
        <v>89.77</v>
      </c>
      <c r="AW24" s="305">
        <f t="shared" si="1"/>
        <v>89.77</v>
      </c>
      <c r="AX24" s="305">
        <f t="shared" si="1"/>
        <v>89.77</v>
      </c>
      <c r="AY24" s="305">
        <f t="shared" si="1"/>
        <v>89.77</v>
      </c>
      <c r="AZ24" s="305">
        <f t="shared" si="1"/>
        <v>89.77</v>
      </c>
      <c r="BA24" s="305">
        <f t="shared" si="1"/>
        <v>89.77</v>
      </c>
      <c r="BB24" s="305">
        <f t="shared" si="1"/>
        <v>89.77</v>
      </c>
      <c r="BC24" s="305">
        <f t="shared" si="1"/>
        <v>89.77</v>
      </c>
      <c r="BD24" s="295">
        <f t="shared" si="5"/>
        <v>1077.24</v>
      </c>
      <c r="BE24" s="305">
        <f>BD24</f>
        <v>1077.24</v>
      </c>
      <c r="BF24" s="305"/>
      <c r="BG24" s="305"/>
      <c r="BH24" s="305"/>
      <c r="BI24" s="305"/>
      <c r="BJ24" s="305"/>
      <c r="BK24" s="305"/>
      <c r="BL24" s="305"/>
      <c r="BM24" s="305"/>
      <c r="BN24" s="305"/>
      <c r="BO24" s="305"/>
      <c r="BP24" s="305"/>
      <c r="BQ24" s="305"/>
      <c r="BR24" s="305"/>
      <c r="BS24" s="305"/>
      <c r="BT24" s="305"/>
      <c r="BU24" s="305"/>
      <c r="BV24" s="305"/>
      <c r="BW24" s="305"/>
      <c r="BX24" s="305"/>
      <c r="BY24" s="305"/>
      <c r="BZ24" s="305"/>
      <c r="CA24" s="305"/>
      <c r="CB24" s="305"/>
      <c r="CC24" s="305"/>
      <c r="CD24" s="305"/>
    </row>
    <row r="25" spans="1:82" x14ac:dyDescent="0.3">
      <c r="A25" s="293" t="s">
        <v>423</v>
      </c>
      <c r="B25" s="304">
        <v>4.2799999999999998E-2</v>
      </c>
      <c r="C25" s="304">
        <v>4.4800000000000006E-2</v>
      </c>
      <c r="D25" s="295">
        <v>45463009.659999996</v>
      </c>
      <c r="E25" s="295">
        <v>45418296.880000003</v>
      </c>
      <c r="F25" s="295">
        <v>45400420.380000003</v>
      </c>
      <c r="G25" s="295">
        <v>45382543.880000003</v>
      </c>
      <c r="H25" s="295">
        <v>45382543.880000003</v>
      </c>
      <c r="I25" s="295">
        <v>45382543.880000003</v>
      </c>
      <c r="J25" s="295">
        <v>45382543.880000003</v>
      </c>
      <c r="K25" s="295">
        <v>45382543.880000003</v>
      </c>
      <c r="L25" s="295">
        <v>45382543.880000003</v>
      </c>
      <c r="M25" s="295">
        <v>45382543.880000003</v>
      </c>
      <c r="N25" s="295">
        <v>45382543.880000003</v>
      </c>
      <c r="O25" s="295">
        <v>45382543.880000003</v>
      </c>
      <c r="P25" s="295">
        <f t="shared" si="2"/>
        <v>544724621.84000003</v>
      </c>
      <c r="Q25" s="295">
        <v>45382543.880000003</v>
      </c>
      <c r="R25" s="295">
        <v>45382543.880000003</v>
      </c>
      <c r="S25" s="295">
        <v>45382543.880000003</v>
      </c>
      <c r="T25" s="295">
        <v>45382543.880000003</v>
      </c>
      <c r="U25" s="295">
        <v>45382543.880000003</v>
      </c>
      <c r="V25" s="295">
        <v>45382543.880000003</v>
      </c>
      <c r="W25" s="295">
        <v>45382543.880000003</v>
      </c>
      <c r="X25" s="295">
        <v>45382543.880000003</v>
      </c>
      <c r="Y25" s="295">
        <v>45382543.880000003</v>
      </c>
      <c r="Z25" s="295">
        <v>45382543.880000003</v>
      </c>
      <c r="AA25" s="295">
        <v>45382543.880000003</v>
      </c>
      <c r="AB25" s="295">
        <v>45382543.880000003</v>
      </c>
      <c r="AC25" s="295">
        <f t="shared" si="3"/>
        <v>544590526.56000006</v>
      </c>
      <c r="AD25" s="295"/>
      <c r="AE25" s="305">
        <v>162151.40000000002</v>
      </c>
      <c r="AF25" s="305">
        <v>161991.91999999998</v>
      </c>
      <c r="AG25" s="305">
        <v>161928.17000000001</v>
      </c>
      <c r="AH25" s="305">
        <v>161864.41</v>
      </c>
      <c r="AI25" s="305">
        <v>161864.41</v>
      </c>
      <c r="AJ25" s="305">
        <v>161864.41</v>
      </c>
      <c r="AK25" s="305">
        <f t="shared" si="0"/>
        <v>161864.41</v>
      </c>
      <c r="AL25" s="305">
        <f t="shared" si="0"/>
        <v>161864.41</v>
      </c>
      <c r="AM25" s="305">
        <f t="shared" si="0"/>
        <v>161864.41</v>
      </c>
      <c r="AN25" s="305">
        <f t="shared" si="0"/>
        <v>161864.41</v>
      </c>
      <c r="AO25" s="305">
        <f t="shared" si="0"/>
        <v>161864.41</v>
      </c>
      <c r="AP25" s="305">
        <f t="shared" si="0"/>
        <v>161864.41</v>
      </c>
      <c r="AQ25" s="295">
        <f t="shared" si="4"/>
        <v>1942851.1799999997</v>
      </c>
      <c r="AR25" s="305">
        <f t="shared" si="1"/>
        <v>169428.16</v>
      </c>
      <c r="AS25" s="305">
        <f t="shared" si="1"/>
        <v>169428.16</v>
      </c>
      <c r="AT25" s="305">
        <f t="shared" si="1"/>
        <v>169428.16</v>
      </c>
      <c r="AU25" s="305">
        <f t="shared" si="1"/>
        <v>169428.16</v>
      </c>
      <c r="AV25" s="305">
        <f t="shared" si="1"/>
        <v>169428.16</v>
      </c>
      <c r="AW25" s="305">
        <f t="shared" si="1"/>
        <v>169428.16</v>
      </c>
      <c r="AX25" s="305">
        <f t="shared" si="1"/>
        <v>169428.16</v>
      </c>
      <c r="AY25" s="305">
        <f t="shared" si="1"/>
        <v>169428.16</v>
      </c>
      <c r="AZ25" s="305">
        <f t="shared" si="1"/>
        <v>169428.16</v>
      </c>
      <c r="BA25" s="305">
        <f t="shared" si="1"/>
        <v>169428.16</v>
      </c>
      <c r="BB25" s="305">
        <f t="shared" si="1"/>
        <v>169428.16</v>
      </c>
      <c r="BC25" s="305">
        <f t="shared" si="1"/>
        <v>169428.16</v>
      </c>
      <c r="BD25" s="295">
        <f t="shared" si="5"/>
        <v>2033137.9199999997</v>
      </c>
      <c r="BE25" s="305"/>
      <c r="BF25" s="305"/>
      <c r="BG25" s="305"/>
      <c r="BH25" s="305"/>
      <c r="BI25" s="305"/>
      <c r="BJ25" s="305"/>
      <c r="BK25" s="305"/>
      <c r="BL25" s="305"/>
      <c r="BM25" s="305"/>
      <c r="BN25" s="305"/>
      <c r="BO25" s="305"/>
      <c r="BP25" s="305"/>
      <c r="BQ25" s="305"/>
      <c r="BR25" s="305"/>
      <c r="BS25" s="305"/>
      <c r="BT25" s="305"/>
      <c r="BU25" s="305"/>
      <c r="BV25" s="305"/>
      <c r="BW25" s="305"/>
      <c r="BX25" s="305"/>
      <c r="BY25" s="305"/>
      <c r="BZ25" s="305"/>
      <c r="CA25" s="305"/>
      <c r="CB25" s="305"/>
      <c r="CC25" s="305"/>
      <c r="CD25" s="305"/>
    </row>
    <row r="26" spans="1:82" x14ac:dyDescent="0.3">
      <c r="A26" s="293" t="s">
        <v>424</v>
      </c>
      <c r="B26" s="304">
        <v>2.8E-3</v>
      </c>
      <c r="C26" s="304">
        <v>7.7000000000000002E-3</v>
      </c>
      <c r="D26" s="295">
        <v>20188508.219999999</v>
      </c>
      <c r="E26" s="295">
        <v>20311635.48</v>
      </c>
      <c r="F26" s="295">
        <v>20090620.370000001</v>
      </c>
      <c r="G26" s="295">
        <v>19729880.140000001</v>
      </c>
      <c r="H26" s="295">
        <v>19584905.079999998</v>
      </c>
      <c r="I26" s="295">
        <v>19738308.710000001</v>
      </c>
      <c r="J26" s="295">
        <v>20368371.764999997</v>
      </c>
      <c r="K26" s="295">
        <v>20845031.199999999</v>
      </c>
      <c r="L26" s="295">
        <v>20884885.629999999</v>
      </c>
      <c r="M26" s="295">
        <v>20935304.924999997</v>
      </c>
      <c r="N26" s="295">
        <v>20945869.789999999</v>
      </c>
      <c r="O26" s="295">
        <v>20945869.789999999</v>
      </c>
      <c r="P26" s="295">
        <f t="shared" si="2"/>
        <v>244569191.09999996</v>
      </c>
      <c r="Q26" s="295">
        <f>21687909.79-Q27</f>
        <v>21365081.239999998</v>
      </c>
      <c r="R26" s="295">
        <v>21384997.239999998</v>
      </c>
      <c r="S26" s="295">
        <v>21815245.239999998</v>
      </c>
      <c r="T26" s="295">
        <v>22250433.239999998</v>
      </c>
      <c r="U26" s="295">
        <v>22275289.239999998</v>
      </c>
      <c r="V26" s="295">
        <v>22397788.244999997</v>
      </c>
      <c r="W26" s="295">
        <v>22520287.25</v>
      </c>
      <c r="X26" s="295">
        <v>22520287.25</v>
      </c>
      <c r="Y26" s="295">
        <v>22694383.25</v>
      </c>
      <c r="Z26" s="295">
        <v>22868479.25</v>
      </c>
      <c r="AA26" s="295">
        <v>22868479.25</v>
      </c>
      <c r="AB26" s="295">
        <v>22868479.25</v>
      </c>
      <c r="AC26" s="295">
        <f t="shared" si="3"/>
        <v>267829229.94499999</v>
      </c>
      <c r="AD26" s="295"/>
      <c r="AE26" s="305">
        <v>4710.6499999999996</v>
      </c>
      <c r="AF26" s="305">
        <v>4739.38</v>
      </c>
      <c r="AG26" s="305">
        <v>4687.8100000000004</v>
      </c>
      <c r="AH26" s="305">
        <v>4603.6400000000003</v>
      </c>
      <c r="AI26" s="305">
        <v>4569.8100000000004</v>
      </c>
      <c r="AJ26" s="305">
        <v>4605.6099999999997</v>
      </c>
      <c r="AK26" s="305">
        <f t="shared" si="0"/>
        <v>4752.62</v>
      </c>
      <c r="AL26" s="305">
        <f t="shared" si="0"/>
        <v>4863.84</v>
      </c>
      <c r="AM26" s="305">
        <f t="shared" si="0"/>
        <v>4873.1400000000003</v>
      </c>
      <c r="AN26" s="305">
        <f t="shared" si="0"/>
        <v>4884.8999999999996</v>
      </c>
      <c r="AO26" s="305">
        <f t="shared" si="0"/>
        <v>4887.37</v>
      </c>
      <c r="AP26" s="305">
        <f t="shared" si="0"/>
        <v>4887.37</v>
      </c>
      <c r="AQ26" s="295">
        <f t="shared" si="4"/>
        <v>57066.140000000007</v>
      </c>
      <c r="AR26" s="305">
        <f t="shared" si="1"/>
        <v>13709.26</v>
      </c>
      <c r="AS26" s="305">
        <f t="shared" si="1"/>
        <v>13722.04</v>
      </c>
      <c r="AT26" s="305">
        <f t="shared" si="1"/>
        <v>13998.12</v>
      </c>
      <c r="AU26" s="305">
        <f t="shared" ref="AU26:BC54" si="6">ROUND(T26*$C26/12,2)</f>
        <v>14277.36</v>
      </c>
      <c r="AV26" s="305">
        <f t="shared" si="6"/>
        <v>14293.31</v>
      </c>
      <c r="AW26" s="305">
        <f t="shared" si="6"/>
        <v>14371.91</v>
      </c>
      <c r="AX26" s="305">
        <f t="shared" si="6"/>
        <v>14450.52</v>
      </c>
      <c r="AY26" s="305">
        <f t="shared" si="6"/>
        <v>14450.52</v>
      </c>
      <c r="AZ26" s="305">
        <f t="shared" si="6"/>
        <v>14562.23</v>
      </c>
      <c r="BA26" s="305">
        <f t="shared" si="6"/>
        <v>14673.94</v>
      </c>
      <c r="BB26" s="305">
        <f t="shared" si="6"/>
        <v>14673.94</v>
      </c>
      <c r="BC26" s="305">
        <f t="shared" si="6"/>
        <v>14673.94</v>
      </c>
      <c r="BD26" s="295">
        <f t="shared" si="5"/>
        <v>171857.09000000003</v>
      </c>
      <c r="BE26" s="305"/>
      <c r="BF26" s="305"/>
      <c r="BG26" s="305"/>
      <c r="BH26" s="305"/>
      <c r="BI26" s="305"/>
      <c r="BJ26" s="305"/>
      <c r="BK26" s="305"/>
      <c r="BL26" s="305"/>
      <c r="BM26" s="305"/>
      <c r="BN26" s="305"/>
      <c r="BO26" s="305"/>
      <c r="BP26" s="305"/>
      <c r="BQ26" s="305"/>
      <c r="BR26" s="305"/>
      <c r="BS26" s="305"/>
      <c r="BT26" s="305"/>
      <c r="BU26" s="305"/>
      <c r="BV26" s="305"/>
      <c r="BW26" s="305"/>
      <c r="BX26" s="305"/>
      <c r="BY26" s="305"/>
      <c r="BZ26" s="305"/>
      <c r="CA26" s="305"/>
      <c r="CB26" s="305"/>
      <c r="CC26" s="305"/>
      <c r="CD26" s="305"/>
    </row>
    <row r="27" spans="1:82" x14ac:dyDescent="0.3">
      <c r="A27" s="293" t="s">
        <v>425</v>
      </c>
      <c r="B27" s="304">
        <v>0</v>
      </c>
      <c r="C27" s="304">
        <v>3.0999999999999999E-3</v>
      </c>
      <c r="D27" s="295">
        <v>0</v>
      </c>
      <c r="E27" s="295">
        <v>0</v>
      </c>
      <c r="F27" s="295">
        <v>0</v>
      </c>
      <c r="G27" s="295">
        <v>0</v>
      </c>
      <c r="H27" s="295">
        <v>0</v>
      </c>
      <c r="I27" s="295">
        <v>0</v>
      </c>
      <c r="J27" s="295">
        <v>0</v>
      </c>
      <c r="K27" s="295">
        <v>0</v>
      </c>
      <c r="L27" s="295">
        <v>0</v>
      </c>
      <c r="M27" s="295">
        <v>0</v>
      </c>
      <c r="N27" s="295">
        <v>0</v>
      </c>
      <c r="O27" s="295">
        <v>0</v>
      </c>
      <c r="P27" s="295">
        <f t="shared" si="2"/>
        <v>0</v>
      </c>
      <c r="Q27" s="295">
        <v>322828.55</v>
      </c>
      <c r="R27" s="295">
        <v>322828.55</v>
      </c>
      <c r="S27" s="295">
        <v>322828.55</v>
      </c>
      <c r="T27" s="295">
        <v>322828.55</v>
      </c>
      <c r="U27" s="295">
        <v>322828.55</v>
      </c>
      <c r="V27" s="295">
        <v>322828.55</v>
      </c>
      <c r="W27" s="295">
        <v>322828.55</v>
      </c>
      <c r="X27" s="295">
        <v>322828.55</v>
      </c>
      <c r="Y27" s="295">
        <v>322828.55</v>
      </c>
      <c r="Z27" s="295">
        <v>322828.55</v>
      </c>
      <c r="AA27" s="295">
        <v>322828.55</v>
      </c>
      <c r="AB27" s="295">
        <v>322828.55</v>
      </c>
      <c r="AC27" s="295">
        <f t="shared" si="3"/>
        <v>3873942.5999999992</v>
      </c>
      <c r="AD27" s="295"/>
      <c r="AE27" s="305">
        <v>0</v>
      </c>
      <c r="AF27" s="305">
        <v>0</v>
      </c>
      <c r="AG27" s="305">
        <v>0</v>
      </c>
      <c r="AH27" s="305">
        <v>0</v>
      </c>
      <c r="AI27" s="305">
        <v>0</v>
      </c>
      <c r="AJ27" s="305">
        <v>0</v>
      </c>
      <c r="AK27" s="305">
        <f t="shared" si="0"/>
        <v>0</v>
      </c>
      <c r="AL27" s="305">
        <f t="shared" si="0"/>
        <v>0</v>
      </c>
      <c r="AM27" s="305">
        <f t="shared" si="0"/>
        <v>0</v>
      </c>
      <c r="AN27" s="305">
        <f t="shared" si="0"/>
        <v>0</v>
      </c>
      <c r="AO27" s="305">
        <f t="shared" si="0"/>
        <v>0</v>
      </c>
      <c r="AP27" s="305">
        <f t="shared" si="0"/>
        <v>0</v>
      </c>
      <c r="AQ27" s="295">
        <f t="shared" si="4"/>
        <v>0</v>
      </c>
      <c r="AR27" s="305">
        <f t="shared" ref="AR27:AW83" si="7">ROUND(Q27*$C27/12,2)</f>
        <v>83.4</v>
      </c>
      <c r="AS27" s="305">
        <f t="shared" si="7"/>
        <v>83.4</v>
      </c>
      <c r="AT27" s="305">
        <f t="shared" si="7"/>
        <v>83.4</v>
      </c>
      <c r="AU27" s="305">
        <f t="shared" si="6"/>
        <v>83.4</v>
      </c>
      <c r="AV27" s="305">
        <f t="shared" si="6"/>
        <v>83.4</v>
      </c>
      <c r="AW27" s="305">
        <f t="shared" si="6"/>
        <v>83.4</v>
      </c>
      <c r="AX27" s="305">
        <f t="shared" si="6"/>
        <v>83.4</v>
      </c>
      <c r="AY27" s="305">
        <f t="shared" si="6"/>
        <v>83.4</v>
      </c>
      <c r="AZ27" s="305">
        <f t="shared" si="6"/>
        <v>83.4</v>
      </c>
      <c r="BA27" s="305">
        <f t="shared" si="6"/>
        <v>83.4</v>
      </c>
      <c r="BB27" s="305">
        <f t="shared" si="6"/>
        <v>83.4</v>
      </c>
      <c r="BC27" s="305">
        <f t="shared" si="6"/>
        <v>83.4</v>
      </c>
      <c r="BD27" s="295">
        <f t="shared" si="5"/>
        <v>1000.7999999999998</v>
      </c>
      <c r="BE27" s="305"/>
      <c r="BF27" s="305"/>
      <c r="BG27" s="305"/>
      <c r="BH27" s="305"/>
      <c r="BI27" s="305"/>
      <c r="BJ27" s="305"/>
      <c r="BK27" s="305"/>
      <c r="BL27" s="305"/>
      <c r="BM27" s="305"/>
      <c r="BN27" s="305"/>
      <c r="BO27" s="305"/>
      <c r="BP27" s="305"/>
      <c r="BQ27" s="305"/>
      <c r="BR27" s="305"/>
      <c r="BS27" s="305"/>
      <c r="BT27" s="305"/>
      <c r="BU27" s="305"/>
      <c r="BV27" s="305"/>
      <c r="BW27" s="305"/>
      <c r="BX27" s="305"/>
      <c r="BY27" s="305"/>
      <c r="BZ27" s="305"/>
      <c r="CA27" s="305"/>
      <c r="CB27" s="305"/>
      <c r="CC27" s="305"/>
      <c r="CD27" s="305"/>
    </row>
    <row r="28" spans="1:82" x14ac:dyDescent="0.3">
      <c r="A28" s="293" t="s">
        <v>426</v>
      </c>
      <c r="B28" s="304">
        <v>1.03E-2</v>
      </c>
      <c r="C28" s="304">
        <v>1.0800000000000001E-2</v>
      </c>
      <c r="D28" s="295">
        <v>8436672.6699999999</v>
      </c>
      <c r="E28" s="295">
        <v>8436672.6699999999</v>
      </c>
      <c r="F28" s="295">
        <v>8416932.4000000004</v>
      </c>
      <c r="G28" s="295">
        <v>8397192.1199999992</v>
      </c>
      <c r="H28" s="295">
        <v>8397192.1199999992</v>
      </c>
      <c r="I28" s="295">
        <v>8397192.1199999992</v>
      </c>
      <c r="J28" s="295">
        <v>8397192.1199999992</v>
      </c>
      <c r="K28" s="295">
        <v>8397192.1199999992</v>
      </c>
      <c r="L28" s="295">
        <v>8397192.1199999992</v>
      </c>
      <c r="M28" s="295">
        <v>8397192.1199999992</v>
      </c>
      <c r="N28" s="295">
        <v>8397192.1199999992</v>
      </c>
      <c r="O28" s="295">
        <v>8397192.1199999992</v>
      </c>
      <c r="P28" s="295">
        <f t="shared" si="2"/>
        <v>100865006.82000001</v>
      </c>
      <c r="Q28" s="295">
        <f>8397192.12-Q29</f>
        <v>8357711.5699999994</v>
      </c>
      <c r="R28" s="295">
        <v>8357711.5699999994</v>
      </c>
      <c r="S28" s="295">
        <v>8357711.5699999994</v>
      </c>
      <c r="T28" s="295">
        <v>8357711.5699999994</v>
      </c>
      <c r="U28" s="295">
        <v>8357711.5699999994</v>
      </c>
      <c r="V28" s="295">
        <v>8357711.5699999994</v>
      </c>
      <c r="W28" s="295">
        <v>8357711.5699999994</v>
      </c>
      <c r="X28" s="295">
        <v>8357711.5699999994</v>
      </c>
      <c r="Y28" s="295">
        <v>8357711.5699999994</v>
      </c>
      <c r="Z28" s="295">
        <v>8357711.5699999994</v>
      </c>
      <c r="AA28" s="295">
        <v>8357711.5699999994</v>
      </c>
      <c r="AB28" s="295">
        <v>8357711.5699999994</v>
      </c>
      <c r="AC28" s="295">
        <f t="shared" si="3"/>
        <v>100292538.83999997</v>
      </c>
      <c r="AD28" s="295"/>
      <c r="AE28" s="305">
        <v>7241.48</v>
      </c>
      <c r="AF28" s="305">
        <v>7241.48</v>
      </c>
      <c r="AG28" s="305">
        <v>7224.54</v>
      </c>
      <c r="AH28" s="305">
        <v>7207.59</v>
      </c>
      <c r="AI28" s="305">
        <v>7207.59</v>
      </c>
      <c r="AJ28" s="305">
        <v>7207.59</v>
      </c>
      <c r="AK28" s="305">
        <f t="shared" si="0"/>
        <v>7207.59</v>
      </c>
      <c r="AL28" s="305">
        <f t="shared" si="0"/>
        <v>7207.59</v>
      </c>
      <c r="AM28" s="305">
        <f t="shared" si="0"/>
        <v>7207.59</v>
      </c>
      <c r="AN28" s="305">
        <f t="shared" si="0"/>
        <v>7207.59</v>
      </c>
      <c r="AO28" s="305">
        <f t="shared" si="0"/>
        <v>7207.59</v>
      </c>
      <c r="AP28" s="305">
        <f t="shared" si="0"/>
        <v>7207.59</v>
      </c>
      <c r="AQ28" s="295">
        <f t="shared" si="4"/>
        <v>86575.809999999983</v>
      </c>
      <c r="AR28" s="305">
        <f t="shared" si="7"/>
        <v>7521.94</v>
      </c>
      <c r="AS28" s="305">
        <f t="shared" si="7"/>
        <v>7521.94</v>
      </c>
      <c r="AT28" s="305">
        <f t="shared" si="7"/>
        <v>7521.94</v>
      </c>
      <c r="AU28" s="305">
        <f t="shared" si="6"/>
        <v>7521.94</v>
      </c>
      <c r="AV28" s="305">
        <f t="shared" si="6"/>
        <v>7521.94</v>
      </c>
      <c r="AW28" s="305">
        <f t="shared" si="6"/>
        <v>7521.94</v>
      </c>
      <c r="AX28" s="305">
        <f t="shared" si="6"/>
        <v>7521.94</v>
      </c>
      <c r="AY28" s="305">
        <f t="shared" si="6"/>
        <v>7521.94</v>
      </c>
      <c r="AZ28" s="305">
        <f t="shared" si="6"/>
        <v>7521.94</v>
      </c>
      <c r="BA28" s="305">
        <f t="shared" si="6"/>
        <v>7521.94</v>
      </c>
      <c r="BB28" s="305">
        <f t="shared" si="6"/>
        <v>7521.94</v>
      </c>
      <c r="BC28" s="305">
        <f t="shared" si="6"/>
        <v>7521.94</v>
      </c>
      <c r="BD28" s="295">
        <f t="shared" si="5"/>
        <v>90263.280000000013</v>
      </c>
      <c r="BE28" s="305"/>
      <c r="BF28" s="305"/>
      <c r="BG28" s="305"/>
      <c r="BH28" s="305"/>
      <c r="BI28" s="305"/>
      <c r="BJ28" s="305"/>
      <c r="BK28" s="305"/>
      <c r="BL28" s="305"/>
      <c r="BM28" s="305"/>
      <c r="BN28" s="305"/>
      <c r="BO28" s="305"/>
      <c r="BP28" s="305"/>
      <c r="BQ28" s="305"/>
      <c r="BR28" s="305"/>
      <c r="BS28" s="305"/>
      <c r="BT28" s="305"/>
      <c r="BU28" s="305"/>
      <c r="BV28" s="305"/>
      <c r="BW28" s="305"/>
      <c r="BX28" s="305"/>
      <c r="BY28" s="305"/>
      <c r="BZ28" s="305"/>
      <c r="CA28" s="305"/>
      <c r="CB28" s="305"/>
      <c r="CC28" s="305"/>
      <c r="CD28" s="305"/>
    </row>
    <row r="29" spans="1:82" x14ac:dyDescent="0.3">
      <c r="A29" s="293" t="s">
        <v>427</v>
      </c>
      <c r="B29" s="304">
        <v>0</v>
      </c>
      <c r="C29" s="304">
        <v>6.8999999999999999E-3</v>
      </c>
      <c r="D29" s="295">
        <v>0</v>
      </c>
      <c r="E29" s="295">
        <v>0</v>
      </c>
      <c r="F29" s="295">
        <v>0</v>
      </c>
      <c r="G29" s="295">
        <v>0</v>
      </c>
      <c r="H29" s="295">
        <v>0</v>
      </c>
      <c r="I29" s="295">
        <v>0</v>
      </c>
      <c r="J29" s="295">
        <v>0</v>
      </c>
      <c r="K29" s="295">
        <v>0</v>
      </c>
      <c r="L29" s="295">
        <v>0</v>
      </c>
      <c r="M29" s="295">
        <v>0</v>
      </c>
      <c r="N29" s="295">
        <v>0</v>
      </c>
      <c r="O29" s="295">
        <v>0</v>
      </c>
      <c r="P29" s="295">
        <f t="shared" si="2"/>
        <v>0</v>
      </c>
      <c r="Q29" s="295">
        <v>39480.550000000003</v>
      </c>
      <c r="R29" s="295">
        <v>39480.550000000003</v>
      </c>
      <c r="S29" s="295">
        <v>39480.550000000003</v>
      </c>
      <c r="T29" s="295">
        <v>39480.550000000003</v>
      </c>
      <c r="U29" s="295">
        <v>39480.550000000003</v>
      </c>
      <c r="V29" s="295">
        <v>39480.550000000003</v>
      </c>
      <c r="W29" s="295">
        <v>39480.550000000003</v>
      </c>
      <c r="X29" s="295">
        <v>39480.550000000003</v>
      </c>
      <c r="Y29" s="295">
        <v>39480.550000000003</v>
      </c>
      <c r="Z29" s="295">
        <v>39480.550000000003</v>
      </c>
      <c r="AA29" s="295">
        <v>39480.550000000003</v>
      </c>
      <c r="AB29" s="295">
        <v>39480.550000000003</v>
      </c>
      <c r="AC29" s="295">
        <f t="shared" si="3"/>
        <v>473766.59999999992</v>
      </c>
      <c r="AD29" s="295"/>
      <c r="AE29" s="305">
        <v>0</v>
      </c>
      <c r="AF29" s="305">
        <v>0</v>
      </c>
      <c r="AG29" s="305">
        <v>0</v>
      </c>
      <c r="AH29" s="305">
        <v>0</v>
      </c>
      <c r="AI29" s="305">
        <v>0</v>
      </c>
      <c r="AJ29" s="305">
        <v>0</v>
      </c>
      <c r="AK29" s="305">
        <f t="shared" si="0"/>
        <v>0</v>
      </c>
      <c r="AL29" s="305">
        <f t="shared" si="0"/>
        <v>0</v>
      </c>
      <c r="AM29" s="305">
        <f t="shared" si="0"/>
        <v>0</v>
      </c>
      <c r="AN29" s="305">
        <f t="shared" si="0"/>
        <v>0</v>
      </c>
      <c r="AO29" s="305">
        <f t="shared" si="0"/>
        <v>0</v>
      </c>
      <c r="AP29" s="305">
        <f t="shared" si="0"/>
        <v>0</v>
      </c>
      <c r="AQ29" s="295">
        <f t="shared" si="4"/>
        <v>0</v>
      </c>
      <c r="AR29" s="305">
        <f t="shared" si="7"/>
        <v>22.7</v>
      </c>
      <c r="AS29" s="305">
        <f t="shared" si="7"/>
        <v>22.7</v>
      </c>
      <c r="AT29" s="305">
        <f t="shared" si="7"/>
        <v>22.7</v>
      </c>
      <c r="AU29" s="305">
        <f t="shared" si="6"/>
        <v>22.7</v>
      </c>
      <c r="AV29" s="305">
        <f t="shared" si="6"/>
        <v>22.7</v>
      </c>
      <c r="AW29" s="305">
        <f t="shared" si="6"/>
        <v>22.7</v>
      </c>
      <c r="AX29" s="305">
        <f t="shared" si="6"/>
        <v>22.7</v>
      </c>
      <c r="AY29" s="305">
        <f t="shared" si="6"/>
        <v>22.7</v>
      </c>
      <c r="AZ29" s="305">
        <f t="shared" si="6"/>
        <v>22.7</v>
      </c>
      <c r="BA29" s="305">
        <f t="shared" si="6"/>
        <v>22.7</v>
      </c>
      <c r="BB29" s="305">
        <f t="shared" si="6"/>
        <v>22.7</v>
      </c>
      <c r="BC29" s="305">
        <f t="shared" si="6"/>
        <v>22.7</v>
      </c>
      <c r="BD29" s="295">
        <f t="shared" si="5"/>
        <v>272.39999999999992</v>
      </c>
      <c r="BE29" s="305"/>
      <c r="BF29" s="305"/>
      <c r="BG29" s="305"/>
      <c r="BH29" s="305"/>
      <c r="BI29" s="305"/>
      <c r="BJ29" s="305"/>
      <c r="BK29" s="305"/>
      <c r="BL29" s="305"/>
      <c r="BM29" s="305"/>
      <c r="BN29" s="305"/>
      <c r="BO29" s="305"/>
      <c r="BP29" s="305"/>
      <c r="BQ29" s="305"/>
      <c r="BR29" s="305"/>
      <c r="BS29" s="305"/>
      <c r="BT29" s="305"/>
      <c r="BU29" s="305"/>
      <c r="BV29" s="305"/>
      <c r="BW29" s="305"/>
      <c r="BX29" s="305"/>
      <c r="BY29" s="305"/>
      <c r="BZ29" s="305"/>
      <c r="CA29" s="305"/>
      <c r="CB29" s="305"/>
      <c r="CC29" s="305"/>
      <c r="CD29" s="305"/>
    </row>
    <row r="30" spans="1:82" x14ac:dyDescent="0.3">
      <c r="A30" s="293" t="s">
        <v>428</v>
      </c>
      <c r="B30" s="304">
        <v>7.8000000000000005E-3</v>
      </c>
      <c r="C30" s="304">
        <v>9.8999999999999991E-3</v>
      </c>
      <c r="D30" s="295">
        <v>16434297.32</v>
      </c>
      <c r="E30" s="295">
        <v>16609869.75</v>
      </c>
      <c r="F30" s="295">
        <v>16514636.75</v>
      </c>
      <c r="G30" s="295">
        <v>16419472.939999999</v>
      </c>
      <c r="H30" s="295">
        <v>16419472.939999999</v>
      </c>
      <c r="I30" s="295">
        <v>16374430.74</v>
      </c>
      <c r="J30" s="295">
        <v>16329388.539999999</v>
      </c>
      <c r="K30" s="295">
        <v>16329388.539999999</v>
      </c>
      <c r="L30" s="295">
        <v>16329388.539999999</v>
      </c>
      <c r="M30" s="295">
        <v>16329388.539999999</v>
      </c>
      <c r="N30" s="295">
        <v>16329388.539999999</v>
      </c>
      <c r="O30" s="295">
        <v>16329388.539999999</v>
      </c>
      <c r="P30" s="295">
        <f t="shared" si="2"/>
        <v>196748511.67999995</v>
      </c>
      <c r="Q30" s="295">
        <v>17025772.539999999</v>
      </c>
      <c r="R30" s="295">
        <v>17025772.539999999</v>
      </c>
      <c r="S30" s="295">
        <v>17025772.539999999</v>
      </c>
      <c r="T30" s="295">
        <v>17025772.539999999</v>
      </c>
      <c r="U30" s="295">
        <v>17025772.539999999</v>
      </c>
      <c r="V30" s="295">
        <v>17025772.539999999</v>
      </c>
      <c r="W30" s="295">
        <v>17025772.539999999</v>
      </c>
      <c r="X30" s="295">
        <v>17025772.539999999</v>
      </c>
      <c r="Y30" s="295">
        <v>17025772.539999999</v>
      </c>
      <c r="Z30" s="295">
        <v>17025772.539999999</v>
      </c>
      <c r="AA30" s="295">
        <v>17025772.539999999</v>
      </c>
      <c r="AB30" s="295">
        <v>17025772.539999999</v>
      </c>
      <c r="AC30" s="295">
        <f t="shared" si="3"/>
        <v>204309270.47999993</v>
      </c>
      <c r="AD30" s="295"/>
      <c r="AE30" s="305">
        <v>10682.289999999999</v>
      </c>
      <c r="AF30" s="305">
        <v>10796.41</v>
      </c>
      <c r="AG30" s="305">
        <v>10734.52</v>
      </c>
      <c r="AH30" s="305">
        <v>10672.66</v>
      </c>
      <c r="AI30" s="305">
        <v>10672.66</v>
      </c>
      <c r="AJ30" s="305">
        <v>10643.38</v>
      </c>
      <c r="AK30" s="305">
        <f t="shared" si="0"/>
        <v>10614.1</v>
      </c>
      <c r="AL30" s="305">
        <f t="shared" si="0"/>
        <v>10614.1</v>
      </c>
      <c r="AM30" s="305">
        <f t="shared" si="0"/>
        <v>10614.1</v>
      </c>
      <c r="AN30" s="305">
        <f t="shared" si="0"/>
        <v>10614.1</v>
      </c>
      <c r="AO30" s="305">
        <f t="shared" si="0"/>
        <v>10614.1</v>
      </c>
      <c r="AP30" s="305">
        <f t="shared" si="0"/>
        <v>10614.1</v>
      </c>
      <c r="AQ30" s="295">
        <f t="shared" si="4"/>
        <v>127886.52000000002</v>
      </c>
      <c r="AR30" s="305">
        <f t="shared" si="7"/>
        <v>14046.26</v>
      </c>
      <c r="AS30" s="305">
        <f t="shared" si="7"/>
        <v>14046.26</v>
      </c>
      <c r="AT30" s="305">
        <f t="shared" si="7"/>
        <v>14046.26</v>
      </c>
      <c r="AU30" s="305">
        <f t="shared" si="6"/>
        <v>14046.26</v>
      </c>
      <c r="AV30" s="305">
        <f t="shared" si="6"/>
        <v>14046.26</v>
      </c>
      <c r="AW30" s="305">
        <f t="shared" si="6"/>
        <v>14046.26</v>
      </c>
      <c r="AX30" s="305">
        <f t="shared" si="6"/>
        <v>14046.26</v>
      </c>
      <c r="AY30" s="305">
        <f t="shared" si="6"/>
        <v>14046.26</v>
      </c>
      <c r="AZ30" s="305">
        <f t="shared" si="6"/>
        <v>14046.26</v>
      </c>
      <c r="BA30" s="305">
        <f t="shared" si="6"/>
        <v>14046.26</v>
      </c>
      <c r="BB30" s="305">
        <f t="shared" si="6"/>
        <v>14046.26</v>
      </c>
      <c r="BC30" s="305">
        <f t="shared" si="6"/>
        <v>14046.26</v>
      </c>
      <c r="BD30" s="295">
        <f t="shared" si="5"/>
        <v>168555.12</v>
      </c>
      <c r="BE30" s="305"/>
      <c r="BF30" s="305"/>
      <c r="BG30" s="305"/>
      <c r="BH30" s="305"/>
      <c r="BI30" s="305"/>
      <c r="BJ30" s="305"/>
      <c r="BK30" s="305"/>
      <c r="BL30" s="305"/>
      <c r="BM30" s="305"/>
      <c r="BN30" s="305"/>
      <c r="BO30" s="305"/>
      <c r="BP30" s="305"/>
      <c r="BQ30" s="305"/>
      <c r="BR30" s="305"/>
      <c r="BS30" s="305"/>
      <c r="BT30" s="305"/>
      <c r="BU30" s="305"/>
      <c r="BV30" s="305"/>
      <c r="BW30" s="305"/>
      <c r="BX30" s="305"/>
      <c r="BY30" s="305"/>
      <c r="BZ30" s="305"/>
      <c r="CA30" s="305"/>
      <c r="CB30" s="305"/>
      <c r="CC30" s="305"/>
      <c r="CD30" s="305"/>
    </row>
    <row r="31" spans="1:82" x14ac:dyDescent="0.3">
      <c r="A31" s="293" t="s">
        <v>429</v>
      </c>
      <c r="B31" s="304">
        <v>1.2999999999999999E-2</v>
      </c>
      <c r="C31" s="304">
        <v>2.0099999999999996E-2</v>
      </c>
      <c r="D31" s="295">
        <v>42066797.079999998</v>
      </c>
      <c r="E31" s="295">
        <v>42066797.079999998</v>
      </c>
      <c r="F31" s="295">
        <v>42066797.079999998</v>
      </c>
      <c r="G31" s="295">
        <v>42066797.079999998</v>
      </c>
      <c r="H31" s="295">
        <v>42066797.079999998</v>
      </c>
      <c r="I31" s="295">
        <v>42066797.079999998</v>
      </c>
      <c r="J31" s="295">
        <v>42066797.079999998</v>
      </c>
      <c r="K31" s="295">
        <v>42066797.079999998</v>
      </c>
      <c r="L31" s="295">
        <v>42066797.079999998</v>
      </c>
      <c r="M31" s="295">
        <v>42066797.079999998</v>
      </c>
      <c r="N31" s="295">
        <v>42066797.079999998</v>
      </c>
      <c r="O31" s="295">
        <v>42066797.079999998</v>
      </c>
      <c r="P31" s="295">
        <f t="shared" si="2"/>
        <v>504801564.95999986</v>
      </c>
      <c r="Q31" s="295">
        <v>42066797.079999998</v>
      </c>
      <c r="R31" s="295">
        <v>42066797.079999998</v>
      </c>
      <c r="S31" s="295">
        <v>42066797.079999998</v>
      </c>
      <c r="T31" s="295">
        <v>42066797.079999998</v>
      </c>
      <c r="U31" s="295">
        <v>42066797.079999998</v>
      </c>
      <c r="V31" s="295">
        <v>42066797.079999998</v>
      </c>
      <c r="W31" s="295">
        <v>42066797.079999998</v>
      </c>
      <c r="X31" s="295">
        <v>42066797.079999998</v>
      </c>
      <c r="Y31" s="295">
        <v>42066797.079999998</v>
      </c>
      <c r="Z31" s="295">
        <v>42240893.079999998</v>
      </c>
      <c r="AA31" s="295">
        <v>42589085.079999998</v>
      </c>
      <c r="AB31" s="295">
        <v>42763181.079999998</v>
      </c>
      <c r="AC31" s="295">
        <f t="shared" si="3"/>
        <v>506194332.95999986</v>
      </c>
      <c r="AD31" s="295"/>
      <c r="AE31" s="305">
        <v>45572.36</v>
      </c>
      <c r="AF31" s="305">
        <v>45572.36</v>
      </c>
      <c r="AG31" s="305">
        <v>45572.36</v>
      </c>
      <c r="AH31" s="305">
        <v>45572.36</v>
      </c>
      <c r="AI31" s="305">
        <v>45572.36</v>
      </c>
      <c r="AJ31" s="305">
        <v>45572.36</v>
      </c>
      <c r="AK31" s="305">
        <f t="shared" si="0"/>
        <v>45572.36</v>
      </c>
      <c r="AL31" s="305">
        <f t="shared" si="0"/>
        <v>45572.36</v>
      </c>
      <c r="AM31" s="305">
        <f t="shared" si="0"/>
        <v>45572.36</v>
      </c>
      <c r="AN31" s="305">
        <f t="shared" si="0"/>
        <v>45572.36</v>
      </c>
      <c r="AO31" s="305">
        <f t="shared" si="0"/>
        <v>45572.36</v>
      </c>
      <c r="AP31" s="305">
        <f t="shared" si="0"/>
        <v>45572.36</v>
      </c>
      <c r="AQ31" s="295">
        <f t="shared" si="4"/>
        <v>546868.31999999995</v>
      </c>
      <c r="AR31" s="305">
        <f t="shared" si="7"/>
        <v>70461.89</v>
      </c>
      <c r="AS31" s="305">
        <f t="shared" si="7"/>
        <v>70461.89</v>
      </c>
      <c r="AT31" s="305">
        <f t="shared" si="7"/>
        <v>70461.89</v>
      </c>
      <c r="AU31" s="305">
        <f t="shared" si="6"/>
        <v>70461.89</v>
      </c>
      <c r="AV31" s="305">
        <f t="shared" si="6"/>
        <v>70461.89</v>
      </c>
      <c r="AW31" s="305">
        <f t="shared" si="6"/>
        <v>70461.89</v>
      </c>
      <c r="AX31" s="305">
        <f t="shared" si="6"/>
        <v>70461.89</v>
      </c>
      <c r="AY31" s="305">
        <f t="shared" si="6"/>
        <v>70461.89</v>
      </c>
      <c r="AZ31" s="305">
        <f t="shared" si="6"/>
        <v>70461.89</v>
      </c>
      <c r="BA31" s="305">
        <f t="shared" si="6"/>
        <v>70753.5</v>
      </c>
      <c r="BB31" s="305">
        <f t="shared" si="6"/>
        <v>71336.72</v>
      </c>
      <c r="BC31" s="305">
        <f t="shared" si="6"/>
        <v>71628.33</v>
      </c>
      <c r="BD31" s="295">
        <f t="shared" si="5"/>
        <v>847875.55999999994</v>
      </c>
      <c r="BE31" s="305"/>
      <c r="BF31" s="305"/>
      <c r="BG31" s="305"/>
      <c r="BH31" s="305"/>
      <c r="BI31" s="305"/>
      <c r="BJ31" s="305"/>
      <c r="BK31" s="305"/>
      <c r="BL31" s="305"/>
      <c r="BM31" s="305"/>
      <c r="BN31" s="305"/>
      <c r="BO31" s="305"/>
      <c r="BP31" s="305"/>
      <c r="BQ31" s="305"/>
      <c r="BR31" s="305"/>
      <c r="BS31" s="305"/>
      <c r="BT31" s="305"/>
      <c r="BU31" s="305"/>
      <c r="BV31" s="305"/>
      <c r="BW31" s="305"/>
      <c r="BX31" s="305"/>
      <c r="BY31" s="305"/>
      <c r="BZ31" s="305"/>
      <c r="CA31" s="305"/>
      <c r="CB31" s="305"/>
      <c r="CC31" s="305"/>
      <c r="CD31" s="305"/>
    </row>
    <row r="32" spans="1:82" x14ac:dyDescent="0.3">
      <c r="A32" s="293" t="s">
        <v>430</v>
      </c>
      <c r="B32" s="304">
        <v>1.2999999999999999E-2</v>
      </c>
      <c r="C32" s="304">
        <v>2.0099999999999996E-2</v>
      </c>
      <c r="D32" s="295">
        <v>8999804.6300000008</v>
      </c>
      <c r="E32" s="295">
        <v>8999804.6300000008</v>
      </c>
      <c r="F32" s="295">
        <v>8999804.6300000008</v>
      </c>
      <c r="G32" s="295">
        <v>8999804.6300000008</v>
      </c>
      <c r="H32" s="295">
        <v>8999804.6300000008</v>
      </c>
      <c r="I32" s="295">
        <v>8999804.6300000008</v>
      </c>
      <c r="J32" s="295">
        <v>8999804.6300000008</v>
      </c>
      <c r="K32" s="295">
        <v>8999804.6300000008</v>
      </c>
      <c r="L32" s="295">
        <v>8999804.6300000008</v>
      </c>
      <c r="M32" s="295">
        <v>8999804.6300000008</v>
      </c>
      <c r="N32" s="295">
        <v>8999804.6300000008</v>
      </c>
      <c r="O32" s="295">
        <v>8999804.6300000008</v>
      </c>
      <c r="P32" s="295">
        <f t="shared" si="2"/>
        <v>107997655.55999999</v>
      </c>
      <c r="Q32" s="295">
        <v>8999804.6300000008</v>
      </c>
      <c r="R32" s="295">
        <v>8999804.6300000008</v>
      </c>
      <c r="S32" s="295">
        <v>8999804.6300000008</v>
      </c>
      <c r="T32" s="295">
        <v>8999804.6300000008</v>
      </c>
      <c r="U32" s="295">
        <v>8999804.6300000008</v>
      </c>
      <c r="V32" s="295">
        <v>8999804.6300000008</v>
      </c>
      <c r="W32" s="295">
        <v>8999804.6300000008</v>
      </c>
      <c r="X32" s="295">
        <v>8999804.6300000008</v>
      </c>
      <c r="Y32" s="295">
        <v>8999804.6300000008</v>
      </c>
      <c r="Z32" s="295">
        <v>8999804.6300000008</v>
      </c>
      <c r="AA32" s="295">
        <v>8999804.6300000008</v>
      </c>
      <c r="AB32" s="295">
        <v>8999804.6300000008</v>
      </c>
      <c r="AC32" s="295">
        <f t="shared" si="3"/>
        <v>107997655.55999999</v>
      </c>
      <c r="AD32" s="295"/>
      <c r="AE32" s="305">
        <v>9749.7899999999991</v>
      </c>
      <c r="AF32" s="305">
        <v>9749.7899999999991</v>
      </c>
      <c r="AG32" s="305">
        <v>9749.7899999999991</v>
      </c>
      <c r="AH32" s="305">
        <v>9749.7899999999991</v>
      </c>
      <c r="AI32" s="305">
        <v>9749.7899999999991</v>
      </c>
      <c r="AJ32" s="305">
        <v>9749.7899999999991</v>
      </c>
      <c r="AK32" s="305">
        <f t="shared" si="0"/>
        <v>9749.7900000000009</v>
      </c>
      <c r="AL32" s="305">
        <f t="shared" si="0"/>
        <v>9749.7900000000009</v>
      </c>
      <c r="AM32" s="305">
        <f t="shared" si="0"/>
        <v>9749.7900000000009</v>
      </c>
      <c r="AN32" s="305">
        <f t="shared" si="0"/>
        <v>9749.7900000000009</v>
      </c>
      <c r="AO32" s="305">
        <f t="shared" si="0"/>
        <v>9749.7900000000009</v>
      </c>
      <c r="AP32" s="305">
        <f t="shared" si="0"/>
        <v>9749.7900000000009</v>
      </c>
      <c r="AQ32" s="295">
        <f t="shared" si="4"/>
        <v>116997.48000000004</v>
      </c>
      <c r="AR32" s="305">
        <f t="shared" si="7"/>
        <v>15074.67</v>
      </c>
      <c r="AS32" s="305">
        <f t="shared" si="7"/>
        <v>15074.67</v>
      </c>
      <c r="AT32" s="305">
        <f t="shared" si="7"/>
        <v>15074.67</v>
      </c>
      <c r="AU32" s="305">
        <f t="shared" si="6"/>
        <v>15074.67</v>
      </c>
      <c r="AV32" s="305">
        <f t="shared" si="6"/>
        <v>15074.67</v>
      </c>
      <c r="AW32" s="305">
        <f t="shared" si="6"/>
        <v>15074.67</v>
      </c>
      <c r="AX32" s="305">
        <f t="shared" si="6"/>
        <v>15074.67</v>
      </c>
      <c r="AY32" s="305">
        <f t="shared" si="6"/>
        <v>15074.67</v>
      </c>
      <c r="AZ32" s="305">
        <f t="shared" si="6"/>
        <v>15074.67</v>
      </c>
      <c r="BA32" s="305">
        <f t="shared" si="6"/>
        <v>15074.67</v>
      </c>
      <c r="BB32" s="305">
        <f t="shared" si="6"/>
        <v>15074.67</v>
      </c>
      <c r="BC32" s="305">
        <f t="shared" si="6"/>
        <v>15074.67</v>
      </c>
      <c r="BD32" s="295">
        <f t="shared" si="5"/>
        <v>180896.04000000004</v>
      </c>
      <c r="BE32" s="305">
        <f>BD32</f>
        <v>180896.04000000004</v>
      </c>
      <c r="BF32" s="305"/>
      <c r="BG32" s="305"/>
      <c r="BH32" s="305"/>
      <c r="BI32" s="305"/>
      <c r="BJ32" s="305"/>
      <c r="BK32" s="305"/>
      <c r="BL32" s="305"/>
      <c r="BM32" s="305"/>
      <c r="BN32" s="305"/>
      <c r="BO32" s="305"/>
      <c r="BP32" s="305"/>
      <c r="BQ32" s="305"/>
      <c r="BR32" s="305"/>
      <c r="BS32" s="305"/>
      <c r="BT32" s="305"/>
      <c r="BU32" s="305"/>
      <c r="BV32" s="305"/>
      <c r="BW32" s="305"/>
      <c r="BX32" s="305"/>
      <c r="BY32" s="305"/>
      <c r="BZ32" s="305"/>
      <c r="CA32" s="305"/>
      <c r="CB32" s="305"/>
      <c r="CC32" s="305"/>
      <c r="CD32" s="305"/>
    </row>
    <row r="33" spans="1:82" x14ac:dyDescent="0.3">
      <c r="A33" s="293" t="s">
        <v>431</v>
      </c>
      <c r="B33" s="304">
        <v>2.2100000000000002E-2</v>
      </c>
      <c r="C33" s="304">
        <v>2.7099999999999999E-2</v>
      </c>
      <c r="D33" s="295">
        <v>30964066.489999998</v>
      </c>
      <c r="E33" s="295">
        <v>30963075.989999998</v>
      </c>
      <c r="F33" s="295">
        <v>31014497.940000001</v>
      </c>
      <c r="G33" s="295">
        <v>31065919.890000001</v>
      </c>
      <c r="H33" s="295">
        <v>31065919.890000001</v>
      </c>
      <c r="I33" s="295">
        <v>31065919.890000001</v>
      </c>
      <c r="J33" s="295">
        <v>31226615.585000001</v>
      </c>
      <c r="K33" s="295">
        <v>31408309.905000001</v>
      </c>
      <c r="L33" s="295">
        <v>31429308.530000001</v>
      </c>
      <c r="M33" s="295">
        <v>31658603.25</v>
      </c>
      <c r="N33" s="295">
        <v>31887897.970000003</v>
      </c>
      <c r="O33" s="295">
        <v>31887897.970000003</v>
      </c>
      <c r="P33" s="295">
        <f t="shared" si="2"/>
        <v>375638033.30000007</v>
      </c>
      <c r="Q33" s="295">
        <v>31956258.840000004</v>
      </c>
      <c r="R33" s="295">
        <v>32027058.840000004</v>
      </c>
      <c r="S33" s="295">
        <v>32097858.840000004</v>
      </c>
      <c r="T33" s="295">
        <v>32097858.840000004</v>
      </c>
      <c r="U33" s="295">
        <v>32097858.840000004</v>
      </c>
      <c r="V33" s="295">
        <v>32489377.720000003</v>
      </c>
      <c r="W33" s="295">
        <v>32880896.600000005</v>
      </c>
      <c r="X33" s="295">
        <v>32880896.600000005</v>
      </c>
      <c r="Y33" s="295">
        <v>32880896.600000005</v>
      </c>
      <c r="Z33" s="295">
        <v>33054992.600000005</v>
      </c>
      <c r="AA33" s="295">
        <v>33403184.600000005</v>
      </c>
      <c r="AB33" s="295">
        <v>33577280.600000009</v>
      </c>
      <c r="AC33" s="295">
        <f t="shared" si="3"/>
        <v>391444419.5200001</v>
      </c>
      <c r="AD33" s="295"/>
      <c r="AE33" s="305">
        <v>57025.490000000005</v>
      </c>
      <c r="AF33" s="305">
        <v>57023.659999999996</v>
      </c>
      <c r="AG33" s="305">
        <v>57118.37</v>
      </c>
      <c r="AH33" s="305">
        <v>57213.07</v>
      </c>
      <c r="AI33" s="305">
        <v>57213.07</v>
      </c>
      <c r="AJ33" s="305">
        <v>57213.07</v>
      </c>
      <c r="AK33" s="305">
        <f t="shared" si="0"/>
        <v>57509.02</v>
      </c>
      <c r="AL33" s="305">
        <f t="shared" si="0"/>
        <v>57843.64</v>
      </c>
      <c r="AM33" s="305">
        <f t="shared" si="0"/>
        <v>57882.31</v>
      </c>
      <c r="AN33" s="305">
        <f t="shared" si="0"/>
        <v>58304.59</v>
      </c>
      <c r="AO33" s="305">
        <f t="shared" si="0"/>
        <v>58726.879999999997</v>
      </c>
      <c r="AP33" s="305">
        <f t="shared" si="0"/>
        <v>58726.879999999997</v>
      </c>
      <c r="AQ33" s="295">
        <f t="shared" si="4"/>
        <v>691800.05</v>
      </c>
      <c r="AR33" s="305">
        <f t="shared" si="7"/>
        <v>72167.88</v>
      </c>
      <c r="AS33" s="305">
        <f t="shared" si="7"/>
        <v>72327.77</v>
      </c>
      <c r="AT33" s="305">
        <f t="shared" si="7"/>
        <v>72487.66</v>
      </c>
      <c r="AU33" s="305">
        <f t="shared" si="6"/>
        <v>72487.66</v>
      </c>
      <c r="AV33" s="305">
        <f t="shared" si="6"/>
        <v>72487.66</v>
      </c>
      <c r="AW33" s="305">
        <f t="shared" si="6"/>
        <v>73371.839999999997</v>
      </c>
      <c r="AX33" s="305">
        <f t="shared" si="6"/>
        <v>74256.02</v>
      </c>
      <c r="AY33" s="305">
        <f t="shared" si="6"/>
        <v>74256.02</v>
      </c>
      <c r="AZ33" s="305">
        <f t="shared" si="6"/>
        <v>74256.02</v>
      </c>
      <c r="BA33" s="305">
        <f t="shared" si="6"/>
        <v>74649.19</v>
      </c>
      <c r="BB33" s="305">
        <f t="shared" si="6"/>
        <v>75435.53</v>
      </c>
      <c r="BC33" s="305">
        <f t="shared" si="6"/>
        <v>75828.69</v>
      </c>
      <c r="BD33" s="295">
        <f t="shared" si="5"/>
        <v>884011.94</v>
      </c>
      <c r="BE33" s="305"/>
      <c r="BF33" s="305"/>
      <c r="BG33" s="305"/>
      <c r="BH33" s="305"/>
      <c r="BI33" s="305"/>
      <c r="BJ33" s="305"/>
      <c r="BK33" s="305"/>
      <c r="BL33" s="305"/>
      <c r="BM33" s="305"/>
      <c r="BN33" s="305"/>
      <c r="BO33" s="305"/>
      <c r="BP33" s="305"/>
      <c r="BQ33" s="305"/>
      <c r="BR33" s="305"/>
      <c r="BS33" s="305"/>
      <c r="BT33" s="305"/>
      <c r="BU33" s="305"/>
      <c r="BV33" s="305"/>
      <c r="BW33" s="305"/>
      <c r="BX33" s="305"/>
      <c r="BY33" s="305"/>
      <c r="BZ33" s="305"/>
      <c r="CA33" s="305"/>
      <c r="CB33" s="305"/>
      <c r="CC33" s="305"/>
      <c r="CD33" s="305"/>
    </row>
    <row r="34" spans="1:82" x14ac:dyDescent="0.3">
      <c r="A34" s="293" t="s">
        <v>432</v>
      </c>
      <c r="B34" s="304">
        <v>2.2100000000000002E-2</v>
      </c>
      <c r="C34" s="304">
        <v>2.7099999999999999E-2</v>
      </c>
      <c r="D34" s="295">
        <v>2506914.31</v>
      </c>
      <c r="E34" s="295">
        <v>2506914.31</v>
      </c>
      <c r="F34" s="295">
        <v>2506914.31</v>
      </c>
      <c r="G34" s="295">
        <v>2506914.31</v>
      </c>
      <c r="H34" s="295">
        <v>2506914.31</v>
      </c>
      <c r="I34" s="295">
        <v>2506914.31</v>
      </c>
      <c r="J34" s="295">
        <v>2506914.31</v>
      </c>
      <c r="K34" s="295">
        <v>2506914.31</v>
      </c>
      <c r="L34" s="295">
        <v>2506914.31</v>
      </c>
      <c r="M34" s="295">
        <v>2506914.31</v>
      </c>
      <c r="N34" s="295">
        <v>2506914.31</v>
      </c>
      <c r="O34" s="295">
        <v>2506914.31</v>
      </c>
      <c r="P34" s="295">
        <f t="shared" si="2"/>
        <v>30082971.719999995</v>
      </c>
      <c r="Q34" s="295">
        <v>2506914.31</v>
      </c>
      <c r="R34" s="295">
        <v>2506914.31</v>
      </c>
      <c r="S34" s="295">
        <v>2506914.31</v>
      </c>
      <c r="T34" s="295">
        <v>2506914.31</v>
      </c>
      <c r="U34" s="295">
        <v>2506914.31</v>
      </c>
      <c r="V34" s="295">
        <v>2506914.31</v>
      </c>
      <c r="W34" s="295">
        <v>2506914.31</v>
      </c>
      <c r="X34" s="295">
        <v>2506914.31</v>
      </c>
      <c r="Y34" s="295">
        <v>2506914.31</v>
      </c>
      <c r="Z34" s="295">
        <v>2506914.31</v>
      </c>
      <c r="AA34" s="295">
        <v>2506914.31</v>
      </c>
      <c r="AB34" s="295">
        <v>2506914.31</v>
      </c>
      <c r="AC34" s="295">
        <f t="shared" si="3"/>
        <v>30082971.719999995</v>
      </c>
      <c r="AD34" s="295"/>
      <c r="AE34" s="305">
        <v>4616.9000000000005</v>
      </c>
      <c r="AF34" s="305">
        <v>4616.9000000000005</v>
      </c>
      <c r="AG34" s="305">
        <v>4616.9000000000005</v>
      </c>
      <c r="AH34" s="305">
        <v>4616.9000000000005</v>
      </c>
      <c r="AI34" s="305">
        <v>4616.9000000000005</v>
      </c>
      <c r="AJ34" s="305">
        <v>4616.9000000000005</v>
      </c>
      <c r="AK34" s="305">
        <f t="shared" si="0"/>
        <v>4616.8999999999996</v>
      </c>
      <c r="AL34" s="305">
        <f t="shared" si="0"/>
        <v>4616.8999999999996</v>
      </c>
      <c r="AM34" s="305">
        <f t="shared" si="0"/>
        <v>4616.8999999999996</v>
      </c>
      <c r="AN34" s="305">
        <f t="shared" si="0"/>
        <v>4616.8999999999996</v>
      </c>
      <c r="AO34" s="305">
        <f t="shared" si="0"/>
        <v>4616.8999999999996</v>
      </c>
      <c r="AP34" s="305">
        <f t="shared" si="0"/>
        <v>4616.8999999999996</v>
      </c>
      <c r="AQ34" s="295">
        <f t="shared" si="4"/>
        <v>55402.80000000001</v>
      </c>
      <c r="AR34" s="305">
        <f t="shared" si="7"/>
        <v>5661.45</v>
      </c>
      <c r="AS34" s="305">
        <f t="shared" si="7"/>
        <v>5661.45</v>
      </c>
      <c r="AT34" s="305">
        <f t="shared" si="7"/>
        <v>5661.45</v>
      </c>
      <c r="AU34" s="305">
        <f t="shared" si="6"/>
        <v>5661.45</v>
      </c>
      <c r="AV34" s="305">
        <f t="shared" si="6"/>
        <v>5661.45</v>
      </c>
      <c r="AW34" s="305">
        <f t="shared" si="6"/>
        <v>5661.45</v>
      </c>
      <c r="AX34" s="305">
        <f t="shared" si="6"/>
        <v>5661.45</v>
      </c>
      <c r="AY34" s="305">
        <f t="shared" si="6"/>
        <v>5661.45</v>
      </c>
      <c r="AZ34" s="305">
        <f t="shared" si="6"/>
        <v>5661.45</v>
      </c>
      <c r="BA34" s="305">
        <f t="shared" si="6"/>
        <v>5661.45</v>
      </c>
      <c r="BB34" s="305">
        <f t="shared" si="6"/>
        <v>5661.45</v>
      </c>
      <c r="BC34" s="305">
        <f t="shared" si="6"/>
        <v>5661.45</v>
      </c>
      <c r="BD34" s="295">
        <f t="shared" si="5"/>
        <v>67937.39999999998</v>
      </c>
      <c r="BE34" s="305">
        <f>BD34</f>
        <v>67937.39999999998</v>
      </c>
      <c r="BF34" s="305"/>
      <c r="BG34" s="305"/>
      <c r="BH34" s="305"/>
      <c r="BI34" s="305"/>
      <c r="BJ34" s="305"/>
      <c r="BK34" s="305"/>
      <c r="BL34" s="305"/>
      <c r="BM34" s="305"/>
      <c r="BN34" s="305"/>
      <c r="BO34" s="305"/>
      <c r="BP34" s="305"/>
      <c r="BQ34" s="305"/>
      <c r="BR34" s="305"/>
      <c r="BS34" s="305"/>
      <c r="BT34" s="305"/>
      <c r="BU34" s="305"/>
      <c r="BV34" s="305"/>
      <c r="BW34" s="305"/>
      <c r="BX34" s="305"/>
      <c r="BY34" s="305"/>
      <c r="BZ34" s="305"/>
      <c r="CA34" s="305"/>
      <c r="CB34" s="305"/>
      <c r="CC34" s="305"/>
      <c r="CD34" s="305"/>
    </row>
    <row r="35" spans="1:82" x14ac:dyDescent="0.3">
      <c r="A35" s="293" t="s">
        <v>433</v>
      </c>
      <c r="B35" s="304">
        <v>1.06E-2</v>
      </c>
      <c r="C35" s="304">
        <v>1.0999999999999999E-2</v>
      </c>
      <c r="D35" s="295">
        <v>15817337.720000001</v>
      </c>
      <c r="E35" s="295">
        <v>15817337.720000001</v>
      </c>
      <c r="F35" s="295">
        <v>15816838.710000001</v>
      </c>
      <c r="G35" s="295">
        <v>15816339.699999999</v>
      </c>
      <c r="H35" s="295">
        <v>15816339.699999999</v>
      </c>
      <c r="I35" s="295">
        <v>15816339.699999999</v>
      </c>
      <c r="J35" s="295">
        <v>15816339.699999999</v>
      </c>
      <c r="K35" s="295">
        <v>15816339.699999999</v>
      </c>
      <c r="L35" s="295">
        <v>15816339.699999999</v>
      </c>
      <c r="M35" s="295">
        <v>15816339.699999999</v>
      </c>
      <c r="N35" s="295">
        <v>15816339.699999999</v>
      </c>
      <c r="O35" s="295">
        <v>15816339.699999999</v>
      </c>
      <c r="P35" s="295">
        <f t="shared" si="2"/>
        <v>189798571.44999999</v>
      </c>
      <c r="Q35" s="295">
        <v>15816339.699999999</v>
      </c>
      <c r="R35" s="295">
        <v>15816339.699999999</v>
      </c>
      <c r="S35" s="295">
        <v>15816339.699999999</v>
      </c>
      <c r="T35" s="295">
        <v>15816339.699999999</v>
      </c>
      <c r="U35" s="295">
        <v>15816339.699999999</v>
      </c>
      <c r="V35" s="295">
        <v>15816339.699999999</v>
      </c>
      <c r="W35" s="295">
        <v>15816339.699999999</v>
      </c>
      <c r="X35" s="295">
        <v>15816339.699999999</v>
      </c>
      <c r="Y35" s="295">
        <v>15816339.699999999</v>
      </c>
      <c r="Z35" s="295">
        <v>15816339.699999999</v>
      </c>
      <c r="AA35" s="295">
        <v>15816339.699999999</v>
      </c>
      <c r="AB35" s="295">
        <v>15816339.699999999</v>
      </c>
      <c r="AC35" s="295">
        <f t="shared" si="3"/>
        <v>189796076.39999998</v>
      </c>
      <c r="AD35" s="295"/>
      <c r="AE35" s="305">
        <v>13971.99</v>
      </c>
      <c r="AF35" s="305">
        <v>13971.99</v>
      </c>
      <c r="AG35" s="305">
        <v>13971.54</v>
      </c>
      <c r="AH35" s="305">
        <v>13971.1</v>
      </c>
      <c r="AI35" s="305">
        <v>13971.1</v>
      </c>
      <c r="AJ35" s="305">
        <v>13971.1</v>
      </c>
      <c r="AK35" s="305">
        <f t="shared" si="0"/>
        <v>13971.1</v>
      </c>
      <c r="AL35" s="305">
        <f t="shared" si="0"/>
        <v>13971.1</v>
      </c>
      <c r="AM35" s="305">
        <f t="shared" si="0"/>
        <v>13971.1</v>
      </c>
      <c r="AN35" s="305">
        <f t="shared" si="0"/>
        <v>13971.1</v>
      </c>
      <c r="AO35" s="305">
        <f t="shared" si="0"/>
        <v>13971.1</v>
      </c>
      <c r="AP35" s="305">
        <f t="shared" si="0"/>
        <v>13971.1</v>
      </c>
      <c r="AQ35" s="295">
        <f t="shared" si="4"/>
        <v>167655.42000000004</v>
      </c>
      <c r="AR35" s="305">
        <f t="shared" si="7"/>
        <v>14498.31</v>
      </c>
      <c r="AS35" s="305">
        <f t="shared" si="7"/>
        <v>14498.31</v>
      </c>
      <c r="AT35" s="305">
        <f t="shared" si="7"/>
        <v>14498.31</v>
      </c>
      <c r="AU35" s="305">
        <f t="shared" si="6"/>
        <v>14498.31</v>
      </c>
      <c r="AV35" s="305">
        <f t="shared" si="6"/>
        <v>14498.31</v>
      </c>
      <c r="AW35" s="305">
        <f t="shared" si="6"/>
        <v>14498.31</v>
      </c>
      <c r="AX35" s="305">
        <f t="shared" si="6"/>
        <v>14498.31</v>
      </c>
      <c r="AY35" s="305">
        <f t="shared" si="6"/>
        <v>14498.31</v>
      </c>
      <c r="AZ35" s="305">
        <f t="shared" si="6"/>
        <v>14498.31</v>
      </c>
      <c r="BA35" s="305">
        <f t="shared" si="6"/>
        <v>14498.31</v>
      </c>
      <c r="BB35" s="305">
        <f t="shared" si="6"/>
        <v>14498.31</v>
      </c>
      <c r="BC35" s="305">
        <f t="shared" si="6"/>
        <v>14498.31</v>
      </c>
      <c r="BD35" s="295">
        <f t="shared" si="5"/>
        <v>173979.72</v>
      </c>
      <c r="BE35" s="305"/>
      <c r="BF35" s="305"/>
      <c r="BG35" s="305"/>
      <c r="BH35" s="305"/>
      <c r="BI35" s="305"/>
      <c r="BJ35" s="305"/>
      <c r="BK35" s="305"/>
      <c r="BL35" s="305"/>
      <c r="BM35" s="305"/>
      <c r="BN35" s="305"/>
      <c r="BO35" s="305"/>
      <c r="BP35" s="305"/>
      <c r="BQ35" s="305"/>
      <c r="BR35" s="305"/>
      <c r="BS35" s="305"/>
      <c r="BT35" s="305"/>
      <c r="BU35" s="305"/>
      <c r="BV35" s="305"/>
      <c r="BW35" s="305"/>
      <c r="BX35" s="305"/>
      <c r="BY35" s="305"/>
      <c r="BZ35" s="305"/>
      <c r="CA35" s="305"/>
      <c r="CB35" s="305"/>
      <c r="CC35" s="305"/>
      <c r="CD35" s="305"/>
    </row>
    <row r="36" spans="1:82" x14ac:dyDescent="0.3">
      <c r="A36" s="293" t="s">
        <v>434</v>
      </c>
      <c r="B36" s="304">
        <v>0</v>
      </c>
      <c r="C36" s="304">
        <v>0</v>
      </c>
      <c r="D36" s="295">
        <v>1558538.26</v>
      </c>
      <c r="E36" s="295">
        <v>1558538.26</v>
      </c>
      <c r="F36" s="295">
        <v>1558538.26</v>
      </c>
      <c r="G36" s="295">
        <v>1558538.26</v>
      </c>
      <c r="H36" s="295">
        <v>1558538.26</v>
      </c>
      <c r="I36" s="295">
        <v>1558538.26</v>
      </c>
      <c r="J36" s="295">
        <v>1558538.26</v>
      </c>
      <c r="K36" s="295">
        <v>1558538.26</v>
      </c>
      <c r="L36" s="295">
        <v>1558538.26</v>
      </c>
      <c r="M36" s="295">
        <v>1558538.26</v>
      </c>
      <c r="N36" s="295">
        <v>1558538.26</v>
      </c>
      <c r="O36" s="295">
        <v>1558538.26</v>
      </c>
      <c r="P36" s="295">
        <f t="shared" si="2"/>
        <v>18702459.120000001</v>
      </c>
      <c r="Q36" s="295">
        <v>1558538.26</v>
      </c>
      <c r="R36" s="295">
        <v>1558538.26</v>
      </c>
      <c r="S36" s="295">
        <v>1558538.26</v>
      </c>
      <c r="T36" s="295">
        <v>1558538.26</v>
      </c>
      <c r="U36" s="295">
        <v>1558538.26</v>
      </c>
      <c r="V36" s="295">
        <v>1558538.26</v>
      </c>
      <c r="W36" s="295">
        <v>1558538.26</v>
      </c>
      <c r="X36" s="295">
        <v>1558538.26</v>
      </c>
      <c r="Y36" s="295">
        <v>1558538.26</v>
      </c>
      <c r="Z36" s="295">
        <v>1558538.26</v>
      </c>
      <c r="AA36" s="295">
        <v>1558538.26</v>
      </c>
      <c r="AB36" s="295">
        <v>1558538.26</v>
      </c>
      <c r="AC36" s="295">
        <f t="shared" si="3"/>
        <v>18702459.120000001</v>
      </c>
      <c r="AD36" s="295"/>
      <c r="AE36" s="305">
        <v>0</v>
      </c>
      <c r="AF36" s="305">
        <v>0</v>
      </c>
      <c r="AG36" s="305">
        <v>0</v>
      </c>
      <c r="AH36" s="305">
        <v>0</v>
      </c>
      <c r="AI36" s="305">
        <v>0</v>
      </c>
      <c r="AJ36" s="305">
        <v>0</v>
      </c>
      <c r="AK36" s="305">
        <f t="shared" si="0"/>
        <v>0</v>
      </c>
      <c r="AL36" s="305">
        <f t="shared" si="0"/>
        <v>0</v>
      </c>
      <c r="AM36" s="305">
        <f t="shared" si="0"/>
        <v>0</v>
      </c>
      <c r="AN36" s="305">
        <f t="shared" si="0"/>
        <v>0</v>
      </c>
      <c r="AO36" s="305">
        <f t="shared" si="0"/>
        <v>0</v>
      </c>
      <c r="AP36" s="305">
        <f t="shared" si="0"/>
        <v>0</v>
      </c>
      <c r="AQ36" s="295">
        <f t="shared" si="4"/>
        <v>0</v>
      </c>
      <c r="AR36" s="305">
        <f t="shared" si="7"/>
        <v>0</v>
      </c>
      <c r="AS36" s="305">
        <f t="shared" si="7"/>
        <v>0</v>
      </c>
      <c r="AT36" s="305">
        <f t="shared" si="7"/>
        <v>0</v>
      </c>
      <c r="AU36" s="305">
        <f t="shared" si="6"/>
        <v>0</v>
      </c>
      <c r="AV36" s="305">
        <f t="shared" si="6"/>
        <v>0</v>
      </c>
      <c r="AW36" s="305">
        <f t="shared" si="6"/>
        <v>0</v>
      </c>
      <c r="AX36" s="305">
        <f t="shared" si="6"/>
        <v>0</v>
      </c>
      <c r="AY36" s="305">
        <f t="shared" si="6"/>
        <v>0</v>
      </c>
      <c r="AZ36" s="305">
        <f t="shared" si="6"/>
        <v>0</v>
      </c>
      <c r="BA36" s="305">
        <f t="shared" si="6"/>
        <v>0</v>
      </c>
      <c r="BB36" s="305">
        <f t="shared" si="6"/>
        <v>0</v>
      </c>
      <c r="BC36" s="305">
        <f t="shared" si="6"/>
        <v>0</v>
      </c>
      <c r="BD36" s="295">
        <f t="shared" si="5"/>
        <v>0</v>
      </c>
      <c r="BE36" s="305"/>
      <c r="BF36" s="305"/>
      <c r="BG36" s="305"/>
      <c r="BH36" s="305"/>
      <c r="BI36" s="305"/>
      <c r="BJ36" s="305"/>
      <c r="BK36" s="305"/>
      <c r="BL36" s="305"/>
      <c r="BM36" s="305"/>
      <c r="BN36" s="305"/>
      <c r="BO36" s="305"/>
      <c r="BP36" s="305"/>
      <c r="BQ36" s="305"/>
      <c r="BR36" s="305"/>
      <c r="BS36" s="305"/>
      <c r="BT36" s="305"/>
      <c r="BU36" s="305"/>
      <c r="BV36" s="305"/>
      <c r="BW36" s="305"/>
      <c r="BX36" s="305"/>
      <c r="BY36" s="305"/>
      <c r="BZ36" s="305"/>
      <c r="CA36" s="305"/>
      <c r="CB36" s="305"/>
      <c r="CC36" s="305"/>
      <c r="CD36" s="305"/>
    </row>
    <row r="37" spans="1:82" x14ac:dyDescent="0.3">
      <c r="A37" s="293" t="s">
        <v>435</v>
      </c>
      <c r="B37" s="304">
        <v>0</v>
      </c>
      <c r="C37" s="304">
        <v>0</v>
      </c>
      <c r="D37" s="295">
        <v>2549285.0099999998</v>
      </c>
      <c r="E37" s="295">
        <v>2549285.0099999998</v>
      </c>
      <c r="F37" s="295">
        <v>2549285.0099999998</v>
      </c>
      <c r="G37" s="295">
        <v>2549285.0099999998</v>
      </c>
      <c r="H37" s="295">
        <v>2549285.0099999998</v>
      </c>
      <c r="I37" s="295">
        <v>2549285.0099999998</v>
      </c>
      <c r="J37" s="295">
        <v>2549285.0099999998</v>
      </c>
      <c r="K37" s="295">
        <v>2549285.0099999998</v>
      </c>
      <c r="L37" s="295">
        <v>2549285.0099999998</v>
      </c>
      <c r="M37" s="295">
        <v>2549285.0099999998</v>
      </c>
      <c r="N37" s="295">
        <v>2549285.0099999998</v>
      </c>
      <c r="O37" s="295">
        <v>2549285.0099999998</v>
      </c>
      <c r="P37" s="295">
        <f t="shared" si="2"/>
        <v>30591420.11999999</v>
      </c>
      <c r="Q37" s="295">
        <v>2549285.0099999998</v>
      </c>
      <c r="R37" s="295">
        <v>2549285.0099999998</v>
      </c>
      <c r="S37" s="295">
        <v>2549285.0099999998</v>
      </c>
      <c r="T37" s="295">
        <v>2549285.0099999998</v>
      </c>
      <c r="U37" s="295">
        <v>2549285.0099999998</v>
      </c>
      <c r="V37" s="295">
        <v>2549285.0099999998</v>
      </c>
      <c r="W37" s="295">
        <v>2549285.0099999998</v>
      </c>
      <c r="X37" s="295">
        <v>2549285.0099999998</v>
      </c>
      <c r="Y37" s="295">
        <v>2549285.0099999998</v>
      </c>
      <c r="Z37" s="295">
        <v>2549285.0099999998</v>
      </c>
      <c r="AA37" s="295">
        <v>2549285.0099999998</v>
      </c>
      <c r="AB37" s="295">
        <v>2549285.0099999998</v>
      </c>
      <c r="AC37" s="295">
        <f t="shared" si="3"/>
        <v>30591420.11999999</v>
      </c>
      <c r="AD37" s="295"/>
      <c r="AE37" s="305">
        <v>0</v>
      </c>
      <c r="AF37" s="305">
        <v>0</v>
      </c>
      <c r="AG37" s="305">
        <v>0</v>
      </c>
      <c r="AH37" s="305">
        <v>0</v>
      </c>
      <c r="AI37" s="305">
        <v>0</v>
      </c>
      <c r="AJ37" s="305">
        <v>0</v>
      </c>
      <c r="AK37" s="305">
        <f t="shared" si="0"/>
        <v>0</v>
      </c>
      <c r="AL37" s="305">
        <f t="shared" si="0"/>
        <v>0</v>
      </c>
      <c r="AM37" s="305">
        <f t="shared" si="0"/>
        <v>0</v>
      </c>
      <c r="AN37" s="305">
        <f t="shared" si="0"/>
        <v>0</v>
      </c>
      <c r="AO37" s="305">
        <f t="shared" si="0"/>
        <v>0</v>
      </c>
      <c r="AP37" s="305">
        <f t="shared" si="0"/>
        <v>0</v>
      </c>
      <c r="AQ37" s="295">
        <f t="shared" si="4"/>
        <v>0</v>
      </c>
      <c r="AR37" s="305">
        <f t="shared" si="7"/>
        <v>0</v>
      </c>
      <c r="AS37" s="305">
        <f t="shared" si="7"/>
        <v>0</v>
      </c>
      <c r="AT37" s="305">
        <f t="shared" si="7"/>
        <v>0</v>
      </c>
      <c r="AU37" s="305">
        <f t="shared" si="6"/>
        <v>0</v>
      </c>
      <c r="AV37" s="305">
        <f t="shared" si="6"/>
        <v>0</v>
      </c>
      <c r="AW37" s="305">
        <f t="shared" si="6"/>
        <v>0</v>
      </c>
      <c r="AX37" s="305">
        <f t="shared" si="6"/>
        <v>0</v>
      </c>
      <c r="AY37" s="305">
        <f t="shared" si="6"/>
        <v>0</v>
      </c>
      <c r="AZ37" s="305">
        <f t="shared" si="6"/>
        <v>0</v>
      </c>
      <c r="BA37" s="305">
        <f t="shared" si="6"/>
        <v>0</v>
      </c>
      <c r="BB37" s="305">
        <f t="shared" si="6"/>
        <v>0</v>
      </c>
      <c r="BC37" s="305">
        <f t="shared" si="6"/>
        <v>0</v>
      </c>
      <c r="BD37" s="295">
        <f t="shared" si="5"/>
        <v>0</v>
      </c>
      <c r="BE37" s="305"/>
      <c r="BF37" s="305"/>
      <c r="BG37" s="305"/>
      <c r="BH37" s="305"/>
      <c r="BI37" s="305"/>
      <c r="BJ37" s="305"/>
      <c r="BK37" s="305"/>
      <c r="BL37" s="305"/>
      <c r="BM37" s="305"/>
      <c r="BN37" s="305"/>
      <c r="BO37" s="305"/>
      <c r="BP37" s="305"/>
      <c r="BQ37" s="305"/>
      <c r="BR37" s="305"/>
      <c r="BS37" s="305"/>
      <c r="BT37" s="305"/>
      <c r="BU37" s="305"/>
      <c r="BV37" s="305"/>
      <c r="BW37" s="305"/>
      <c r="BX37" s="305"/>
      <c r="BY37" s="305"/>
      <c r="BZ37" s="305"/>
      <c r="CA37" s="305"/>
      <c r="CB37" s="305"/>
      <c r="CC37" s="305"/>
      <c r="CD37" s="305"/>
    </row>
    <row r="38" spans="1:82" x14ac:dyDescent="0.3">
      <c r="A38" s="293" t="s">
        <v>436</v>
      </c>
      <c r="B38" s="304">
        <v>5.7799999999999997E-2</v>
      </c>
      <c r="C38" s="304">
        <v>0</v>
      </c>
      <c r="D38" s="295">
        <v>4560022.0599999996</v>
      </c>
      <c r="E38" s="295">
        <v>4560022.0599999996</v>
      </c>
      <c r="F38" s="295">
        <v>4560022.0599999996</v>
      </c>
      <c r="G38" s="295">
        <v>4560022.0599999996</v>
      </c>
      <c r="H38" s="295">
        <v>4560022.0599999996</v>
      </c>
      <c r="I38" s="295">
        <v>4560022.0599999996</v>
      </c>
      <c r="J38" s="295">
        <v>4560022.0599999996</v>
      </c>
      <c r="K38" s="295">
        <v>4560022.0599999996</v>
      </c>
      <c r="L38" s="295">
        <v>4560022.0599999996</v>
      </c>
      <c r="M38" s="295">
        <v>4560022.0599999996</v>
      </c>
      <c r="N38" s="295">
        <v>4560022.0599999996</v>
      </c>
      <c r="O38" s="295">
        <v>4560022.0599999996</v>
      </c>
      <c r="P38" s="295">
        <f t="shared" si="2"/>
        <v>54720264.720000006</v>
      </c>
      <c r="Q38" s="295">
        <v>4560022.0599999996</v>
      </c>
      <c r="R38" s="295">
        <v>4560022.0599999996</v>
      </c>
      <c r="S38" s="295">
        <v>4560022.0599999996</v>
      </c>
      <c r="T38" s="295">
        <v>4560022.0599999996</v>
      </c>
      <c r="U38" s="295">
        <v>4560022.0599999996</v>
      </c>
      <c r="V38" s="295">
        <v>4560022.0599999996</v>
      </c>
      <c r="W38" s="295">
        <v>4560022.0599999996</v>
      </c>
      <c r="X38" s="295">
        <v>4560022.0599999996</v>
      </c>
      <c r="Y38" s="295">
        <v>4560022.0599999996</v>
      </c>
      <c r="Z38" s="295">
        <v>4560022.0599999996</v>
      </c>
      <c r="AA38" s="295">
        <v>4560022.0599999996</v>
      </c>
      <c r="AB38" s="295">
        <v>4560022.0599999996</v>
      </c>
      <c r="AC38" s="295">
        <f t="shared" si="3"/>
        <v>54720264.720000006</v>
      </c>
      <c r="AD38" s="295"/>
      <c r="AE38" s="305">
        <v>21964.1</v>
      </c>
      <c r="AF38" s="305">
        <v>21964.1</v>
      </c>
      <c r="AG38" s="305">
        <v>21964.1</v>
      </c>
      <c r="AH38" s="305">
        <v>21964.1</v>
      </c>
      <c r="AI38" s="305">
        <v>21964.1</v>
      </c>
      <c r="AJ38" s="305">
        <v>21964.1</v>
      </c>
      <c r="AK38" s="305">
        <f t="shared" si="0"/>
        <v>21964.11</v>
      </c>
      <c r="AL38" s="305">
        <f t="shared" si="0"/>
        <v>21964.11</v>
      </c>
      <c r="AM38" s="305">
        <f t="shared" si="0"/>
        <v>21964.11</v>
      </c>
      <c r="AN38" s="305">
        <f t="shared" si="0"/>
        <v>21964.11</v>
      </c>
      <c r="AO38" s="305">
        <f t="shared" si="0"/>
        <v>21964.11</v>
      </c>
      <c r="AP38" s="305">
        <f t="shared" si="0"/>
        <v>21964.11</v>
      </c>
      <c r="AQ38" s="295">
        <f t="shared" si="4"/>
        <v>263569.25999999995</v>
      </c>
      <c r="AR38" s="305">
        <f t="shared" si="7"/>
        <v>0</v>
      </c>
      <c r="AS38" s="305">
        <f t="shared" si="7"/>
        <v>0</v>
      </c>
      <c r="AT38" s="305">
        <f t="shared" si="7"/>
        <v>0</v>
      </c>
      <c r="AU38" s="305">
        <f t="shared" si="6"/>
        <v>0</v>
      </c>
      <c r="AV38" s="305">
        <f t="shared" si="6"/>
        <v>0</v>
      </c>
      <c r="AW38" s="305">
        <f t="shared" si="6"/>
        <v>0</v>
      </c>
      <c r="AX38" s="305">
        <f t="shared" si="6"/>
        <v>0</v>
      </c>
      <c r="AY38" s="305">
        <f t="shared" si="6"/>
        <v>0</v>
      </c>
      <c r="AZ38" s="305">
        <f t="shared" si="6"/>
        <v>0</v>
      </c>
      <c r="BA38" s="305">
        <f t="shared" si="6"/>
        <v>0</v>
      </c>
      <c r="BB38" s="305">
        <f t="shared" si="6"/>
        <v>0</v>
      </c>
      <c r="BC38" s="305">
        <f t="shared" si="6"/>
        <v>0</v>
      </c>
      <c r="BD38" s="295">
        <f t="shared" si="5"/>
        <v>0</v>
      </c>
      <c r="BE38" s="305"/>
      <c r="BF38" s="305"/>
      <c r="BG38" s="305"/>
      <c r="BH38" s="305"/>
      <c r="BI38" s="305"/>
      <c r="BJ38" s="305"/>
      <c r="BK38" s="305"/>
      <c r="BL38" s="305"/>
      <c r="BM38" s="305"/>
      <c r="BN38" s="305"/>
      <c r="BO38" s="305"/>
      <c r="BP38" s="305"/>
      <c r="BQ38" s="305"/>
      <c r="BR38" s="305"/>
      <c r="BS38" s="305"/>
      <c r="BT38" s="305"/>
      <c r="BU38" s="305"/>
      <c r="BV38" s="305"/>
      <c r="BW38" s="305"/>
      <c r="BX38" s="305"/>
      <c r="BY38" s="305"/>
      <c r="BZ38" s="305"/>
      <c r="CA38" s="305"/>
      <c r="CB38" s="305"/>
      <c r="CC38" s="305"/>
      <c r="CD38" s="305"/>
    </row>
    <row r="39" spans="1:82" x14ac:dyDescent="0.3">
      <c r="A39" s="293" t="s">
        <v>437</v>
      </c>
      <c r="B39" s="304">
        <v>0</v>
      </c>
      <c r="C39" s="304">
        <v>0</v>
      </c>
      <c r="D39" s="295">
        <v>37239.96</v>
      </c>
      <c r="E39" s="295">
        <v>37239.96</v>
      </c>
      <c r="F39" s="295">
        <v>37239.96</v>
      </c>
      <c r="G39" s="295">
        <v>37239.96</v>
      </c>
      <c r="H39" s="295">
        <v>37239.96</v>
      </c>
      <c r="I39" s="295">
        <v>37239.96</v>
      </c>
      <c r="J39" s="295">
        <v>37239.96</v>
      </c>
      <c r="K39" s="295">
        <v>37239.96</v>
      </c>
      <c r="L39" s="295">
        <v>37239.96</v>
      </c>
      <c r="M39" s="295">
        <v>37239.96</v>
      </c>
      <c r="N39" s="295">
        <v>37239.96</v>
      </c>
      <c r="O39" s="295">
        <v>37239.96</v>
      </c>
      <c r="P39" s="295">
        <f t="shared" si="2"/>
        <v>446879.52000000008</v>
      </c>
      <c r="Q39" s="295">
        <v>37239.96</v>
      </c>
      <c r="R39" s="295">
        <v>37239.96</v>
      </c>
      <c r="S39" s="295">
        <v>37239.96</v>
      </c>
      <c r="T39" s="295">
        <v>37239.96</v>
      </c>
      <c r="U39" s="295">
        <v>37239.96</v>
      </c>
      <c r="V39" s="295">
        <v>37239.96</v>
      </c>
      <c r="W39" s="295">
        <v>37239.96</v>
      </c>
      <c r="X39" s="295">
        <v>37239.96</v>
      </c>
      <c r="Y39" s="295">
        <v>37239.96</v>
      </c>
      <c r="Z39" s="295">
        <v>37239.96</v>
      </c>
      <c r="AA39" s="295">
        <v>37239.96</v>
      </c>
      <c r="AB39" s="295">
        <v>37239.96</v>
      </c>
      <c r="AC39" s="295">
        <f t="shared" si="3"/>
        <v>446879.52000000008</v>
      </c>
      <c r="AD39" s="295"/>
      <c r="AE39" s="305">
        <v>0</v>
      </c>
      <c r="AF39" s="305">
        <v>0</v>
      </c>
      <c r="AG39" s="305">
        <v>0</v>
      </c>
      <c r="AH39" s="305">
        <v>0</v>
      </c>
      <c r="AI39" s="305">
        <v>0</v>
      </c>
      <c r="AJ39" s="305">
        <v>0</v>
      </c>
      <c r="AK39" s="305">
        <f t="shared" si="0"/>
        <v>0</v>
      </c>
      <c r="AL39" s="305">
        <f t="shared" si="0"/>
        <v>0</v>
      </c>
      <c r="AM39" s="305">
        <f t="shared" si="0"/>
        <v>0</v>
      </c>
      <c r="AN39" s="305">
        <f t="shared" si="0"/>
        <v>0</v>
      </c>
      <c r="AO39" s="305">
        <f t="shared" si="0"/>
        <v>0</v>
      </c>
      <c r="AP39" s="305">
        <f t="shared" si="0"/>
        <v>0</v>
      </c>
      <c r="AQ39" s="295">
        <f t="shared" si="4"/>
        <v>0</v>
      </c>
      <c r="AR39" s="305">
        <f t="shared" si="7"/>
        <v>0</v>
      </c>
      <c r="AS39" s="305">
        <f t="shared" si="7"/>
        <v>0</v>
      </c>
      <c r="AT39" s="305">
        <f t="shared" si="7"/>
        <v>0</v>
      </c>
      <c r="AU39" s="305">
        <f t="shared" si="6"/>
        <v>0</v>
      </c>
      <c r="AV39" s="305">
        <f t="shared" si="6"/>
        <v>0</v>
      </c>
      <c r="AW39" s="305">
        <f t="shared" si="6"/>
        <v>0</v>
      </c>
      <c r="AX39" s="305">
        <f t="shared" si="6"/>
        <v>0</v>
      </c>
      <c r="AY39" s="305">
        <f t="shared" si="6"/>
        <v>0</v>
      </c>
      <c r="AZ39" s="305">
        <f t="shared" si="6"/>
        <v>0</v>
      </c>
      <c r="BA39" s="305">
        <f t="shared" si="6"/>
        <v>0</v>
      </c>
      <c r="BB39" s="305">
        <f t="shared" si="6"/>
        <v>0</v>
      </c>
      <c r="BC39" s="305">
        <f t="shared" si="6"/>
        <v>0</v>
      </c>
      <c r="BD39" s="295">
        <f t="shared" si="5"/>
        <v>0</v>
      </c>
      <c r="BE39" s="305"/>
      <c r="BF39" s="305"/>
      <c r="BG39" s="305"/>
      <c r="BH39" s="305"/>
      <c r="BI39" s="305"/>
      <c r="BJ39" s="305"/>
      <c r="BK39" s="305"/>
      <c r="BL39" s="305"/>
      <c r="BM39" s="305"/>
      <c r="BN39" s="305"/>
      <c r="BO39" s="305"/>
      <c r="BP39" s="305"/>
      <c r="BQ39" s="305"/>
      <c r="BR39" s="305"/>
      <c r="BS39" s="305"/>
      <c r="BT39" s="305"/>
      <c r="BU39" s="305"/>
      <c r="BV39" s="305"/>
      <c r="BW39" s="305"/>
      <c r="BX39" s="305"/>
      <c r="BY39" s="305"/>
      <c r="BZ39" s="305"/>
      <c r="CA39" s="305"/>
      <c r="CB39" s="305"/>
      <c r="CC39" s="305"/>
      <c r="CD39" s="305"/>
    </row>
    <row r="40" spans="1:82" x14ac:dyDescent="0.3">
      <c r="A40" s="293" t="s">
        <v>438</v>
      </c>
      <c r="B40" s="304">
        <v>9.8999999999999991E-3</v>
      </c>
      <c r="C40" s="304">
        <v>1.5099999999999999E-2</v>
      </c>
      <c r="D40" s="295">
        <v>1102956.3899999999</v>
      </c>
      <c r="E40" s="295">
        <v>1102956.3899999999</v>
      </c>
      <c r="F40" s="295">
        <v>1102956.3899999999</v>
      </c>
      <c r="G40" s="295">
        <v>1102956.3899999999</v>
      </c>
      <c r="H40" s="295">
        <v>1102956.3899999999</v>
      </c>
      <c r="I40" s="295">
        <v>1102956.3899999999</v>
      </c>
      <c r="J40" s="295">
        <v>1102956.3899999999</v>
      </c>
      <c r="K40" s="295">
        <v>1106956.3899999999</v>
      </c>
      <c r="L40" s="295">
        <v>1110956.3899999999</v>
      </c>
      <c r="M40" s="295">
        <v>1110956.3899999999</v>
      </c>
      <c r="N40" s="295">
        <v>1110956.3899999999</v>
      </c>
      <c r="O40" s="295">
        <v>1110956.3899999999</v>
      </c>
      <c r="P40" s="295">
        <f t="shared" si="2"/>
        <v>13271476.680000002</v>
      </c>
      <c r="Q40" s="295">
        <v>1110956.3899999999</v>
      </c>
      <c r="R40" s="295">
        <v>1110956.3899999999</v>
      </c>
      <c r="S40" s="295">
        <v>1110956.3899999999</v>
      </c>
      <c r="T40" s="295">
        <v>1110956.3899999999</v>
      </c>
      <c r="U40" s="295">
        <v>1110956.3899999999</v>
      </c>
      <c r="V40" s="295">
        <v>1110956.3899999999</v>
      </c>
      <c r="W40" s="295">
        <v>1110956.3899999999</v>
      </c>
      <c r="X40" s="295">
        <v>1110956.3899999999</v>
      </c>
      <c r="Y40" s="295">
        <v>1110956.3899999999</v>
      </c>
      <c r="Z40" s="295">
        <v>1110956.3899999999</v>
      </c>
      <c r="AA40" s="295">
        <v>1110956.3899999999</v>
      </c>
      <c r="AB40" s="295">
        <v>1110956.3899999999</v>
      </c>
      <c r="AC40" s="295">
        <f t="shared" si="3"/>
        <v>13331476.680000002</v>
      </c>
      <c r="AD40" s="295"/>
      <c r="AE40" s="305">
        <v>909.94</v>
      </c>
      <c r="AF40" s="305">
        <v>909.94</v>
      </c>
      <c r="AG40" s="305">
        <v>909.94</v>
      </c>
      <c r="AH40" s="305">
        <v>909.94</v>
      </c>
      <c r="AI40" s="305">
        <v>909.94</v>
      </c>
      <c r="AJ40" s="305">
        <v>909.94</v>
      </c>
      <c r="AK40" s="305">
        <f t="shared" si="0"/>
        <v>909.94</v>
      </c>
      <c r="AL40" s="305">
        <f t="shared" si="0"/>
        <v>913.24</v>
      </c>
      <c r="AM40" s="305">
        <f t="shared" si="0"/>
        <v>916.54</v>
      </c>
      <c r="AN40" s="305">
        <f t="shared" si="0"/>
        <v>916.54</v>
      </c>
      <c r="AO40" s="305">
        <f t="shared" si="0"/>
        <v>916.54</v>
      </c>
      <c r="AP40" s="305">
        <f t="shared" si="0"/>
        <v>916.54</v>
      </c>
      <c r="AQ40" s="295">
        <f t="shared" si="4"/>
        <v>10948.980000000003</v>
      </c>
      <c r="AR40" s="305">
        <f t="shared" si="7"/>
        <v>1397.95</v>
      </c>
      <c r="AS40" s="305">
        <f t="shared" si="7"/>
        <v>1397.95</v>
      </c>
      <c r="AT40" s="305">
        <f t="shared" si="7"/>
        <v>1397.95</v>
      </c>
      <c r="AU40" s="305">
        <f t="shared" si="6"/>
        <v>1397.95</v>
      </c>
      <c r="AV40" s="305">
        <f t="shared" si="6"/>
        <v>1397.95</v>
      </c>
      <c r="AW40" s="305">
        <f t="shared" si="6"/>
        <v>1397.95</v>
      </c>
      <c r="AX40" s="305">
        <f t="shared" si="6"/>
        <v>1397.95</v>
      </c>
      <c r="AY40" s="305">
        <f t="shared" si="6"/>
        <v>1397.95</v>
      </c>
      <c r="AZ40" s="305">
        <f t="shared" si="6"/>
        <v>1397.95</v>
      </c>
      <c r="BA40" s="305">
        <f t="shared" si="6"/>
        <v>1397.95</v>
      </c>
      <c r="BB40" s="305">
        <f t="shared" si="6"/>
        <v>1397.95</v>
      </c>
      <c r="BC40" s="305">
        <f t="shared" si="6"/>
        <v>1397.95</v>
      </c>
      <c r="BD40" s="295">
        <f t="shared" si="5"/>
        <v>16775.400000000005</v>
      </c>
      <c r="BE40" s="305"/>
      <c r="BF40" s="305"/>
      <c r="BG40" s="305"/>
      <c r="BH40" s="305"/>
      <c r="BI40" s="305"/>
      <c r="BJ40" s="305"/>
      <c r="BK40" s="305"/>
      <c r="BL40" s="305"/>
      <c r="BM40" s="305"/>
      <c r="BN40" s="305"/>
      <c r="BO40" s="305"/>
      <c r="BP40" s="305"/>
      <c r="BQ40" s="305"/>
      <c r="BR40" s="305"/>
      <c r="BS40" s="305"/>
      <c r="BT40" s="305"/>
      <c r="BU40" s="305"/>
      <c r="BV40" s="305"/>
      <c r="BW40" s="305"/>
      <c r="BX40" s="305"/>
      <c r="BY40" s="305"/>
      <c r="BZ40" s="305"/>
      <c r="CA40" s="305"/>
      <c r="CB40" s="305"/>
      <c r="CC40" s="305"/>
      <c r="CD40" s="305"/>
    </row>
    <row r="41" spans="1:82" x14ac:dyDescent="0.3">
      <c r="A41" s="293" t="s">
        <v>439</v>
      </c>
      <c r="B41" s="304">
        <v>1.2799999999999999E-2</v>
      </c>
      <c r="C41" s="304">
        <v>1.2299999999999998E-2</v>
      </c>
      <c r="D41" s="295">
        <v>5556451.46</v>
      </c>
      <c r="E41" s="295">
        <v>5556451.46</v>
      </c>
      <c r="F41" s="295">
        <v>5556451.46</v>
      </c>
      <c r="G41" s="295">
        <v>5556451.46</v>
      </c>
      <c r="H41" s="295">
        <v>5556451.46</v>
      </c>
      <c r="I41" s="295">
        <v>5556451.46</v>
      </c>
      <c r="J41" s="295">
        <v>5556451.46</v>
      </c>
      <c r="K41" s="295">
        <v>5556451.46</v>
      </c>
      <c r="L41" s="295">
        <v>5556451.46</v>
      </c>
      <c r="M41" s="295">
        <v>5556451.46</v>
      </c>
      <c r="N41" s="295">
        <v>5556451.46</v>
      </c>
      <c r="O41" s="295">
        <v>5556451.46</v>
      </c>
      <c r="P41" s="295">
        <f t="shared" si="2"/>
        <v>66677417.520000003</v>
      </c>
      <c r="Q41" s="295">
        <v>5556451.46</v>
      </c>
      <c r="R41" s="295">
        <v>5556451.46</v>
      </c>
      <c r="S41" s="295">
        <v>5556451.46</v>
      </c>
      <c r="T41" s="295">
        <v>5556451.46</v>
      </c>
      <c r="U41" s="295">
        <v>5556451.46</v>
      </c>
      <c r="V41" s="295">
        <v>5556451.46</v>
      </c>
      <c r="W41" s="295">
        <v>5556451.46</v>
      </c>
      <c r="X41" s="295">
        <v>5556451.46</v>
      </c>
      <c r="Y41" s="295">
        <v>5556451.46</v>
      </c>
      <c r="Z41" s="295">
        <v>5556451.46</v>
      </c>
      <c r="AA41" s="295">
        <v>5556451.46</v>
      </c>
      <c r="AB41" s="295">
        <v>5556451.46</v>
      </c>
      <c r="AC41" s="295">
        <f t="shared" si="3"/>
        <v>66677417.520000003</v>
      </c>
      <c r="AD41" s="295"/>
      <c r="AE41" s="305">
        <v>5926.88</v>
      </c>
      <c r="AF41" s="305">
        <v>5926.88</v>
      </c>
      <c r="AG41" s="305">
        <v>5926.88</v>
      </c>
      <c r="AH41" s="305">
        <v>5926.88</v>
      </c>
      <c r="AI41" s="305">
        <v>5926.88</v>
      </c>
      <c r="AJ41" s="305">
        <v>5926.88</v>
      </c>
      <c r="AK41" s="305">
        <f t="shared" si="0"/>
        <v>5926.88</v>
      </c>
      <c r="AL41" s="305">
        <f t="shared" si="0"/>
        <v>5926.88</v>
      </c>
      <c r="AM41" s="305">
        <f t="shared" si="0"/>
        <v>5926.88</v>
      </c>
      <c r="AN41" s="305">
        <f t="shared" si="0"/>
        <v>5926.88</v>
      </c>
      <c r="AO41" s="305">
        <f t="shared" si="0"/>
        <v>5926.88</v>
      </c>
      <c r="AP41" s="305">
        <f t="shared" si="0"/>
        <v>5926.88</v>
      </c>
      <c r="AQ41" s="295">
        <f t="shared" si="4"/>
        <v>71122.559999999983</v>
      </c>
      <c r="AR41" s="305">
        <f t="shared" si="7"/>
        <v>5695.36</v>
      </c>
      <c r="AS41" s="305">
        <f t="shared" si="7"/>
        <v>5695.36</v>
      </c>
      <c r="AT41" s="305">
        <f t="shared" si="7"/>
        <v>5695.36</v>
      </c>
      <c r="AU41" s="305">
        <f t="shared" si="6"/>
        <v>5695.36</v>
      </c>
      <c r="AV41" s="305">
        <f t="shared" si="6"/>
        <v>5695.36</v>
      </c>
      <c r="AW41" s="305">
        <f t="shared" si="6"/>
        <v>5695.36</v>
      </c>
      <c r="AX41" s="305">
        <f t="shared" si="6"/>
        <v>5695.36</v>
      </c>
      <c r="AY41" s="305">
        <f t="shared" si="6"/>
        <v>5695.36</v>
      </c>
      <c r="AZ41" s="305">
        <f t="shared" si="6"/>
        <v>5695.36</v>
      </c>
      <c r="BA41" s="305">
        <f t="shared" si="6"/>
        <v>5695.36</v>
      </c>
      <c r="BB41" s="305">
        <f t="shared" si="6"/>
        <v>5695.36</v>
      </c>
      <c r="BC41" s="305">
        <f t="shared" si="6"/>
        <v>5695.36</v>
      </c>
      <c r="BD41" s="295">
        <f t="shared" si="5"/>
        <v>68344.319999999992</v>
      </c>
      <c r="BE41" s="305"/>
      <c r="BF41" s="305"/>
      <c r="BG41" s="305"/>
      <c r="BH41" s="305"/>
      <c r="BI41" s="305"/>
      <c r="BJ41" s="305"/>
      <c r="BK41" s="305"/>
      <c r="BL41" s="305"/>
      <c r="BM41" s="305"/>
      <c r="BN41" s="305"/>
      <c r="BO41" s="305"/>
      <c r="BP41" s="305"/>
      <c r="BQ41" s="305"/>
      <c r="BR41" s="305"/>
      <c r="BS41" s="305"/>
      <c r="BT41" s="305"/>
      <c r="BU41" s="305"/>
      <c r="BV41" s="305"/>
      <c r="BW41" s="305"/>
      <c r="BX41" s="305"/>
      <c r="BY41" s="305"/>
      <c r="BZ41" s="305"/>
      <c r="CA41" s="305"/>
      <c r="CB41" s="305"/>
      <c r="CC41" s="305"/>
      <c r="CD41" s="305"/>
    </row>
    <row r="42" spans="1:82" x14ac:dyDescent="0.3">
      <c r="A42" s="293" t="s">
        <v>440</v>
      </c>
      <c r="B42" s="304">
        <v>1.8200000000000001E-2</v>
      </c>
      <c r="C42" s="304">
        <v>1.8400000000000003E-2</v>
      </c>
      <c r="D42" s="295">
        <v>99357525.340000004</v>
      </c>
      <c r="E42" s="295">
        <v>99069758.079999998</v>
      </c>
      <c r="F42" s="295">
        <v>96789616.640000001</v>
      </c>
      <c r="G42" s="295">
        <v>94508261.760000005</v>
      </c>
      <c r="H42" s="295">
        <v>94546243.75</v>
      </c>
      <c r="I42" s="295">
        <v>94576021.109999999</v>
      </c>
      <c r="J42" s="295">
        <v>94567903.109999999</v>
      </c>
      <c r="K42" s="295">
        <v>94577222.444999993</v>
      </c>
      <c r="L42" s="295">
        <v>94586541.780000001</v>
      </c>
      <c r="M42" s="295">
        <v>94594659.780000001</v>
      </c>
      <c r="N42" s="295">
        <v>94602777.780000001</v>
      </c>
      <c r="O42" s="295">
        <v>94602777.780000001</v>
      </c>
      <c r="P42" s="295">
        <f t="shared" si="2"/>
        <v>1146379309.3549998</v>
      </c>
      <c r="Q42" s="295">
        <f>94602777.78-Q44</f>
        <v>90040177.480000004</v>
      </c>
      <c r="R42" s="295">
        <v>90040177.480000004</v>
      </c>
      <c r="S42" s="295">
        <v>90040177.480000004</v>
      </c>
      <c r="T42" s="295">
        <v>90040177.480000004</v>
      </c>
      <c r="U42" s="295">
        <v>90040177.480000004</v>
      </c>
      <c r="V42" s="295">
        <v>90040177.480000004</v>
      </c>
      <c r="W42" s="295">
        <v>90040177.480000004</v>
      </c>
      <c r="X42" s="295">
        <v>90040177.480000004</v>
      </c>
      <c r="Y42" s="295">
        <v>90040177.480000004</v>
      </c>
      <c r="Z42" s="295">
        <v>90040177.480000004</v>
      </c>
      <c r="AA42" s="295">
        <v>90040177.480000004</v>
      </c>
      <c r="AB42" s="295">
        <v>90040177.480000004</v>
      </c>
      <c r="AC42" s="295">
        <f t="shared" si="3"/>
        <v>1080482129.76</v>
      </c>
      <c r="AD42" s="295"/>
      <c r="AE42" s="305">
        <v>150692.25</v>
      </c>
      <c r="AF42" s="305">
        <v>150255.79999999999</v>
      </c>
      <c r="AG42" s="305">
        <v>146797.58000000002</v>
      </c>
      <c r="AH42" s="305">
        <v>143337.53</v>
      </c>
      <c r="AI42" s="305">
        <v>143395.13999999998</v>
      </c>
      <c r="AJ42" s="305">
        <v>143440.29999999999</v>
      </c>
      <c r="AK42" s="305">
        <f t="shared" si="0"/>
        <v>143427.99</v>
      </c>
      <c r="AL42" s="305">
        <f t="shared" si="0"/>
        <v>143442.12</v>
      </c>
      <c r="AM42" s="305">
        <f t="shared" si="0"/>
        <v>143456.26</v>
      </c>
      <c r="AN42" s="305">
        <f t="shared" si="0"/>
        <v>143468.57</v>
      </c>
      <c r="AO42" s="305">
        <f t="shared" si="0"/>
        <v>143480.88</v>
      </c>
      <c r="AP42" s="305">
        <f t="shared" si="0"/>
        <v>143480.88</v>
      </c>
      <c r="AQ42" s="295">
        <f t="shared" si="4"/>
        <v>1738675.2999999998</v>
      </c>
      <c r="AR42" s="305">
        <f t="shared" si="7"/>
        <v>138061.60999999999</v>
      </c>
      <c r="AS42" s="305">
        <f t="shared" si="7"/>
        <v>138061.60999999999</v>
      </c>
      <c r="AT42" s="305">
        <f t="shared" si="7"/>
        <v>138061.60999999999</v>
      </c>
      <c r="AU42" s="305">
        <f t="shared" si="6"/>
        <v>138061.60999999999</v>
      </c>
      <c r="AV42" s="305">
        <f t="shared" si="6"/>
        <v>138061.60999999999</v>
      </c>
      <c r="AW42" s="305">
        <f t="shared" si="6"/>
        <v>138061.60999999999</v>
      </c>
      <c r="AX42" s="305">
        <f t="shared" si="6"/>
        <v>138061.60999999999</v>
      </c>
      <c r="AY42" s="305">
        <f t="shared" si="6"/>
        <v>138061.60999999999</v>
      </c>
      <c r="AZ42" s="305">
        <f t="shared" si="6"/>
        <v>138061.60999999999</v>
      </c>
      <c r="BA42" s="305">
        <f t="shared" si="6"/>
        <v>138061.60999999999</v>
      </c>
      <c r="BB42" s="305">
        <f t="shared" si="6"/>
        <v>138061.60999999999</v>
      </c>
      <c r="BC42" s="305">
        <f t="shared" si="6"/>
        <v>138061.60999999999</v>
      </c>
      <c r="BD42" s="295">
        <f t="shared" si="5"/>
        <v>1656739.3199999994</v>
      </c>
      <c r="BE42" s="305"/>
      <c r="BF42" s="305"/>
      <c r="BG42" s="305"/>
      <c r="BH42" s="305"/>
      <c r="BI42" s="305"/>
      <c r="BJ42" s="305"/>
      <c r="BK42" s="305"/>
      <c r="BL42" s="305"/>
      <c r="BM42" s="305"/>
      <c r="BN42" s="305"/>
      <c r="BO42" s="305"/>
      <c r="BP42" s="305"/>
      <c r="BQ42" s="305"/>
      <c r="BR42" s="305"/>
      <c r="BS42" s="305"/>
      <c r="BT42" s="305"/>
      <c r="BU42" s="305"/>
      <c r="BV42" s="305"/>
      <c r="BW42" s="305"/>
      <c r="BX42" s="305"/>
      <c r="BY42" s="305"/>
      <c r="BZ42" s="305"/>
      <c r="CA42" s="305"/>
      <c r="CB42" s="305"/>
      <c r="CC42" s="305"/>
      <c r="CD42" s="305"/>
    </row>
    <row r="43" spans="1:82" x14ac:dyDescent="0.3">
      <c r="A43" s="293" t="s">
        <v>441</v>
      </c>
      <c r="B43" s="304">
        <v>1.8200000000000001E-2</v>
      </c>
      <c r="C43" s="304">
        <v>1.8400000000000003E-2</v>
      </c>
      <c r="D43" s="295">
        <v>468724.34</v>
      </c>
      <c r="E43" s="295">
        <v>468724.34</v>
      </c>
      <c r="F43" s="295">
        <v>468724.34</v>
      </c>
      <c r="G43" s="295">
        <v>468724.34</v>
      </c>
      <c r="H43" s="295">
        <v>468724.34</v>
      </c>
      <c r="I43" s="295">
        <v>468724.34</v>
      </c>
      <c r="J43" s="295">
        <v>468724.34</v>
      </c>
      <c r="K43" s="295">
        <v>468724.34</v>
      </c>
      <c r="L43" s="295">
        <v>468724.34</v>
      </c>
      <c r="M43" s="295">
        <v>468724.34</v>
      </c>
      <c r="N43" s="295">
        <v>468724.34</v>
      </c>
      <c r="O43" s="295">
        <v>468724.34</v>
      </c>
      <c r="P43" s="295">
        <f t="shared" si="2"/>
        <v>5624692.0799999991</v>
      </c>
      <c r="Q43" s="295">
        <v>468724.34</v>
      </c>
      <c r="R43" s="295">
        <v>468724.34</v>
      </c>
      <c r="S43" s="295">
        <v>468724.34</v>
      </c>
      <c r="T43" s="295">
        <v>468724.34</v>
      </c>
      <c r="U43" s="295">
        <v>468724.34</v>
      </c>
      <c r="V43" s="295">
        <v>468724.34</v>
      </c>
      <c r="W43" s="295">
        <v>468724.34</v>
      </c>
      <c r="X43" s="295">
        <v>468724.34</v>
      </c>
      <c r="Y43" s="295">
        <v>468724.34</v>
      </c>
      <c r="Z43" s="295">
        <v>468724.34</v>
      </c>
      <c r="AA43" s="295">
        <v>468724.34</v>
      </c>
      <c r="AB43" s="295">
        <v>468724.34</v>
      </c>
      <c r="AC43" s="295">
        <f t="shared" si="3"/>
        <v>5624692.0799999991</v>
      </c>
      <c r="AD43" s="295"/>
      <c r="AE43" s="305">
        <v>710.90000000000009</v>
      </c>
      <c r="AF43" s="305">
        <v>710.90000000000009</v>
      </c>
      <c r="AG43" s="305">
        <v>710.90000000000009</v>
      </c>
      <c r="AH43" s="305">
        <v>710.90000000000009</v>
      </c>
      <c r="AI43" s="305">
        <v>710.90000000000009</v>
      </c>
      <c r="AJ43" s="305">
        <v>710.90000000000009</v>
      </c>
      <c r="AK43" s="305">
        <f t="shared" si="0"/>
        <v>710.9</v>
      </c>
      <c r="AL43" s="305">
        <f t="shared" si="0"/>
        <v>710.9</v>
      </c>
      <c r="AM43" s="305">
        <f t="shared" si="0"/>
        <v>710.9</v>
      </c>
      <c r="AN43" s="305">
        <f t="shared" si="0"/>
        <v>710.9</v>
      </c>
      <c r="AO43" s="305">
        <f t="shared" si="0"/>
        <v>710.9</v>
      </c>
      <c r="AP43" s="305">
        <f t="shared" si="0"/>
        <v>710.9</v>
      </c>
      <c r="AQ43" s="295">
        <f t="shared" si="4"/>
        <v>8530.7999999999993</v>
      </c>
      <c r="AR43" s="305">
        <f t="shared" si="7"/>
        <v>718.71</v>
      </c>
      <c r="AS43" s="305">
        <f t="shared" si="7"/>
        <v>718.71</v>
      </c>
      <c r="AT43" s="305">
        <f t="shared" si="7"/>
        <v>718.71</v>
      </c>
      <c r="AU43" s="305">
        <f t="shared" si="6"/>
        <v>718.71</v>
      </c>
      <c r="AV43" s="305">
        <f t="shared" si="6"/>
        <v>718.71</v>
      </c>
      <c r="AW43" s="305">
        <f t="shared" si="6"/>
        <v>718.71</v>
      </c>
      <c r="AX43" s="305">
        <f t="shared" si="6"/>
        <v>718.71</v>
      </c>
      <c r="AY43" s="305">
        <f t="shared" si="6"/>
        <v>718.71</v>
      </c>
      <c r="AZ43" s="305">
        <f t="shared" si="6"/>
        <v>718.71</v>
      </c>
      <c r="BA43" s="305">
        <f t="shared" si="6"/>
        <v>718.71</v>
      </c>
      <c r="BB43" s="305">
        <f t="shared" si="6"/>
        <v>718.71</v>
      </c>
      <c r="BC43" s="305">
        <f t="shared" si="6"/>
        <v>718.71</v>
      </c>
      <c r="BD43" s="295">
        <f t="shared" si="5"/>
        <v>8624.52</v>
      </c>
      <c r="BE43" s="305">
        <f>BD43</f>
        <v>8624.52</v>
      </c>
      <c r="BF43" s="305"/>
      <c r="BG43" s="305"/>
      <c r="BH43" s="305"/>
      <c r="BI43" s="305"/>
      <c r="BJ43" s="305"/>
      <c r="BK43" s="305"/>
      <c r="BL43" s="305"/>
      <c r="BM43" s="305"/>
      <c r="BN43" s="305"/>
      <c r="BO43" s="305"/>
      <c r="BP43" s="305"/>
      <c r="BQ43" s="305"/>
      <c r="BR43" s="305"/>
      <c r="BS43" s="305"/>
      <c r="BT43" s="305"/>
      <c r="BU43" s="305"/>
      <c r="BV43" s="305"/>
      <c r="BW43" s="305"/>
      <c r="BX43" s="305"/>
      <c r="BY43" s="305"/>
      <c r="BZ43" s="305"/>
      <c r="CA43" s="305"/>
      <c r="CB43" s="305"/>
      <c r="CC43" s="305"/>
      <c r="CD43" s="305"/>
    </row>
    <row r="44" spans="1:82" x14ac:dyDescent="0.3">
      <c r="A44" s="293" t="s">
        <v>442</v>
      </c>
      <c r="B44" s="304">
        <v>0</v>
      </c>
      <c r="C44" s="304">
        <v>1.06E-2</v>
      </c>
      <c r="D44" s="295">
        <v>0</v>
      </c>
      <c r="E44" s="295">
        <v>0</v>
      </c>
      <c r="F44" s="295">
        <v>0</v>
      </c>
      <c r="G44" s="295">
        <v>0</v>
      </c>
      <c r="H44" s="295">
        <v>0</v>
      </c>
      <c r="I44" s="295">
        <v>0</v>
      </c>
      <c r="J44" s="295">
        <v>0</v>
      </c>
      <c r="K44" s="295">
        <v>0</v>
      </c>
      <c r="L44" s="295">
        <v>0</v>
      </c>
      <c r="M44" s="295">
        <v>0</v>
      </c>
      <c r="N44" s="295">
        <v>0</v>
      </c>
      <c r="O44" s="295">
        <v>0</v>
      </c>
      <c r="P44" s="295">
        <f t="shared" si="2"/>
        <v>0</v>
      </c>
      <c r="Q44" s="295">
        <v>4562600.3</v>
      </c>
      <c r="R44" s="295">
        <v>4562600.3</v>
      </c>
      <c r="S44" s="295">
        <v>4562600.3</v>
      </c>
      <c r="T44" s="295">
        <v>4562600.3</v>
      </c>
      <c r="U44" s="295">
        <v>4562600.3</v>
      </c>
      <c r="V44" s="295">
        <v>4562600.3</v>
      </c>
      <c r="W44" s="295">
        <v>4562600.3</v>
      </c>
      <c r="X44" s="295">
        <v>4562600.3</v>
      </c>
      <c r="Y44" s="295">
        <v>4562600.3</v>
      </c>
      <c r="Z44" s="295">
        <v>4562600.3</v>
      </c>
      <c r="AA44" s="295">
        <v>4562600.3</v>
      </c>
      <c r="AB44" s="295">
        <v>4562600.3</v>
      </c>
      <c r="AC44" s="295">
        <f t="shared" si="3"/>
        <v>54751203.599999987</v>
      </c>
      <c r="AD44" s="295"/>
      <c r="AE44" s="305">
        <v>0</v>
      </c>
      <c r="AF44" s="305">
        <v>0</v>
      </c>
      <c r="AG44" s="305">
        <v>0</v>
      </c>
      <c r="AH44" s="305">
        <v>0</v>
      </c>
      <c r="AI44" s="305">
        <v>0</v>
      </c>
      <c r="AJ44" s="305">
        <v>0</v>
      </c>
      <c r="AK44" s="305">
        <f t="shared" si="0"/>
        <v>0</v>
      </c>
      <c r="AL44" s="305">
        <f t="shared" si="0"/>
        <v>0</v>
      </c>
      <c r="AM44" s="305">
        <f t="shared" si="0"/>
        <v>0</v>
      </c>
      <c r="AN44" s="305">
        <f t="shared" si="0"/>
        <v>0</v>
      </c>
      <c r="AO44" s="305">
        <f t="shared" si="0"/>
        <v>0</v>
      </c>
      <c r="AP44" s="305">
        <f t="shared" si="0"/>
        <v>0</v>
      </c>
      <c r="AQ44" s="295">
        <f t="shared" si="4"/>
        <v>0</v>
      </c>
      <c r="AR44" s="305">
        <f t="shared" si="7"/>
        <v>4030.3</v>
      </c>
      <c r="AS44" s="305">
        <f t="shared" si="7"/>
        <v>4030.3</v>
      </c>
      <c r="AT44" s="305">
        <f t="shared" si="7"/>
        <v>4030.3</v>
      </c>
      <c r="AU44" s="305">
        <f t="shared" si="6"/>
        <v>4030.3</v>
      </c>
      <c r="AV44" s="305">
        <f t="shared" si="6"/>
        <v>4030.3</v>
      </c>
      <c r="AW44" s="305">
        <f t="shared" si="6"/>
        <v>4030.3</v>
      </c>
      <c r="AX44" s="305">
        <f t="shared" si="6"/>
        <v>4030.3</v>
      </c>
      <c r="AY44" s="305">
        <f t="shared" si="6"/>
        <v>4030.3</v>
      </c>
      <c r="AZ44" s="305">
        <f t="shared" si="6"/>
        <v>4030.3</v>
      </c>
      <c r="BA44" s="305">
        <f t="shared" si="6"/>
        <v>4030.3</v>
      </c>
      <c r="BB44" s="305">
        <f t="shared" si="6"/>
        <v>4030.3</v>
      </c>
      <c r="BC44" s="305">
        <f t="shared" si="6"/>
        <v>4030.3</v>
      </c>
      <c r="BD44" s="295">
        <f t="shared" si="5"/>
        <v>48363.600000000006</v>
      </c>
      <c r="BE44" s="305"/>
      <c r="BF44" s="305"/>
      <c r="BG44" s="305"/>
      <c r="BH44" s="305"/>
      <c r="BI44" s="305"/>
      <c r="BJ44" s="305"/>
      <c r="BK44" s="305"/>
      <c r="BL44" s="305"/>
      <c r="BM44" s="305"/>
      <c r="BN44" s="305"/>
      <c r="BO44" s="305"/>
      <c r="BP44" s="305"/>
      <c r="BQ44" s="305"/>
      <c r="BR44" s="305"/>
      <c r="BS44" s="305"/>
      <c r="BT44" s="305"/>
      <c r="BU44" s="305"/>
      <c r="BV44" s="305"/>
      <c r="BW44" s="305"/>
      <c r="BX44" s="305"/>
      <c r="BY44" s="305"/>
      <c r="BZ44" s="305"/>
      <c r="CA44" s="305"/>
      <c r="CB44" s="305"/>
      <c r="CC44" s="305"/>
      <c r="CD44" s="305"/>
    </row>
    <row r="45" spans="1:82" x14ac:dyDescent="0.3">
      <c r="A45" s="293" t="s">
        <v>443</v>
      </c>
      <c r="B45" s="304">
        <v>0</v>
      </c>
      <c r="C45" s="304">
        <v>0</v>
      </c>
      <c r="D45" s="295">
        <v>583381.43999999994</v>
      </c>
      <c r="E45" s="295">
        <v>583381.43999999994</v>
      </c>
      <c r="F45" s="295">
        <v>583381.43999999994</v>
      </c>
      <c r="G45" s="295">
        <v>583381.43999999994</v>
      </c>
      <c r="H45" s="295">
        <v>583381.43999999994</v>
      </c>
      <c r="I45" s="295">
        <v>583381.43999999994</v>
      </c>
      <c r="J45" s="295">
        <v>583381.43999999994</v>
      </c>
      <c r="K45" s="295">
        <v>583381.43999999994</v>
      </c>
      <c r="L45" s="295">
        <v>583381.43999999994</v>
      </c>
      <c r="M45" s="295">
        <v>583381.43999999994</v>
      </c>
      <c r="N45" s="295">
        <v>583381.43999999994</v>
      </c>
      <c r="O45" s="295">
        <v>583381.43999999994</v>
      </c>
      <c r="P45" s="295">
        <f t="shared" si="2"/>
        <v>7000577.2799999975</v>
      </c>
      <c r="Q45" s="295">
        <v>583381.43999999994</v>
      </c>
      <c r="R45" s="295">
        <v>583381.43999999994</v>
      </c>
      <c r="S45" s="295">
        <v>583381.43999999994</v>
      </c>
      <c r="T45" s="295">
        <v>583381.43999999994</v>
      </c>
      <c r="U45" s="295">
        <v>583381.43999999994</v>
      </c>
      <c r="V45" s="295">
        <v>583381.43999999994</v>
      </c>
      <c r="W45" s="295">
        <v>583381.43999999994</v>
      </c>
      <c r="X45" s="295">
        <v>583381.43999999994</v>
      </c>
      <c r="Y45" s="295">
        <v>583381.43999999994</v>
      </c>
      <c r="Z45" s="295">
        <v>583381.43999999994</v>
      </c>
      <c r="AA45" s="295">
        <v>583381.43999999994</v>
      </c>
      <c r="AB45" s="295">
        <v>583381.43999999994</v>
      </c>
      <c r="AC45" s="295">
        <f t="shared" si="3"/>
        <v>7000577.2799999975</v>
      </c>
      <c r="AD45" s="295"/>
      <c r="AE45" s="305">
        <v>0</v>
      </c>
      <c r="AF45" s="305">
        <v>0</v>
      </c>
      <c r="AG45" s="305">
        <v>0</v>
      </c>
      <c r="AH45" s="305">
        <v>0</v>
      </c>
      <c r="AI45" s="305">
        <v>0</v>
      </c>
      <c r="AJ45" s="305">
        <v>0</v>
      </c>
      <c r="AK45" s="305">
        <f t="shared" si="0"/>
        <v>0</v>
      </c>
      <c r="AL45" s="305">
        <f t="shared" si="0"/>
        <v>0</v>
      </c>
      <c r="AM45" s="305">
        <f t="shared" si="0"/>
        <v>0</v>
      </c>
      <c r="AN45" s="305">
        <f t="shared" si="0"/>
        <v>0</v>
      </c>
      <c r="AO45" s="305">
        <f t="shared" si="0"/>
        <v>0</v>
      </c>
      <c r="AP45" s="305">
        <f t="shared" si="0"/>
        <v>0</v>
      </c>
      <c r="AQ45" s="295">
        <f t="shared" si="4"/>
        <v>0</v>
      </c>
      <c r="AR45" s="305">
        <f t="shared" si="7"/>
        <v>0</v>
      </c>
      <c r="AS45" s="305">
        <f t="shared" si="7"/>
        <v>0</v>
      </c>
      <c r="AT45" s="305">
        <f t="shared" si="7"/>
        <v>0</v>
      </c>
      <c r="AU45" s="305">
        <f t="shared" si="6"/>
        <v>0</v>
      </c>
      <c r="AV45" s="305">
        <f t="shared" si="6"/>
        <v>0</v>
      </c>
      <c r="AW45" s="305">
        <f t="shared" si="6"/>
        <v>0</v>
      </c>
      <c r="AX45" s="305">
        <f t="shared" si="6"/>
        <v>0</v>
      </c>
      <c r="AY45" s="305">
        <f t="shared" si="6"/>
        <v>0</v>
      </c>
      <c r="AZ45" s="305">
        <f t="shared" si="6"/>
        <v>0</v>
      </c>
      <c r="BA45" s="305">
        <f t="shared" si="6"/>
        <v>0</v>
      </c>
      <c r="BB45" s="305">
        <f t="shared" si="6"/>
        <v>0</v>
      </c>
      <c r="BC45" s="305">
        <f t="shared" si="6"/>
        <v>0</v>
      </c>
      <c r="BD45" s="295">
        <f t="shared" si="5"/>
        <v>0</v>
      </c>
      <c r="BE45" s="305"/>
      <c r="BF45" s="305"/>
      <c r="BG45" s="305"/>
      <c r="BH45" s="305"/>
      <c r="BI45" s="305"/>
      <c r="BJ45" s="305"/>
      <c r="BK45" s="305"/>
      <c r="BL45" s="305"/>
      <c r="BM45" s="305"/>
      <c r="BN45" s="305"/>
      <c r="BO45" s="305"/>
      <c r="BP45" s="305"/>
      <c r="BQ45" s="305"/>
      <c r="BR45" s="305"/>
      <c r="BS45" s="305"/>
      <c r="BT45" s="305"/>
      <c r="BU45" s="305"/>
      <c r="BV45" s="305"/>
      <c r="BW45" s="305"/>
      <c r="BX45" s="305"/>
      <c r="BY45" s="305"/>
      <c r="BZ45" s="305"/>
      <c r="CA45" s="305"/>
      <c r="CB45" s="305"/>
      <c r="CC45" s="305"/>
      <c r="CD45" s="305"/>
    </row>
    <row r="46" spans="1:82" x14ac:dyDescent="0.3">
      <c r="A46" s="293" t="s">
        <v>444</v>
      </c>
      <c r="B46" s="304">
        <v>0</v>
      </c>
      <c r="C46" s="304">
        <v>0</v>
      </c>
      <c r="D46" s="295">
        <v>1692976.56</v>
      </c>
      <c r="E46" s="295">
        <v>1692976.56</v>
      </c>
      <c r="F46" s="295">
        <v>1662117.27</v>
      </c>
      <c r="G46" s="295">
        <v>1631257.97</v>
      </c>
      <c r="H46" s="295">
        <v>1631257.97</v>
      </c>
      <c r="I46" s="295">
        <v>1631257.97</v>
      </c>
      <c r="J46" s="295">
        <v>1631257.97</v>
      </c>
      <c r="K46" s="295">
        <v>1631257.97</v>
      </c>
      <c r="L46" s="295">
        <v>1631257.97</v>
      </c>
      <c r="M46" s="295">
        <v>1631257.97</v>
      </c>
      <c r="N46" s="295">
        <v>1631257.97</v>
      </c>
      <c r="O46" s="295">
        <v>1631257.97</v>
      </c>
      <c r="P46" s="295">
        <f t="shared" si="2"/>
        <v>19729392.120000001</v>
      </c>
      <c r="Q46" s="295">
        <v>1631257.97</v>
      </c>
      <c r="R46" s="295">
        <v>1631257.97</v>
      </c>
      <c r="S46" s="295">
        <v>1631257.97</v>
      </c>
      <c r="T46" s="295">
        <v>1631257.97</v>
      </c>
      <c r="U46" s="295">
        <v>1631257.97</v>
      </c>
      <c r="V46" s="295">
        <v>1631257.97</v>
      </c>
      <c r="W46" s="295">
        <v>1631257.97</v>
      </c>
      <c r="X46" s="295">
        <v>1631257.97</v>
      </c>
      <c r="Y46" s="295">
        <v>1631257.97</v>
      </c>
      <c r="Z46" s="295">
        <v>1631257.97</v>
      </c>
      <c r="AA46" s="295">
        <v>1631257.97</v>
      </c>
      <c r="AB46" s="295">
        <v>1631257.97</v>
      </c>
      <c r="AC46" s="295">
        <f t="shared" si="3"/>
        <v>19575095.640000001</v>
      </c>
      <c r="AD46" s="295"/>
      <c r="AE46" s="305">
        <v>0</v>
      </c>
      <c r="AF46" s="305">
        <v>0</v>
      </c>
      <c r="AG46" s="305">
        <v>0</v>
      </c>
      <c r="AH46" s="305">
        <v>0</v>
      </c>
      <c r="AI46" s="305">
        <v>0</v>
      </c>
      <c r="AJ46" s="305">
        <v>0</v>
      </c>
      <c r="AK46" s="305">
        <f t="shared" si="0"/>
        <v>0</v>
      </c>
      <c r="AL46" s="305">
        <f t="shared" si="0"/>
        <v>0</v>
      </c>
      <c r="AM46" s="305">
        <f t="shared" si="0"/>
        <v>0</v>
      </c>
      <c r="AN46" s="305">
        <f t="shared" si="0"/>
        <v>0</v>
      </c>
      <c r="AO46" s="305">
        <f t="shared" si="0"/>
        <v>0</v>
      </c>
      <c r="AP46" s="305">
        <f t="shared" si="0"/>
        <v>0</v>
      </c>
      <c r="AQ46" s="295">
        <f t="shared" si="4"/>
        <v>0</v>
      </c>
      <c r="AR46" s="305">
        <f t="shared" si="7"/>
        <v>0</v>
      </c>
      <c r="AS46" s="305">
        <f t="shared" si="7"/>
        <v>0</v>
      </c>
      <c r="AT46" s="305">
        <f t="shared" si="7"/>
        <v>0</v>
      </c>
      <c r="AU46" s="305">
        <f t="shared" si="6"/>
        <v>0</v>
      </c>
      <c r="AV46" s="305">
        <f t="shared" si="6"/>
        <v>0</v>
      </c>
      <c r="AW46" s="305">
        <f t="shared" si="6"/>
        <v>0</v>
      </c>
      <c r="AX46" s="305">
        <f t="shared" si="6"/>
        <v>0</v>
      </c>
      <c r="AY46" s="305">
        <f t="shared" si="6"/>
        <v>0</v>
      </c>
      <c r="AZ46" s="305">
        <f t="shared" si="6"/>
        <v>0</v>
      </c>
      <c r="BA46" s="305">
        <f t="shared" si="6"/>
        <v>0</v>
      </c>
      <c r="BB46" s="305">
        <f t="shared" si="6"/>
        <v>0</v>
      </c>
      <c r="BC46" s="305">
        <f t="shared" si="6"/>
        <v>0</v>
      </c>
      <c r="BD46" s="295">
        <f t="shared" si="5"/>
        <v>0</v>
      </c>
      <c r="BE46" s="305"/>
      <c r="BF46" s="305"/>
      <c r="BG46" s="305"/>
      <c r="BH46" s="305"/>
      <c r="BI46" s="305"/>
      <c r="BJ46" s="305"/>
      <c r="BK46" s="305"/>
      <c r="BL46" s="305"/>
      <c r="BM46" s="305"/>
      <c r="BN46" s="305"/>
      <c r="BO46" s="305"/>
      <c r="BP46" s="305"/>
      <c r="BQ46" s="305"/>
      <c r="BR46" s="305"/>
      <c r="BS46" s="305"/>
      <c r="BT46" s="305"/>
      <c r="BU46" s="305"/>
      <c r="BV46" s="305"/>
      <c r="BW46" s="305"/>
      <c r="BX46" s="305"/>
      <c r="BY46" s="305"/>
      <c r="BZ46" s="305"/>
      <c r="CA46" s="305"/>
      <c r="CB46" s="305"/>
      <c r="CC46" s="305"/>
      <c r="CD46" s="305"/>
    </row>
    <row r="47" spans="1:82" x14ac:dyDescent="0.3">
      <c r="A47" s="293" t="s">
        <v>445</v>
      </c>
      <c r="B47" s="304">
        <v>0</v>
      </c>
      <c r="C47" s="304">
        <v>2.4399999999999998E-2</v>
      </c>
      <c r="D47" s="295">
        <v>0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  <c r="J47" s="295">
        <v>0</v>
      </c>
      <c r="K47" s="295">
        <v>0</v>
      </c>
      <c r="L47" s="295">
        <v>0</v>
      </c>
      <c r="M47" s="295">
        <v>0</v>
      </c>
      <c r="N47" s="295">
        <v>0</v>
      </c>
      <c r="O47" s="295">
        <v>0</v>
      </c>
      <c r="P47" s="295">
        <f t="shared" si="2"/>
        <v>0</v>
      </c>
      <c r="Q47" s="295">
        <v>9299115</v>
      </c>
      <c r="R47" s="295">
        <v>9299115</v>
      </c>
      <c r="S47" s="295">
        <v>9299115</v>
      </c>
      <c r="T47" s="295">
        <v>9299115</v>
      </c>
      <c r="U47" s="295">
        <v>9299115</v>
      </c>
      <c r="V47" s="295">
        <v>9299115</v>
      </c>
      <c r="W47" s="295">
        <v>9299115</v>
      </c>
      <c r="X47" s="295">
        <v>9299115</v>
      </c>
      <c r="Y47" s="295">
        <v>9299115</v>
      </c>
      <c r="Z47" s="295">
        <v>9299115</v>
      </c>
      <c r="AA47" s="295">
        <v>9299115</v>
      </c>
      <c r="AB47" s="295">
        <v>9299115</v>
      </c>
      <c r="AC47" s="295">
        <f t="shared" si="3"/>
        <v>111589380</v>
      </c>
      <c r="AD47" s="295"/>
      <c r="AE47" s="305">
        <v>0</v>
      </c>
      <c r="AF47" s="305">
        <v>0</v>
      </c>
      <c r="AG47" s="305">
        <v>0</v>
      </c>
      <c r="AH47" s="305">
        <v>0</v>
      </c>
      <c r="AI47" s="305">
        <v>0</v>
      </c>
      <c r="AJ47" s="305">
        <v>0</v>
      </c>
      <c r="AK47" s="305">
        <f t="shared" si="0"/>
        <v>0</v>
      </c>
      <c r="AL47" s="305">
        <f t="shared" si="0"/>
        <v>0</v>
      </c>
      <c r="AM47" s="305">
        <f t="shared" si="0"/>
        <v>0</v>
      </c>
      <c r="AN47" s="305">
        <f t="shared" ref="AN47:AP110" si="8">ROUND(M47*$B47/12,2)</f>
        <v>0</v>
      </c>
      <c r="AO47" s="305">
        <f t="shared" si="8"/>
        <v>0</v>
      </c>
      <c r="AP47" s="305">
        <f t="shared" si="8"/>
        <v>0</v>
      </c>
      <c r="AQ47" s="295">
        <f t="shared" si="4"/>
        <v>0</v>
      </c>
      <c r="AR47" s="305">
        <f t="shared" si="7"/>
        <v>18908.2</v>
      </c>
      <c r="AS47" s="305">
        <f t="shared" si="7"/>
        <v>18908.2</v>
      </c>
      <c r="AT47" s="305">
        <f t="shared" si="7"/>
        <v>18908.2</v>
      </c>
      <c r="AU47" s="305">
        <f t="shared" si="6"/>
        <v>18908.2</v>
      </c>
      <c r="AV47" s="305">
        <f t="shared" si="6"/>
        <v>18908.2</v>
      </c>
      <c r="AW47" s="305">
        <f t="shared" si="6"/>
        <v>18908.2</v>
      </c>
      <c r="AX47" s="305">
        <f t="shared" si="6"/>
        <v>18908.2</v>
      </c>
      <c r="AY47" s="305">
        <f t="shared" si="6"/>
        <v>18908.2</v>
      </c>
      <c r="AZ47" s="305">
        <f t="shared" si="6"/>
        <v>18908.2</v>
      </c>
      <c r="BA47" s="305">
        <f t="shared" si="6"/>
        <v>18908.2</v>
      </c>
      <c r="BB47" s="305">
        <f t="shared" si="6"/>
        <v>18908.2</v>
      </c>
      <c r="BC47" s="305">
        <f t="shared" si="6"/>
        <v>18908.2</v>
      </c>
      <c r="BD47" s="295">
        <f t="shared" si="5"/>
        <v>226898.40000000005</v>
      </c>
      <c r="BE47" s="305"/>
      <c r="BF47" s="305"/>
      <c r="BG47" s="305"/>
      <c r="BH47" s="305"/>
      <c r="BI47" s="305"/>
      <c r="BJ47" s="305"/>
      <c r="BK47" s="305"/>
      <c r="BL47" s="305"/>
      <c r="BM47" s="305"/>
      <c r="BN47" s="305"/>
      <c r="BO47" s="305"/>
      <c r="BP47" s="305"/>
      <c r="BQ47" s="305"/>
      <c r="BR47" s="305"/>
      <c r="BS47" s="305"/>
      <c r="BT47" s="305"/>
      <c r="BU47" s="305"/>
      <c r="BV47" s="305"/>
      <c r="BW47" s="305"/>
      <c r="BX47" s="305"/>
      <c r="BY47" s="305"/>
      <c r="BZ47" s="305"/>
      <c r="CA47" s="305"/>
      <c r="CB47" s="305"/>
      <c r="CC47" s="305"/>
      <c r="CD47" s="305"/>
    </row>
    <row r="48" spans="1:82" x14ac:dyDescent="0.3">
      <c r="A48" s="293" t="s">
        <v>446</v>
      </c>
      <c r="B48" s="304">
        <v>2.8000000000000001E-2</v>
      </c>
      <c r="C48" s="304">
        <v>6.6100000000000006E-2</v>
      </c>
      <c r="D48" s="295">
        <v>49970271.350000001</v>
      </c>
      <c r="E48" s="295">
        <v>48746925.299999997</v>
      </c>
      <c r="F48" s="295">
        <v>47514563.579999998</v>
      </c>
      <c r="G48" s="295">
        <v>47505547.909999996</v>
      </c>
      <c r="H48" s="295">
        <v>47505547.909999996</v>
      </c>
      <c r="I48" s="295">
        <v>47505547.909999996</v>
      </c>
      <c r="J48" s="295">
        <v>47505547.909999996</v>
      </c>
      <c r="K48" s="295">
        <v>47564684.244999997</v>
      </c>
      <c r="L48" s="295">
        <v>47623820.579999998</v>
      </c>
      <c r="M48" s="295">
        <v>47623820.579999998</v>
      </c>
      <c r="N48" s="295">
        <v>47623820.579999998</v>
      </c>
      <c r="O48" s="295">
        <v>47623820.579999998</v>
      </c>
      <c r="P48" s="295">
        <f t="shared" si="2"/>
        <v>574313918.43499994</v>
      </c>
      <c r="Q48" s="295">
        <f>48058533.68-Q47</f>
        <v>38759418.68</v>
      </c>
      <c r="R48" s="295">
        <v>38759418.68</v>
      </c>
      <c r="S48" s="295">
        <v>38759418.68</v>
      </c>
      <c r="T48" s="295">
        <v>38759418.68</v>
      </c>
      <c r="U48" s="295">
        <v>38759418.68</v>
      </c>
      <c r="V48" s="295">
        <v>38759418.68</v>
      </c>
      <c r="W48" s="295">
        <v>38759418.68</v>
      </c>
      <c r="X48" s="295">
        <v>38759418.68</v>
      </c>
      <c r="Y48" s="295">
        <v>38759418.68</v>
      </c>
      <c r="Z48" s="295">
        <v>38759418.68</v>
      </c>
      <c r="AA48" s="295">
        <v>38816078.68</v>
      </c>
      <c r="AB48" s="295">
        <v>38872738.68</v>
      </c>
      <c r="AC48" s="295">
        <f t="shared" si="3"/>
        <v>465283004.16000003</v>
      </c>
      <c r="AD48" s="295"/>
      <c r="AE48" s="305">
        <v>116597.3</v>
      </c>
      <c r="AF48" s="305">
        <v>113742.83</v>
      </c>
      <c r="AG48" s="305">
        <v>110867.31999999999</v>
      </c>
      <c r="AH48" s="305">
        <v>110846.27000000002</v>
      </c>
      <c r="AI48" s="305">
        <v>110846.27000000002</v>
      </c>
      <c r="AJ48" s="305">
        <v>110846.27000000002</v>
      </c>
      <c r="AK48" s="305">
        <f t="shared" ref="AK48:AP111" si="9">ROUND(J48*$B48/12,2)</f>
        <v>110846.28</v>
      </c>
      <c r="AL48" s="305">
        <f t="shared" si="9"/>
        <v>110984.26</v>
      </c>
      <c r="AM48" s="305">
        <f t="shared" si="9"/>
        <v>111122.25</v>
      </c>
      <c r="AN48" s="305">
        <f t="shared" si="8"/>
        <v>111122.25</v>
      </c>
      <c r="AO48" s="305">
        <f t="shared" si="8"/>
        <v>111122.25</v>
      </c>
      <c r="AP48" s="305">
        <f t="shared" si="8"/>
        <v>111122.25</v>
      </c>
      <c r="AQ48" s="295">
        <f t="shared" si="4"/>
        <v>1340065.8</v>
      </c>
      <c r="AR48" s="305">
        <f t="shared" si="7"/>
        <v>213499.8</v>
      </c>
      <c r="AS48" s="305">
        <f t="shared" si="7"/>
        <v>213499.8</v>
      </c>
      <c r="AT48" s="305">
        <f t="shared" si="7"/>
        <v>213499.8</v>
      </c>
      <c r="AU48" s="305">
        <f t="shared" si="6"/>
        <v>213499.8</v>
      </c>
      <c r="AV48" s="305">
        <f t="shared" si="6"/>
        <v>213499.8</v>
      </c>
      <c r="AW48" s="305">
        <f t="shared" si="6"/>
        <v>213499.8</v>
      </c>
      <c r="AX48" s="305">
        <f t="shared" si="6"/>
        <v>213499.8</v>
      </c>
      <c r="AY48" s="305">
        <f t="shared" si="6"/>
        <v>213499.8</v>
      </c>
      <c r="AZ48" s="305">
        <f t="shared" si="6"/>
        <v>213499.8</v>
      </c>
      <c r="BA48" s="305">
        <f t="shared" si="6"/>
        <v>213499.8</v>
      </c>
      <c r="BB48" s="305">
        <f t="shared" si="6"/>
        <v>213811.9</v>
      </c>
      <c r="BC48" s="305">
        <f t="shared" si="6"/>
        <v>214124</v>
      </c>
      <c r="BD48" s="295">
        <f t="shared" si="5"/>
        <v>2562933.9</v>
      </c>
      <c r="BE48" s="305"/>
      <c r="BF48" s="305"/>
      <c r="BG48" s="305"/>
      <c r="BH48" s="305"/>
      <c r="BI48" s="305"/>
      <c r="BJ48" s="305"/>
      <c r="BK48" s="305"/>
      <c r="BL48" s="305"/>
      <c r="BM48" s="305"/>
      <c r="BN48" s="305"/>
      <c r="BO48" s="305"/>
      <c r="BP48" s="305"/>
      <c r="BQ48" s="305"/>
      <c r="BR48" s="305"/>
      <c r="BS48" s="305"/>
      <c r="BT48" s="305"/>
      <c r="BU48" s="305"/>
      <c r="BV48" s="305"/>
      <c r="BW48" s="305"/>
      <c r="BX48" s="305"/>
      <c r="BY48" s="305"/>
      <c r="BZ48" s="305"/>
      <c r="CA48" s="305"/>
      <c r="CB48" s="305"/>
      <c r="CC48" s="305"/>
      <c r="CD48" s="305"/>
    </row>
    <row r="49" spans="1:82" x14ac:dyDescent="0.3">
      <c r="A49" s="293" t="s">
        <v>447</v>
      </c>
      <c r="B49" s="304">
        <v>0</v>
      </c>
      <c r="C49" s="304">
        <v>1.24E-2</v>
      </c>
      <c r="D49" s="295">
        <v>0</v>
      </c>
      <c r="E49" s="295">
        <v>0</v>
      </c>
      <c r="F49" s="295">
        <v>0</v>
      </c>
      <c r="G49" s="295">
        <v>0</v>
      </c>
      <c r="H49" s="295">
        <v>0</v>
      </c>
      <c r="I49" s="295">
        <v>0</v>
      </c>
      <c r="J49" s="295">
        <v>0</v>
      </c>
      <c r="K49" s="295">
        <v>0</v>
      </c>
      <c r="L49" s="295">
        <v>0</v>
      </c>
      <c r="M49" s="295">
        <v>0</v>
      </c>
      <c r="N49" s="295">
        <v>0</v>
      </c>
      <c r="O49" s="295">
        <v>0</v>
      </c>
      <c r="P49" s="295">
        <f t="shared" si="2"/>
        <v>0</v>
      </c>
      <c r="Q49" s="295">
        <v>3909061.67</v>
      </c>
      <c r="R49" s="295">
        <v>3909061.67</v>
      </c>
      <c r="S49" s="295">
        <v>3909061.67</v>
      </c>
      <c r="T49" s="295">
        <v>3909061.67</v>
      </c>
      <c r="U49" s="295">
        <v>3909061.67</v>
      </c>
      <c r="V49" s="295">
        <v>3909061.67</v>
      </c>
      <c r="W49" s="295">
        <v>3909061.67</v>
      </c>
      <c r="X49" s="295">
        <v>3909061.67</v>
      </c>
      <c r="Y49" s="295">
        <v>3909061.67</v>
      </c>
      <c r="Z49" s="295">
        <v>3909061.67</v>
      </c>
      <c r="AA49" s="295">
        <v>3909061.67</v>
      </c>
      <c r="AB49" s="295">
        <v>3909061.67</v>
      </c>
      <c r="AC49" s="295">
        <f t="shared" si="3"/>
        <v>46908740.040000014</v>
      </c>
      <c r="AD49" s="295"/>
      <c r="AE49" s="305">
        <v>0</v>
      </c>
      <c r="AF49" s="305">
        <v>0</v>
      </c>
      <c r="AG49" s="305">
        <v>0</v>
      </c>
      <c r="AH49" s="305">
        <v>0</v>
      </c>
      <c r="AI49" s="305">
        <v>0</v>
      </c>
      <c r="AJ49" s="305">
        <v>0</v>
      </c>
      <c r="AK49" s="305">
        <f t="shared" si="9"/>
        <v>0</v>
      </c>
      <c r="AL49" s="305">
        <f t="shared" si="9"/>
        <v>0</v>
      </c>
      <c r="AM49" s="305">
        <f t="shared" si="9"/>
        <v>0</v>
      </c>
      <c r="AN49" s="305">
        <f t="shared" si="8"/>
        <v>0</v>
      </c>
      <c r="AO49" s="305">
        <f t="shared" si="8"/>
        <v>0</v>
      </c>
      <c r="AP49" s="305">
        <f t="shared" si="8"/>
        <v>0</v>
      </c>
      <c r="AQ49" s="295">
        <f t="shared" si="4"/>
        <v>0</v>
      </c>
      <c r="AR49" s="305">
        <f t="shared" si="7"/>
        <v>4039.36</v>
      </c>
      <c r="AS49" s="305">
        <f t="shared" si="7"/>
        <v>4039.36</v>
      </c>
      <c r="AT49" s="305">
        <f t="shared" si="7"/>
        <v>4039.36</v>
      </c>
      <c r="AU49" s="305">
        <f t="shared" si="6"/>
        <v>4039.36</v>
      </c>
      <c r="AV49" s="305">
        <f t="shared" si="6"/>
        <v>4039.36</v>
      </c>
      <c r="AW49" s="305">
        <f t="shared" si="6"/>
        <v>4039.36</v>
      </c>
      <c r="AX49" s="305">
        <f t="shared" si="6"/>
        <v>4039.36</v>
      </c>
      <c r="AY49" s="305">
        <f t="shared" si="6"/>
        <v>4039.36</v>
      </c>
      <c r="AZ49" s="305">
        <f t="shared" si="6"/>
        <v>4039.36</v>
      </c>
      <c r="BA49" s="305">
        <f t="shared" si="6"/>
        <v>4039.36</v>
      </c>
      <c r="BB49" s="305">
        <f t="shared" si="6"/>
        <v>4039.36</v>
      </c>
      <c r="BC49" s="305">
        <f t="shared" si="6"/>
        <v>4039.36</v>
      </c>
      <c r="BD49" s="295">
        <f t="shared" si="5"/>
        <v>48472.32</v>
      </c>
      <c r="BE49" s="305"/>
      <c r="BF49" s="305"/>
      <c r="BG49" s="305"/>
      <c r="BH49" s="305"/>
      <c r="BI49" s="305"/>
      <c r="BJ49" s="305"/>
      <c r="BK49" s="305"/>
      <c r="BL49" s="305"/>
      <c r="BM49" s="305"/>
      <c r="BN49" s="305"/>
      <c r="BO49" s="305"/>
      <c r="BP49" s="305"/>
      <c r="BQ49" s="305"/>
      <c r="BR49" s="305"/>
      <c r="BS49" s="305"/>
      <c r="BT49" s="305"/>
      <c r="BU49" s="305"/>
      <c r="BV49" s="305"/>
      <c r="BW49" s="305"/>
      <c r="BX49" s="305"/>
      <c r="BY49" s="305"/>
      <c r="BZ49" s="305"/>
      <c r="CA49" s="305"/>
      <c r="CB49" s="305"/>
      <c r="CC49" s="305"/>
      <c r="CD49" s="305"/>
    </row>
    <row r="50" spans="1:82" x14ac:dyDescent="0.3">
      <c r="A50" s="293" t="s">
        <v>448</v>
      </c>
      <c r="B50" s="304">
        <v>2.64E-2</v>
      </c>
      <c r="C50" s="304">
        <v>5.16E-2</v>
      </c>
      <c r="D50" s="295">
        <v>45297737.68</v>
      </c>
      <c r="E50" s="295">
        <v>45657876.890000001</v>
      </c>
      <c r="F50" s="295">
        <v>45972517.57</v>
      </c>
      <c r="G50" s="295">
        <v>45891974.729999997</v>
      </c>
      <c r="H50" s="295">
        <v>45891978.270000003</v>
      </c>
      <c r="I50" s="295">
        <v>45879389.259999998</v>
      </c>
      <c r="J50" s="295">
        <v>45866180.329999998</v>
      </c>
      <c r="K50" s="295">
        <v>45890563.950000003</v>
      </c>
      <c r="L50" s="295">
        <v>45915563.950000003</v>
      </c>
      <c r="M50" s="295">
        <v>45915563.950000003</v>
      </c>
      <c r="N50" s="295">
        <v>45915563.950000003</v>
      </c>
      <c r="O50" s="295">
        <v>45915563.950000003</v>
      </c>
      <c r="P50" s="295">
        <f t="shared" si="2"/>
        <v>550010474.4799999</v>
      </c>
      <c r="Q50" s="295">
        <f>45968563.95-Q49</f>
        <v>42059502.280000001</v>
      </c>
      <c r="R50" s="295">
        <v>42059502.280000001</v>
      </c>
      <c r="S50" s="295">
        <v>42059502.280000001</v>
      </c>
      <c r="T50" s="295">
        <v>42059502.280000001</v>
      </c>
      <c r="U50" s="295">
        <v>42059502.280000001</v>
      </c>
      <c r="V50" s="295">
        <v>42109502.280000001</v>
      </c>
      <c r="W50" s="295">
        <v>42159502.280000001</v>
      </c>
      <c r="X50" s="295">
        <v>42159502.280000001</v>
      </c>
      <c r="Y50" s="295">
        <v>42159502.280000001</v>
      </c>
      <c r="Z50" s="295">
        <v>43180002.280000001</v>
      </c>
      <c r="AA50" s="295">
        <v>44200502.280000001</v>
      </c>
      <c r="AB50" s="295">
        <v>44200502.280000001</v>
      </c>
      <c r="AC50" s="295">
        <f t="shared" si="3"/>
        <v>510466527.3599999</v>
      </c>
      <c r="AD50" s="295"/>
      <c r="AE50" s="305">
        <v>99655.02</v>
      </c>
      <c r="AF50" s="305">
        <v>100447.32999999999</v>
      </c>
      <c r="AG50" s="305">
        <v>101139.54</v>
      </c>
      <c r="AH50" s="305">
        <v>100962.34</v>
      </c>
      <c r="AI50" s="305">
        <v>100962.35</v>
      </c>
      <c r="AJ50" s="305">
        <v>100934.65</v>
      </c>
      <c r="AK50" s="305">
        <f t="shared" si="9"/>
        <v>100905.60000000001</v>
      </c>
      <c r="AL50" s="305">
        <f t="shared" si="9"/>
        <v>100959.24</v>
      </c>
      <c r="AM50" s="305">
        <f t="shared" si="9"/>
        <v>101014.24</v>
      </c>
      <c r="AN50" s="305">
        <f t="shared" si="8"/>
        <v>101014.24</v>
      </c>
      <c r="AO50" s="305">
        <f t="shared" si="8"/>
        <v>101014.24</v>
      </c>
      <c r="AP50" s="305">
        <f t="shared" si="8"/>
        <v>101014.24</v>
      </c>
      <c r="AQ50" s="295">
        <f t="shared" si="4"/>
        <v>1210023.03</v>
      </c>
      <c r="AR50" s="305">
        <f t="shared" si="7"/>
        <v>180855.86</v>
      </c>
      <c r="AS50" s="305">
        <f t="shared" si="7"/>
        <v>180855.86</v>
      </c>
      <c r="AT50" s="305">
        <f t="shared" si="7"/>
        <v>180855.86</v>
      </c>
      <c r="AU50" s="305">
        <f t="shared" si="6"/>
        <v>180855.86</v>
      </c>
      <c r="AV50" s="305">
        <f t="shared" si="6"/>
        <v>180855.86</v>
      </c>
      <c r="AW50" s="305">
        <f t="shared" si="6"/>
        <v>181070.86</v>
      </c>
      <c r="AX50" s="305">
        <f t="shared" si="6"/>
        <v>181285.86</v>
      </c>
      <c r="AY50" s="305">
        <f t="shared" si="6"/>
        <v>181285.86</v>
      </c>
      <c r="AZ50" s="305">
        <f t="shared" si="6"/>
        <v>181285.86</v>
      </c>
      <c r="BA50" s="305">
        <f t="shared" si="6"/>
        <v>185674.01</v>
      </c>
      <c r="BB50" s="305">
        <f t="shared" si="6"/>
        <v>190062.16</v>
      </c>
      <c r="BC50" s="305">
        <f t="shared" si="6"/>
        <v>190062.16</v>
      </c>
      <c r="BD50" s="295">
        <f t="shared" si="5"/>
        <v>2195006.0699999998</v>
      </c>
      <c r="BE50" s="305"/>
      <c r="BF50" s="305"/>
      <c r="BG50" s="305"/>
      <c r="BH50" s="305"/>
      <c r="BI50" s="305"/>
      <c r="BJ50" s="305"/>
      <c r="BK50" s="305"/>
      <c r="BL50" s="305"/>
      <c r="BM50" s="305"/>
      <c r="BN50" s="305"/>
      <c r="BO50" s="305"/>
      <c r="BP50" s="305"/>
      <c r="BQ50" s="305"/>
      <c r="BR50" s="305"/>
      <c r="BS50" s="305"/>
      <c r="BT50" s="305"/>
      <c r="BU50" s="305"/>
      <c r="BV50" s="305"/>
      <c r="BW50" s="305"/>
      <c r="BX50" s="305"/>
      <c r="BY50" s="305"/>
      <c r="BZ50" s="305"/>
      <c r="CA50" s="305"/>
      <c r="CB50" s="305"/>
      <c r="CC50" s="305"/>
      <c r="CD50" s="305"/>
    </row>
    <row r="51" spans="1:82" x14ac:dyDescent="0.3">
      <c r="A51" s="293" t="s">
        <v>449</v>
      </c>
      <c r="B51" s="304">
        <v>0</v>
      </c>
      <c r="C51" s="304">
        <v>3.5699999999999996E-2</v>
      </c>
      <c r="D51" s="295">
        <v>0</v>
      </c>
      <c r="E51" s="295">
        <v>0</v>
      </c>
      <c r="F51" s="295">
        <v>0</v>
      </c>
      <c r="G51" s="295">
        <v>0</v>
      </c>
      <c r="H51" s="295">
        <v>0</v>
      </c>
      <c r="I51" s="295">
        <v>0</v>
      </c>
      <c r="J51" s="295">
        <v>0</v>
      </c>
      <c r="K51" s="295">
        <v>0</v>
      </c>
      <c r="L51" s="295">
        <v>0</v>
      </c>
      <c r="M51" s="295">
        <v>0</v>
      </c>
      <c r="N51" s="295">
        <v>0</v>
      </c>
      <c r="O51" s="295">
        <v>0</v>
      </c>
      <c r="P51" s="295">
        <f t="shared" si="2"/>
        <v>0</v>
      </c>
      <c r="Q51" s="295">
        <v>19802080.260000002</v>
      </c>
      <c r="R51" s="295">
        <v>19802080.260000002</v>
      </c>
      <c r="S51" s="295">
        <v>19802080.260000002</v>
      </c>
      <c r="T51" s="295">
        <v>19802080.260000002</v>
      </c>
      <c r="U51" s="295">
        <v>19802080.260000002</v>
      </c>
      <c r="V51" s="295">
        <v>19802080.260000002</v>
      </c>
      <c r="W51" s="295">
        <v>19802080.260000002</v>
      </c>
      <c r="X51" s="295">
        <v>19802080.260000002</v>
      </c>
      <c r="Y51" s="295">
        <v>19802080.260000002</v>
      </c>
      <c r="Z51" s="295">
        <v>19802080.260000002</v>
      </c>
      <c r="AA51" s="295">
        <v>19802080.260000002</v>
      </c>
      <c r="AB51" s="295">
        <v>19802080.260000002</v>
      </c>
      <c r="AC51" s="295">
        <f t="shared" si="3"/>
        <v>237624963.11999997</v>
      </c>
      <c r="AD51" s="295"/>
      <c r="AE51" s="305">
        <v>0</v>
      </c>
      <c r="AF51" s="305">
        <v>0</v>
      </c>
      <c r="AG51" s="305">
        <v>0</v>
      </c>
      <c r="AH51" s="305">
        <v>0</v>
      </c>
      <c r="AI51" s="305">
        <v>0</v>
      </c>
      <c r="AJ51" s="305">
        <v>0</v>
      </c>
      <c r="AK51" s="305">
        <f t="shared" si="9"/>
        <v>0</v>
      </c>
      <c r="AL51" s="305">
        <f t="shared" si="9"/>
        <v>0</v>
      </c>
      <c r="AM51" s="305">
        <f t="shared" si="9"/>
        <v>0</v>
      </c>
      <c r="AN51" s="305">
        <f t="shared" si="8"/>
        <v>0</v>
      </c>
      <c r="AO51" s="305">
        <f t="shared" si="8"/>
        <v>0</v>
      </c>
      <c r="AP51" s="305">
        <f t="shared" si="8"/>
        <v>0</v>
      </c>
      <c r="AQ51" s="295">
        <f t="shared" si="4"/>
        <v>0</v>
      </c>
      <c r="AR51" s="305">
        <f t="shared" si="7"/>
        <v>58911.19</v>
      </c>
      <c r="AS51" s="305">
        <f t="shared" si="7"/>
        <v>58911.19</v>
      </c>
      <c r="AT51" s="305">
        <f t="shared" si="7"/>
        <v>58911.19</v>
      </c>
      <c r="AU51" s="305">
        <f t="shared" si="6"/>
        <v>58911.19</v>
      </c>
      <c r="AV51" s="305">
        <f t="shared" si="6"/>
        <v>58911.19</v>
      </c>
      <c r="AW51" s="305">
        <f t="shared" si="6"/>
        <v>58911.19</v>
      </c>
      <c r="AX51" s="305">
        <f t="shared" si="6"/>
        <v>58911.19</v>
      </c>
      <c r="AY51" s="305">
        <f t="shared" si="6"/>
        <v>58911.19</v>
      </c>
      <c r="AZ51" s="305">
        <f t="shared" si="6"/>
        <v>58911.19</v>
      </c>
      <c r="BA51" s="305">
        <f t="shared" si="6"/>
        <v>58911.19</v>
      </c>
      <c r="BB51" s="305">
        <f t="shared" si="6"/>
        <v>58911.19</v>
      </c>
      <c r="BC51" s="305">
        <f t="shared" si="6"/>
        <v>58911.19</v>
      </c>
      <c r="BD51" s="295">
        <f t="shared" si="5"/>
        <v>706934.2799999998</v>
      </c>
      <c r="BE51" s="305"/>
      <c r="BF51" s="305"/>
      <c r="BG51" s="305"/>
      <c r="BH51" s="305"/>
      <c r="BI51" s="305"/>
      <c r="BJ51" s="305"/>
      <c r="BK51" s="305"/>
      <c r="BL51" s="305"/>
      <c r="BM51" s="305"/>
      <c r="BN51" s="305"/>
      <c r="BO51" s="305"/>
      <c r="BP51" s="305"/>
      <c r="BQ51" s="305"/>
      <c r="BR51" s="305"/>
      <c r="BS51" s="305"/>
      <c r="BT51" s="305"/>
      <c r="BU51" s="305"/>
      <c r="BV51" s="305"/>
      <c r="BW51" s="305"/>
      <c r="BX51" s="305"/>
      <c r="BY51" s="305"/>
      <c r="BZ51" s="305"/>
      <c r="CA51" s="305"/>
      <c r="CB51" s="305"/>
      <c r="CC51" s="305"/>
      <c r="CD51" s="305"/>
    </row>
    <row r="52" spans="1:82" x14ac:dyDescent="0.3">
      <c r="A52" s="293" t="s">
        <v>450</v>
      </c>
      <c r="B52" s="304">
        <v>2.3499999999999997E-2</v>
      </c>
      <c r="C52" s="304">
        <v>4.4299999999999992E-2</v>
      </c>
      <c r="D52" s="295">
        <v>148213300.94999999</v>
      </c>
      <c r="E52" s="295">
        <v>148657194.40000001</v>
      </c>
      <c r="F52" s="295">
        <v>148957047.88</v>
      </c>
      <c r="G52" s="295">
        <v>148928679.80000001</v>
      </c>
      <c r="H52" s="295">
        <v>148927789.22</v>
      </c>
      <c r="I52" s="295">
        <v>148950506.52000001</v>
      </c>
      <c r="J52" s="295">
        <v>149041477.63500002</v>
      </c>
      <c r="K52" s="295">
        <v>149123233.04000002</v>
      </c>
      <c r="L52" s="295">
        <v>149152470.18500003</v>
      </c>
      <c r="M52" s="295">
        <v>149057041.33000001</v>
      </c>
      <c r="N52" s="295">
        <v>148919397.83000001</v>
      </c>
      <c r="O52" s="295">
        <v>148713518.83000001</v>
      </c>
      <c r="P52" s="295">
        <f t="shared" si="2"/>
        <v>1786641657.6199996</v>
      </c>
      <c r="Q52" s="295">
        <f>150460249-Q51</f>
        <v>130658168.73999999</v>
      </c>
      <c r="R52" s="295">
        <v>130452079.23999999</v>
      </c>
      <c r="S52" s="295">
        <v>130245925.23999999</v>
      </c>
      <c r="T52" s="295">
        <v>130229518.73999999</v>
      </c>
      <c r="U52" s="295">
        <v>130156631.73999999</v>
      </c>
      <c r="V52" s="295">
        <v>129959078.73999999</v>
      </c>
      <c r="W52" s="295">
        <v>129821435.23999999</v>
      </c>
      <c r="X52" s="295">
        <v>129615556.23999999</v>
      </c>
      <c r="Y52" s="295">
        <v>129312205.23999999</v>
      </c>
      <c r="Z52" s="295">
        <v>129188481.23999999</v>
      </c>
      <c r="AA52" s="295">
        <v>128970714.23999999</v>
      </c>
      <c r="AB52" s="295">
        <v>128767139.23999999</v>
      </c>
      <c r="AC52" s="295">
        <f t="shared" si="3"/>
        <v>1557376933.8799999</v>
      </c>
      <c r="AD52" s="295"/>
      <c r="AE52" s="305">
        <v>290251.05</v>
      </c>
      <c r="AF52" s="305">
        <v>291120.34000000003</v>
      </c>
      <c r="AG52" s="305">
        <v>291707.55000000005</v>
      </c>
      <c r="AH52" s="305">
        <v>291652</v>
      </c>
      <c r="AI52" s="305">
        <v>291650.25999999995</v>
      </c>
      <c r="AJ52" s="305">
        <v>291694.74</v>
      </c>
      <c r="AK52" s="305">
        <f t="shared" si="9"/>
        <v>291872.89</v>
      </c>
      <c r="AL52" s="305">
        <f t="shared" si="9"/>
        <v>292033</v>
      </c>
      <c r="AM52" s="305">
        <f t="shared" si="9"/>
        <v>292090.25</v>
      </c>
      <c r="AN52" s="305">
        <f t="shared" si="8"/>
        <v>291903.37</v>
      </c>
      <c r="AO52" s="305">
        <f t="shared" si="8"/>
        <v>291633.82</v>
      </c>
      <c r="AP52" s="305">
        <f t="shared" si="8"/>
        <v>291230.64</v>
      </c>
      <c r="AQ52" s="295">
        <f t="shared" si="4"/>
        <v>3498839.91</v>
      </c>
      <c r="AR52" s="305">
        <f t="shared" si="7"/>
        <v>482346.41</v>
      </c>
      <c r="AS52" s="305">
        <f t="shared" si="7"/>
        <v>481585.59</v>
      </c>
      <c r="AT52" s="305">
        <f t="shared" si="7"/>
        <v>480824.54</v>
      </c>
      <c r="AU52" s="305">
        <f t="shared" si="6"/>
        <v>480763.97</v>
      </c>
      <c r="AV52" s="305">
        <f t="shared" si="6"/>
        <v>480494.9</v>
      </c>
      <c r="AW52" s="305">
        <f t="shared" si="6"/>
        <v>479765.6</v>
      </c>
      <c r="AX52" s="305">
        <f t="shared" si="6"/>
        <v>479257.47</v>
      </c>
      <c r="AY52" s="305">
        <f t="shared" si="6"/>
        <v>478497.43</v>
      </c>
      <c r="AZ52" s="305">
        <f t="shared" si="6"/>
        <v>477377.56</v>
      </c>
      <c r="BA52" s="305">
        <f t="shared" si="6"/>
        <v>476920.81</v>
      </c>
      <c r="BB52" s="305">
        <f t="shared" si="6"/>
        <v>476116.89</v>
      </c>
      <c r="BC52" s="305">
        <f t="shared" si="6"/>
        <v>475365.36</v>
      </c>
      <c r="BD52" s="295">
        <f t="shared" si="5"/>
        <v>5749316.5300000003</v>
      </c>
      <c r="BE52" s="305"/>
      <c r="BF52" s="305"/>
      <c r="BG52" s="305"/>
      <c r="BH52" s="305"/>
      <c r="BI52" s="305"/>
      <c r="BJ52" s="305"/>
      <c r="BK52" s="305"/>
      <c r="BL52" s="305"/>
      <c r="BM52" s="305"/>
      <c r="BN52" s="305"/>
      <c r="BO52" s="305"/>
      <c r="BP52" s="305"/>
      <c r="BQ52" s="305"/>
      <c r="BR52" s="305"/>
      <c r="BS52" s="305"/>
      <c r="BT52" s="305"/>
      <c r="BU52" s="305"/>
      <c r="BV52" s="305"/>
      <c r="BW52" s="305"/>
      <c r="BX52" s="305"/>
      <c r="BY52" s="305"/>
      <c r="BZ52" s="305"/>
      <c r="CA52" s="305"/>
      <c r="CB52" s="305"/>
      <c r="CC52" s="305"/>
      <c r="CD52" s="305"/>
    </row>
    <row r="53" spans="1:82" x14ac:dyDescent="0.3">
      <c r="A53" s="293" t="s">
        <v>451</v>
      </c>
      <c r="B53" s="304">
        <v>2.3499999999999997E-2</v>
      </c>
      <c r="C53" s="304">
        <v>4.4299999999999992E-2</v>
      </c>
      <c r="D53" s="295">
        <v>117906724.55</v>
      </c>
      <c r="E53" s="295">
        <v>118313541.31999999</v>
      </c>
      <c r="F53" s="295">
        <v>118720358.08</v>
      </c>
      <c r="G53" s="295">
        <v>118720358.08</v>
      </c>
      <c r="H53" s="295">
        <v>118720358.08</v>
      </c>
      <c r="I53" s="295">
        <v>118720358.08</v>
      </c>
      <c r="J53" s="295">
        <v>118729413.78999999</v>
      </c>
      <c r="K53" s="295">
        <v>118738469.5</v>
      </c>
      <c r="L53" s="295">
        <v>118738469.5</v>
      </c>
      <c r="M53" s="295">
        <v>118738469.5</v>
      </c>
      <c r="N53" s="295">
        <v>118738469.5</v>
      </c>
      <c r="O53" s="295">
        <v>118738469.5</v>
      </c>
      <c r="P53" s="295">
        <f t="shared" si="2"/>
        <v>1423523459.48</v>
      </c>
      <c r="Q53" s="295">
        <v>120309469.5</v>
      </c>
      <c r="R53" s="295">
        <v>120309469.5</v>
      </c>
      <c r="S53" s="295">
        <v>120309469.5</v>
      </c>
      <c r="T53" s="295">
        <v>120309469.5</v>
      </c>
      <c r="U53" s="295">
        <v>120309469.5</v>
      </c>
      <c r="V53" s="295">
        <v>120309469.5</v>
      </c>
      <c r="W53" s="295">
        <v>120309469.5</v>
      </c>
      <c r="X53" s="295">
        <v>120309469.5</v>
      </c>
      <c r="Y53" s="295">
        <v>120309469.5</v>
      </c>
      <c r="Z53" s="295">
        <v>120309469.5</v>
      </c>
      <c r="AA53" s="295">
        <v>120309469.5</v>
      </c>
      <c r="AB53" s="295">
        <v>120309469.5</v>
      </c>
      <c r="AC53" s="295">
        <f t="shared" si="3"/>
        <v>1443713634</v>
      </c>
      <c r="AD53" s="295"/>
      <c r="AE53" s="305">
        <v>230900.66</v>
      </c>
      <c r="AF53" s="305">
        <v>231697.36</v>
      </c>
      <c r="AG53" s="305">
        <v>232494.04</v>
      </c>
      <c r="AH53" s="305">
        <v>232494.04</v>
      </c>
      <c r="AI53" s="305">
        <v>232494.04</v>
      </c>
      <c r="AJ53" s="305">
        <v>232494.04</v>
      </c>
      <c r="AK53" s="305">
        <f t="shared" si="9"/>
        <v>232511.77</v>
      </c>
      <c r="AL53" s="305">
        <f t="shared" si="9"/>
        <v>232529.5</v>
      </c>
      <c r="AM53" s="305">
        <f t="shared" si="9"/>
        <v>232529.5</v>
      </c>
      <c r="AN53" s="305">
        <f t="shared" si="8"/>
        <v>232529.5</v>
      </c>
      <c r="AO53" s="305">
        <f t="shared" si="8"/>
        <v>232529.5</v>
      </c>
      <c r="AP53" s="305">
        <f t="shared" si="8"/>
        <v>232529.5</v>
      </c>
      <c r="AQ53" s="295">
        <f t="shared" si="4"/>
        <v>2787733.45</v>
      </c>
      <c r="AR53" s="305">
        <f t="shared" si="7"/>
        <v>444142.46</v>
      </c>
      <c r="AS53" s="305">
        <f t="shared" si="7"/>
        <v>444142.46</v>
      </c>
      <c r="AT53" s="305">
        <f t="shared" si="7"/>
        <v>444142.46</v>
      </c>
      <c r="AU53" s="305">
        <f t="shared" si="6"/>
        <v>444142.46</v>
      </c>
      <c r="AV53" s="305">
        <f t="shared" si="6"/>
        <v>444142.46</v>
      </c>
      <c r="AW53" s="305">
        <f t="shared" si="6"/>
        <v>444142.46</v>
      </c>
      <c r="AX53" s="305">
        <f t="shared" si="6"/>
        <v>444142.46</v>
      </c>
      <c r="AY53" s="305">
        <f t="shared" si="6"/>
        <v>444142.46</v>
      </c>
      <c r="AZ53" s="305">
        <f t="shared" si="6"/>
        <v>444142.46</v>
      </c>
      <c r="BA53" s="305">
        <f t="shared" si="6"/>
        <v>444142.46</v>
      </c>
      <c r="BB53" s="305">
        <f t="shared" si="6"/>
        <v>444142.46</v>
      </c>
      <c r="BC53" s="305">
        <f t="shared" si="6"/>
        <v>444142.46</v>
      </c>
      <c r="BD53" s="295">
        <f t="shared" si="5"/>
        <v>5329709.5200000005</v>
      </c>
      <c r="BE53" s="305">
        <f>BD53</f>
        <v>5329709.5200000005</v>
      </c>
      <c r="BF53" s="305"/>
      <c r="BG53" s="305"/>
      <c r="BH53" s="305"/>
      <c r="BI53" s="305"/>
      <c r="BJ53" s="305"/>
      <c r="BK53" s="305"/>
      <c r="BL53" s="305"/>
      <c r="BM53" s="305"/>
      <c r="BN53" s="305"/>
      <c r="BO53" s="305"/>
      <c r="BP53" s="305"/>
      <c r="BQ53" s="305"/>
      <c r="BR53" s="305"/>
      <c r="BS53" s="305"/>
      <c r="BT53" s="305"/>
      <c r="BU53" s="305"/>
      <c r="BV53" s="305"/>
      <c r="BW53" s="305"/>
      <c r="BX53" s="305"/>
      <c r="BY53" s="305"/>
      <c r="BZ53" s="305"/>
      <c r="CA53" s="305"/>
      <c r="CB53" s="305"/>
      <c r="CC53" s="305"/>
      <c r="CD53" s="305"/>
    </row>
    <row r="54" spans="1:82" x14ac:dyDescent="0.3">
      <c r="A54" s="293" t="s">
        <v>452</v>
      </c>
      <c r="B54" s="304">
        <v>2.3499999999999997E-2</v>
      </c>
      <c r="C54" s="304">
        <v>4.4299999999999992E-2</v>
      </c>
      <c r="D54" s="295">
        <v>87628471.599999994</v>
      </c>
      <c r="E54" s="295">
        <v>87628471.599999994</v>
      </c>
      <c r="F54" s="295">
        <v>87628471.599999994</v>
      </c>
      <c r="G54" s="295">
        <v>87628471.599999994</v>
      </c>
      <c r="H54" s="295">
        <v>87628471.599999994</v>
      </c>
      <c r="I54" s="295">
        <v>87628471.599999994</v>
      </c>
      <c r="J54" s="295">
        <v>140976768.285</v>
      </c>
      <c r="K54" s="295">
        <v>200672692.35999998</v>
      </c>
      <c r="L54" s="295">
        <v>208240745.99000001</v>
      </c>
      <c r="M54" s="295">
        <v>210801376.03</v>
      </c>
      <c r="N54" s="295">
        <v>212141579.82999998</v>
      </c>
      <c r="O54" s="295">
        <v>212141579.82999998</v>
      </c>
      <c r="P54" s="295">
        <f t="shared" si="2"/>
        <v>1710745571.925</v>
      </c>
      <c r="Q54" s="295">
        <v>212141579.82999998</v>
      </c>
      <c r="R54" s="295">
        <v>212141579.82999998</v>
      </c>
      <c r="S54" s="295">
        <v>212141579.82999998</v>
      </c>
      <c r="T54" s="295">
        <v>212141579.82999998</v>
      </c>
      <c r="U54" s="295">
        <v>212141579.82999998</v>
      </c>
      <c r="V54" s="295">
        <v>212141579.82999998</v>
      </c>
      <c r="W54" s="295">
        <v>212141579.82999998</v>
      </c>
      <c r="X54" s="295">
        <v>212141579.82999998</v>
      </c>
      <c r="Y54" s="295">
        <v>212141579.82999998</v>
      </c>
      <c r="Z54" s="295">
        <v>212141579.82999998</v>
      </c>
      <c r="AA54" s="295">
        <v>212141579.82999998</v>
      </c>
      <c r="AB54" s="295">
        <v>212141579.82999998</v>
      </c>
      <c r="AC54" s="295">
        <f t="shared" si="3"/>
        <v>2545698957.9599996</v>
      </c>
      <c r="AD54" s="295"/>
      <c r="AE54" s="305">
        <v>171605.75</v>
      </c>
      <c r="AF54" s="305">
        <v>171605.75</v>
      </c>
      <c r="AG54" s="305">
        <v>171605.75</v>
      </c>
      <c r="AH54" s="305">
        <v>171605.75</v>
      </c>
      <c r="AI54" s="305">
        <v>171605.75</v>
      </c>
      <c r="AJ54" s="305">
        <v>171605.75</v>
      </c>
      <c r="AK54" s="305">
        <f t="shared" si="9"/>
        <v>276079.5</v>
      </c>
      <c r="AL54" s="305">
        <f t="shared" si="9"/>
        <v>392984.02</v>
      </c>
      <c r="AM54" s="305">
        <f t="shared" si="9"/>
        <v>407804.79</v>
      </c>
      <c r="AN54" s="305">
        <f t="shared" si="8"/>
        <v>412819.36</v>
      </c>
      <c r="AO54" s="305">
        <f t="shared" si="8"/>
        <v>415443.93</v>
      </c>
      <c r="AP54" s="305">
        <f t="shared" si="8"/>
        <v>415443.93</v>
      </c>
      <c r="AQ54" s="295">
        <f t="shared" si="4"/>
        <v>3350210.0300000003</v>
      </c>
      <c r="AR54" s="305">
        <f t="shared" si="7"/>
        <v>783156</v>
      </c>
      <c r="AS54" s="305">
        <f t="shared" si="7"/>
        <v>783156</v>
      </c>
      <c r="AT54" s="305">
        <f t="shared" si="7"/>
        <v>783156</v>
      </c>
      <c r="AU54" s="305">
        <f t="shared" si="6"/>
        <v>783156</v>
      </c>
      <c r="AV54" s="305">
        <f t="shared" si="6"/>
        <v>783156</v>
      </c>
      <c r="AW54" s="305">
        <f t="shared" si="6"/>
        <v>783156</v>
      </c>
      <c r="AX54" s="305">
        <f t="shared" ref="AX54:BC96" si="10">ROUND(W54*$C54/12,2)</f>
        <v>783156</v>
      </c>
      <c r="AY54" s="305">
        <f t="shared" si="10"/>
        <v>783156</v>
      </c>
      <c r="AZ54" s="305">
        <f t="shared" si="10"/>
        <v>783156</v>
      </c>
      <c r="BA54" s="305">
        <f t="shared" si="10"/>
        <v>783156</v>
      </c>
      <c r="BB54" s="305">
        <f t="shared" si="10"/>
        <v>783156</v>
      </c>
      <c r="BC54" s="305">
        <f t="shared" si="10"/>
        <v>783156</v>
      </c>
      <c r="BD54" s="295">
        <f t="shared" si="5"/>
        <v>9397872</v>
      </c>
      <c r="BE54" s="305">
        <f>BD54</f>
        <v>9397872</v>
      </c>
      <c r="BF54" s="305"/>
      <c r="BG54" s="305"/>
      <c r="BH54" s="305"/>
      <c r="BI54" s="305"/>
      <c r="BJ54" s="305"/>
      <c r="BK54" s="305"/>
      <c r="BL54" s="305"/>
      <c r="BM54" s="305"/>
      <c r="BN54" s="305"/>
      <c r="BO54" s="305"/>
      <c r="BP54" s="305"/>
      <c r="BQ54" s="305"/>
      <c r="BR54" s="305"/>
      <c r="BS54" s="305"/>
      <c r="BT54" s="305"/>
      <c r="BU54" s="305"/>
      <c r="BV54" s="305"/>
      <c r="BW54" s="305"/>
      <c r="BX54" s="305"/>
      <c r="BY54" s="305"/>
      <c r="BZ54" s="305"/>
      <c r="CA54" s="305"/>
      <c r="CB54" s="305"/>
      <c r="CC54" s="305"/>
      <c r="CD54" s="305"/>
    </row>
    <row r="55" spans="1:82" x14ac:dyDescent="0.3">
      <c r="A55" s="293" t="s">
        <v>453</v>
      </c>
      <c r="B55" s="304">
        <v>2.3499999999999997E-2</v>
      </c>
      <c r="C55" s="304">
        <v>4.4299999999999992E-2</v>
      </c>
      <c r="D55" s="295">
        <v>0</v>
      </c>
      <c r="E55" s="295">
        <v>0</v>
      </c>
      <c r="F55" s="295">
        <v>0</v>
      </c>
      <c r="G55" s="295">
        <v>0</v>
      </c>
      <c r="H55" s="295">
        <v>0</v>
      </c>
      <c r="I55" s="295">
        <v>0</v>
      </c>
      <c r="J55" s="295">
        <v>0</v>
      </c>
      <c r="K55" s="295">
        <v>0</v>
      </c>
      <c r="L55" s="295">
        <v>0</v>
      </c>
      <c r="M55" s="295">
        <v>0</v>
      </c>
      <c r="N55" s="295">
        <v>0</v>
      </c>
      <c r="O55" s="295">
        <v>0</v>
      </c>
      <c r="P55" s="295">
        <f t="shared" si="2"/>
        <v>0</v>
      </c>
      <c r="Q55" s="295">
        <v>0</v>
      </c>
      <c r="R55" s="295">
        <v>0</v>
      </c>
      <c r="S55" s="295">
        <v>0</v>
      </c>
      <c r="T55" s="295">
        <v>0</v>
      </c>
      <c r="U55" s="295">
        <v>0</v>
      </c>
      <c r="V55" s="295">
        <v>5884804.4349999996</v>
      </c>
      <c r="W55" s="295">
        <v>11769608.869999999</v>
      </c>
      <c r="X55" s="295">
        <v>11769608.869999999</v>
      </c>
      <c r="Y55" s="295">
        <v>11769608.869999999</v>
      </c>
      <c r="Z55" s="295">
        <v>11769608.869999999</v>
      </c>
      <c r="AA55" s="295">
        <v>11769608.869999999</v>
      </c>
      <c r="AB55" s="295">
        <v>11769608.869999999</v>
      </c>
      <c r="AC55" s="295">
        <f t="shared" si="3"/>
        <v>76502457.654999986</v>
      </c>
      <c r="AD55" s="295"/>
      <c r="AE55" s="305">
        <v>0</v>
      </c>
      <c r="AF55" s="305">
        <v>0</v>
      </c>
      <c r="AG55" s="305">
        <v>0</v>
      </c>
      <c r="AH55" s="305">
        <v>0</v>
      </c>
      <c r="AI55" s="305">
        <v>0</v>
      </c>
      <c r="AJ55" s="305">
        <v>0</v>
      </c>
      <c r="AK55" s="305">
        <f t="shared" si="9"/>
        <v>0</v>
      </c>
      <c r="AL55" s="305">
        <f t="shared" si="9"/>
        <v>0</v>
      </c>
      <c r="AM55" s="305">
        <f t="shared" si="9"/>
        <v>0</v>
      </c>
      <c r="AN55" s="305">
        <f t="shared" si="8"/>
        <v>0</v>
      </c>
      <c r="AO55" s="305">
        <f t="shared" si="8"/>
        <v>0</v>
      </c>
      <c r="AP55" s="305">
        <f t="shared" si="8"/>
        <v>0</v>
      </c>
      <c r="AQ55" s="295">
        <f t="shared" si="4"/>
        <v>0</v>
      </c>
      <c r="AR55" s="305">
        <f t="shared" si="7"/>
        <v>0</v>
      </c>
      <c r="AS55" s="305">
        <f t="shared" si="7"/>
        <v>0</v>
      </c>
      <c r="AT55" s="305">
        <f t="shared" si="7"/>
        <v>0</v>
      </c>
      <c r="AU55" s="305">
        <f t="shared" si="7"/>
        <v>0</v>
      </c>
      <c r="AV55" s="305">
        <f t="shared" si="7"/>
        <v>0</v>
      </c>
      <c r="AW55" s="305">
        <f t="shared" si="7"/>
        <v>21724.74</v>
      </c>
      <c r="AX55" s="305">
        <f t="shared" si="10"/>
        <v>43449.47</v>
      </c>
      <c r="AY55" s="305">
        <f t="shared" si="10"/>
        <v>43449.47</v>
      </c>
      <c r="AZ55" s="305">
        <f t="shared" si="10"/>
        <v>43449.47</v>
      </c>
      <c r="BA55" s="305">
        <f t="shared" si="10"/>
        <v>43449.47</v>
      </c>
      <c r="BB55" s="305">
        <f t="shared" si="10"/>
        <v>43449.47</v>
      </c>
      <c r="BC55" s="305">
        <f t="shared" si="10"/>
        <v>43449.47</v>
      </c>
      <c r="BD55" s="295">
        <f t="shared" si="5"/>
        <v>282421.56000000006</v>
      </c>
      <c r="BE55" s="305">
        <f>BD55</f>
        <v>282421.56000000006</v>
      </c>
      <c r="BF55" s="305"/>
      <c r="BG55" s="305"/>
      <c r="BH55" s="305"/>
      <c r="BI55" s="305"/>
      <c r="BJ55" s="305"/>
      <c r="BK55" s="305"/>
      <c r="BL55" s="305"/>
      <c r="BM55" s="305"/>
      <c r="BN55" s="305"/>
      <c r="BO55" s="305"/>
      <c r="BP55" s="305"/>
      <c r="BQ55" s="305"/>
      <c r="BR55" s="305"/>
      <c r="BS55" s="305"/>
      <c r="BT55" s="305"/>
      <c r="BU55" s="305"/>
      <c r="BV55" s="305"/>
      <c r="BW55" s="305"/>
      <c r="BX55" s="305"/>
      <c r="BY55" s="305"/>
      <c r="BZ55" s="305"/>
      <c r="CA55" s="305"/>
      <c r="CB55" s="305"/>
      <c r="CC55" s="305"/>
      <c r="CD55" s="305"/>
    </row>
    <row r="56" spans="1:82" x14ac:dyDescent="0.3">
      <c r="A56" s="293" t="s">
        <v>454</v>
      </c>
      <c r="B56" s="304">
        <v>4.2700000000000002E-2</v>
      </c>
      <c r="C56" s="304">
        <v>4.3400000000000001E-2</v>
      </c>
      <c r="D56" s="295">
        <v>334570713.14999998</v>
      </c>
      <c r="E56" s="295">
        <v>334994708.98000002</v>
      </c>
      <c r="F56" s="295">
        <v>334926752.69</v>
      </c>
      <c r="G56" s="295">
        <v>334450746.64999998</v>
      </c>
      <c r="H56" s="295">
        <v>334450746.64999998</v>
      </c>
      <c r="I56" s="295">
        <v>334450746.64999998</v>
      </c>
      <c r="J56" s="295">
        <v>334455922.54999995</v>
      </c>
      <c r="K56" s="295">
        <v>334718598.44999999</v>
      </c>
      <c r="L56" s="295">
        <v>335008232.44999999</v>
      </c>
      <c r="M56" s="295">
        <v>335040366.44999999</v>
      </c>
      <c r="N56" s="295">
        <v>335040366.44999999</v>
      </c>
      <c r="O56" s="295">
        <v>335040366.44999999</v>
      </c>
      <c r="P56" s="295">
        <f t="shared" si="2"/>
        <v>4017148267.5699987</v>
      </c>
      <c r="Q56" s="295">
        <v>335040366.44999999</v>
      </c>
      <c r="R56" s="295">
        <v>335040366.44999999</v>
      </c>
      <c r="S56" s="295">
        <v>335040366.44999999</v>
      </c>
      <c r="T56" s="295">
        <v>335040366.44999999</v>
      </c>
      <c r="U56" s="295">
        <v>335040366.44999999</v>
      </c>
      <c r="V56" s="295">
        <v>335040366.44999999</v>
      </c>
      <c r="W56" s="295">
        <v>335040366.44999999</v>
      </c>
      <c r="X56" s="295">
        <v>335040366.44999999</v>
      </c>
      <c r="Y56" s="295">
        <v>335040366.44999999</v>
      </c>
      <c r="Z56" s="295">
        <v>335105366.44999999</v>
      </c>
      <c r="AA56" s="295">
        <v>335902777.44999999</v>
      </c>
      <c r="AB56" s="295">
        <v>336635188.44999999</v>
      </c>
      <c r="AC56" s="295">
        <f t="shared" si="3"/>
        <v>4023006630.3999991</v>
      </c>
      <c r="AD56" s="295"/>
      <c r="AE56" s="305">
        <v>1190514.1200000001</v>
      </c>
      <c r="AF56" s="305">
        <v>1192022.8400000001</v>
      </c>
      <c r="AG56" s="305">
        <v>1191781.03</v>
      </c>
      <c r="AH56" s="305">
        <v>1190087.24</v>
      </c>
      <c r="AI56" s="305">
        <v>1190087.24</v>
      </c>
      <c r="AJ56" s="305">
        <v>1190087.24</v>
      </c>
      <c r="AK56" s="305">
        <f t="shared" si="9"/>
        <v>1190105.6599999999</v>
      </c>
      <c r="AL56" s="305">
        <f t="shared" si="9"/>
        <v>1191040.3500000001</v>
      </c>
      <c r="AM56" s="305">
        <f t="shared" si="9"/>
        <v>1192070.96</v>
      </c>
      <c r="AN56" s="305">
        <f t="shared" si="8"/>
        <v>1192185.3</v>
      </c>
      <c r="AO56" s="305">
        <f t="shared" si="8"/>
        <v>1192185.3</v>
      </c>
      <c r="AP56" s="305">
        <f t="shared" si="8"/>
        <v>1192185.3</v>
      </c>
      <c r="AQ56" s="295">
        <f t="shared" si="4"/>
        <v>14294352.580000002</v>
      </c>
      <c r="AR56" s="305">
        <f t="shared" si="7"/>
        <v>1211729.33</v>
      </c>
      <c r="AS56" s="305">
        <f t="shared" si="7"/>
        <v>1211729.33</v>
      </c>
      <c r="AT56" s="305">
        <f t="shared" si="7"/>
        <v>1211729.33</v>
      </c>
      <c r="AU56" s="305">
        <f t="shared" si="7"/>
        <v>1211729.33</v>
      </c>
      <c r="AV56" s="305">
        <f t="shared" si="7"/>
        <v>1211729.33</v>
      </c>
      <c r="AW56" s="305">
        <f t="shared" si="7"/>
        <v>1211729.33</v>
      </c>
      <c r="AX56" s="305">
        <f t="shared" si="10"/>
        <v>1211729.33</v>
      </c>
      <c r="AY56" s="305">
        <f t="shared" si="10"/>
        <v>1211729.33</v>
      </c>
      <c r="AZ56" s="305">
        <f t="shared" si="10"/>
        <v>1211729.33</v>
      </c>
      <c r="BA56" s="305">
        <f t="shared" si="10"/>
        <v>1211964.4099999999</v>
      </c>
      <c r="BB56" s="305">
        <f t="shared" si="10"/>
        <v>1214848.3799999999</v>
      </c>
      <c r="BC56" s="305">
        <f t="shared" si="10"/>
        <v>1217497.26</v>
      </c>
      <c r="BD56" s="295">
        <f t="shared" si="5"/>
        <v>14549874.020000001</v>
      </c>
      <c r="BE56" s="305"/>
      <c r="BF56" s="305"/>
      <c r="BG56" s="305"/>
      <c r="BH56" s="305"/>
      <c r="BI56" s="305"/>
      <c r="BJ56" s="305"/>
      <c r="BK56" s="305"/>
      <c r="BL56" s="305"/>
      <c r="BM56" s="305"/>
      <c r="BN56" s="305"/>
      <c r="BO56" s="305"/>
      <c r="BP56" s="305"/>
      <c r="BQ56" s="305"/>
      <c r="BR56" s="305"/>
      <c r="BS56" s="305"/>
      <c r="BT56" s="305"/>
      <c r="BU56" s="305"/>
      <c r="BV56" s="305"/>
      <c r="BW56" s="305"/>
      <c r="BX56" s="305"/>
      <c r="BY56" s="305"/>
      <c r="BZ56" s="305"/>
      <c r="CA56" s="305"/>
      <c r="CB56" s="305"/>
      <c r="CC56" s="305"/>
      <c r="CD56" s="305"/>
    </row>
    <row r="57" spans="1:82" x14ac:dyDescent="0.3">
      <c r="A57" s="293" t="s">
        <v>455</v>
      </c>
      <c r="B57" s="304">
        <v>0</v>
      </c>
      <c r="C57" s="304">
        <v>9.5999999999999992E-3</v>
      </c>
      <c r="D57" s="295">
        <v>0</v>
      </c>
      <c r="E57" s="295">
        <v>0</v>
      </c>
      <c r="F57" s="295">
        <v>0</v>
      </c>
      <c r="G57" s="295">
        <v>0</v>
      </c>
      <c r="H57" s="295">
        <v>0</v>
      </c>
      <c r="I57" s="295">
        <v>0</v>
      </c>
      <c r="J57" s="295">
        <v>0</v>
      </c>
      <c r="K57" s="295">
        <v>0</v>
      </c>
      <c r="L57" s="295">
        <v>0</v>
      </c>
      <c r="M57" s="295">
        <v>0</v>
      </c>
      <c r="N57" s="295">
        <v>0</v>
      </c>
      <c r="O57" s="295">
        <v>0</v>
      </c>
      <c r="P57" s="295">
        <f t="shared" si="2"/>
        <v>0</v>
      </c>
      <c r="Q57" s="295">
        <v>1777792.39</v>
      </c>
      <c r="R57" s="295">
        <v>1777792.39</v>
      </c>
      <c r="S57" s="295">
        <v>1777792.39</v>
      </c>
      <c r="T57" s="295">
        <v>1777792.39</v>
      </c>
      <c r="U57" s="295">
        <v>1777792.39</v>
      </c>
      <c r="V57" s="295">
        <v>1777792.39</v>
      </c>
      <c r="W57" s="295">
        <v>1777792.39</v>
      </c>
      <c r="X57" s="295">
        <v>1777792.39</v>
      </c>
      <c r="Y57" s="295">
        <v>1777792.39</v>
      </c>
      <c r="Z57" s="295">
        <v>1777792.39</v>
      </c>
      <c r="AA57" s="295">
        <v>1777792.39</v>
      </c>
      <c r="AB57" s="295">
        <v>1777792.39</v>
      </c>
      <c r="AC57" s="295">
        <f t="shared" si="3"/>
        <v>21333508.680000003</v>
      </c>
      <c r="AD57" s="295"/>
      <c r="AE57" s="305">
        <v>0</v>
      </c>
      <c r="AF57" s="305">
        <v>0</v>
      </c>
      <c r="AG57" s="305">
        <v>0</v>
      </c>
      <c r="AH57" s="305">
        <v>0</v>
      </c>
      <c r="AI57" s="305">
        <v>0</v>
      </c>
      <c r="AJ57" s="305">
        <v>0</v>
      </c>
      <c r="AK57" s="305">
        <f t="shared" si="9"/>
        <v>0</v>
      </c>
      <c r="AL57" s="305">
        <f t="shared" si="9"/>
        <v>0</v>
      </c>
      <c r="AM57" s="305">
        <f t="shared" si="9"/>
        <v>0</v>
      </c>
      <c r="AN57" s="305">
        <f t="shared" si="8"/>
        <v>0</v>
      </c>
      <c r="AO57" s="305">
        <f t="shared" si="8"/>
        <v>0</v>
      </c>
      <c r="AP57" s="305">
        <f t="shared" si="8"/>
        <v>0</v>
      </c>
      <c r="AQ57" s="295">
        <f t="shared" si="4"/>
        <v>0</v>
      </c>
      <c r="AR57" s="305">
        <f t="shared" si="7"/>
        <v>1422.23</v>
      </c>
      <c r="AS57" s="305">
        <f t="shared" si="7"/>
        <v>1422.23</v>
      </c>
      <c r="AT57" s="305">
        <f t="shared" si="7"/>
        <v>1422.23</v>
      </c>
      <c r="AU57" s="305">
        <f t="shared" si="7"/>
        <v>1422.23</v>
      </c>
      <c r="AV57" s="305">
        <f t="shared" si="7"/>
        <v>1422.23</v>
      </c>
      <c r="AW57" s="305">
        <f t="shared" si="7"/>
        <v>1422.23</v>
      </c>
      <c r="AX57" s="305">
        <f t="shared" si="10"/>
        <v>1422.23</v>
      </c>
      <c r="AY57" s="305">
        <f t="shared" si="10"/>
        <v>1422.23</v>
      </c>
      <c r="AZ57" s="305">
        <f t="shared" si="10"/>
        <v>1422.23</v>
      </c>
      <c r="BA57" s="305">
        <f t="shared" si="10"/>
        <v>1422.23</v>
      </c>
      <c r="BB57" s="305">
        <f t="shared" si="10"/>
        <v>1422.23</v>
      </c>
      <c r="BC57" s="305">
        <f t="shared" si="10"/>
        <v>1422.23</v>
      </c>
      <c r="BD57" s="295">
        <f t="shared" si="5"/>
        <v>17066.759999999998</v>
      </c>
      <c r="BE57" s="305"/>
      <c r="BF57" s="305"/>
      <c r="BG57" s="305"/>
      <c r="BH57" s="305"/>
      <c r="BI57" s="305"/>
      <c r="BJ57" s="305"/>
      <c r="BK57" s="305"/>
      <c r="BL57" s="305"/>
      <c r="BM57" s="305"/>
      <c r="BN57" s="305"/>
      <c r="BO57" s="305"/>
      <c r="BP57" s="305"/>
      <c r="BQ57" s="305"/>
      <c r="BR57" s="305"/>
      <c r="BS57" s="305"/>
      <c r="BT57" s="305"/>
      <c r="BU57" s="305"/>
      <c r="BV57" s="305"/>
      <c r="BW57" s="305"/>
      <c r="BX57" s="305"/>
      <c r="BY57" s="305"/>
      <c r="BZ57" s="305"/>
      <c r="CA57" s="305"/>
      <c r="CB57" s="305"/>
      <c r="CC57" s="305"/>
      <c r="CD57" s="305"/>
    </row>
    <row r="58" spans="1:82" x14ac:dyDescent="0.3">
      <c r="A58" s="293" t="s">
        <v>456</v>
      </c>
      <c r="B58" s="304">
        <v>2.5999999999999999E-2</v>
      </c>
      <c r="C58" s="304">
        <v>4.41E-2</v>
      </c>
      <c r="D58" s="295">
        <v>190725316.59</v>
      </c>
      <c r="E58" s="295">
        <v>190724861.81</v>
      </c>
      <c r="F58" s="295">
        <v>191624005.81999999</v>
      </c>
      <c r="G58" s="295">
        <v>192518332.06</v>
      </c>
      <c r="H58" s="295">
        <v>192484487.15000001</v>
      </c>
      <c r="I58" s="295">
        <v>191817331.28999999</v>
      </c>
      <c r="J58" s="295">
        <v>191178952.84</v>
      </c>
      <c r="K58" s="295">
        <v>191199630.33000001</v>
      </c>
      <c r="L58" s="295">
        <v>191234965.47</v>
      </c>
      <c r="M58" s="295">
        <v>192867486.21000001</v>
      </c>
      <c r="N58" s="295">
        <v>194487626.30000001</v>
      </c>
      <c r="O58" s="295">
        <v>194350902.80000001</v>
      </c>
      <c r="P58" s="295">
        <f t="shared" si="2"/>
        <v>2305213898.6700001</v>
      </c>
      <c r="Q58" s="295">
        <f>197150876.74-Q57</f>
        <v>195373084.35000002</v>
      </c>
      <c r="R58" s="295">
        <v>195337420.84500006</v>
      </c>
      <c r="S58" s="295">
        <v>195362535.90500006</v>
      </c>
      <c r="T58" s="295">
        <v>195433261.47000006</v>
      </c>
      <c r="U58" s="295">
        <v>197663294.86000004</v>
      </c>
      <c r="V58" s="295">
        <v>199789738.25000006</v>
      </c>
      <c r="W58" s="295">
        <v>199698329.75000006</v>
      </c>
      <c r="X58" s="295">
        <v>199561606.25000006</v>
      </c>
      <c r="Y58" s="295">
        <v>201021886.75000006</v>
      </c>
      <c r="Z58" s="295">
        <v>204703600.63000005</v>
      </c>
      <c r="AA58" s="295">
        <v>207042494.01000005</v>
      </c>
      <c r="AB58" s="295">
        <v>207288668.51000005</v>
      </c>
      <c r="AC58" s="295">
        <f t="shared" si="3"/>
        <v>2398275921.5800009</v>
      </c>
      <c r="AD58" s="295"/>
      <c r="AE58" s="305">
        <v>413238.18</v>
      </c>
      <c r="AF58" s="305">
        <v>413237.2</v>
      </c>
      <c r="AG58" s="305">
        <v>415185.35</v>
      </c>
      <c r="AH58" s="305">
        <v>417123.05</v>
      </c>
      <c r="AI58" s="305">
        <v>417049.72000000003</v>
      </c>
      <c r="AJ58" s="305">
        <v>415604.20999999996</v>
      </c>
      <c r="AK58" s="305">
        <f t="shared" si="9"/>
        <v>414221.06</v>
      </c>
      <c r="AL58" s="305">
        <f t="shared" si="9"/>
        <v>414265.87</v>
      </c>
      <c r="AM58" s="305">
        <f t="shared" si="9"/>
        <v>414342.43</v>
      </c>
      <c r="AN58" s="305">
        <f t="shared" si="8"/>
        <v>417879.55</v>
      </c>
      <c r="AO58" s="305">
        <f t="shared" si="8"/>
        <v>421389.86</v>
      </c>
      <c r="AP58" s="305">
        <f t="shared" si="8"/>
        <v>421093.62</v>
      </c>
      <c r="AQ58" s="295">
        <f t="shared" si="4"/>
        <v>4994630.1000000006</v>
      </c>
      <c r="AR58" s="305">
        <f t="shared" si="7"/>
        <v>717996.08</v>
      </c>
      <c r="AS58" s="305">
        <f t="shared" si="7"/>
        <v>717865.02</v>
      </c>
      <c r="AT58" s="305">
        <f t="shared" si="7"/>
        <v>717957.32</v>
      </c>
      <c r="AU58" s="305">
        <f t="shared" si="7"/>
        <v>718217.24</v>
      </c>
      <c r="AV58" s="305">
        <f t="shared" si="7"/>
        <v>726412.61</v>
      </c>
      <c r="AW58" s="305">
        <f t="shared" si="7"/>
        <v>734227.29</v>
      </c>
      <c r="AX58" s="305">
        <f t="shared" si="10"/>
        <v>733891.36</v>
      </c>
      <c r="AY58" s="305">
        <f t="shared" si="10"/>
        <v>733388.9</v>
      </c>
      <c r="AZ58" s="305">
        <f t="shared" si="10"/>
        <v>738755.43</v>
      </c>
      <c r="BA58" s="305">
        <f t="shared" si="10"/>
        <v>752285.73</v>
      </c>
      <c r="BB58" s="305">
        <f t="shared" si="10"/>
        <v>760881.17</v>
      </c>
      <c r="BC58" s="305">
        <f t="shared" si="10"/>
        <v>761785.86</v>
      </c>
      <c r="BD58" s="295">
        <f t="shared" si="5"/>
        <v>8813664.0099999998</v>
      </c>
      <c r="BE58" s="305"/>
      <c r="BF58" s="305"/>
      <c r="BG58" s="305"/>
      <c r="BH58" s="305"/>
      <c r="BI58" s="305"/>
      <c r="BJ58" s="305"/>
      <c r="BK58" s="305"/>
      <c r="BL58" s="305"/>
      <c r="BM58" s="305"/>
      <c r="BN58" s="305"/>
      <c r="BO58" s="305"/>
      <c r="BP58" s="305"/>
      <c r="BQ58" s="305"/>
      <c r="BR58" s="305"/>
      <c r="BS58" s="305"/>
      <c r="BT58" s="305"/>
      <c r="BU58" s="305"/>
      <c r="BV58" s="305"/>
      <c r="BW58" s="305"/>
      <c r="BX58" s="305"/>
      <c r="BY58" s="305"/>
      <c r="BZ58" s="305"/>
      <c r="CA58" s="305"/>
      <c r="CB58" s="305"/>
      <c r="CC58" s="305"/>
      <c r="CD58" s="305"/>
    </row>
    <row r="59" spans="1:82" x14ac:dyDescent="0.3">
      <c r="A59" s="293" t="s">
        <v>457</v>
      </c>
      <c r="B59" s="304">
        <v>2.5999999999999999E-2</v>
      </c>
      <c r="C59" s="304">
        <v>4.41E-2</v>
      </c>
      <c r="D59" s="295">
        <v>160279154.88</v>
      </c>
      <c r="E59" s="295">
        <v>160279154.88</v>
      </c>
      <c r="F59" s="295">
        <v>160279154.88</v>
      </c>
      <c r="G59" s="295">
        <v>160279154.88</v>
      </c>
      <c r="H59" s="295">
        <v>160279154.88</v>
      </c>
      <c r="I59" s="295">
        <v>160279154.88</v>
      </c>
      <c r="J59" s="295">
        <v>159924809.27500001</v>
      </c>
      <c r="K59" s="295">
        <v>160326034.10499999</v>
      </c>
      <c r="L59" s="295">
        <v>162182066.91499999</v>
      </c>
      <c r="M59" s="295">
        <v>164134529.28999999</v>
      </c>
      <c r="N59" s="295">
        <v>165136529.28999999</v>
      </c>
      <c r="O59" s="295">
        <v>165436529.28999999</v>
      </c>
      <c r="P59" s="295">
        <f t="shared" si="2"/>
        <v>1938815427.4449999</v>
      </c>
      <c r="Q59" s="295">
        <v>165586529.28999999</v>
      </c>
      <c r="R59" s="295">
        <v>165586529.28999999</v>
      </c>
      <c r="S59" s="295">
        <v>165586529.28999999</v>
      </c>
      <c r="T59" s="295">
        <v>165586529.28999999</v>
      </c>
      <c r="U59" s="295">
        <v>165586529.28999999</v>
      </c>
      <c r="V59" s="295">
        <v>165586529.28999999</v>
      </c>
      <c r="W59" s="295">
        <v>165586529.28999999</v>
      </c>
      <c r="X59" s="295">
        <v>165586529.28999999</v>
      </c>
      <c r="Y59" s="295">
        <v>165586529.28999999</v>
      </c>
      <c r="Z59" s="295">
        <v>165586529.28999999</v>
      </c>
      <c r="AA59" s="295">
        <v>165586529.28999999</v>
      </c>
      <c r="AB59" s="295">
        <v>165586529.28999999</v>
      </c>
      <c r="AC59" s="295">
        <f t="shared" si="3"/>
        <v>1987038351.4799998</v>
      </c>
      <c r="AD59" s="295"/>
      <c r="AE59" s="305">
        <v>347271.50000000006</v>
      </c>
      <c r="AF59" s="305">
        <v>347271.50000000006</v>
      </c>
      <c r="AG59" s="305">
        <v>347271.50000000006</v>
      </c>
      <c r="AH59" s="305">
        <v>347271.50000000006</v>
      </c>
      <c r="AI59" s="305">
        <v>347271.50000000006</v>
      </c>
      <c r="AJ59" s="305">
        <v>347271.50000000006</v>
      </c>
      <c r="AK59" s="305">
        <f t="shared" si="9"/>
        <v>346503.75</v>
      </c>
      <c r="AL59" s="305">
        <f t="shared" si="9"/>
        <v>347373.07</v>
      </c>
      <c r="AM59" s="305">
        <f t="shared" si="9"/>
        <v>351394.48</v>
      </c>
      <c r="AN59" s="305">
        <f t="shared" si="8"/>
        <v>355624.81</v>
      </c>
      <c r="AO59" s="305">
        <f t="shared" si="8"/>
        <v>357795.81</v>
      </c>
      <c r="AP59" s="305">
        <f t="shared" si="8"/>
        <v>358445.81</v>
      </c>
      <c r="AQ59" s="295">
        <f t="shared" si="4"/>
        <v>4200766.7299999995</v>
      </c>
      <c r="AR59" s="305">
        <f t="shared" si="7"/>
        <v>608530.5</v>
      </c>
      <c r="AS59" s="305">
        <f t="shared" si="7"/>
        <v>608530.5</v>
      </c>
      <c r="AT59" s="305">
        <f t="shared" si="7"/>
        <v>608530.5</v>
      </c>
      <c r="AU59" s="305">
        <f t="shared" si="7"/>
        <v>608530.5</v>
      </c>
      <c r="AV59" s="305">
        <f t="shared" si="7"/>
        <v>608530.5</v>
      </c>
      <c r="AW59" s="305">
        <f t="shared" si="7"/>
        <v>608530.5</v>
      </c>
      <c r="AX59" s="305">
        <f t="shared" si="10"/>
        <v>608530.5</v>
      </c>
      <c r="AY59" s="305">
        <f t="shared" si="10"/>
        <v>608530.5</v>
      </c>
      <c r="AZ59" s="305">
        <f t="shared" si="10"/>
        <v>608530.5</v>
      </c>
      <c r="BA59" s="305">
        <f t="shared" si="10"/>
        <v>608530.5</v>
      </c>
      <c r="BB59" s="305">
        <f t="shared" si="10"/>
        <v>608530.5</v>
      </c>
      <c r="BC59" s="305">
        <f t="shared" si="10"/>
        <v>608530.5</v>
      </c>
      <c r="BD59" s="295">
        <f t="shared" si="5"/>
        <v>7302366</v>
      </c>
      <c r="BE59" s="305">
        <f>BD59</f>
        <v>7302366</v>
      </c>
      <c r="BF59" s="305"/>
      <c r="BG59" s="305"/>
      <c r="BH59" s="305"/>
      <c r="BI59" s="305"/>
      <c r="BJ59" s="305"/>
      <c r="BK59" s="305"/>
      <c r="BL59" s="305"/>
      <c r="BM59" s="305"/>
      <c r="BN59" s="305"/>
      <c r="BO59" s="305"/>
      <c r="BP59" s="305"/>
      <c r="BQ59" s="305"/>
      <c r="BR59" s="305"/>
      <c r="BS59" s="305"/>
      <c r="BT59" s="305"/>
      <c r="BU59" s="305"/>
      <c r="BV59" s="305"/>
      <c r="BW59" s="305"/>
      <c r="BX59" s="305"/>
      <c r="BY59" s="305"/>
      <c r="BZ59" s="305"/>
      <c r="CA59" s="305"/>
      <c r="CB59" s="305"/>
      <c r="CC59" s="305"/>
      <c r="CD59" s="305"/>
    </row>
    <row r="60" spans="1:82" x14ac:dyDescent="0.3">
      <c r="A60" s="293" t="s">
        <v>458</v>
      </c>
      <c r="B60" s="304">
        <v>3.7000000000000005E-2</v>
      </c>
      <c r="C60" s="304">
        <v>4.0500000000000001E-2</v>
      </c>
      <c r="D60" s="295">
        <v>138832539.38999999</v>
      </c>
      <c r="E60" s="295">
        <v>138832539.38999999</v>
      </c>
      <c r="F60" s="295">
        <v>138852279.66999999</v>
      </c>
      <c r="G60" s="295">
        <v>138872019.94</v>
      </c>
      <c r="H60" s="295">
        <v>138872019.94</v>
      </c>
      <c r="I60" s="295">
        <v>138903384.81</v>
      </c>
      <c r="J60" s="295">
        <v>138932438.875</v>
      </c>
      <c r="K60" s="295">
        <v>138930128.07999998</v>
      </c>
      <c r="L60" s="295">
        <v>138930128.07999998</v>
      </c>
      <c r="M60" s="295">
        <v>138940976.44499999</v>
      </c>
      <c r="N60" s="295">
        <v>138951824.80999997</v>
      </c>
      <c r="O60" s="295">
        <v>138951824.80999997</v>
      </c>
      <c r="P60" s="295">
        <f t="shared" si="2"/>
        <v>1666802104.2399995</v>
      </c>
      <c r="Q60" s="295">
        <v>138986540.00999996</v>
      </c>
      <c r="R60" s="295">
        <v>138986540.00999996</v>
      </c>
      <c r="S60" s="295">
        <v>138986540.00999996</v>
      </c>
      <c r="T60" s="295">
        <v>138986540.00999996</v>
      </c>
      <c r="U60" s="295">
        <v>138986540.00999996</v>
      </c>
      <c r="V60" s="295">
        <v>138986540.00999996</v>
      </c>
      <c r="W60" s="295">
        <v>138986540.00999996</v>
      </c>
      <c r="X60" s="295">
        <v>138986540.00999996</v>
      </c>
      <c r="Y60" s="295">
        <v>138986540.00999996</v>
      </c>
      <c r="Z60" s="295">
        <v>138986540.00999996</v>
      </c>
      <c r="AA60" s="295">
        <v>138986540.00999996</v>
      </c>
      <c r="AB60" s="295">
        <v>138986540.00999996</v>
      </c>
      <c r="AC60" s="295">
        <f t="shared" si="3"/>
        <v>1667838480.1199996</v>
      </c>
      <c r="AD60" s="295"/>
      <c r="AE60" s="305">
        <v>428067.01</v>
      </c>
      <c r="AF60" s="305">
        <v>428067.01</v>
      </c>
      <c r="AG60" s="305">
        <v>428127.86000000004</v>
      </c>
      <c r="AH60" s="305">
        <v>428188.73</v>
      </c>
      <c r="AI60" s="305">
        <v>428188.73</v>
      </c>
      <c r="AJ60" s="305">
        <v>428285.44</v>
      </c>
      <c r="AK60" s="305">
        <f t="shared" si="9"/>
        <v>428375.02</v>
      </c>
      <c r="AL60" s="305">
        <f t="shared" si="9"/>
        <v>428367.89</v>
      </c>
      <c r="AM60" s="305">
        <f t="shared" si="9"/>
        <v>428367.89</v>
      </c>
      <c r="AN60" s="305">
        <f t="shared" si="8"/>
        <v>428401.34</v>
      </c>
      <c r="AO60" s="305">
        <f t="shared" si="8"/>
        <v>428434.79</v>
      </c>
      <c r="AP60" s="305">
        <f t="shared" si="8"/>
        <v>428434.79</v>
      </c>
      <c r="AQ60" s="295">
        <f t="shared" si="4"/>
        <v>5139306.5</v>
      </c>
      <c r="AR60" s="305">
        <f t="shared" si="7"/>
        <v>469079.57</v>
      </c>
      <c r="AS60" s="305">
        <f t="shared" si="7"/>
        <v>469079.57</v>
      </c>
      <c r="AT60" s="305">
        <f t="shared" si="7"/>
        <v>469079.57</v>
      </c>
      <c r="AU60" s="305">
        <f t="shared" si="7"/>
        <v>469079.57</v>
      </c>
      <c r="AV60" s="305">
        <f t="shared" si="7"/>
        <v>469079.57</v>
      </c>
      <c r="AW60" s="305">
        <f t="shared" si="7"/>
        <v>469079.57</v>
      </c>
      <c r="AX60" s="305">
        <f t="shared" si="10"/>
        <v>469079.57</v>
      </c>
      <c r="AY60" s="305">
        <f t="shared" si="10"/>
        <v>469079.57</v>
      </c>
      <c r="AZ60" s="305">
        <f t="shared" si="10"/>
        <v>469079.57</v>
      </c>
      <c r="BA60" s="305">
        <f t="shared" si="10"/>
        <v>469079.57</v>
      </c>
      <c r="BB60" s="305">
        <f t="shared" si="10"/>
        <v>469079.57</v>
      </c>
      <c r="BC60" s="305">
        <f t="shared" si="10"/>
        <v>469079.57</v>
      </c>
      <c r="BD60" s="295">
        <f t="shared" si="5"/>
        <v>5628954.8400000008</v>
      </c>
      <c r="BE60" s="305"/>
      <c r="BF60" s="305"/>
      <c r="BG60" s="305"/>
      <c r="BH60" s="305"/>
      <c r="BI60" s="305"/>
      <c r="BJ60" s="305"/>
      <c r="BK60" s="305"/>
      <c r="BL60" s="305"/>
      <c r="BM60" s="305"/>
      <c r="BN60" s="305"/>
      <c r="BO60" s="305"/>
      <c r="BP60" s="305"/>
      <c r="BQ60" s="305"/>
      <c r="BR60" s="305"/>
      <c r="BS60" s="305"/>
      <c r="BT60" s="305"/>
      <c r="BU60" s="305"/>
      <c r="BV60" s="305"/>
      <c r="BW60" s="305"/>
      <c r="BX60" s="305"/>
      <c r="BY60" s="305"/>
      <c r="BZ60" s="305"/>
      <c r="CA60" s="305"/>
      <c r="CB60" s="305"/>
      <c r="CC60" s="305"/>
      <c r="CD60" s="305"/>
    </row>
    <row r="61" spans="1:82" x14ac:dyDescent="0.3">
      <c r="A61" s="293" t="s">
        <v>459</v>
      </c>
      <c r="B61" s="304">
        <v>3.7000000000000005E-2</v>
      </c>
      <c r="C61" s="304">
        <v>4.0500000000000001E-2</v>
      </c>
      <c r="D61" s="295">
        <v>0</v>
      </c>
      <c r="E61" s="295">
        <v>0</v>
      </c>
      <c r="F61" s="295">
        <v>0</v>
      </c>
      <c r="G61" s="295">
        <v>0</v>
      </c>
      <c r="H61" s="295">
        <v>0</v>
      </c>
      <c r="I61" s="295">
        <v>0</v>
      </c>
      <c r="J61" s="295">
        <v>0</v>
      </c>
      <c r="K61" s="295">
        <v>0</v>
      </c>
      <c r="L61" s="295">
        <v>0</v>
      </c>
      <c r="M61" s="295">
        <v>0</v>
      </c>
      <c r="N61" s="295">
        <v>0</v>
      </c>
      <c r="O61" s="295">
        <v>0</v>
      </c>
      <c r="P61" s="295">
        <f t="shared" si="2"/>
        <v>0</v>
      </c>
      <c r="Q61" s="295">
        <v>2137520.9899999998</v>
      </c>
      <c r="R61" s="295">
        <v>2137520.9899999998</v>
      </c>
      <c r="S61" s="295">
        <v>2137520.9899999998</v>
      </c>
      <c r="T61" s="295">
        <v>2137520.9899999998</v>
      </c>
      <c r="U61" s="295">
        <v>2137520.9899999998</v>
      </c>
      <c r="V61" s="295">
        <v>2137520.9899999998</v>
      </c>
      <c r="W61" s="295">
        <v>2137520.9899999998</v>
      </c>
      <c r="X61" s="295">
        <v>2137520.9899999998</v>
      </c>
      <c r="Y61" s="295">
        <v>2137520.9899999998</v>
      </c>
      <c r="Z61" s="295">
        <v>2137520.9899999998</v>
      </c>
      <c r="AA61" s="295">
        <v>2137520.9899999998</v>
      </c>
      <c r="AB61" s="295">
        <v>2137520.9899999998</v>
      </c>
      <c r="AC61" s="295">
        <f t="shared" si="3"/>
        <v>25650251.879999992</v>
      </c>
      <c r="AD61" s="295"/>
      <c r="AE61" s="305">
        <v>0</v>
      </c>
      <c r="AF61" s="305">
        <v>0</v>
      </c>
      <c r="AG61" s="305">
        <v>0</v>
      </c>
      <c r="AH61" s="305">
        <v>0</v>
      </c>
      <c r="AI61" s="305">
        <v>0</v>
      </c>
      <c r="AJ61" s="305">
        <v>0</v>
      </c>
      <c r="AK61" s="305">
        <f t="shared" si="9"/>
        <v>0</v>
      </c>
      <c r="AL61" s="305">
        <f t="shared" si="9"/>
        <v>0</v>
      </c>
      <c r="AM61" s="305">
        <f t="shared" si="9"/>
        <v>0</v>
      </c>
      <c r="AN61" s="305">
        <f t="shared" si="8"/>
        <v>0</v>
      </c>
      <c r="AO61" s="305">
        <f t="shared" si="8"/>
        <v>0</v>
      </c>
      <c r="AP61" s="305">
        <f t="shared" si="8"/>
        <v>0</v>
      </c>
      <c r="AQ61" s="295">
        <f t="shared" si="4"/>
        <v>0</v>
      </c>
      <c r="AR61" s="305">
        <f t="shared" si="7"/>
        <v>7214.13</v>
      </c>
      <c r="AS61" s="305">
        <f t="shared" si="7"/>
        <v>7214.13</v>
      </c>
      <c r="AT61" s="305">
        <f t="shared" si="7"/>
        <v>7214.13</v>
      </c>
      <c r="AU61" s="305">
        <f t="shared" si="7"/>
        <v>7214.13</v>
      </c>
      <c r="AV61" s="305">
        <f t="shared" si="7"/>
        <v>7214.13</v>
      </c>
      <c r="AW61" s="305">
        <f t="shared" si="7"/>
        <v>7214.13</v>
      </c>
      <c r="AX61" s="305">
        <f t="shared" si="10"/>
        <v>7214.13</v>
      </c>
      <c r="AY61" s="305">
        <f t="shared" si="10"/>
        <v>7214.13</v>
      </c>
      <c r="AZ61" s="305">
        <f t="shared" si="10"/>
        <v>7214.13</v>
      </c>
      <c r="BA61" s="305">
        <f t="shared" si="10"/>
        <v>7214.13</v>
      </c>
      <c r="BB61" s="305">
        <f t="shared" si="10"/>
        <v>7214.13</v>
      </c>
      <c r="BC61" s="305">
        <f t="shared" si="10"/>
        <v>7214.13</v>
      </c>
      <c r="BD61" s="295">
        <f t="shared" si="5"/>
        <v>86569.56</v>
      </c>
      <c r="BE61" s="305">
        <f>BD61</f>
        <v>86569.56</v>
      </c>
      <c r="BF61" s="305"/>
      <c r="BG61" s="305"/>
      <c r="BH61" s="305"/>
      <c r="BI61" s="305"/>
      <c r="BJ61" s="305"/>
      <c r="BK61" s="305"/>
      <c r="BL61" s="305"/>
      <c r="BM61" s="305"/>
      <c r="BN61" s="305"/>
      <c r="BO61" s="305"/>
      <c r="BP61" s="305"/>
      <c r="BQ61" s="305"/>
      <c r="BR61" s="305"/>
      <c r="BS61" s="305"/>
      <c r="BT61" s="305"/>
      <c r="BU61" s="305"/>
      <c r="BV61" s="305"/>
      <c r="BW61" s="305"/>
      <c r="BX61" s="305"/>
      <c r="BY61" s="305"/>
      <c r="BZ61" s="305"/>
      <c r="CA61" s="305"/>
      <c r="CB61" s="305"/>
      <c r="CC61" s="305"/>
      <c r="CD61" s="305"/>
    </row>
    <row r="62" spans="1:82" x14ac:dyDescent="0.3">
      <c r="A62" s="293" t="s">
        <v>460</v>
      </c>
      <c r="B62" s="304">
        <v>1.46E-2</v>
      </c>
      <c r="C62" s="304">
        <v>4.5499999999999999E-2</v>
      </c>
      <c r="D62" s="295">
        <v>132060319.44</v>
      </c>
      <c r="E62" s="295">
        <v>132055939.29000001</v>
      </c>
      <c r="F62" s="295">
        <v>132076144.84999999</v>
      </c>
      <c r="G62" s="295">
        <v>132027177.73999999</v>
      </c>
      <c r="H62" s="295">
        <v>131965480.43000001</v>
      </c>
      <c r="I62" s="295">
        <v>131760185.14</v>
      </c>
      <c r="J62" s="295">
        <v>131528046.34999999</v>
      </c>
      <c r="K62" s="295">
        <v>131497711.67999999</v>
      </c>
      <c r="L62" s="295">
        <v>131482311.815</v>
      </c>
      <c r="M62" s="295">
        <v>131920084.78999999</v>
      </c>
      <c r="N62" s="295">
        <v>132353128.315</v>
      </c>
      <c r="O62" s="295">
        <v>132032083.66500001</v>
      </c>
      <c r="P62" s="295">
        <f t="shared" si="2"/>
        <v>1582758613.5049999</v>
      </c>
      <c r="Q62" s="295">
        <v>130830384.815</v>
      </c>
      <c r="R62" s="295">
        <v>130474789.645</v>
      </c>
      <c r="S62" s="295">
        <v>130119733.97499999</v>
      </c>
      <c r="T62" s="295">
        <v>130097697.30499999</v>
      </c>
      <c r="U62" s="295">
        <v>130241199.08999999</v>
      </c>
      <c r="V62" s="295">
        <v>130127467.87499999</v>
      </c>
      <c r="W62" s="295">
        <v>129854272.22499998</v>
      </c>
      <c r="X62" s="295">
        <v>129533227.57499999</v>
      </c>
      <c r="Y62" s="295">
        <v>129001238.90499999</v>
      </c>
      <c r="Z62" s="295">
        <v>128784871.61499998</v>
      </c>
      <c r="AA62" s="295">
        <v>128501699.82499999</v>
      </c>
      <c r="AB62" s="295">
        <v>128212897.15499999</v>
      </c>
      <c r="AC62" s="295">
        <f t="shared" si="3"/>
        <v>1555779480.0049999</v>
      </c>
      <c r="AD62" s="295"/>
      <c r="AE62" s="305">
        <v>160673.38999999998</v>
      </c>
      <c r="AF62" s="305">
        <v>160668.06</v>
      </c>
      <c r="AG62" s="305">
        <v>160692.65000000002</v>
      </c>
      <c r="AH62" s="305">
        <v>160633.06000000003</v>
      </c>
      <c r="AI62" s="305">
        <v>160557.99</v>
      </c>
      <c r="AJ62" s="305">
        <v>160308.22999999998</v>
      </c>
      <c r="AK62" s="305">
        <f t="shared" si="9"/>
        <v>160025.79</v>
      </c>
      <c r="AL62" s="305">
        <f t="shared" si="9"/>
        <v>159988.88</v>
      </c>
      <c r="AM62" s="305">
        <f t="shared" si="9"/>
        <v>159970.15</v>
      </c>
      <c r="AN62" s="305">
        <f t="shared" si="8"/>
        <v>160502.76999999999</v>
      </c>
      <c r="AO62" s="305">
        <f t="shared" si="8"/>
        <v>161029.64000000001</v>
      </c>
      <c r="AP62" s="305">
        <f t="shared" si="8"/>
        <v>160639.04000000001</v>
      </c>
      <c r="AQ62" s="295">
        <f t="shared" si="4"/>
        <v>1925689.65</v>
      </c>
      <c r="AR62" s="305">
        <f t="shared" si="7"/>
        <v>496065.21</v>
      </c>
      <c r="AS62" s="305">
        <f t="shared" si="7"/>
        <v>494716.91</v>
      </c>
      <c r="AT62" s="305">
        <f t="shared" si="7"/>
        <v>493370.66</v>
      </c>
      <c r="AU62" s="305">
        <f t="shared" si="7"/>
        <v>493287.1</v>
      </c>
      <c r="AV62" s="305">
        <f t="shared" si="7"/>
        <v>493831.21</v>
      </c>
      <c r="AW62" s="305">
        <f t="shared" si="7"/>
        <v>493399.98</v>
      </c>
      <c r="AX62" s="305">
        <f t="shared" si="10"/>
        <v>492364.12</v>
      </c>
      <c r="AY62" s="305">
        <f t="shared" si="10"/>
        <v>491146.82</v>
      </c>
      <c r="AZ62" s="305">
        <f t="shared" si="10"/>
        <v>489129.7</v>
      </c>
      <c r="BA62" s="305">
        <f t="shared" si="10"/>
        <v>488309.3</v>
      </c>
      <c r="BB62" s="305">
        <f t="shared" si="10"/>
        <v>487235.61</v>
      </c>
      <c r="BC62" s="305">
        <f t="shared" si="10"/>
        <v>486140.57</v>
      </c>
      <c r="BD62" s="295">
        <f t="shared" si="5"/>
        <v>5898997.1900000004</v>
      </c>
      <c r="BE62" s="305"/>
      <c r="BF62" s="305"/>
      <c r="BG62" s="305"/>
      <c r="BH62" s="305"/>
      <c r="BI62" s="305"/>
      <c r="BJ62" s="305"/>
      <c r="BK62" s="305"/>
      <c r="BL62" s="305"/>
      <c r="BM62" s="305"/>
      <c r="BN62" s="305"/>
      <c r="BO62" s="305"/>
      <c r="BP62" s="305"/>
      <c r="BQ62" s="305"/>
      <c r="BR62" s="305"/>
      <c r="BS62" s="305"/>
      <c r="BT62" s="305"/>
      <c r="BU62" s="305"/>
      <c r="BV62" s="305"/>
      <c r="BW62" s="305"/>
      <c r="BX62" s="305"/>
      <c r="BY62" s="305"/>
      <c r="BZ62" s="305"/>
      <c r="CA62" s="305"/>
      <c r="CB62" s="305"/>
      <c r="CC62" s="305"/>
      <c r="CD62" s="305"/>
    </row>
    <row r="63" spans="1:82" x14ac:dyDescent="0.3">
      <c r="A63" s="293" t="s">
        <v>461</v>
      </c>
      <c r="B63" s="304">
        <v>1.46E-2</v>
      </c>
      <c r="C63" s="304">
        <v>4.5499999999999999E-2</v>
      </c>
      <c r="D63" s="295">
        <v>138719571.78999999</v>
      </c>
      <c r="E63" s="295">
        <v>138719571.78999999</v>
      </c>
      <c r="F63" s="295">
        <v>138719571.78999999</v>
      </c>
      <c r="G63" s="295">
        <v>138719571.78999999</v>
      </c>
      <c r="H63" s="295">
        <v>138719571.78999999</v>
      </c>
      <c r="I63" s="295">
        <v>141502604.05000001</v>
      </c>
      <c r="J63" s="295">
        <v>140854508.82499999</v>
      </c>
      <c r="K63" s="295">
        <v>137873381.34999999</v>
      </c>
      <c r="L63" s="295">
        <v>138806659.565</v>
      </c>
      <c r="M63" s="295">
        <v>139789937.78</v>
      </c>
      <c r="N63" s="295">
        <v>140289937.78</v>
      </c>
      <c r="O63" s="295">
        <v>140289937.78</v>
      </c>
      <c r="P63" s="295">
        <f t="shared" si="2"/>
        <v>1673004826.0799999</v>
      </c>
      <c r="Q63" s="295">
        <v>140289937.78</v>
      </c>
      <c r="R63" s="295">
        <v>140289937.78</v>
      </c>
      <c r="S63" s="295">
        <v>140289937.78</v>
      </c>
      <c r="T63" s="295">
        <v>140289937.78</v>
      </c>
      <c r="U63" s="295">
        <v>140289937.78</v>
      </c>
      <c r="V63" s="295">
        <v>140289937.78</v>
      </c>
      <c r="W63" s="295">
        <v>140289937.78</v>
      </c>
      <c r="X63" s="295">
        <v>140289937.78</v>
      </c>
      <c r="Y63" s="295">
        <v>140289937.78</v>
      </c>
      <c r="Z63" s="295">
        <v>140289937.78</v>
      </c>
      <c r="AA63" s="295">
        <v>140289937.78</v>
      </c>
      <c r="AB63" s="295">
        <v>140289937.78</v>
      </c>
      <c r="AC63" s="295">
        <f t="shared" si="3"/>
        <v>1683479253.3599999</v>
      </c>
      <c r="AD63" s="295"/>
      <c r="AE63" s="305">
        <v>168775.47</v>
      </c>
      <c r="AF63" s="305">
        <v>168775.47</v>
      </c>
      <c r="AG63" s="305">
        <v>168775.47</v>
      </c>
      <c r="AH63" s="305">
        <v>168775.47</v>
      </c>
      <c r="AI63" s="305">
        <v>168775.47</v>
      </c>
      <c r="AJ63" s="305">
        <v>172161.49</v>
      </c>
      <c r="AK63" s="305">
        <f t="shared" si="9"/>
        <v>171372.99</v>
      </c>
      <c r="AL63" s="305">
        <f t="shared" si="9"/>
        <v>167745.95000000001</v>
      </c>
      <c r="AM63" s="305">
        <f t="shared" si="9"/>
        <v>168881.44</v>
      </c>
      <c r="AN63" s="305">
        <f t="shared" si="8"/>
        <v>170077.76</v>
      </c>
      <c r="AO63" s="305">
        <f t="shared" si="8"/>
        <v>170686.09</v>
      </c>
      <c r="AP63" s="305">
        <f t="shared" si="8"/>
        <v>170686.09</v>
      </c>
      <c r="AQ63" s="295">
        <f t="shared" si="4"/>
        <v>2035489.1600000001</v>
      </c>
      <c r="AR63" s="305">
        <f t="shared" si="7"/>
        <v>531932.68000000005</v>
      </c>
      <c r="AS63" s="305">
        <f t="shared" si="7"/>
        <v>531932.68000000005</v>
      </c>
      <c r="AT63" s="305">
        <f t="shared" si="7"/>
        <v>531932.68000000005</v>
      </c>
      <c r="AU63" s="305">
        <f t="shared" si="7"/>
        <v>531932.68000000005</v>
      </c>
      <c r="AV63" s="305">
        <f t="shared" si="7"/>
        <v>531932.68000000005</v>
      </c>
      <c r="AW63" s="305">
        <f t="shared" si="7"/>
        <v>531932.68000000005</v>
      </c>
      <c r="AX63" s="305">
        <f t="shared" si="10"/>
        <v>531932.68000000005</v>
      </c>
      <c r="AY63" s="305">
        <f t="shared" si="10"/>
        <v>531932.68000000005</v>
      </c>
      <c r="AZ63" s="305">
        <f t="shared" si="10"/>
        <v>531932.68000000005</v>
      </c>
      <c r="BA63" s="305">
        <f t="shared" si="10"/>
        <v>531932.68000000005</v>
      </c>
      <c r="BB63" s="305">
        <f t="shared" si="10"/>
        <v>531932.68000000005</v>
      </c>
      <c r="BC63" s="305">
        <f t="shared" si="10"/>
        <v>531932.68000000005</v>
      </c>
      <c r="BD63" s="295">
        <f t="shared" si="5"/>
        <v>6383192.1599999992</v>
      </c>
      <c r="BE63" s="305">
        <f>BD63</f>
        <v>6383192.1599999992</v>
      </c>
      <c r="BF63" s="305"/>
      <c r="BG63" s="305"/>
      <c r="BH63" s="305"/>
      <c r="BI63" s="305"/>
      <c r="BJ63" s="305"/>
      <c r="BK63" s="305"/>
      <c r="BL63" s="305"/>
      <c r="BM63" s="305"/>
      <c r="BN63" s="305"/>
      <c r="BO63" s="305"/>
      <c r="BP63" s="305"/>
      <c r="BQ63" s="305"/>
      <c r="BR63" s="305"/>
      <c r="BS63" s="305"/>
      <c r="BT63" s="305"/>
      <c r="BU63" s="305"/>
      <c r="BV63" s="305"/>
      <c r="BW63" s="305"/>
      <c r="BX63" s="305"/>
      <c r="BY63" s="305"/>
      <c r="BZ63" s="305"/>
      <c r="CA63" s="305"/>
      <c r="CB63" s="305"/>
      <c r="CC63" s="305"/>
      <c r="CD63" s="305"/>
    </row>
    <row r="64" spans="1:82" x14ac:dyDescent="0.3">
      <c r="A64" s="293" t="s">
        <v>462</v>
      </c>
      <c r="B64" s="304">
        <v>0</v>
      </c>
      <c r="C64" s="304">
        <v>0</v>
      </c>
      <c r="D64" s="295">
        <v>0</v>
      </c>
      <c r="E64" s="295">
        <v>0</v>
      </c>
      <c r="F64" s="295">
        <v>0</v>
      </c>
      <c r="G64" s="295">
        <v>0</v>
      </c>
      <c r="H64" s="295">
        <v>0</v>
      </c>
      <c r="I64" s="295">
        <v>0</v>
      </c>
      <c r="J64" s="295">
        <v>0</v>
      </c>
      <c r="K64" s="295">
        <v>0</v>
      </c>
      <c r="L64" s="295">
        <v>0</v>
      </c>
      <c r="M64" s="295">
        <v>0</v>
      </c>
      <c r="N64" s="295">
        <v>0</v>
      </c>
      <c r="O64" s="295">
        <v>0</v>
      </c>
      <c r="P64" s="295">
        <f t="shared" si="2"/>
        <v>0</v>
      </c>
      <c r="Q64" s="295">
        <v>1901133.18</v>
      </c>
      <c r="R64" s="295">
        <v>1901133.18</v>
      </c>
      <c r="S64" s="295">
        <v>1901133.18</v>
      </c>
      <c r="T64" s="295">
        <v>1901133.18</v>
      </c>
      <c r="U64" s="295">
        <v>1901133.18</v>
      </c>
      <c r="V64" s="295">
        <v>1901133.18</v>
      </c>
      <c r="W64" s="295">
        <v>1901133.18</v>
      </c>
      <c r="X64" s="295">
        <v>1901133.18</v>
      </c>
      <c r="Y64" s="295">
        <v>1901133.18</v>
      </c>
      <c r="Z64" s="295">
        <v>1901133.18</v>
      </c>
      <c r="AA64" s="295">
        <v>1901133.18</v>
      </c>
      <c r="AB64" s="295">
        <v>1901133.18</v>
      </c>
      <c r="AC64" s="295">
        <f t="shared" si="3"/>
        <v>22813598.16</v>
      </c>
      <c r="AD64" s="295"/>
      <c r="AE64" s="305">
        <v>0</v>
      </c>
      <c r="AF64" s="305">
        <v>0</v>
      </c>
      <c r="AG64" s="305">
        <v>0</v>
      </c>
      <c r="AH64" s="305">
        <v>0</v>
      </c>
      <c r="AI64" s="305">
        <v>0</v>
      </c>
      <c r="AJ64" s="305">
        <v>0</v>
      </c>
      <c r="AK64" s="305">
        <f t="shared" si="9"/>
        <v>0</v>
      </c>
      <c r="AL64" s="305">
        <f t="shared" si="9"/>
        <v>0</v>
      </c>
      <c r="AM64" s="305">
        <f t="shared" si="9"/>
        <v>0</v>
      </c>
      <c r="AN64" s="305">
        <f t="shared" si="8"/>
        <v>0</v>
      </c>
      <c r="AO64" s="305">
        <f t="shared" si="8"/>
        <v>0</v>
      </c>
      <c r="AP64" s="305">
        <f t="shared" si="8"/>
        <v>0</v>
      </c>
      <c r="AQ64" s="295">
        <f t="shared" si="4"/>
        <v>0</v>
      </c>
      <c r="AR64" s="305">
        <f t="shared" si="7"/>
        <v>0</v>
      </c>
      <c r="AS64" s="305">
        <f t="shared" si="7"/>
        <v>0</v>
      </c>
      <c r="AT64" s="305">
        <f t="shared" si="7"/>
        <v>0</v>
      </c>
      <c r="AU64" s="305">
        <f t="shared" si="7"/>
        <v>0</v>
      </c>
      <c r="AV64" s="305">
        <f t="shared" si="7"/>
        <v>0</v>
      </c>
      <c r="AW64" s="305">
        <f t="shared" si="7"/>
        <v>0</v>
      </c>
      <c r="AX64" s="305">
        <f t="shared" si="10"/>
        <v>0</v>
      </c>
      <c r="AY64" s="305">
        <f t="shared" si="10"/>
        <v>0</v>
      </c>
      <c r="AZ64" s="305">
        <f t="shared" si="10"/>
        <v>0</v>
      </c>
      <c r="BA64" s="305">
        <f t="shared" si="10"/>
        <v>0</v>
      </c>
      <c r="BB64" s="305">
        <f t="shared" si="10"/>
        <v>0</v>
      </c>
      <c r="BC64" s="305">
        <f t="shared" si="10"/>
        <v>0</v>
      </c>
      <c r="BD64" s="295">
        <f t="shared" si="5"/>
        <v>0</v>
      </c>
      <c r="BE64" s="305"/>
      <c r="BF64" s="305"/>
      <c r="BG64" s="305"/>
      <c r="BH64" s="305"/>
      <c r="BI64" s="305"/>
      <c r="BJ64" s="305"/>
      <c r="BK64" s="305"/>
      <c r="BL64" s="305"/>
      <c r="BM64" s="305"/>
      <c r="BN64" s="305"/>
      <c r="BO64" s="305"/>
      <c r="BP64" s="305"/>
      <c r="BQ64" s="305"/>
      <c r="BR64" s="305"/>
      <c r="BS64" s="305"/>
      <c r="BT64" s="305"/>
      <c r="BU64" s="305"/>
      <c r="BV64" s="305"/>
      <c r="BW64" s="305"/>
      <c r="BX64" s="305"/>
      <c r="BY64" s="305"/>
      <c r="BZ64" s="305"/>
      <c r="CA64" s="305"/>
      <c r="CB64" s="305"/>
      <c r="CC64" s="305"/>
      <c r="CD64" s="305"/>
    </row>
    <row r="65" spans="1:82" x14ac:dyDescent="0.3">
      <c r="A65" s="293" t="s">
        <v>463</v>
      </c>
      <c r="B65" s="304">
        <v>2.1099999999999997E-2</v>
      </c>
      <c r="C65" s="304">
        <v>9.300000000000001E-3</v>
      </c>
      <c r="D65" s="295">
        <v>68155980.25</v>
      </c>
      <c r="E65" s="295">
        <v>68155980.25</v>
      </c>
      <c r="F65" s="295">
        <v>68155980.25</v>
      </c>
      <c r="G65" s="295">
        <v>68155980.25</v>
      </c>
      <c r="H65" s="295">
        <v>68109182.349999994</v>
      </c>
      <c r="I65" s="295">
        <v>68226061.290000007</v>
      </c>
      <c r="J65" s="295">
        <v>68389738.11999999</v>
      </c>
      <c r="K65" s="295">
        <v>68389738.11999999</v>
      </c>
      <c r="L65" s="295">
        <v>68405423.164999992</v>
      </c>
      <c r="M65" s="295">
        <v>68421108.209999993</v>
      </c>
      <c r="N65" s="295">
        <v>68421108.209999993</v>
      </c>
      <c r="O65" s="295">
        <v>68421108.209999993</v>
      </c>
      <c r="P65" s="295">
        <f t="shared" si="2"/>
        <v>819407388.67500007</v>
      </c>
      <c r="Q65" s="295">
        <f>68421108.21-Q64</f>
        <v>66519975.029999994</v>
      </c>
      <c r="R65" s="295">
        <v>66519975.029999994</v>
      </c>
      <c r="S65" s="295">
        <v>66519975.029999994</v>
      </c>
      <c r="T65" s="295">
        <v>66519975.029999994</v>
      </c>
      <c r="U65" s="295">
        <v>66519975.029999994</v>
      </c>
      <c r="V65" s="295">
        <v>66519975.029999994</v>
      </c>
      <c r="W65" s="295">
        <v>66519975.029999994</v>
      </c>
      <c r="X65" s="295">
        <v>66519975.029999994</v>
      </c>
      <c r="Y65" s="295">
        <v>66519975.029999994</v>
      </c>
      <c r="Z65" s="295">
        <v>66519975.029999994</v>
      </c>
      <c r="AA65" s="295">
        <v>66519975.029999994</v>
      </c>
      <c r="AB65" s="295">
        <v>66519975.029999994</v>
      </c>
      <c r="AC65" s="295">
        <f t="shared" si="3"/>
        <v>798239700.35999978</v>
      </c>
      <c r="AD65" s="295"/>
      <c r="AE65" s="305">
        <v>119840.93000000001</v>
      </c>
      <c r="AF65" s="305">
        <v>119840.93000000001</v>
      </c>
      <c r="AG65" s="305">
        <v>119840.93000000001</v>
      </c>
      <c r="AH65" s="305">
        <v>119840.93000000001</v>
      </c>
      <c r="AI65" s="305">
        <v>119758.64000000001</v>
      </c>
      <c r="AJ65" s="305">
        <v>119964.16</v>
      </c>
      <c r="AK65" s="305">
        <f t="shared" si="9"/>
        <v>120251.96</v>
      </c>
      <c r="AL65" s="305">
        <f t="shared" si="9"/>
        <v>120251.96</v>
      </c>
      <c r="AM65" s="305">
        <f t="shared" si="9"/>
        <v>120279.54</v>
      </c>
      <c r="AN65" s="305">
        <f t="shared" si="8"/>
        <v>120307.12</v>
      </c>
      <c r="AO65" s="305">
        <f t="shared" si="8"/>
        <v>120307.12</v>
      </c>
      <c r="AP65" s="305">
        <f t="shared" si="8"/>
        <v>120307.12</v>
      </c>
      <c r="AQ65" s="295">
        <f t="shared" si="4"/>
        <v>1440791.3400000003</v>
      </c>
      <c r="AR65" s="305">
        <f t="shared" si="7"/>
        <v>51552.98</v>
      </c>
      <c r="AS65" s="305">
        <f t="shared" si="7"/>
        <v>51552.98</v>
      </c>
      <c r="AT65" s="305">
        <f t="shared" si="7"/>
        <v>51552.98</v>
      </c>
      <c r="AU65" s="305">
        <f t="shared" si="7"/>
        <v>51552.98</v>
      </c>
      <c r="AV65" s="305">
        <f t="shared" si="7"/>
        <v>51552.98</v>
      </c>
      <c r="AW65" s="305">
        <f t="shared" si="7"/>
        <v>51552.98</v>
      </c>
      <c r="AX65" s="305">
        <f t="shared" si="10"/>
        <v>51552.98</v>
      </c>
      <c r="AY65" s="305">
        <f t="shared" si="10"/>
        <v>51552.98</v>
      </c>
      <c r="AZ65" s="305">
        <f t="shared" si="10"/>
        <v>51552.98</v>
      </c>
      <c r="BA65" s="305">
        <f t="shared" si="10"/>
        <v>51552.98</v>
      </c>
      <c r="BB65" s="305">
        <f t="shared" si="10"/>
        <v>51552.98</v>
      </c>
      <c r="BC65" s="305">
        <f t="shared" si="10"/>
        <v>51552.98</v>
      </c>
      <c r="BD65" s="295">
        <f t="shared" si="5"/>
        <v>618635.75999999989</v>
      </c>
      <c r="BE65" s="305"/>
      <c r="BF65" s="305"/>
      <c r="BG65" s="305"/>
      <c r="BH65" s="305"/>
      <c r="BI65" s="305"/>
      <c r="BJ65" s="305"/>
      <c r="BK65" s="305"/>
      <c r="BL65" s="305"/>
      <c r="BM65" s="305"/>
      <c r="BN65" s="305"/>
      <c r="BO65" s="305"/>
      <c r="BP65" s="305"/>
      <c r="BQ65" s="305"/>
      <c r="BR65" s="305"/>
      <c r="BS65" s="305"/>
      <c r="BT65" s="305"/>
      <c r="BU65" s="305"/>
      <c r="BV65" s="305"/>
      <c r="BW65" s="305"/>
      <c r="BX65" s="305"/>
      <c r="BY65" s="305"/>
      <c r="BZ65" s="305"/>
      <c r="CA65" s="305"/>
      <c r="CB65" s="305"/>
      <c r="CC65" s="305"/>
      <c r="CD65" s="305"/>
    </row>
    <row r="66" spans="1:82" x14ac:dyDescent="0.3">
      <c r="A66" s="293" t="s">
        <v>464</v>
      </c>
      <c r="B66" s="304">
        <v>2.1099999999999997E-2</v>
      </c>
      <c r="C66" s="304">
        <v>9.300000000000001E-3</v>
      </c>
      <c r="D66" s="295">
        <v>0</v>
      </c>
      <c r="E66" s="295">
        <v>0</v>
      </c>
      <c r="F66" s="295">
        <v>0</v>
      </c>
      <c r="G66" s="295">
        <v>0</v>
      </c>
      <c r="H66" s="295">
        <v>0</v>
      </c>
      <c r="I66" s="295">
        <v>0</v>
      </c>
      <c r="J66" s="295">
        <v>0</v>
      </c>
      <c r="K66" s="295">
        <v>0</v>
      </c>
      <c r="L66" s="295">
        <v>0</v>
      </c>
      <c r="M66" s="295">
        <v>1250000</v>
      </c>
      <c r="N66" s="295">
        <v>2637500</v>
      </c>
      <c r="O66" s="295">
        <v>3205000</v>
      </c>
      <c r="P66" s="295">
        <f t="shared" si="2"/>
        <v>7092500</v>
      </c>
      <c r="Q66" s="295">
        <v>6434775.8200000003</v>
      </c>
      <c r="R66" s="295">
        <v>6434775.8200000003</v>
      </c>
      <c r="S66" s="295">
        <v>6434775.8200000003</v>
      </c>
      <c r="T66" s="295">
        <v>6434775.8200000003</v>
      </c>
      <c r="U66" s="295">
        <v>6434775.8200000003</v>
      </c>
      <c r="V66" s="295">
        <v>6434775.8200000003</v>
      </c>
      <c r="W66" s="295">
        <v>6434775.8200000003</v>
      </c>
      <c r="X66" s="295">
        <v>6434775.8200000003</v>
      </c>
      <c r="Y66" s="295">
        <v>6434775.8200000003</v>
      </c>
      <c r="Z66" s="295">
        <v>6434775.8200000003</v>
      </c>
      <c r="AA66" s="295">
        <v>6434775.8200000003</v>
      </c>
      <c r="AB66" s="295">
        <v>6434775.8200000003</v>
      </c>
      <c r="AC66" s="295">
        <f t="shared" si="3"/>
        <v>77217309.840000004</v>
      </c>
      <c r="AD66" s="295"/>
      <c r="AE66" s="305">
        <v>0</v>
      </c>
      <c r="AF66" s="305">
        <v>0</v>
      </c>
      <c r="AG66" s="305">
        <v>0</v>
      </c>
      <c r="AH66" s="305">
        <v>0</v>
      </c>
      <c r="AI66" s="305">
        <v>0</v>
      </c>
      <c r="AJ66" s="305">
        <v>0</v>
      </c>
      <c r="AK66" s="305">
        <f t="shared" si="9"/>
        <v>0</v>
      </c>
      <c r="AL66" s="305">
        <f t="shared" si="9"/>
        <v>0</v>
      </c>
      <c r="AM66" s="305">
        <f t="shared" si="9"/>
        <v>0</v>
      </c>
      <c r="AN66" s="305">
        <f t="shared" si="8"/>
        <v>2197.92</v>
      </c>
      <c r="AO66" s="305">
        <f t="shared" si="8"/>
        <v>4637.6000000000004</v>
      </c>
      <c r="AP66" s="305">
        <f t="shared" si="8"/>
        <v>5635.46</v>
      </c>
      <c r="AQ66" s="295">
        <f t="shared" si="4"/>
        <v>12470.98</v>
      </c>
      <c r="AR66" s="305">
        <f t="shared" si="7"/>
        <v>4986.95</v>
      </c>
      <c r="AS66" s="305">
        <f t="shared" si="7"/>
        <v>4986.95</v>
      </c>
      <c r="AT66" s="305">
        <f t="shared" si="7"/>
        <v>4986.95</v>
      </c>
      <c r="AU66" s="305">
        <f t="shared" si="7"/>
        <v>4986.95</v>
      </c>
      <c r="AV66" s="305">
        <f t="shared" si="7"/>
        <v>4986.95</v>
      </c>
      <c r="AW66" s="305">
        <f t="shared" si="7"/>
        <v>4986.95</v>
      </c>
      <c r="AX66" s="305">
        <f t="shared" si="10"/>
        <v>4986.95</v>
      </c>
      <c r="AY66" s="305">
        <f t="shared" si="10"/>
        <v>4986.95</v>
      </c>
      <c r="AZ66" s="305">
        <f t="shared" si="10"/>
        <v>4986.95</v>
      </c>
      <c r="BA66" s="305">
        <f t="shared" si="10"/>
        <v>4986.95</v>
      </c>
      <c r="BB66" s="305">
        <f t="shared" si="10"/>
        <v>4986.95</v>
      </c>
      <c r="BC66" s="305">
        <f t="shared" si="10"/>
        <v>4986.95</v>
      </c>
      <c r="BD66" s="295">
        <f t="shared" si="5"/>
        <v>59843.399999999987</v>
      </c>
      <c r="BE66" s="305">
        <f>BD66</f>
        <v>59843.399999999987</v>
      </c>
      <c r="BF66" s="305"/>
      <c r="BG66" s="305"/>
      <c r="BH66" s="305"/>
      <c r="BI66" s="305"/>
      <c r="BJ66" s="305"/>
      <c r="BK66" s="305"/>
      <c r="BL66" s="305"/>
      <c r="BM66" s="305"/>
      <c r="BN66" s="305"/>
      <c r="BO66" s="305"/>
      <c r="BP66" s="305"/>
      <c r="BQ66" s="305"/>
      <c r="BR66" s="305"/>
      <c r="BS66" s="305"/>
      <c r="BT66" s="305"/>
      <c r="BU66" s="305"/>
      <c r="BV66" s="305"/>
      <c r="BW66" s="305"/>
      <c r="BX66" s="305"/>
      <c r="BY66" s="305"/>
      <c r="BZ66" s="305"/>
      <c r="CA66" s="305"/>
      <c r="CB66" s="305"/>
      <c r="CC66" s="305"/>
      <c r="CD66" s="305"/>
    </row>
    <row r="67" spans="1:82" x14ac:dyDescent="0.3">
      <c r="A67" s="293" t="s">
        <v>465</v>
      </c>
      <c r="B67" s="304">
        <v>1.9999999999999997E-2</v>
      </c>
      <c r="C67" s="304">
        <v>3.27E-2</v>
      </c>
      <c r="D67" s="295">
        <v>258412591.38</v>
      </c>
      <c r="E67" s="295">
        <v>258412731.97999999</v>
      </c>
      <c r="F67" s="295">
        <v>258406407.93000001</v>
      </c>
      <c r="G67" s="295">
        <v>258400083.88</v>
      </c>
      <c r="H67" s="295">
        <v>258359321.68000001</v>
      </c>
      <c r="I67" s="295">
        <v>258261059.02000001</v>
      </c>
      <c r="J67" s="295">
        <v>258198180.55000001</v>
      </c>
      <c r="K67" s="295">
        <v>258345846.21000001</v>
      </c>
      <c r="L67" s="295">
        <v>258773226.005</v>
      </c>
      <c r="M67" s="295">
        <v>259700064.73500001</v>
      </c>
      <c r="N67" s="295">
        <v>260349488.83000001</v>
      </c>
      <c r="O67" s="295">
        <v>260224790.33000001</v>
      </c>
      <c r="P67" s="295">
        <f t="shared" si="2"/>
        <v>3105843792.5299997</v>
      </c>
      <c r="Q67" s="295">
        <v>260412152.24000001</v>
      </c>
      <c r="R67" s="295">
        <v>260274372.74000001</v>
      </c>
      <c r="S67" s="295">
        <v>260136797.74000001</v>
      </c>
      <c r="T67" s="295">
        <v>260583399.965</v>
      </c>
      <c r="U67" s="295">
        <v>262004727.25999999</v>
      </c>
      <c r="V67" s="295">
        <v>262971689.31999999</v>
      </c>
      <c r="W67" s="295">
        <v>262966225.80999997</v>
      </c>
      <c r="X67" s="295">
        <v>262841527.30999997</v>
      </c>
      <c r="Y67" s="295">
        <v>262987967.80999997</v>
      </c>
      <c r="Z67" s="295">
        <v>263275530.18999997</v>
      </c>
      <c r="AA67" s="295">
        <v>263186801.06999996</v>
      </c>
      <c r="AB67" s="295">
        <v>263074309.06999996</v>
      </c>
      <c r="AC67" s="295">
        <f t="shared" si="3"/>
        <v>3144715500.5250006</v>
      </c>
      <c r="AD67" s="295"/>
      <c r="AE67" s="305">
        <v>430687.66000000003</v>
      </c>
      <c r="AF67" s="305">
        <v>430687.88</v>
      </c>
      <c r="AG67" s="305">
        <v>430677.35000000003</v>
      </c>
      <c r="AH67" s="305">
        <v>430666.8</v>
      </c>
      <c r="AI67" s="305">
        <v>430598.87</v>
      </c>
      <c r="AJ67" s="305">
        <v>430435.10000000003</v>
      </c>
      <c r="AK67" s="305">
        <f t="shared" si="9"/>
        <v>430330.3</v>
      </c>
      <c r="AL67" s="305">
        <f t="shared" si="9"/>
        <v>430576.41</v>
      </c>
      <c r="AM67" s="305">
        <f t="shared" si="9"/>
        <v>431288.71</v>
      </c>
      <c r="AN67" s="305">
        <f t="shared" si="8"/>
        <v>432833.44</v>
      </c>
      <c r="AO67" s="305">
        <f t="shared" si="8"/>
        <v>433915.81</v>
      </c>
      <c r="AP67" s="305">
        <f t="shared" si="8"/>
        <v>433707.98</v>
      </c>
      <c r="AQ67" s="295">
        <f t="shared" si="4"/>
        <v>5176406.3100000005</v>
      </c>
      <c r="AR67" s="305">
        <f t="shared" si="7"/>
        <v>709623.11</v>
      </c>
      <c r="AS67" s="305">
        <f t="shared" si="7"/>
        <v>709247.67</v>
      </c>
      <c r="AT67" s="305">
        <f t="shared" si="7"/>
        <v>708872.77</v>
      </c>
      <c r="AU67" s="305">
        <f t="shared" si="7"/>
        <v>710089.76</v>
      </c>
      <c r="AV67" s="305">
        <f t="shared" si="7"/>
        <v>713962.88</v>
      </c>
      <c r="AW67" s="305">
        <f t="shared" si="7"/>
        <v>716597.85</v>
      </c>
      <c r="AX67" s="305">
        <f t="shared" si="10"/>
        <v>716582.97</v>
      </c>
      <c r="AY67" s="305">
        <f t="shared" si="10"/>
        <v>716243.16</v>
      </c>
      <c r="AZ67" s="305">
        <f t="shared" si="10"/>
        <v>716642.21</v>
      </c>
      <c r="BA67" s="305">
        <f t="shared" si="10"/>
        <v>717425.82</v>
      </c>
      <c r="BB67" s="305">
        <f t="shared" si="10"/>
        <v>717184.03</v>
      </c>
      <c r="BC67" s="305">
        <f t="shared" si="10"/>
        <v>716877.49</v>
      </c>
      <c r="BD67" s="295">
        <f t="shared" si="5"/>
        <v>8569349.7199999988</v>
      </c>
      <c r="BE67" s="305"/>
      <c r="BF67" s="305"/>
      <c r="BG67" s="305"/>
      <c r="BH67" s="305"/>
      <c r="BI67" s="305"/>
      <c r="BJ67" s="305"/>
      <c r="BK67" s="305"/>
      <c r="BL67" s="305"/>
      <c r="BM67" s="305"/>
      <c r="BN67" s="305"/>
      <c r="BO67" s="305"/>
      <c r="BP67" s="305"/>
      <c r="BQ67" s="305"/>
      <c r="BR67" s="305"/>
      <c r="BS67" s="305"/>
      <c r="BT67" s="305"/>
      <c r="BU67" s="305"/>
      <c r="BV67" s="305"/>
      <c r="BW67" s="305"/>
      <c r="BX67" s="305"/>
      <c r="BY67" s="305"/>
      <c r="BZ67" s="305"/>
      <c r="CA67" s="305"/>
      <c r="CB67" s="305"/>
      <c r="CC67" s="305"/>
      <c r="CD67" s="305"/>
    </row>
    <row r="68" spans="1:82" x14ac:dyDescent="0.3">
      <c r="A68" s="293" t="s">
        <v>466</v>
      </c>
      <c r="B68" s="304">
        <v>1.9999999999999997E-2</v>
      </c>
      <c r="C68" s="304">
        <v>3.27E-2</v>
      </c>
      <c r="D68" s="295">
        <v>166017436.28999999</v>
      </c>
      <c r="E68" s="295">
        <v>166017436.28999999</v>
      </c>
      <c r="F68" s="295">
        <v>166017436.28999999</v>
      </c>
      <c r="G68" s="295">
        <v>166017436.28999999</v>
      </c>
      <c r="H68" s="295">
        <v>166017436.28999999</v>
      </c>
      <c r="I68" s="295">
        <v>168501166.44999999</v>
      </c>
      <c r="J68" s="295">
        <v>170258905.72999999</v>
      </c>
      <c r="K68" s="295">
        <v>169532914.85999998</v>
      </c>
      <c r="L68" s="295">
        <v>169555939.06999999</v>
      </c>
      <c r="M68" s="295">
        <v>169578963.27999997</v>
      </c>
      <c r="N68" s="295">
        <v>169578963.27999997</v>
      </c>
      <c r="O68" s="295">
        <v>169578963.27999997</v>
      </c>
      <c r="P68" s="295">
        <f t="shared" si="2"/>
        <v>2016672997.3999996</v>
      </c>
      <c r="Q68" s="295">
        <v>169578963.27999997</v>
      </c>
      <c r="R68" s="295">
        <v>169578963.27999997</v>
      </c>
      <c r="S68" s="295">
        <v>169578963.27999997</v>
      </c>
      <c r="T68" s="295">
        <v>169578963.27999997</v>
      </c>
      <c r="U68" s="295">
        <v>169578963.27999997</v>
      </c>
      <c r="V68" s="295">
        <v>169578963.27999997</v>
      </c>
      <c r="W68" s="295">
        <v>169578963.27999997</v>
      </c>
      <c r="X68" s="295">
        <v>169578963.27999997</v>
      </c>
      <c r="Y68" s="295">
        <v>169578963.27999997</v>
      </c>
      <c r="Z68" s="295">
        <v>169578963.27999997</v>
      </c>
      <c r="AA68" s="295">
        <v>169578963.27999997</v>
      </c>
      <c r="AB68" s="295">
        <v>169578963.27999997</v>
      </c>
      <c r="AC68" s="295">
        <f t="shared" si="3"/>
        <v>2034947559.3599997</v>
      </c>
      <c r="AD68" s="295"/>
      <c r="AE68" s="305">
        <v>276695.73000000004</v>
      </c>
      <c r="AF68" s="305">
        <v>276695.73000000004</v>
      </c>
      <c r="AG68" s="305">
        <v>276695.73000000004</v>
      </c>
      <c r="AH68" s="305">
        <v>276695.73000000004</v>
      </c>
      <c r="AI68" s="305">
        <v>276695.73000000004</v>
      </c>
      <c r="AJ68" s="305">
        <v>280835.26999999996</v>
      </c>
      <c r="AK68" s="305">
        <f t="shared" si="9"/>
        <v>283764.84000000003</v>
      </c>
      <c r="AL68" s="305">
        <f t="shared" si="9"/>
        <v>282554.86</v>
      </c>
      <c r="AM68" s="305">
        <f t="shared" si="9"/>
        <v>282593.23</v>
      </c>
      <c r="AN68" s="305">
        <f t="shared" si="8"/>
        <v>282631.61</v>
      </c>
      <c r="AO68" s="305">
        <f t="shared" si="8"/>
        <v>282631.61</v>
      </c>
      <c r="AP68" s="305">
        <f t="shared" si="8"/>
        <v>282631.61</v>
      </c>
      <c r="AQ68" s="295">
        <f t="shared" si="4"/>
        <v>3361121.6799999997</v>
      </c>
      <c r="AR68" s="305">
        <f t="shared" si="7"/>
        <v>462102.67</v>
      </c>
      <c r="AS68" s="305">
        <f t="shared" si="7"/>
        <v>462102.67</v>
      </c>
      <c r="AT68" s="305">
        <f t="shared" si="7"/>
        <v>462102.67</v>
      </c>
      <c r="AU68" s="305">
        <f t="shared" si="7"/>
        <v>462102.67</v>
      </c>
      <c r="AV68" s="305">
        <f t="shared" si="7"/>
        <v>462102.67</v>
      </c>
      <c r="AW68" s="305">
        <f t="shared" si="7"/>
        <v>462102.67</v>
      </c>
      <c r="AX68" s="305">
        <f t="shared" si="10"/>
        <v>462102.67</v>
      </c>
      <c r="AY68" s="305">
        <f t="shared" si="10"/>
        <v>462102.67</v>
      </c>
      <c r="AZ68" s="305">
        <f t="shared" si="10"/>
        <v>462102.67</v>
      </c>
      <c r="BA68" s="305">
        <f t="shared" si="10"/>
        <v>462102.67</v>
      </c>
      <c r="BB68" s="305">
        <f t="shared" si="10"/>
        <v>462102.67</v>
      </c>
      <c r="BC68" s="305">
        <f t="shared" si="10"/>
        <v>462102.67</v>
      </c>
      <c r="BD68" s="295">
        <f t="shared" si="5"/>
        <v>5545232.04</v>
      </c>
      <c r="BE68" s="305">
        <f>BD68</f>
        <v>5545232.04</v>
      </c>
      <c r="BF68" s="305"/>
      <c r="BG68" s="305"/>
      <c r="BH68" s="305"/>
      <c r="BI68" s="305"/>
      <c r="BJ68" s="305"/>
      <c r="BK68" s="305"/>
      <c r="BL68" s="305"/>
      <c r="BM68" s="305"/>
      <c r="BN68" s="305"/>
      <c r="BO68" s="305"/>
      <c r="BP68" s="305"/>
      <c r="BQ68" s="305"/>
      <c r="BR68" s="305"/>
      <c r="BS68" s="305"/>
      <c r="BT68" s="305"/>
      <c r="BU68" s="305"/>
      <c r="BV68" s="305"/>
      <c r="BW68" s="305"/>
      <c r="BX68" s="305"/>
      <c r="BY68" s="305"/>
      <c r="BZ68" s="305"/>
      <c r="CA68" s="305"/>
      <c r="CB68" s="305"/>
      <c r="CC68" s="305"/>
      <c r="CD68" s="305"/>
    </row>
    <row r="69" spans="1:82" x14ac:dyDescent="0.3">
      <c r="A69" s="293" t="s">
        <v>467</v>
      </c>
      <c r="B69" s="304">
        <v>0</v>
      </c>
      <c r="C69" s="304">
        <v>2.63E-2</v>
      </c>
      <c r="D69" s="295">
        <v>0</v>
      </c>
      <c r="E69" s="295">
        <v>0</v>
      </c>
      <c r="F69" s="295">
        <v>0</v>
      </c>
      <c r="G69" s="295">
        <v>0</v>
      </c>
      <c r="H69" s="295">
        <v>0</v>
      </c>
      <c r="I69" s="295">
        <v>0</v>
      </c>
      <c r="J69" s="295">
        <v>0</v>
      </c>
      <c r="K69" s="295">
        <v>0</v>
      </c>
      <c r="L69" s="295">
        <v>0</v>
      </c>
      <c r="M69" s="295">
        <v>0</v>
      </c>
      <c r="N69" s="295">
        <v>0</v>
      </c>
      <c r="O69" s="295">
        <v>0</v>
      </c>
      <c r="P69" s="295">
        <f t="shared" si="2"/>
        <v>0</v>
      </c>
      <c r="Q69" s="295">
        <v>32692663.870000001</v>
      </c>
      <c r="R69" s="295">
        <v>32692663.870000001</v>
      </c>
      <c r="S69" s="295">
        <v>32692663.870000001</v>
      </c>
      <c r="T69" s="295">
        <v>32692663.870000001</v>
      </c>
      <c r="U69" s="295">
        <v>32692663.870000001</v>
      </c>
      <c r="V69" s="295">
        <v>32692663.870000001</v>
      </c>
      <c r="W69" s="295">
        <v>32692663.870000001</v>
      </c>
      <c r="X69" s="295">
        <v>32692663.870000001</v>
      </c>
      <c r="Y69" s="295">
        <v>32692663.870000001</v>
      </c>
      <c r="Z69" s="295">
        <v>32692663.870000001</v>
      </c>
      <c r="AA69" s="295">
        <v>32692663.870000001</v>
      </c>
      <c r="AB69" s="295">
        <v>32692663.870000001</v>
      </c>
      <c r="AC69" s="295">
        <f t="shared" si="3"/>
        <v>392311966.44</v>
      </c>
      <c r="AD69" s="295"/>
      <c r="AE69" s="305">
        <v>0</v>
      </c>
      <c r="AF69" s="305">
        <v>0</v>
      </c>
      <c r="AG69" s="305">
        <v>0</v>
      </c>
      <c r="AH69" s="305">
        <v>0</v>
      </c>
      <c r="AI69" s="305">
        <v>0</v>
      </c>
      <c r="AJ69" s="305">
        <v>0</v>
      </c>
      <c r="AK69" s="305">
        <f t="shared" si="9"/>
        <v>0</v>
      </c>
      <c r="AL69" s="305">
        <f t="shared" si="9"/>
        <v>0</v>
      </c>
      <c r="AM69" s="305">
        <f t="shared" si="9"/>
        <v>0</v>
      </c>
      <c r="AN69" s="305">
        <f t="shared" si="8"/>
        <v>0</v>
      </c>
      <c r="AO69" s="305">
        <f t="shared" si="8"/>
        <v>0</v>
      </c>
      <c r="AP69" s="305">
        <f t="shared" si="8"/>
        <v>0</v>
      </c>
      <c r="AQ69" s="295">
        <f t="shared" si="4"/>
        <v>0</v>
      </c>
      <c r="AR69" s="305">
        <f t="shared" si="7"/>
        <v>71651.42</v>
      </c>
      <c r="AS69" s="305">
        <f t="shared" si="7"/>
        <v>71651.42</v>
      </c>
      <c r="AT69" s="305">
        <f t="shared" si="7"/>
        <v>71651.42</v>
      </c>
      <c r="AU69" s="305">
        <f t="shared" si="7"/>
        <v>71651.42</v>
      </c>
      <c r="AV69" s="305">
        <f t="shared" si="7"/>
        <v>71651.42</v>
      </c>
      <c r="AW69" s="305">
        <f t="shared" si="7"/>
        <v>71651.42</v>
      </c>
      <c r="AX69" s="305">
        <f t="shared" si="10"/>
        <v>71651.42</v>
      </c>
      <c r="AY69" s="305">
        <f t="shared" si="10"/>
        <v>71651.42</v>
      </c>
      <c r="AZ69" s="305">
        <f t="shared" si="10"/>
        <v>71651.42</v>
      </c>
      <c r="BA69" s="305">
        <f t="shared" si="10"/>
        <v>71651.42</v>
      </c>
      <c r="BB69" s="305">
        <f t="shared" si="10"/>
        <v>71651.42</v>
      </c>
      <c r="BC69" s="305">
        <f t="shared" si="10"/>
        <v>71651.42</v>
      </c>
      <c r="BD69" s="295">
        <f t="shared" si="5"/>
        <v>859817.04000000015</v>
      </c>
      <c r="BE69" s="305"/>
      <c r="BF69" s="305"/>
      <c r="BG69" s="305"/>
      <c r="BH69" s="305"/>
      <c r="BI69" s="305"/>
      <c r="BJ69" s="305"/>
      <c r="BK69" s="305"/>
      <c r="BL69" s="305"/>
      <c r="BM69" s="305"/>
      <c r="BN69" s="305"/>
      <c r="BO69" s="305"/>
      <c r="BP69" s="305"/>
      <c r="BQ69" s="305"/>
      <c r="BR69" s="305"/>
      <c r="BS69" s="305"/>
      <c r="BT69" s="305"/>
      <c r="BU69" s="305"/>
      <c r="BV69" s="305"/>
      <c r="BW69" s="305"/>
      <c r="BX69" s="305"/>
      <c r="BY69" s="305"/>
      <c r="BZ69" s="305"/>
      <c r="CA69" s="305"/>
      <c r="CB69" s="305"/>
      <c r="CC69" s="305"/>
      <c r="CD69" s="305"/>
    </row>
    <row r="70" spans="1:82" x14ac:dyDescent="0.3">
      <c r="A70" s="293" t="s">
        <v>468</v>
      </c>
      <c r="B70" s="304">
        <v>2.3099999999999999E-2</v>
      </c>
      <c r="C70" s="304">
        <v>4.0800000000000003E-2</v>
      </c>
      <c r="D70" s="295">
        <v>316188899.54000002</v>
      </c>
      <c r="E70" s="295">
        <v>316197224.13999999</v>
      </c>
      <c r="F70" s="295">
        <v>316145074.54000002</v>
      </c>
      <c r="G70" s="295">
        <v>315994407</v>
      </c>
      <c r="H70" s="295">
        <v>316128892.20999998</v>
      </c>
      <c r="I70" s="295">
        <v>316849797.64999998</v>
      </c>
      <c r="J70" s="295">
        <v>317421921.47499996</v>
      </c>
      <c r="K70" s="295">
        <v>317484069.15999997</v>
      </c>
      <c r="L70" s="295">
        <v>317302450.15999997</v>
      </c>
      <c r="M70" s="295">
        <v>316896978.12499994</v>
      </c>
      <c r="N70" s="295">
        <v>316636402.08999997</v>
      </c>
      <c r="O70" s="295">
        <v>316138553.08999997</v>
      </c>
      <c r="P70" s="295">
        <f t="shared" ref="P70:P133" si="11">SUM(D70:O70)</f>
        <v>3799384669.1799998</v>
      </c>
      <c r="Q70" s="295">
        <f>315905041.24-Q69</f>
        <v>283212377.37</v>
      </c>
      <c r="R70" s="295">
        <v>282987306.36999995</v>
      </c>
      <c r="S70" s="295">
        <v>282464050.86999995</v>
      </c>
      <c r="T70" s="295">
        <v>282890503.22499996</v>
      </c>
      <c r="U70" s="295">
        <v>283790654.52999991</v>
      </c>
      <c r="V70" s="295">
        <v>283847646.4799999</v>
      </c>
      <c r="W70" s="295">
        <v>283427119.9799999</v>
      </c>
      <c r="X70" s="295">
        <v>282929270.9799999</v>
      </c>
      <c r="Y70" s="295">
        <v>282349183.9799999</v>
      </c>
      <c r="Z70" s="295">
        <v>282236177.4799999</v>
      </c>
      <c r="AA70" s="295">
        <v>281785597.4799999</v>
      </c>
      <c r="AB70" s="295">
        <v>281336482.4799999</v>
      </c>
      <c r="AC70" s="295">
        <f t="shared" ref="AC70:AC133" si="12">SUM(Q70:AB70)</f>
        <v>3393256371.2249999</v>
      </c>
      <c r="AD70" s="295"/>
      <c r="AE70" s="305">
        <v>608663.63</v>
      </c>
      <c r="AF70" s="305">
        <v>608679.65</v>
      </c>
      <c r="AG70" s="305">
        <v>608579.26</v>
      </c>
      <c r="AH70" s="305">
        <v>608289.23</v>
      </c>
      <c r="AI70" s="305">
        <v>608548.12</v>
      </c>
      <c r="AJ70" s="305">
        <v>609935.86</v>
      </c>
      <c r="AK70" s="305">
        <f t="shared" si="9"/>
        <v>611037.19999999995</v>
      </c>
      <c r="AL70" s="305">
        <f t="shared" si="9"/>
        <v>611156.82999999996</v>
      </c>
      <c r="AM70" s="305">
        <f t="shared" si="9"/>
        <v>610807.22</v>
      </c>
      <c r="AN70" s="305">
        <f t="shared" si="8"/>
        <v>610026.68000000005</v>
      </c>
      <c r="AO70" s="305">
        <f t="shared" si="8"/>
        <v>609525.06999999995</v>
      </c>
      <c r="AP70" s="305">
        <f t="shared" si="8"/>
        <v>608566.71</v>
      </c>
      <c r="AQ70" s="295">
        <f t="shared" ref="AQ70:AQ133" si="13">SUM(AE70:AP70)</f>
        <v>7313815.46</v>
      </c>
      <c r="AR70" s="305">
        <f t="shared" si="7"/>
        <v>962922.08</v>
      </c>
      <c r="AS70" s="305">
        <f t="shared" si="7"/>
        <v>962156.84</v>
      </c>
      <c r="AT70" s="305">
        <f t="shared" si="7"/>
        <v>960377.77</v>
      </c>
      <c r="AU70" s="305">
        <f t="shared" si="7"/>
        <v>961827.71</v>
      </c>
      <c r="AV70" s="305">
        <f t="shared" si="7"/>
        <v>964888.23</v>
      </c>
      <c r="AW70" s="305">
        <f t="shared" si="7"/>
        <v>965082</v>
      </c>
      <c r="AX70" s="305">
        <f t="shared" si="10"/>
        <v>963652.21</v>
      </c>
      <c r="AY70" s="305">
        <f t="shared" si="10"/>
        <v>961959.52</v>
      </c>
      <c r="AZ70" s="305">
        <f t="shared" si="10"/>
        <v>959987.23</v>
      </c>
      <c r="BA70" s="305">
        <f t="shared" si="10"/>
        <v>959603</v>
      </c>
      <c r="BB70" s="305">
        <f t="shared" si="10"/>
        <v>958071.03</v>
      </c>
      <c r="BC70" s="305">
        <f t="shared" si="10"/>
        <v>956544.04</v>
      </c>
      <c r="BD70" s="295">
        <f t="shared" ref="BD70:BD133" si="14">SUM(AR70:BC70)</f>
        <v>11537071.66</v>
      </c>
      <c r="BE70" s="305"/>
      <c r="BF70" s="305"/>
      <c r="BG70" s="305"/>
      <c r="BH70" s="305"/>
      <c r="BI70" s="305"/>
      <c r="BJ70" s="305"/>
      <c r="BK70" s="305"/>
      <c r="BL70" s="305"/>
      <c r="BM70" s="305"/>
      <c r="BN70" s="305"/>
      <c r="BO70" s="305"/>
      <c r="BP70" s="305"/>
      <c r="BQ70" s="305"/>
      <c r="BR70" s="305"/>
      <c r="BS70" s="305"/>
      <c r="BT70" s="305"/>
      <c r="BU70" s="305"/>
      <c r="BV70" s="305"/>
      <c r="BW70" s="305"/>
      <c r="BX70" s="305"/>
      <c r="BY70" s="305"/>
      <c r="BZ70" s="305"/>
      <c r="CA70" s="305"/>
      <c r="CB70" s="305"/>
      <c r="CC70" s="305"/>
      <c r="CD70" s="305"/>
    </row>
    <row r="71" spans="1:82" x14ac:dyDescent="0.3">
      <c r="A71" s="293" t="s">
        <v>469</v>
      </c>
      <c r="B71" s="304">
        <v>2.3099999999999999E-2</v>
      </c>
      <c r="C71" s="304">
        <v>4.0800000000000003E-2</v>
      </c>
      <c r="D71" s="295">
        <v>306963700.87</v>
      </c>
      <c r="E71" s="295">
        <v>306963700.87</v>
      </c>
      <c r="F71" s="295">
        <v>306963700.87</v>
      </c>
      <c r="G71" s="295">
        <v>306963700.87</v>
      </c>
      <c r="H71" s="295">
        <v>311994965.47000003</v>
      </c>
      <c r="I71" s="295">
        <v>317026230.06</v>
      </c>
      <c r="J71" s="295">
        <v>325285304.80000001</v>
      </c>
      <c r="K71" s="295">
        <v>334764512.60000002</v>
      </c>
      <c r="L71" s="295">
        <v>337248645.66000003</v>
      </c>
      <c r="M71" s="295">
        <v>339502179.16000003</v>
      </c>
      <c r="N71" s="295">
        <v>340616712.66000003</v>
      </c>
      <c r="O71" s="295">
        <v>340991712.66000003</v>
      </c>
      <c r="P71" s="295">
        <f t="shared" si="11"/>
        <v>3875285066.5499992</v>
      </c>
      <c r="Q71" s="295">
        <v>344341712.66000003</v>
      </c>
      <c r="R71" s="295">
        <v>344491712.66000003</v>
      </c>
      <c r="S71" s="295">
        <v>344491712.66000003</v>
      </c>
      <c r="T71" s="295">
        <v>344491712.66000003</v>
      </c>
      <c r="U71" s="295">
        <v>344491712.66000003</v>
      </c>
      <c r="V71" s="295">
        <v>344491712.66000003</v>
      </c>
      <c r="W71" s="295">
        <v>344491712.66000003</v>
      </c>
      <c r="X71" s="295">
        <v>344491712.66000003</v>
      </c>
      <c r="Y71" s="295">
        <v>344491712.66000003</v>
      </c>
      <c r="Z71" s="295">
        <v>344491712.66000003</v>
      </c>
      <c r="AA71" s="295">
        <v>344491712.66000003</v>
      </c>
      <c r="AB71" s="295">
        <v>344491712.66000003</v>
      </c>
      <c r="AC71" s="295">
        <f t="shared" si="12"/>
        <v>4133750551.9199996</v>
      </c>
      <c r="AD71" s="295"/>
      <c r="AE71" s="305">
        <v>590905.12</v>
      </c>
      <c r="AF71" s="305">
        <v>590905.12</v>
      </c>
      <c r="AG71" s="305">
        <v>590905.12</v>
      </c>
      <c r="AH71" s="305">
        <v>590905.12</v>
      </c>
      <c r="AI71" s="305">
        <v>600590.31000000006</v>
      </c>
      <c r="AJ71" s="305">
        <v>610275.5</v>
      </c>
      <c r="AK71" s="305">
        <f t="shared" si="9"/>
        <v>626174.21</v>
      </c>
      <c r="AL71" s="305">
        <f t="shared" si="9"/>
        <v>644421.68999999994</v>
      </c>
      <c r="AM71" s="305">
        <f t="shared" si="9"/>
        <v>649203.64</v>
      </c>
      <c r="AN71" s="305">
        <f t="shared" si="8"/>
        <v>653541.68999999994</v>
      </c>
      <c r="AO71" s="305">
        <f t="shared" si="8"/>
        <v>655687.17000000004</v>
      </c>
      <c r="AP71" s="305">
        <f t="shared" si="8"/>
        <v>656409.05000000005</v>
      </c>
      <c r="AQ71" s="295">
        <f t="shared" si="13"/>
        <v>7459923.7399999993</v>
      </c>
      <c r="AR71" s="305">
        <f t="shared" si="7"/>
        <v>1170761.82</v>
      </c>
      <c r="AS71" s="305">
        <f t="shared" si="7"/>
        <v>1171271.82</v>
      </c>
      <c r="AT71" s="305">
        <f t="shared" si="7"/>
        <v>1171271.82</v>
      </c>
      <c r="AU71" s="305">
        <f t="shared" si="7"/>
        <v>1171271.82</v>
      </c>
      <c r="AV71" s="305">
        <f t="shared" si="7"/>
        <v>1171271.82</v>
      </c>
      <c r="AW71" s="305">
        <f t="shared" si="7"/>
        <v>1171271.82</v>
      </c>
      <c r="AX71" s="305">
        <f t="shared" si="10"/>
        <v>1171271.82</v>
      </c>
      <c r="AY71" s="305">
        <f t="shared" si="10"/>
        <v>1171271.82</v>
      </c>
      <c r="AZ71" s="305">
        <f t="shared" si="10"/>
        <v>1171271.82</v>
      </c>
      <c r="BA71" s="305">
        <f t="shared" si="10"/>
        <v>1171271.82</v>
      </c>
      <c r="BB71" s="305">
        <f t="shared" si="10"/>
        <v>1171271.82</v>
      </c>
      <c r="BC71" s="305">
        <f t="shared" si="10"/>
        <v>1171271.82</v>
      </c>
      <c r="BD71" s="295">
        <f t="shared" si="14"/>
        <v>14054751.840000002</v>
      </c>
      <c r="BE71" s="305">
        <f t="shared" ref="BE71:BE73" si="15">BD71</f>
        <v>14054751.840000002</v>
      </c>
      <c r="BF71" s="305"/>
      <c r="BG71" s="305"/>
      <c r="BH71" s="305"/>
      <c r="BI71" s="305"/>
      <c r="BJ71" s="305"/>
      <c r="BK71" s="305"/>
      <c r="BL71" s="305"/>
      <c r="BM71" s="305"/>
      <c r="BN71" s="305"/>
      <c r="BO71" s="305"/>
      <c r="BP71" s="305"/>
      <c r="BQ71" s="305"/>
      <c r="BR71" s="305"/>
      <c r="BS71" s="305"/>
      <c r="BT71" s="305"/>
      <c r="BU71" s="305"/>
      <c r="BV71" s="305"/>
      <c r="BW71" s="305"/>
      <c r="BX71" s="305"/>
      <c r="BY71" s="305"/>
      <c r="BZ71" s="305"/>
      <c r="CA71" s="305"/>
      <c r="CB71" s="305"/>
      <c r="CC71" s="305"/>
      <c r="CD71" s="305"/>
    </row>
    <row r="72" spans="1:82" x14ac:dyDescent="0.3">
      <c r="A72" s="293" t="s">
        <v>470</v>
      </c>
      <c r="B72" s="304">
        <v>2.3099999999999999E-2</v>
      </c>
      <c r="C72" s="304">
        <v>4.0800000000000003E-2</v>
      </c>
      <c r="D72" s="295">
        <v>146022597.40000001</v>
      </c>
      <c r="E72" s="295">
        <v>146022597.40000001</v>
      </c>
      <c r="F72" s="295">
        <v>146022597.40000001</v>
      </c>
      <c r="G72" s="295">
        <v>146022597.40000001</v>
      </c>
      <c r="H72" s="295">
        <v>146022597.40000001</v>
      </c>
      <c r="I72" s="295">
        <v>147641582.65000001</v>
      </c>
      <c r="J72" s="295">
        <v>148544066.965</v>
      </c>
      <c r="K72" s="295">
        <v>147927566.03</v>
      </c>
      <c r="L72" s="295">
        <v>148177566.03</v>
      </c>
      <c r="M72" s="295">
        <v>148452455.5</v>
      </c>
      <c r="N72" s="295">
        <v>148727344.97</v>
      </c>
      <c r="O72" s="295">
        <v>149027344.97</v>
      </c>
      <c r="P72" s="295">
        <f t="shared" si="11"/>
        <v>1768610914.115</v>
      </c>
      <c r="Q72" s="295">
        <v>149177344.97</v>
      </c>
      <c r="R72" s="295">
        <v>149177344.97</v>
      </c>
      <c r="S72" s="295">
        <v>149177344.97</v>
      </c>
      <c r="T72" s="295">
        <v>149177344.97</v>
      </c>
      <c r="U72" s="295">
        <v>149177344.97</v>
      </c>
      <c r="V72" s="295">
        <v>149177344.97</v>
      </c>
      <c r="W72" s="295">
        <v>149177344.97</v>
      </c>
      <c r="X72" s="295">
        <v>149177344.97</v>
      </c>
      <c r="Y72" s="295">
        <v>149177344.97</v>
      </c>
      <c r="Z72" s="295">
        <v>149177344.97</v>
      </c>
      <c r="AA72" s="295">
        <v>149177344.97</v>
      </c>
      <c r="AB72" s="295">
        <v>149177344.97</v>
      </c>
      <c r="AC72" s="295">
        <f t="shared" si="12"/>
        <v>1790128139.6400001</v>
      </c>
      <c r="AD72" s="295"/>
      <c r="AE72" s="305">
        <v>281093.5</v>
      </c>
      <c r="AF72" s="305">
        <v>281093.5</v>
      </c>
      <c r="AG72" s="305">
        <v>281093.5</v>
      </c>
      <c r="AH72" s="305">
        <v>281093.5</v>
      </c>
      <c r="AI72" s="305">
        <v>281093.5</v>
      </c>
      <c r="AJ72" s="305">
        <v>284210.03999999998</v>
      </c>
      <c r="AK72" s="305">
        <f t="shared" si="9"/>
        <v>285947.33</v>
      </c>
      <c r="AL72" s="305">
        <f t="shared" si="9"/>
        <v>284760.56</v>
      </c>
      <c r="AM72" s="305">
        <f t="shared" si="9"/>
        <v>285241.81</v>
      </c>
      <c r="AN72" s="305">
        <f t="shared" si="8"/>
        <v>285770.98</v>
      </c>
      <c r="AO72" s="305">
        <f t="shared" si="8"/>
        <v>286300.14</v>
      </c>
      <c r="AP72" s="305">
        <f t="shared" si="8"/>
        <v>286877.64</v>
      </c>
      <c r="AQ72" s="295">
        <f t="shared" si="13"/>
        <v>3404576.0000000005</v>
      </c>
      <c r="AR72" s="305">
        <f t="shared" si="7"/>
        <v>507202.97</v>
      </c>
      <c r="AS72" s="305">
        <f t="shared" si="7"/>
        <v>507202.97</v>
      </c>
      <c r="AT72" s="305">
        <f t="shared" si="7"/>
        <v>507202.97</v>
      </c>
      <c r="AU72" s="305">
        <f t="shared" si="7"/>
        <v>507202.97</v>
      </c>
      <c r="AV72" s="305">
        <f t="shared" si="7"/>
        <v>507202.97</v>
      </c>
      <c r="AW72" s="305">
        <f t="shared" si="7"/>
        <v>507202.97</v>
      </c>
      <c r="AX72" s="305">
        <f t="shared" si="10"/>
        <v>507202.97</v>
      </c>
      <c r="AY72" s="305">
        <f t="shared" si="10"/>
        <v>507202.97</v>
      </c>
      <c r="AZ72" s="305">
        <f t="shared" si="10"/>
        <v>507202.97</v>
      </c>
      <c r="BA72" s="305">
        <f t="shared" si="10"/>
        <v>507202.97</v>
      </c>
      <c r="BB72" s="305">
        <f t="shared" si="10"/>
        <v>507202.97</v>
      </c>
      <c r="BC72" s="305">
        <f t="shared" si="10"/>
        <v>507202.97</v>
      </c>
      <c r="BD72" s="295">
        <f t="shared" si="14"/>
        <v>6086435.6399999978</v>
      </c>
      <c r="BE72" s="305">
        <f t="shared" si="15"/>
        <v>6086435.6399999978</v>
      </c>
      <c r="BF72" s="305"/>
      <c r="BG72" s="305"/>
      <c r="BH72" s="305"/>
      <c r="BI72" s="305"/>
      <c r="BJ72" s="305"/>
      <c r="BK72" s="305"/>
      <c r="BL72" s="305"/>
      <c r="BM72" s="305"/>
      <c r="BN72" s="305"/>
      <c r="BO72" s="305"/>
      <c r="BP72" s="305"/>
      <c r="BQ72" s="305"/>
      <c r="BR72" s="305"/>
      <c r="BS72" s="305"/>
      <c r="BT72" s="305"/>
      <c r="BU72" s="305"/>
      <c r="BV72" s="305"/>
      <c r="BW72" s="305"/>
      <c r="BX72" s="305"/>
      <c r="BY72" s="305"/>
      <c r="BZ72" s="305"/>
      <c r="CA72" s="305"/>
      <c r="CB72" s="305"/>
      <c r="CC72" s="305"/>
      <c r="CD72" s="305"/>
    </row>
    <row r="73" spans="1:82" x14ac:dyDescent="0.3">
      <c r="A73" s="293" t="s">
        <v>471</v>
      </c>
      <c r="B73" s="304">
        <v>2.3099999999999999E-2</v>
      </c>
      <c r="C73" s="304">
        <v>4.0800000000000003E-2</v>
      </c>
      <c r="D73" s="295">
        <v>0</v>
      </c>
      <c r="E73" s="295">
        <v>0</v>
      </c>
      <c r="F73" s="295">
        <v>0</v>
      </c>
      <c r="G73" s="295">
        <v>0</v>
      </c>
      <c r="H73" s="295">
        <v>0</v>
      </c>
      <c r="I73" s="295">
        <v>0</v>
      </c>
      <c r="J73" s="295">
        <v>0</v>
      </c>
      <c r="K73" s="295">
        <v>0</v>
      </c>
      <c r="L73" s="295">
        <v>0</v>
      </c>
      <c r="M73" s="295">
        <v>0</v>
      </c>
      <c r="N73" s="295">
        <v>0</v>
      </c>
      <c r="O73" s="295">
        <v>0</v>
      </c>
      <c r="P73" s="295">
        <f t="shared" si="11"/>
        <v>0</v>
      </c>
      <c r="Q73" s="295">
        <v>0</v>
      </c>
      <c r="R73" s="295">
        <v>0</v>
      </c>
      <c r="S73" s="295">
        <v>0</v>
      </c>
      <c r="T73" s="295">
        <v>0</v>
      </c>
      <c r="U73" s="295">
        <v>0</v>
      </c>
      <c r="V73" s="295">
        <v>731500.00000000012</v>
      </c>
      <c r="W73" s="295">
        <v>1463000.0000000002</v>
      </c>
      <c r="X73" s="295">
        <v>1463000.0000000002</v>
      </c>
      <c r="Y73" s="295">
        <v>1463000.0000000002</v>
      </c>
      <c r="Z73" s="295">
        <v>1463000.0000000002</v>
      </c>
      <c r="AA73" s="295">
        <v>1463000.0000000002</v>
      </c>
      <c r="AB73" s="295">
        <v>1463000.0000000002</v>
      </c>
      <c r="AC73" s="295">
        <f t="shared" si="12"/>
        <v>9509500.0000000019</v>
      </c>
      <c r="AD73" s="295"/>
      <c r="AE73" s="305">
        <v>0</v>
      </c>
      <c r="AF73" s="305">
        <v>0</v>
      </c>
      <c r="AG73" s="305">
        <v>0</v>
      </c>
      <c r="AH73" s="305">
        <v>0</v>
      </c>
      <c r="AI73" s="305">
        <v>0</v>
      </c>
      <c r="AJ73" s="305">
        <v>0</v>
      </c>
      <c r="AK73" s="305">
        <f t="shared" si="9"/>
        <v>0</v>
      </c>
      <c r="AL73" s="305">
        <f t="shared" si="9"/>
        <v>0</v>
      </c>
      <c r="AM73" s="305">
        <f t="shared" si="9"/>
        <v>0</v>
      </c>
      <c r="AN73" s="305">
        <f t="shared" si="8"/>
        <v>0</v>
      </c>
      <c r="AO73" s="305">
        <f t="shared" si="8"/>
        <v>0</v>
      </c>
      <c r="AP73" s="305">
        <f t="shared" si="8"/>
        <v>0</v>
      </c>
      <c r="AQ73" s="295">
        <f t="shared" si="13"/>
        <v>0</v>
      </c>
      <c r="AR73" s="305">
        <f t="shared" si="7"/>
        <v>0</v>
      </c>
      <c r="AS73" s="305">
        <f t="shared" si="7"/>
        <v>0</v>
      </c>
      <c r="AT73" s="305">
        <f t="shared" si="7"/>
        <v>0</v>
      </c>
      <c r="AU73" s="305">
        <f t="shared" si="7"/>
        <v>0</v>
      </c>
      <c r="AV73" s="305">
        <f t="shared" si="7"/>
        <v>0</v>
      </c>
      <c r="AW73" s="305">
        <f t="shared" si="7"/>
        <v>2487.1</v>
      </c>
      <c r="AX73" s="305">
        <f t="shared" si="10"/>
        <v>4974.2</v>
      </c>
      <c r="AY73" s="305">
        <f t="shared" si="10"/>
        <v>4974.2</v>
      </c>
      <c r="AZ73" s="305">
        <f t="shared" si="10"/>
        <v>4974.2</v>
      </c>
      <c r="BA73" s="305">
        <f t="shared" si="10"/>
        <v>4974.2</v>
      </c>
      <c r="BB73" s="305">
        <f t="shared" si="10"/>
        <v>4974.2</v>
      </c>
      <c r="BC73" s="305">
        <f t="shared" si="10"/>
        <v>4974.2</v>
      </c>
      <c r="BD73" s="295">
        <f t="shared" si="14"/>
        <v>32332.300000000003</v>
      </c>
      <c r="BE73" s="305">
        <f t="shared" si="15"/>
        <v>32332.300000000003</v>
      </c>
      <c r="BF73" s="305"/>
      <c r="BG73" s="305"/>
      <c r="BH73" s="305"/>
      <c r="BI73" s="305"/>
      <c r="BJ73" s="305"/>
      <c r="BK73" s="305"/>
      <c r="BL73" s="305"/>
      <c r="BM73" s="305"/>
      <c r="BN73" s="305"/>
      <c r="BO73" s="305"/>
      <c r="BP73" s="305"/>
      <c r="BQ73" s="305"/>
      <c r="BR73" s="305"/>
      <c r="BS73" s="305"/>
      <c r="BT73" s="305"/>
      <c r="BU73" s="305"/>
      <c r="BV73" s="305"/>
      <c r="BW73" s="305"/>
      <c r="BX73" s="305"/>
      <c r="BY73" s="305"/>
      <c r="BZ73" s="305"/>
      <c r="CA73" s="305"/>
      <c r="CB73" s="305"/>
      <c r="CC73" s="305"/>
      <c r="CD73" s="305"/>
    </row>
    <row r="74" spans="1:82" x14ac:dyDescent="0.3">
      <c r="A74" s="293" t="s">
        <v>472</v>
      </c>
      <c r="B74" s="304">
        <v>3.4499999999999996E-2</v>
      </c>
      <c r="C74" s="304">
        <v>3.8600000000000002E-2</v>
      </c>
      <c r="D74" s="295">
        <v>118469648.72</v>
      </c>
      <c r="E74" s="295">
        <v>118478765.09999999</v>
      </c>
      <c r="F74" s="295">
        <v>118478765.09999999</v>
      </c>
      <c r="G74" s="295">
        <v>118447520.47</v>
      </c>
      <c r="H74" s="295">
        <v>118416275.83</v>
      </c>
      <c r="I74" s="295">
        <v>118416275.83</v>
      </c>
      <c r="J74" s="295">
        <v>118627539.575</v>
      </c>
      <c r="K74" s="295">
        <v>118826090.81999999</v>
      </c>
      <c r="L74" s="295">
        <v>118735965.30999999</v>
      </c>
      <c r="M74" s="295">
        <v>118446638.83499999</v>
      </c>
      <c r="N74" s="295">
        <v>118228329.86999999</v>
      </c>
      <c r="O74" s="295">
        <v>117969284.36999999</v>
      </c>
      <c r="P74" s="295">
        <f t="shared" si="11"/>
        <v>1421541099.8299999</v>
      </c>
      <c r="Q74" s="295">
        <v>116829466.36999999</v>
      </c>
      <c r="R74" s="295">
        <v>116543247.86999999</v>
      </c>
      <c r="S74" s="295">
        <v>116257453.86999999</v>
      </c>
      <c r="T74" s="295">
        <v>116233568.86999999</v>
      </c>
      <c r="U74" s="295">
        <v>116120855.36999999</v>
      </c>
      <c r="V74" s="295">
        <v>115805835.86999999</v>
      </c>
      <c r="W74" s="295">
        <v>115584421.86999999</v>
      </c>
      <c r="X74" s="295">
        <v>115325376.36999999</v>
      </c>
      <c r="Y74" s="295">
        <v>114900429.86999999</v>
      </c>
      <c r="Z74" s="295">
        <v>114696332.36999999</v>
      </c>
      <c r="AA74" s="295">
        <v>114439695.36999999</v>
      </c>
      <c r="AB74" s="295">
        <v>114206007.36999999</v>
      </c>
      <c r="AC74" s="295">
        <f t="shared" si="12"/>
        <v>1386942691.4399996</v>
      </c>
      <c r="AD74" s="295"/>
      <c r="AE74" s="305">
        <v>340600.24</v>
      </c>
      <c r="AF74" s="305">
        <v>340626.45</v>
      </c>
      <c r="AG74" s="305">
        <v>340626.45</v>
      </c>
      <c r="AH74" s="305">
        <v>340536.62</v>
      </c>
      <c r="AI74" s="305">
        <v>340446.79000000004</v>
      </c>
      <c r="AJ74" s="305">
        <v>340446.79000000004</v>
      </c>
      <c r="AK74" s="305">
        <f t="shared" si="9"/>
        <v>341054.18</v>
      </c>
      <c r="AL74" s="305">
        <f t="shared" si="9"/>
        <v>341625.01</v>
      </c>
      <c r="AM74" s="305">
        <f t="shared" si="9"/>
        <v>341365.9</v>
      </c>
      <c r="AN74" s="305">
        <f t="shared" si="8"/>
        <v>340534.09</v>
      </c>
      <c r="AO74" s="305">
        <f t="shared" si="8"/>
        <v>339906.45</v>
      </c>
      <c r="AP74" s="305">
        <f t="shared" si="8"/>
        <v>339161.69</v>
      </c>
      <c r="AQ74" s="295">
        <f t="shared" si="13"/>
        <v>4086930.66</v>
      </c>
      <c r="AR74" s="305">
        <f t="shared" si="7"/>
        <v>375801.45</v>
      </c>
      <c r="AS74" s="305">
        <f t="shared" si="7"/>
        <v>374880.78</v>
      </c>
      <c r="AT74" s="305">
        <f t="shared" si="7"/>
        <v>373961.48</v>
      </c>
      <c r="AU74" s="305">
        <f t="shared" si="7"/>
        <v>373884.65</v>
      </c>
      <c r="AV74" s="305">
        <f t="shared" si="7"/>
        <v>373522.08</v>
      </c>
      <c r="AW74" s="305">
        <f t="shared" si="7"/>
        <v>372508.77</v>
      </c>
      <c r="AX74" s="305">
        <f t="shared" si="10"/>
        <v>371796.56</v>
      </c>
      <c r="AY74" s="305">
        <f t="shared" si="10"/>
        <v>370963.29</v>
      </c>
      <c r="AZ74" s="305">
        <f t="shared" si="10"/>
        <v>369596.38</v>
      </c>
      <c r="BA74" s="305">
        <f t="shared" si="10"/>
        <v>368939.87</v>
      </c>
      <c r="BB74" s="305">
        <f t="shared" si="10"/>
        <v>368114.35</v>
      </c>
      <c r="BC74" s="305">
        <f t="shared" si="10"/>
        <v>367362.66</v>
      </c>
      <c r="BD74" s="295">
        <f t="shared" si="14"/>
        <v>4461332.32</v>
      </c>
      <c r="BE74" s="305"/>
      <c r="BF74" s="305"/>
      <c r="BG74" s="305"/>
      <c r="BH74" s="305"/>
      <c r="BI74" s="305"/>
      <c r="BJ74" s="305"/>
      <c r="BK74" s="305"/>
      <c r="BL74" s="305"/>
      <c r="BM74" s="305"/>
      <c r="BN74" s="305"/>
      <c r="BO74" s="305"/>
      <c r="BP74" s="305"/>
      <c r="BQ74" s="305"/>
      <c r="BR74" s="305"/>
      <c r="BS74" s="305"/>
      <c r="BT74" s="305"/>
      <c r="BU74" s="305"/>
      <c r="BV74" s="305"/>
      <c r="BW74" s="305"/>
      <c r="BX74" s="305"/>
      <c r="BY74" s="305"/>
      <c r="BZ74" s="305"/>
      <c r="CA74" s="305"/>
      <c r="CB74" s="305"/>
      <c r="CC74" s="305"/>
      <c r="CD74" s="305"/>
    </row>
    <row r="75" spans="1:82" x14ac:dyDescent="0.3">
      <c r="A75" s="293" t="s">
        <v>473</v>
      </c>
      <c r="B75" s="304">
        <v>3.4499999999999996E-2</v>
      </c>
      <c r="C75" s="304">
        <v>3.8600000000000002E-2</v>
      </c>
      <c r="D75" s="295">
        <v>0</v>
      </c>
      <c r="E75" s="295">
        <v>0</v>
      </c>
      <c r="F75" s="295">
        <v>0</v>
      </c>
      <c r="G75" s="295">
        <v>0</v>
      </c>
      <c r="H75" s="295">
        <v>0</v>
      </c>
      <c r="I75" s="295">
        <v>0</v>
      </c>
      <c r="J75" s="295">
        <v>0</v>
      </c>
      <c r="K75" s="295">
        <v>0</v>
      </c>
      <c r="L75" s="295">
        <v>0</v>
      </c>
      <c r="M75" s="295">
        <v>0</v>
      </c>
      <c r="N75" s="295">
        <v>0</v>
      </c>
      <c r="O75" s="295">
        <v>0</v>
      </c>
      <c r="P75" s="295">
        <f t="shared" si="11"/>
        <v>0</v>
      </c>
      <c r="Q75" s="295">
        <v>1847520.99</v>
      </c>
      <c r="R75" s="295">
        <v>1847520.99</v>
      </c>
      <c r="S75" s="295">
        <v>1847520.99</v>
      </c>
      <c r="T75" s="295">
        <v>1847520.99</v>
      </c>
      <c r="U75" s="295">
        <v>1847520.99</v>
      </c>
      <c r="V75" s="295">
        <v>1847520.99</v>
      </c>
      <c r="W75" s="295">
        <v>1847520.99</v>
      </c>
      <c r="X75" s="295">
        <v>1847520.99</v>
      </c>
      <c r="Y75" s="295">
        <v>1847520.99</v>
      </c>
      <c r="Z75" s="295">
        <v>1847520.99</v>
      </c>
      <c r="AA75" s="295">
        <v>1847520.99</v>
      </c>
      <c r="AB75" s="295">
        <v>1847520.99</v>
      </c>
      <c r="AC75" s="295">
        <f t="shared" si="12"/>
        <v>22170251.879999995</v>
      </c>
      <c r="AD75" s="295"/>
      <c r="AE75" s="305">
        <v>0</v>
      </c>
      <c r="AF75" s="305">
        <v>0</v>
      </c>
      <c r="AG75" s="305">
        <v>0</v>
      </c>
      <c r="AH75" s="305">
        <v>0</v>
      </c>
      <c r="AI75" s="305">
        <v>0</v>
      </c>
      <c r="AJ75" s="305">
        <v>0</v>
      </c>
      <c r="AK75" s="305">
        <f t="shared" si="9"/>
        <v>0</v>
      </c>
      <c r="AL75" s="305">
        <f t="shared" si="9"/>
        <v>0</v>
      </c>
      <c r="AM75" s="305">
        <f t="shared" si="9"/>
        <v>0</v>
      </c>
      <c r="AN75" s="305">
        <f t="shared" si="8"/>
        <v>0</v>
      </c>
      <c r="AO75" s="305">
        <f t="shared" si="8"/>
        <v>0</v>
      </c>
      <c r="AP75" s="305">
        <f t="shared" si="8"/>
        <v>0</v>
      </c>
      <c r="AQ75" s="295">
        <f t="shared" si="13"/>
        <v>0</v>
      </c>
      <c r="AR75" s="305">
        <f t="shared" si="7"/>
        <v>5942.86</v>
      </c>
      <c r="AS75" s="305">
        <f t="shared" si="7"/>
        <v>5942.86</v>
      </c>
      <c r="AT75" s="305">
        <f t="shared" si="7"/>
        <v>5942.86</v>
      </c>
      <c r="AU75" s="305">
        <f t="shared" si="7"/>
        <v>5942.86</v>
      </c>
      <c r="AV75" s="305">
        <f t="shared" si="7"/>
        <v>5942.86</v>
      </c>
      <c r="AW75" s="305">
        <f t="shared" si="7"/>
        <v>5942.86</v>
      </c>
      <c r="AX75" s="305">
        <f t="shared" si="10"/>
        <v>5942.86</v>
      </c>
      <c r="AY75" s="305">
        <f t="shared" si="10"/>
        <v>5942.86</v>
      </c>
      <c r="AZ75" s="305">
        <f t="shared" si="10"/>
        <v>5942.86</v>
      </c>
      <c r="BA75" s="305">
        <f t="shared" si="10"/>
        <v>5942.86</v>
      </c>
      <c r="BB75" s="305">
        <f t="shared" si="10"/>
        <v>5942.86</v>
      </c>
      <c r="BC75" s="305">
        <f t="shared" si="10"/>
        <v>5942.86</v>
      </c>
      <c r="BD75" s="295">
        <f t="shared" si="14"/>
        <v>71314.319999999992</v>
      </c>
      <c r="BE75" s="305">
        <f>BD75</f>
        <v>71314.319999999992</v>
      </c>
      <c r="BF75" s="305"/>
      <c r="BG75" s="305"/>
      <c r="BH75" s="305"/>
      <c r="BI75" s="305"/>
      <c r="BJ75" s="305"/>
      <c r="BK75" s="305"/>
      <c r="BL75" s="305"/>
      <c r="BM75" s="305"/>
      <c r="BN75" s="305"/>
      <c r="BO75" s="305"/>
      <c r="BP75" s="305"/>
      <c r="BQ75" s="305"/>
      <c r="BR75" s="305"/>
      <c r="BS75" s="305"/>
      <c r="BT75" s="305"/>
      <c r="BU75" s="305"/>
      <c r="BV75" s="305"/>
      <c r="BW75" s="305"/>
      <c r="BX75" s="305"/>
      <c r="BY75" s="305"/>
      <c r="BZ75" s="305"/>
      <c r="CA75" s="305"/>
      <c r="CB75" s="305"/>
      <c r="CC75" s="305"/>
      <c r="CD75" s="305"/>
    </row>
    <row r="76" spans="1:82" x14ac:dyDescent="0.3">
      <c r="A76" s="293" t="s">
        <v>474</v>
      </c>
      <c r="B76" s="304">
        <v>3.56E-2</v>
      </c>
      <c r="C76" s="304">
        <v>3.4999999999999996E-2</v>
      </c>
      <c r="D76" s="295">
        <v>253768413.34999999</v>
      </c>
      <c r="E76" s="295">
        <v>253835164.5</v>
      </c>
      <c r="F76" s="295">
        <v>253845273.81</v>
      </c>
      <c r="G76" s="295">
        <v>253933709.30000001</v>
      </c>
      <c r="H76" s="295">
        <v>254012035.47</v>
      </c>
      <c r="I76" s="295">
        <v>253953086.31</v>
      </c>
      <c r="J76" s="295">
        <v>253894137.15000001</v>
      </c>
      <c r="K76" s="295">
        <v>253942291.41499999</v>
      </c>
      <c r="L76" s="295">
        <v>253990445.68000001</v>
      </c>
      <c r="M76" s="295">
        <v>253990445.68000001</v>
      </c>
      <c r="N76" s="295">
        <v>253990445.68000001</v>
      </c>
      <c r="O76" s="295">
        <v>253990445.68000001</v>
      </c>
      <c r="P76" s="295">
        <f t="shared" si="11"/>
        <v>3047145894.0249996</v>
      </c>
      <c r="Q76" s="295">
        <v>253990445.68000001</v>
      </c>
      <c r="R76" s="295">
        <v>253990445.68000001</v>
      </c>
      <c r="S76" s="295">
        <v>253990445.68000001</v>
      </c>
      <c r="T76" s="295">
        <v>253990445.68000001</v>
      </c>
      <c r="U76" s="295">
        <v>253990445.68000001</v>
      </c>
      <c r="V76" s="295">
        <v>253990445.68000001</v>
      </c>
      <c r="W76" s="295">
        <v>253990445.68000001</v>
      </c>
      <c r="X76" s="295">
        <v>253990445.68000001</v>
      </c>
      <c r="Y76" s="295">
        <v>253990445.68000001</v>
      </c>
      <c r="Z76" s="295">
        <v>253990445.68000001</v>
      </c>
      <c r="AA76" s="295">
        <v>253990445.68000001</v>
      </c>
      <c r="AB76" s="295">
        <v>253990445.68000001</v>
      </c>
      <c r="AC76" s="295">
        <f t="shared" si="12"/>
        <v>3047885348.1599998</v>
      </c>
      <c r="AD76" s="295"/>
      <c r="AE76" s="305">
        <v>752846.29</v>
      </c>
      <c r="AF76" s="305">
        <v>753044.32</v>
      </c>
      <c r="AG76" s="305">
        <v>753074.31</v>
      </c>
      <c r="AH76" s="305">
        <v>753336.66999999993</v>
      </c>
      <c r="AI76" s="305">
        <v>753569.04</v>
      </c>
      <c r="AJ76" s="305">
        <v>753394.15999999992</v>
      </c>
      <c r="AK76" s="305">
        <f t="shared" si="9"/>
        <v>753219.27</v>
      </c>
      <c r="AL76" s="305">
        <f t="shared" si="9"/>
        <v>753362.13</v>
      </c>
      <c r="AM76" s="305">
        <f t="shared" si="9"/>
        <v>753504.99</v>
      </c>
      <c r="AN76" s="305">
        <f t="shared" si="8"/>
        <v>753504.99</v>
      </c>
      <c r="AO76" s="305">
        <f t="shared" si="8"/>
        <v>753504.99</v>
      </c>
      <c r="AP76" s="305">
        <f t="shared" si="8"/>
        <v>753504.99</v>
      </c>
      <c r="AQ76" s="295">
        <f t="shared" si="13"/>
        <v>9039866.1500000004</v>
      </c>
      <c r="AR76" s="305">
        <f t="shared" si="7"/>
        <v>740805.47</v>
      </c>
      <c r="AS76" s="305">
        <f t="shared" si="7"/>
        <v>740805.47</v>
      </c>
      <c r="AT76" s="305">
        <f t="shared" si="7"/>
        <v>740805.47</v>
      </c>
      <c r="AU76" s="305">
        <f t="shared" si="7"/>
        <v>740805.47</v>
      </c>
      <c r="AV76" s="305">
        <f t="shared" si="7"/>
        <v>740805.47</v>
      </c>
      <c r="AW76" s="305">
        <f t="shared" si="7"/>
        <v>740805.47</v>
      </c>
      <c r="AX76" s="305">
        <f t="shared" si="10"/>
        <v>740805.47</v>
      </c>
      <c r="AY76" s="305">
        <f t="shared" si="10"/>
        <v>740805.47</v>
      </c>
      <c r="AZ76" s="305">
        <f t="shared" si="10"/>
        <v>740805.47</v>
      </c>
      <c r="BA76" s="305">
        <f t="shared" si="10"/>
        <v>740805.47</v>
      </c>
      <c r="BB76" s="305">
        <f t="shared" si="10"/>
        <v>740805.47</v>
      </c>
      <c r="BC76" s="305">
        <f t="shared" si="10"/>
        <v>740805.47</v>
      </c>
      <c r="BD76" s="295">
        <f t="shared" si="14"/>
        <v>8889665.6399999987</v>
      </c>
      <c r="BE76" s="305"/>
      <c r="BF76" s="305"/>
      <c r="BG76" s="305"/>
      <c r="BH76" s="305"/>
      <c r="BI76" s="305"/>
      <c r="BJ76" s="305"/>
      <c r="BK76" s="305"/>
      <c r="BL76" s="305"/>
      <c r="BM76" s="305"/>
      <c r="BN76" s="305"/>
      <c r="BO76" s="305"/>
      <c r="BP76" s="305"/>
      <c r="BQ76" s="305"/>
      <c r="BR76" s="305"/>
      <c r="BS76" s="305"/>
      <c r="BT76" s="305"/>
      <c r="BU76" s="305"/>
      <c r="BV76" s="305"/>
      <c r="BW76" s="305"/>
      <c r="BX76" s="305"/>
      <c r="BY76" s="305"/>
      <c r="BZ76" s="305"/>
      <c r="CA76" s="305"/>
      <c r="CB76" s="305"/>
      <c r="CC76" s="305"/>
      <c r="CD76" s="305"/>
    </row>
    <row r="77" spans="1:82" x14ac:dyDescent="0.3">
      <c r="A77" s="293" t="s">
        <v>475</v>
      </c>
      <c r="B77" s="304">
        <v>3.56E-2</v>
      </c>
      <c r="C77" s="304">
        <v>3.4999999999999996E-2</v>
      </c>
      <c r="D77" s="295">
        <v>0</v>
      </c>
      <c r="E77" s="295">
        <v>0</v>
      </c>
      <c r="F77" s="295">
        <v>0</v>
      </c>
      <c r="G77" s="295">
        <v>0</v>
      </c>
      <c r="H77" s="295">
        <v>0</v>
      </c>
      <c r="I77" s="295">
        <v>0</v>
      </c>
      <c r="J77" s="295">
        <v>0</v>
      </c>
      <c r="K77" s="295">
        <v>0</v>
      </c>
      <c r="L77" s="295">
        <v>0</v>
      </c>
      <c r="M77" s="295">
        <v>0</v>
      </c>
      <c r="N77" s="295">
        <v>0</v>
      </c>
      <c r="O77" s="295">
        <v>0</v>
      </c>
      <c r="P77" s="295">
        <f t="shared" si="11"/>
        <v>0</v>
      </c>
      <c r="Q77" s="295">
        <v>2112770.9900000002</v>
      </c>
      <c r="R77" s="295">
        <v>2112770.9900000002</v>
      </c>
      <c r="S77" s="295">
        <v>2112770.9900000002</v>
      </c>
      <c r="T77" s="295">
        <v>2112770.9900000002</v>
      </c>
      <c r="U77" s="295">
        <v>2112770.9900000002</v>
      </c>
      <c r="V77" s="295">
        <v>2112770.9900000002</v>
      </c>
      <c r="W77" s="295">
        <v>2112770.9900000002</v>
      </c>
      <c r="X77" s="295">
        <v>2112770.9900000002</v>
      </c>
      <c r="Y77" s="295">
        <v>2112770.9900000002</v>
      </c>
      <c r="Z77" s="295">
        <v>2112770.9900000002</v>
      </c>
      <c r="AA77" s="295">
        <v>2112770.9900000002</v>
      </c>
      <c r="AB77" s="295">
        <v>2112770.9900000002</v>
      </c>
      <c r="AC77" s="295">
        <f t="shared" si="12"/>
        <v>25353251.88000001</v>
      </c>
      <c r="AD77" s="295"/>
      <c r="AE77" s="305">
        <v>0</v>
      </c>
      <c r="AF77" s="305">
        <v>0</v>
      </c>
      <c r="AG77" s="305">
        <v>0</v>
      </c>
      <c r="AH77" s="305">
        <v>0</v>
      </c>
      <c r="AI77" s="305">
        <v>0</v>
      </c>
      <c r="AJ77" s="305">
        <v>0</v>
      </c>
      <c r="AK77" s="305">
        <f t="shared" si="9"/>
        <v>0</v>
      </c>
      <c r="AL77" s="305">
        <f t="shared" si="9"/>
        <v>0</v>
      </c>
      <c r="AM77" s="305">
        <f t="shared" si="9"/>
        <v>0</v>
      </c>
      <c r="AN77" s="305">
        <f t="shared" si="8"/>
        <v>0</v>
      </c>
      <c r="AO77" s="305">
        <f t="shared" si="8"/>
        <v>0</v>
      </c>
      <c r="AP77" s="305">
        <f t="shared" si="8"/>
        <v>0</v>
      </c>
      <c r="AQ77" s="295">
        <f t="shared" si="13"/>
        <v>0</v>
      </c>
      <c r="AR77" s="305">
        <f t="shared" si="7"/>
        <v>6162.25</v>
      </c>
      <c r="AS77" s="305">
        <f t="shared" si="7"/>
        <v>6162.25</v>
      </c>
      <c r="AT77" s="305">
        <f t="shared" si="7"/>
        <v>6162.25</v>
      </c>
      <c r="AU77" s="305">
        <f t="shared" si="7"/>
        <v>6162.25</v>
      </c>
      <c r="AV77" s="305">
        <f t="shared" si="7"/>
        <v>6162.25</v>
      </c>
      <c r="AW77" s="305">
        <f t="shared" si="7"/>
        <v>6162.25</v>
      </c>
      <c r="AX77" s="305">
        <f t="shared" si="10"/>
        <v>6162.25</v>
      </c>
      <c r="AY77" s="305">
        <f t="shared" si="10"/>
        <v>6162.25</v>
      </c>
      <c r="AZ77" s="305">
        <f t="shared" si="10"/>
        <v>6162.25</v>
      </c>
      <c r="BA77" s="305">
        <f t="shared" si="10"/>
        <v>6162.25</v>
      </c>
      <c r="BB77" s="305">
        <f t="shared" si="10"/>
        <v>6162.25</v>
      </c>
      <c r="BC77" s="305">
        <f t="shared" si="10"/>
        <v>6162.25</v>
      </c>
      <c r="BD77" s="295">
        <f t="shared" si="14"/>
        <v>73947</v>
      </c>
      <c r="BE77" s="305">
        <f>BD77</f>
        <v>73947</v>
      </c>
      <c r="BF77" s="305"/>
      <c r="BG77" s="305"/>
      <c r="BH77" s="305"/>
      <c r="BI77" s="305"/>
      <c r="BJ77" s="305"/>
      <c r="BK77" s="305"/>
      <c r="BL77" s="305"/>
      <c r="BM77" s="305"/>
      <c r="BN77" s="305"/>
      <c r="BO77" s="305"/>
      <c r="BP77" s="305"/>
      <c r="BQ77" s="305"/>
      <c r="BR77" s="305"/>
      <c r="BS77" s="305"/>
      <c r="BT77" s="305"/>
      <c r="BU77" s="305"/>
      <c r="BV77" s="305"/>
      <c r="BW77" s="305"/>
      <c r="BX77" s="305"/>
      <c r="BY77" s="305"/>
      <c r="BZ77" s="305"/>
      <c r="CA77" s="305"/>
      <c r="CB77" s="305"/>
      <c r="CC77" s="305"/>
      <c r="CD77" s="305"/>
    </row>
    <row r="78" spans="1:82" x14ac:dyDescent="0.3">
      <c r="A78" s="293" t="s">
        <v>476</v>
      </c>
      <c r="B78" s="304">
        <v>0</v>
      </c>
      <c r="C78" s="304">
        <v>0</v>
      </c>
      <c r="D78" s="295">
        <v>152243.76</v>
      </c>
      <c r="E78" s="295">
        <v>152243.76</v>
      </c>
      <c r="F78" s="295">
        <v>152243.76</v>
      </c>
      <c r="G78" s="295">
        <v>152243.76</v>
      </c>
      <c r="H78" s="295">
        <v>152243.76</v>
      </c>
      <c r="I78" s="295">
        <v>152243.76</v>
      </c>
      <c r="J78" s="295">
        <v>152243.76</v>
      </c>
      <c r="K78" s="295">
        <v>152243.76</v>
      </c>
      <c r="L78" s="295">
        <v>152243.76</v>
      </c>
      <c r="M78" s="295">
        <v>152243.76</v>
      </c>
      <c r="N78" s="295">
        <v>152243.76</v>
      </c>
      <c r="O78" s="295">
        <v>152243.76</v>
      </c>
      <c r="P78" s="295">
        <f t="shared" si="11"/>
        <v>1826925.12</v>
      </c>
      <c r="Q78" s="295">
        <v>152243.76</v>
      </c>
      <c r="R78" s="295">
        <v>152243.76</v>
      </c>
      <c r="S78" s="295">
        <v>152243.76</v>
      </c>
      <c r="T78" s="295">
        <v>152243.76</v>
      </c>
      <c r="U78" s="295">
        <v>152243.76</v>
      </c>
      <c r="V78" s="295">
        <v>152243.76</v>
      </c>
      <c r="W78" s="295">
        <v>152243.76</v>
      </c>
      <c r="X78" s="295">
        <v>152243.76</v>
      </c>
      <c r="Y78" s="295">
        <v>152243.76</v>
      </c>
      <c r="Z78" s="295">
        <v>152243.76</v>
      </c>
      <c r="AA78" s="295">
        <v>152243.76</v>
      </c>
      <c r="AB78" s="295">
        <v>152243.76</v>
      </c>
      <c r="AC78" s="295">
        <f t="shared" si="12"/>
        <v>1826925.12</v>
      </c>
      <c r="AD78" s="295"/>
      <c r="AE78" s="305">
        <v>0</v>
      </c>
      <c r="AF78" s="305">
        <v>0</v>
      </c>
      <c r="AG78" s="305">
        <v>0</v>
      </c>
      <c r="AH78" s="305">
        <v>0</v>
      </c>
      <c r="AI78" s="305">
        <v>0</v>
      </c>
      <c r="AJ78" s="305">
        <v>0</v>
      </c>
      <c r="AK78" s="305">
        <f t="shared" si="9"/>
        <v>0</v>
      </c>
      <c r="AL78" s="305">
        <f t="shared" si="9"/>
        <v>0</v>
      </c>
      <c r="AM78" s="305">
        <f t="shared" si="9"/>
        <v>0</v>
      </c>
      <c r="AN78" s="305">
        <f t="shared" si="8"/>
        <v>0</v>
      </c>
      <c r="AO78" s="305">
        <f t="shared" si="8"/>
        <v>0</v>
      </c>
      <c r="AP78" s="305">
        <f t="shared" si="8"/>
        <v>0</v>
      </c>
      <c r="AQ78" s="295">
        <f t="shared" si="13"/>
        <v>0</v>
      </c>
      <c r="AR78" s="305">
        <f t="shared" si="7"/>
        <v>0</v>
      </c>
      <c r="AS78" s="305">
        <f t="shared" si="7"/>
        <v>0</v>
      </c>
      <c r="AT78" s="305">
        <f t="shared" si="7"/>
        <v>0</v>
      </c>
      <c r="AU78" s="305">
        <f t="shared" si="7"/>
        <v>0</v>
      </c>
      <c r="AV78" s="305">
        <f t="shared" si="7"/>
        <v>0</v>
      </c>
      <c r="AW78" s="305">
        <f t="shared" si="7"/>
        <v>0</v>
      </c>
      <c r="AX78" s="305">
        <f t="shared" si="10"/>
        <v>0</v>
      </c>
      <c r="AY78" s="305">
        <f t="shared" si="10"/>
        <v>0</v>
      </c>
      <c r="AZ78" s="305">
        <f t="shared" si="10"/>
        <v>0</v>
      </c>
      <c r="BA78" s="305">
        <f t="shared" si="10"/>
        <v>0</v>
      </c>
      <c r="BB78" s="305">
        <f t="shared" si="10"/>
        <v>0</v>
      </c>
      <c r="BC78" s="305">
        <f t="shared" si="10"/>
        <v>0</v>
      </c>
      <c r="BD78" s="295">
        <f t="shared" si="14"/>
        <v>0</v>
      </c>
      <c r="BE78" s="305"/>
      <c r="BF78" s="305"/>
      <c r="BG78" s="305"/>
      <c r="BH78" s="305"/>
      <c r="BI78" s="305"/>
      <c r="BJ78" s="305"/>
      <c r="BK78" s="305"/>
      <c r="BL78" s="305"/>
      <c r="BM78" s="305"/>
      <c r="BN78" s="305"/>
      <c r="BO78" s="305"/>
      <c r="BP78" s="305"/>
      <c r="BQ78" s="305"/>
      <c r="BR78" s="305"/>
      <c r="BS78" s="305"/>
      <c r="BT78" s="305"/>
      <c r="BU78" s="305"/>
      <c r="BV78" s="305"/>
      <c r="BW78" s="305"/>
      <c r="BX78" s="305"/>
      <c r="BY78" s="305"/>
      <c r="BZ78" s="305"/>
      <c r="CA78" s="305"/>
      <c r="CB78" s="305"/>
      <c r="CC78" s="305"/>
      <c r="CD78" s="305"/>
    </row>
    <row r="79" spans="1:82" x14ac:dyDescent="0.3">
      <c r="A79" s="293" t="s">
        <v>477</v>
      </c>
      <c r="B79" s="304">
        <v>0</v>
      </c>
      <c r="C79" s="304">
        <v>0</v>
      </c>
      <c r="D79" s="295">
        <v>0</v>
      </c>
      <c r="E79" s="295">
        <v>0</v>
      </c>
      <c r="F79" s="295">
        <v>0</v>
      </c>
      <c r="G79" s="295">
        <v>0</v>
      </c>
      <c r="H79" s="295">
        <v>0</v>
      </c>
      <c r="I79" s="295">
        <v>0</v>
      </c>
      <c r="J79" s="295">
        <v>0</v>
      </c>
      <c r="K79" s="295">
        <v>0</v>
      </c>
      <c r="L79" s="295">
        <v>0</v>
      </c>
      <c r="M79" s="295">
        <v>0</v>
      </c>
      <c r="N79" s="295">
        <v>0</v>
      </c>
      <c r="O79" s="295">
        <v>0</v>
      </c>
      <c r="P79" s="295">
        <f t="shared" si="11"/>
        <v>0</v>
      </c>
      <c r="Q79" s="295">
        <v>1831840.98</v>
      </c>
      <c r="R79" s="295">
        <v>1831840.98</v>
      </c>
      <c r="S79" s="295">
        <v>1831840.98</v>
      </c>
      <c r="T79" s="295">
        <v>1831840.98</v>
      </c>
      <c r="U79" s="295">
        <v>1831840.98</v>
      </c>
      <c r="V79" s="295">
        <v>1831840.98</v>
      </c>
      <c r="W79" s="295">
        <v>1831840.98</v>
      </c>
      <c r="X79" s="295">
        <v>1831840.98</v>
      </c>
      <c r="Y79" s="295">
        <v>1831840.98</v>
      </c>
      <c r="Z79" s="295">
        <v>1831840.98</v>
      </c>
      <c r="AA79" s="295">
        <v>1831840.98</v>
      </c>
      <c r="AB79" s="295">
        <v>1831840.98</v>
      </c>
      <c r="AC79" s="295">
        <f t="shared" si="12"/>
        <v>21982091.760000002</v>
      </c>
      <c r="AD79" s="295"/>
      <c r="AE79" s="305">
        <v>0</v>
      </c>
      <c r="AF79" s="305">
        <v>0</v>
      </c>
      <c r="AG79" s="305">
        <v>0</v>
      </c>
      <c r="AH79" s="305">
        <v>0</v>
      </c>
      <c r="AI79" s="305">
        <v>0</v>
      </c>
      <c r="AJ79" s="305">
        <v>0</v>
      </c>
      <c r="AK79" s="305">
        <f t="shared" si="9"/>
        <v>0</v>
      </c>
      <c r="AL79" s="305">
        <f t="shared" si="9"/>
        <v>0</v>
      </c>
      <c r="AM79" s="305">
        <f t="shared" si="9"/>
        <v>0</v>
      </c>
      <c r="AN79" s="305">
        <f t="shared" si="8"/>
        <v>0</v>
      </c>
      <c r="AO79" s="305">
        <f t="shared" si="8"/>
        <v>0</v>
      </c>
      <c r="AP79" s="305">
        <f t="shared" si="8"/>
        <v>0</v>
      </c>
      <c r="AQ79" s="295">
        <f t="shared" si="13"/>
        <v>0</v>
      </c>
      <c r="AR79" s="305">
        <f t="shared" si="7"/>
        <v>0</v>
      </c>
      <c r="AS79" s="305">
        <f t="shared" si="7"/>
        <v>0</v>
      </c>
      <c r="AT79" s="305">
        <f t="shared" si="7"/>
        <v>0</v>
      </c>
      <c r="AU79" s="305">
        <f t="shared" si="7"/>
        <v>0</v>
      </c>
      <c r="AV79" s="305">
        <f t="shared" si="7"/>
        <v>0</v>
      </c>
      <c r="AW79" s="305">
        <f t="shared" si="7"/>
        <v>0</v>
      </c>
      <c r="AX79" s="305">
        <f t="shared" si="10"/>
        <v>0</v>
      </c>
      <c r="AY79" s="305">
        <f t="shared" si="10"/>
        <v>0</v>
      </c>
      <c r="AZ79" s="305">
        <f t="shared" si="10"/>
        <v>0</v>
      </c>
      <c r="BA79" s="305">
        <f t="shared" si="10"/>
        <v>0</v>
      </c>
      <c r="BB79" s="305">
        <f t="shared" si="10"/>
        <v>0</v>
      </c>
      <c r="BC79" s="305">
        <f t="shared" si="10"/>
        <v>0</v>
      </c>
      <c r="BD79" s="295">
        <f t="shared" si="14"/>
        <v>0</v>
      </c>
      <c r="BE79" s="305"/>
      <c r="BF79" s="305"/>
      <c r="BG79" s="305"/>
      <c r="BH79" s="305"/>
      <c r="BI79" s="305"/>
      <c r="BJ79" s="305"/>
      <c r="BK79" s="305"/>
      <c r="BL79" s="305"/>
      <c r="BM79" s="305"/>
      <c r="BN79" s="305"/>
      <c r="BO79" s="305"/>
      <c r="BP79" s="305"/>
      <c r="BQ79" s="305"/>
      <c r="BR79" s="305"/>
      <c r="BS79" s="305"/>
      <c r="BT79" s="305"/>
      <c r="BU79" s="305"/>
      <c r="BV79" s="305"/>
      <c r="BW79" s="305"/>
      <c r="BX79" s="305"/>
      <c r="BY79" s="305"/>
      <c r="BZ79" s="305"/>
      <c r="CA79" s="305"/>
      <c r="CB79" s="305"/>
      <c r="CC79" s="305"/>
      <c r="CD79" s="305"/>
    </row>
    <row r="80" spans="1:82" x14ac:dyDescent="0.3">
      <c r="A80" s="293" t="s">
        <v>478</v>
      </c>
      <c r="B80" s="304">
        <v>5.5400000000000005E-2</v>
      </c>
      <c r="C80" s="304">
        <v>0</v>
      </c>
      <c r="D80" s="295">
        <v>1873141.88</v>
      </c>
      <c r="E80" s="295">
        <v>1873141.88</v>
      </c>
      <c r="F80" s="295">
        <v>1873141.88</v>
      </c>
      <c r="G80" s="295">
        <v>1873141.88</v>
      </c>
      <c r="H80" s="295">
        <v>1873141.88</v>
      </c>
      <c r="I80" s="295">
        <v>1873141.88</v>
      </c>
      <c r="J80" s="295">
        <v>1873141.88</v>
      </c>
      <c r="K80" s="295">
        <v>1873141.88</v>
      </c>
      <c r="L80" s="295">
        <v>1873141.88</v>
      </c>
      <c r="M80" s="295">
        <v>1873141.88</v>
      </c>
      <c r="N80" s="295">
        <v>1873141.88</v>
      </c>
      <c r="O80" s="295">
        <v>1873141.88</v>
      </c>
      <c r="P80" s="295">
        <f t="shared" si="11"/>
        <v>22477702.559999991</v>
      </c>
      <c r="Q80" s="295">
        <f>1873141.88-Q79</f>
        <v>41300.899999999907</v>
      </c>
      <c r="R80" s="295">
        <v>41300.899999999907</v>
      </c>
      <c r="S80" s="295">
        <v>41300.899999999907</v>
      </c>
      <c r="T80" s="295">
        <v>41300.899999999907</v>
      </c>
      <c r="U80" s="295">
        <v>41300.899999999907</v>
      </c>
      <c r="V80" s="295">
        <v>41300.899999999907</v>
      </c>
      <c r="W80" s="295">
        <v>41300.899999999907</v>
      </c>
      <c r="X80" s="295">
        <v>41300.899999999907</v>
      </c>
      <c r="Y80" s="295">
        <v>41300.899999999907</v>
      </c>
      <c r="Z80" s="295">
        <v>41300.899999999907</v>
      </c>
      <c r="AA80" s="295">
        <v>41300.899999999907</v>
      </c>
      <c r="AB80" s="295">
        <v>41300.899999999907</v>
      </c>
      <c r="AC80" s="295">
        <f t="shared" si="12"/>
        <v>495610.79999999888</v>
      </c>
      <c r="AD80" s="295"/>
      <c r="AE80" s="305">
        <v>8647.6799999999985</v>
      </c>
      <c r="AF80" s="305">
        <v>8647.6799999999985</v>
      </c>
      <c r="AG80" s="305">
        <v>8647.6799999999985</v>
      </c>
      <c r="AH80" s="305">
        <v>8647.6799999999985</v>
      </c>
      <c r="AI80" s="305">
        <v>8647.6799999999985</v>
      </c>
      <c r="AJ80" s="305">
        <v>8647.6799999999985</v>
      </c>
      <c r="AK80" s="305">
        <f t="shared" si="9"/>
        <v>8647.67</v>
      </c>
      <c r="AL80" s="305">
        <f t="shared" si="9"/>
        <v>8647.67</v>
      </c>
      <c r="AM80" s="305">
        <f t="shared" si="9"/>
        <v>8647.67</v>
      </c>
      <c r="AN80" s="305">
        <f t="shared" si="8"/>
        <v>8647.67</v>
      </c>
      <c r="AO80" s="305">
        <f t="shared" si="8"/>
        <v>8647.67</v>
      </c>
      <c r="AP80" s="305">
        <f t="shared" si="8"/>
        <v>8647.67</v>
      </c>
      <c r="AQ80" s="295">
        <f t="shared" si="13"/>
        <v>103772.09999999999</v>
      </c>
      <c r="AR80" s="305">
        <f t="shared" si="7"/>
        <v>0</v>
      </c>
      <c r="AS80" s="305">
        <f t="shared" si="7"/>
        <v>0</v>
      </c>
      <c r="AT80" s="305">
        <f t="shared" si="7"/>
        <v>0</v>
      </c>
      <c r="AU80" s="305">
        <f t="shared" si="7"/>
        <v>0</v>
      </c>
      <c r="AV80" s="305">
        <f t="shared" si="7"/>
        <v>0</v>
      </c>
      <c r="AW80" s="305">
        <f t="shared" si="7"/>
        <v>0</v>
      </c>
      <c r="AX80" s="305">
        <f t="shared" si="10"/>
        <v>0</v>
      </c>
      <c r="AY80" s="305">
        <f t="shared" si="10"/>
        <v>0</v>
      </c>
      <c r="AZ80" s="305">
        <f t="shared" si="10"/>
        <v>0</v>
      </c>
      <c r="BA80" s="305">
        <f t="shared" si="10"/>
        <v>0</v>
      </c>
      <c r="BB80" s="305">
        <f t="shared" si="10"/>
        <v>0</v>
      </c>
      <c r="BC80" s="305">
        <f t="shared" si="10"/>
        <v>0</v>
      </c>
      <c r="BD80" s="295">
        <f t="shared" si="14"/>
        <v>0</v>
      </c>
      <c r="BE80" s="305"/>
      <c r="BF80" s="305"/>
      <c r="BG80" s="305"/>
      <c r="BH80" s="305"/>
      <c r="BI80" s="305"/>
      <c r="BJ80" s="305"/>
      <c r="BK80" s="305"/>
      <c r="BL80" s="305"/>
      <c r="BM80" s="305"/>
      <c r="BN80" s="305"/>
      <c r="BO80" s="305"/>
      <c r="BP80" s="305"/>
      <c r="BQ80" s="305"/>
      <c r="BR80" s="305"/>
      <c r="BS80" s="305"/>
      <c r="BT80" s="305"/>
      <c r="BU80" s="305"/>
      <c r="BV80" s="305"/>
      <c r="BW80" s="305"/>
      <c r="BX80" s="305"/>
      <c r="BY80" s="305"/>
      <c r="BZ80" s="305"/>
      <c r="CA80" s="305"/>
      <c r="CB80" s="305"/>
      <c r="CC80" s="305"/>
      <c r="CD80" s="305"/>
    </row>
    <row r="81" spans="1:82" x14ac:dyDescent="0.3">
      <c r="A81" s="293" t="s">
        <v>479</v>
      </c>
      <c r="B81" s="304">
        <v>5.5400000000000005E-2</v>
      </c>
      <c r="C81" s="304">
        <v>0</v>
      </c>
      <c r="D81" s="295">
        <v>599315.53</v>
      </c>
      <c r="E81" s="295">
        <v>438247.53</v>
      </c>
      <c r="F81" s="295">
        <v>277179.53000000003</v>
      </c>
      <c r="G81" s="295">
        <v>277179.53000000003</v>
      </c>
      <c r="H81" s="295">
        <v>277179.53000000003</v>
      </c>
      <c r="I81" s="295">
        <v>277179.53000000003</v>
      </c>
      <c r="J81" s="295">
        <v>277179.53000000003</v>
      </c>
      <c r="K81" s="295">
        <v>277179.53000000003</v>
      </c>
      <c r="L81" s="295">
        <v>277179.53000000003</v>
      </c>
      <c r="M81" s="295">
        <v>277179.53000000003</v>
      </c>
      <c r="N81" s="295">
        <v>277179.53000000003</v>
      </c>
      <c r="O81" s="295">
        <v>277179.53000000003</v>
      </c>
      <c r="P81" s="295">
        <f t="shared" si="11"/>
        <v>3809358.3600000013</v>
      </c>
      <c r="Q81" s="295">
        <v>277179.53000000003</v>
      </c>
      <c r="R81" s="295">
        <v>277179.53000000003</v>
      </c>
      <c r="S81" s="295">
        <v>277179.53000000003</v>
      </c>
      <c r="T81" s="295">
        <v>277179.53000000003</v>
      </c>
      <c r="U81" s="295">
        <v>277179.53000000003</v>
      </c>
      <c r="V81" s="295">
        <v>277179.53000000003</v>
      </c>
      <c r="W81" s="295">
        <v>277179.53000000003</v>
      </c>
      <c r="X81" s="295">
        <v>277179.53000000003</v>
      </c>
      <c r="Y81" s="295">
        <v>277179.53000000003</v>
      </c>
      <c r="Z81" s="295">
        <v>277179.53000000003</v>
      </c>
      <c r="AA81" s="295">
        <v>277179.53000000003</v>
      </c>
      <c r="AB81" s="295">
        <v>277179.53000000003</v>
      </c>
      <c r="AC81" s="295">
        <f t="shared" si="12"/>
        <v>3326154.3600000013</v>
      </c>
      <c r="AD81" s="295"/>
      <c r="AE81" s="305">
        <v>2766.83</v>
      </c>
      <c r="AF81" s="305">
        <v>2023.25</v>
      </c>
      <c r="AG81" s="305">
        <v>1279.6499999999999</v>
      </c>
      <c r="AH81" s="305">
        <v>1279.6499999999999</v>
      </c>
      <c r="AI81" s="305">
        <v>1279.6499999999999</v>
      </c>
      <c r="AJ81" s="305">
        <v>1279.6499999999999</v>
      </c>
      <c r="AK81" s="305">
        <f t="shared" si="9"/>
        <v>1279.6500000000001</v>
      </c>
      <c r="AL81" s="305">
        <f t="shared" si="9"/>
        <v>1279.6500000000001</v>
      </c>
      <c r="AM81" s="305">
        <f t="shared" si="9"/>
        <v>1279.6500000000001</v>
      </c>
      <c r="AN81" s="305">
        <f t="shared" si="8"/>
        <v>1279.6500000000001</v>
      </c>
      <c r="AO81" s="305">
        <f t="shared" si="8"/>
        <v>1279.6500000000001</v>
      </c>
      <c r="AP81" s="305">
        <f t="shared" si="8"/>
        <v>1279.6500000000001</v>
      </c>
      <c r="AQ81" s="295">
        <f t="shared" si="13"/>
        <v>17586.579999999998</v>
      </c>
      <c r="AR81" s="305">
        <f t="shared" si="7"/>
        <v>0</v>
      </c>
      <c r="AS81" s="305">
        <f t="shared" si="7"/>
        <v>0</v>
      </c>
      <c r="AT81" s="305">
        <f t="shared" si="7"/>
        <v>0</v>
      </c>
      <c r="AU81" s="305">
        <f t="shared" si="7"/>
        <v>0</v>
      </c>
      <c r="AV81" s="305">
        <f t="shared" si="7"/>
        <v>0</v>
      </c>
      <c r="AW81" s="305">
        <f t="shared" si="7"/>
        <v>0</v>
      </c>
      <c r="AX81" s="305">
        <f t="shared" si="10"/>
        <v>0</v>
      </c>
      <c r="AY81" s="305">
        <f t="shared" si="10"/>
        <v>0</v>
      </c>
      <c r="AZ81" s="305">
        <f t="shared" si="10"/>
        <v>0</v>
      </c>
      <c r="BA81" s="305">
        <f t="shared" si="10"/>
        <v>0</v>
      </c>
      <c r="BB81" s="305">
        <f t="shared" si="10"/>
        <v>0</v>
      </c>
      <c r="BC81" s="305">
        <f t="shared" si="10"/>
        <v>0</v>
      </c>
      <c r="BD81" s="295">
        <f t="shared" si="14"/>
        <v>0</v>
      </c>
      <c r="BE81" s="305"/>
      <c r="BF81" s="305"/>
      <c r="BG81" s="305"/>
      <c r="BH81" s="305"/>
      <c r="BI81" s="305"/>
      <c r="BJ81" s="305"/>
      <c r="BK81" s="305"/>
      <c r="BL81" s="305"/>
      <c r="BM81" s="305"/>
      <c r="BN81" s="305"/>
      <c r="BO81" s="305"/>
      <c r="BP81" s="305"/>
      <c r="BQ81" s="305"/>
      <c r="BR81" s="305"/>
      <c r="BS81" s="305"/>
      <c r="BT81" s="305"/>
      <c r="BU81" s="305"/>
      <c r="BV81" s="305"/>
      <c r="BW81" s="305"/>
      <c r="BX81" s="305"/>
      <c r="BY81" s="305"/>
      <c r="BZ81" s="305"/>
      <c r="CA81" s="305"/>
      <c r="CB81" s="305"/>
      <c r="CC81" s="305"/>
      <c r="CD81" s="305"/>
    </row>
    <row r="82" spans="1:82" x14ac:dyDescent="0.3">
      <c r="A82" s="293" t="s">
        <v>480</v>
      </c>
      <c r="B82" s="304">
        <v>0</v>
      </c>
      <c r="C82" s="304">
        <v>0</v>
      </c>
      <c r="D82" s="295">
        <v>0</v>
      </c>
      <c r="E82" s="295">
        <v>0</v>
      </c>
      <c r="F82" s="295">
        <v>0</v>
      </c>
      <c r="G82" s="295">
        <v>0</v>
      </c>
      <c r="H82" s="295">
        <v>0</v>
      </c>
      <c r="I82" s="295">
        <v>0</v>
      </c>
      <c r="J82" s="295">
        <v>0</v>
      </c>
      <c r="K82" s="295">
        <v>0</v>
      </c>
      <c r="L82" s="295">
        <v>0</v>
      </c>
      <c r="M82" s="295">
        <v>0</v>
      </c>
      <c r="N82" s="295">
        <v>0</v>
      </c>
      <c r="O82" s="295">
        <v>0</v>
      </c>
      <c r="P82" s="295">
        <f t="shared" si="11"/>
        <v>0</v>
      </c>
      <c r="Q82" s="295">
        <v>91265.89</v>
      </c>
      <c r="R82" s="295">
        <v>91265.89</v>
      </c>
      <c r="S82" s="295">
        <v>91265.89</v>
      </c>
      <c r="T82" s="295">
        <v>91265.89</v>
      </c>
      <c r="U82" s="295">
        <v>91265.89</v>
      </c>
      <c r="V82" s="295">
        <v>91265.89</v>
      </c>
      <c r="W82" s="295">
        <v>91265.89</v>
      </c>
      <c r="X82" s="295">
        <v>91265.89</v>
      </c>
      <c r="Y82" s="295">
        <v>91265.89</v>
      </c>
      <c r="Z82" s="295">
        <v>91265.89</v>
      </c>
      <c r="AA82" s="295">
        <v>91265.89</v>
      </c>
      <c r="AB82" s="295">
        <v>91265.89</v>
      </c>
      <c r="AC82" s="295">
        <f t="shared" si="12"/>
        <v>1095190.68</v>
      </c>
      <c r="AD82" s="295"/>
      <c r="AE82" s="305">
        <v>0</v>
      </c>
      <c r="AF82" s="305">
        <v>0</v>
      </c>
      <c r="AG82" s="305">
        <v>0</v>
      </c>
      <c r="AH82" s="305">
        <v>0</v>
      </c>
      <c r="AI82" s="305">
        <v>0</v>
      </c>
      <c r="AJ82" s="305">
        <v>0</v>
      </c>
      <c r="AK82" s="305">
        <f t="shared" si="9"/>
        <v>0</v>
      </c>
      <c r="AL82" s="305">
        <f t="shared" si="9"/>
        <v>0</v>
      </c>
      <c r="AM82" s="305">
        <f t="shared" si="9"/>
        <v>0</v>
      </c>
      <c r="AN82" s="305">
        <f t="shared" si="8"/>
        <v>0</v>
      </c>
      <c r="AO82" s="305">
        <f t="shared" si="8"/>
        <v>0</v>
      </c>
      <c r="AP82" s="305">
        <f t="shared" si="8"/>
        <v>0</v>
      </c>
      <c r="AQ82" s="295">
        <f t="shared" si="13"/>
        <v>0</v>
      </c>
      <c r="AR82" s="305">
        <f t="shared" si="7"/>
        <v>0</v>
      </c>
      <c r="AS82" s="305">
        <f t="shared" si="7"/>
        <v>0</v>
      </c>
      <c r="AT82" s="305">
        <f t="shared" si="7"/>
        <v>0</v>
      </c>
      <c r="AU82" s="305">
        <f t="shared" si="7"/>
        <v>0</v>
      </c>
      <c r="AV82" s="305">
        <f t="shared" si="7"/>
        <v>0</v>
      </c>
      <c r="AW82" s="305">
        <f t="shared" si="7"/>
        <v>0</v>
      </c>
      <c r="AX82" s="305">
        <f t="shared" si="10"/>
        <v>0</v>
      </c>
      <c r="AY82" s="305">
        <f t="shared" si="10"/>
        <v>0</v>
      </c>
      <c r="AZ82" s="305">
        <f t="shared" si="10"/>
        <v>0</v>
      </c>
      <c r="BA82" s="305">
        <f t="shared" si="10"/>
        <v>0</v>
      </c>
      <c r="BB82" s="305">
        <f t="shared" si="10"/>
        <v>0</v>
      </c>
      <c r="BC82" s="305">
        <f t="shared" si="10"/>
        <v>0</v>
      </c>
      <c r="BD82" s="295">
        <f t="shared" si="14"/>
        <v>0</v>
      </c>
      <c r="BE82" s="305"/>
      <c r="BF82" s="305"/>
      <c r="BG82" s="305"/>
      <c r="BH82" s="305"/>
      <c r="BI82" s="305"/>
      <c r="BJ82" s="305"/>
      <c r="BK82" s="305"/>
      <c r="BL82" s="305"/>
      <c r="BM82" s="305"/>
      <c r="BN82" s="305"/>
      <c r="BO82" s="305"/>
      <c r="BP82" s="305"/>
      <c r="BQ82" s="305"/>
      <c r="BR82" s="305"/>
      <c r="BS82" s="305"/>
      <c r="BT82" s="305"/>
      <c r="BU82" s="305"/>
      <c r="BV82" s="305"/>
      <c r="BW82" s="305"/>
      <c r="BX82" s="305"/>
      <c r="BY82" s="305"/>
      <c r="BZ82" s="305"/>
      <c r="CA82" s="305"/>
      <c r="CB82" s="305"/>
      <c r="CC82" s="305"/>
      <c r="CD82" s="305"/>
    </row>
    <row r="83" spans="1:82" x14ac:dyDescent="0.3">
      <c r="A83" s="293" t="s">
        <v>481</v>
      </c>
      <c r="B83" s="304">
        <v>0</v>
      </c>
      <c r="C83" s="304">
        <v>0</v>
      </c>
      <c r="D83" s="295">
        <v>236468.42</v>
      </c>
      <c r="E83" s="295">
        <v>236468.42</v>
      </c>
      <c r="F83" s="295">
        <v>236468.42</v>
      </c>
      <c r="G83" s="295">
        <v>236468.42</v>
      </c>
      <c r="H83" s="295">
        <v>236468.42</v>
      </c>
      <c r="I83" s="295">
        <v>236468.42</v>
      </c>
      <c r="J83" s="295">
        <v>236468.42</v>
      </c>
      <c r="K83" s="295">
        <v>236468.42</v>
      </c>
      <c r="L83" s="295">
        <v>236468.42</v>
      </c>
      <c r="M83" s="295">
        <v>236468.42</v>
      </c>
      <c r="N83" s="295">
        <v>236468.42</v>
      </c>
      <c r="O83" s="295">
        <v>236468.42</v>
      </c>
      <c r="P83" s="295">
        <f t="shared" si="11"/>
        <v>2837621.0399999996</v>
      </c>
      <c r="Q83" s="295">
        <f>236468.42-Q82</f>
        <v>145202.53000000003</v>
      </c>
      <c r="R83" s="295">
        <v>145202.53000000003</v>
      </c>
      <c r="S83" s="295">
        <v>145202.53000000003</v>
      </c>
      <c r="T83" s="295">
        <v>145202.53000000003</v>
      </c>
      <c r="U83" s="295">
        <v>145202.53000000003</v>
      </c>
      <c r="V83" s="295">
        <v>145202.53000000003</v>
      </c>
      <c r="W83" s="295">
        <v>145202.53000000003</v>
      </c>
      <c r="X83" s="295">
        <v>145202.53000000003</v>
      </c>
      <c r="Y83" s="295">
        <v>145202.53000000003</v>
      </c>
      <c r="Z83" s="295">
        <v>145202.53000000003</v>
      </c>
      <c r="AA83" s="295">
        <v>145202.53000000003</v>
      </c>
      <c r="AB83" s="295">
        <v>145202.53000000003</v>
      </c>
      <c r="AC83" s="295">
        <f t="shared" si="12"/>
        <v>1742430.3600000003</v>
      </c>
      <c r="AD83" s="295"/>
      <c r="AE83" s="305">
        <v>0</v>
      </c>
      <c r="AF83" s="305">
        <v>0</v>
      </c>
      <c r="AG83" s="305">
        <v>0</v>
      </c>
      <c r="AH83" s="305">
        <v>0</v>
      </c>
      <c r="AI83" s="305">
        <v>0</v>
      </c>
      <c r="AJ83" s="305">
        <v>0</v>
      </c>
      <c r="AK83" s="305">
        <f t="shared" si="9"/>
        <v>0</v>
      </c>
      <c r="AL83" s="305">
        <f t="shared" si="9"/>
        <v>0</v>
      </c>
      <c r="AM83" s="305">
        <f t="shared" si="9"/>
        <v>0</v>
      </c>
      <c r="AN83" s="305">
        <f t="shared" si="8"/>
        <v>0</v>
      </c>
      <c r="AO83" s="305">
        <f t="shared" si="8"/>
        <v>0</v>
      </c>
      <c r="AP83" s="305">
        <f t="shared" si="8"/>
        <v>0</v>
      </c>
      <c r="AQ83" s="295">
        <f t="shared" si="13"/>
        <v>0</v>
      </c>
      <c r="AR83" s="305">
        <f t="shared" si="7"/>
        <v>0</v>
      </c>
      <c r="AS83" s="305">
        <f t="shared" si="7"/>
        <v>0</v>
      </c>
      <c r="AT83" s="305">
        <f t="shared" si="7"/>
        <v>0</v>
      </c>
      <c r="AU83" s="305">
        <f t="shared" ref="AU83:AZ132" si="16">ROUND(T83*$C83/12,2)</f>
        <v>0</v>
      </c>
      <c r="AV83" s="305">
        <f t="shared" si="16"/>
        <v>0</v>
      </c>
      <c r="AW83" s="305">
        <f t="shared" si="16"/>
        <v>0</v>
      </c>
      <c r="AX83" s="305">
        <f t="shared" si="10"/>
        <v>0</v>
      </c>
      <c r="AY83" s="305">
        <f t="shared" si="10"/>
        <v>0</v>
      </c>
      <c r="AZ83" s="305">
        <f t="shared" si="10"/>
        <v>0</v>
      </c>
      <c r="BA83" s="305">
        <f t="shared" si="10"/>
        <v>0</v>
      </c>
      <c r="BB83" s="305">
        <f t="shared" si="10"/>
        <v>0</v>
      </c>
      <c r="BC83" s="305">
        <f t="shared" si="10"/>
        <v>0</v>
      </c>
      <c r="BD83" s="295">
        <f t="shared" si="14"/>
        <v>0</v>
      </c>
      <c r="BE83" s="305"/>
      <c r="BF83" s="305"/>
      <c r="BG83" s="305"/>
      <c r="BH83" s="305"/>
      <c r="BI83" s="305"/>
      <c r="BJ83" s="305"/>
      <c r="BK83" s="305"/>
      <c r="BL83" s="305"/>
      <c r="BM83" s="305"/>
      <c r="BN83" s="305"/>
      <c r="BO83" s="305"/>
      <c r="BP83" s="305"/>
      <c r="BQ83" s="305"/>
      <c r="BR83" s="305"/>
      <c r="BS83" s="305"/>
      <c r="BT83" s="305"/>
      <c r="BU83" s="305"/>
      <c r="BV83" s="305"/>
      <c r="BW83" s="305"/>
      <c r="BX83" s="305"/>
      <c r="BY83" s="305"/>
      <c r="BZ83" s="305"/>
      <c r="CA83" s="305"/>
      <c r="CB83" s="305"/>
      <c r="CC83" s="305"/>
      <c r="CD83" s="305"/>
    </row>
    <row r="84" spans="1:82" x14ac:dyDescent="0.3">
      <c r="A84" s="293" t="s">
        <v>482</v>
      </c>
      <c r="B84" s="304">
        <v>0</v>
      </c>
      <c r="C84" s="304">
        <v>1.6899999999999998E-2</v>
      </c>
      <c r="D84" s="295">
        <v>0</v>
      </c>
      <c r="E84" s="295">
        <v>0</v>
      </c>
      <c r="F84" s="295">
        <v>0</v>
      </c>
      <c r="G84" s="295">
        <v>0</v>
      </c>
      <c r="H84" s="295">
        <v>0</v>
      </c>
      <c r="I84" s="295">
        <v>0</v>
      </c>
      <c r="J84" s="295">
        <v>0</v>
      </c>
      <c r="K84" s="295">
        <v>0</v>
      </c>
      <c r="L84" s="295">
        <v>0</v>
      </c>
      <c r="M84" s="295">
        <v>0</v>
      </c>
      <c r="N84" s="295">
        <v>0</v>
      </c>
      <c r="O84" s="295">
        <v>0</v>
      </c>
      <c r="P84" s="295">
        <f t="shared" si="11"/>
        <v>0</v>
      </c>
      <c r="Q84" s="295">
        <v>4610665.2300000004</v>
      </c>
      <c r="R84" s="295">
        <v>4610665.2300000004</v>
      </c>
      <c r="S84" s="295">
        <v>4610665.2300000004</v>
      </c>
      <c r="T84" s="295">
        <v>4610665.2300000004</v>
      </c>
      <c r="U84" s="295">
        <v>4610665.2300000004</v>
      </c>
      <c r="V84" s="295">
        <v>4610665.2300000004</v>
      </c>
      <c r="W84" s="295">
        <v>4610665.2300000004</v>
      </c>
      <c r="X84" s="295">
        <v>4610665.2300000004</v>
      </c>
      <c r="Y84" s="295">
        <v>4610665.2300000004</v>
      </c>
      <c r="Z84" s="295">
        <v>4610665.2300000004</v>
      </c>
      <c r="AA84" s="295">
        <v>4610665.2300000004</v>
      </c>
      <c r="AB84" s="295">
        <v>4610665.2300000004</v>
      </c>
      <c r="AC84" s="295">
        <f t="shared" si="12"/>
        <v>55327982.76000002</v>
      </c>
      <c r="AD84" s="295"/>
      <c r="AE84" s="305">
        <v>0</v>
      </c>
      <c r="AF84" s="305">
        <v>0</v>
      </c>
      <c r="AG84" s="305">
        <v>0</v>
      </c>
      <c r="AH84" s="305">
        <v>0</v>
      </c>
      <c r="AI84" s="305">
        <v>0</v>
      </c>
      <c r="AJ84" s="305">
        <v>0</v>
      </c>
      <c r="AK84" s="305">
        <f t="shared" si="9"/>
        <v>0</v>
      </c>
      <c r="AL84" s="305">
        <f t="shared" si="9"/>
        <v>0</v>
      </c>
      <c r="AM84" s="305">
        <f t="shared" si="9"/>
        <v>0</v>
      </c>
      <c r="AN84" s="305">
        <f t="shared" si="8"/>
        <v>0</v>
      </c>
      <c r="AO84" s="305">
        <f t="shared" si="8"/>
        <v>0</v>
      </c>
      <c r="AP84" s="305">
        <f t="shared" si="8"/>
        <v>0</v>
      </c>
      <c r="AQ84" s="295">
        <f t="shared" si="13"/>
        <v>0</v>
      </c>
      <c r="AR84" s="305">
        <f t="shared" ref="AR84:AW147" si="17">ROUND(Q84*$C84/12,2)</f>
        <v>6493.35</v>
      </c>
      <c r="AS84" s="305">
        <f t="shared" si="17"/>
        <v>6493.35</v>
      </c>
      <c r="AT84" s="305">
        <f t="shared" si="17"/>
        <v>6493.35</v>
      </c>
      <c r="AU84" s="305">
        <f t="shared" si="16"/>
        <v>6493.35</v>
      </c>
      <c r="AV84" s="305">
        <f t="shared" si="16"/>
        <v>6493.35</v>
      </c>
      <c r="AW84" s="305">
        <f t="shared" si="16"/>
        <v>6493.35</v>
      </c>
      <c r="AX84" s="305">
        <f t="shared" si="10"/>
        <v>6493.35</v>
      </c>
      <c r="AY84" s="305">
        <f t="shared" si="10"/>
        <v>6493.35</v>
      </c>
      <c r="AZ84" s="305">
        <f t="shared" si="10"/>
        <v>6493.35</v>
      </c>
      <c r="BA84" s="305">
        <f t="shared" si="10"/>
        <v>6493.35</v>
      </c>
      <c r="BB84" s="305">
        <f t="shared" si="10"/>
        <v>6493.35</v>
      </c>
      <c r="BC84" s="305">
        <f t="shared" si="10"/>
        <v>6493.35</v>
      </c>
      <c r="BD84" s="295">
        <f t="shared" si="14"/>
        <v>77920.2</v>
      </c>
      <c r="BE84" s="305"/>
      <c r="BF84" s="305"/>
      <c r="BG84" s="305"/>
      <c r="BH84" s="305"/>
      <c r="BI84" s="305"/>
      <c r="BJ84" s="305"/>
      <c r="BK84" s="305"/>
      <c r="BL84" s="305"/>
      <c r="BM84" s="305"/>
      <c r="BN84" s="305"/>
      <c r="BO84" s="305"/>
      <c r="BP84" s="305"/>
      <c r="BQ84" s="305"/>
      <c r="BR84" s="305"/>
      <c r="BS84" s="305"/>
      <c r="BT84" s="305"/>
      <c r="BU84" s="305"/>
      <c r="BV84" s="305"/>
      <c r="BW84" s="305"/>
      <c r="BX84" s="305"/>
      <c r="BY84" s="305"/>
      <c r="BZ84" s="305"/>
      <c r="CA84" s="305"/>
      <c r="CB84" s="305"/>
      <c r="CC84" s="305"/>
      <c r="CD84" s="305"/>
    </row>
    <row r="85" spans="1:82" x14ac:dyDescent="0.3">
      <c r="A85" s="293" t="s">
        <v>483</v>
      </c>
      <c r="B85" s="304">
        <v>2.0999999999999998E-2</v>
      </c>
      <c r="C85" s="304">
        <v>2.1400000000000002E-2</v>
      </c>
      <c r="D85" s="295">
        <v>517178372.44999999</v>
      </c>
      <c r="E85" s="295">
        <v>519216775.88</v>
      </c>
      <c r="F85" s="295">
        <v>522515069.16000003</v>
      </c>
      <c r="G85" s="295">
        <v>526291316.99000001</v>
      </c>
      <c r="H85" s="295">
        <v>528992724</v>
      </c>
      <c r="I85" s="295">
        <v>529352188.51999998</v>
      </c>
      <c r="J85" s="295">
        <v>529358018.64999998</v>
      </c>
      <c r="K85" s="295">
        <v>529444815.36999995</v>
      </c>
      <c r="L85" s="295">
        <v>529464437.19999999</v>
      </c>
      <c r="M85" s="295">
        <v>529732063.88999999</v>
      </c>
      <c r="N85" s="295">
        <v>530039323.57999998</v>
      </c>
      <c r="O85" s="295">
        <v>530023150.57999998</v>
      </c>
      <c r="P85" s="295">
        <f t="shared" si="11"/>
        <v>6321608256.2700005</v>
      </c>
      <c r="Q85" s="295">
        <f>531780684.82-Q84</f>
        <v>527170019.58999997</v>
      </c>
      <c r="R85" s="295">
        <v>527122768.58999997</v>
      </c>
      <c r="S85" s="295">
        <v>527075697.08999997</v>
      </c>
      <c r="T85" s="295">
        <v>527065584.08999997</v>
      </c>
      <c r="U85" s="295">
        <v>526943925.08999997</v>
      </c>
      <c r="V85" s="295">
        <v>528832939.21499997</v>
      </c>
      <c r="W85" s="295">
        <v>530835521.83999997</v>
      </c>
      <c r="X85" s="295">
        <v>530725840.33999997</v>
      </c>
      <c r="Y85" s="295">
        <v>530545915.33999997</v>
      </c>
      <c r="Z85" s="295">
        <v>530459498.83999997</v>
      </c>
      <c r="AA85" s="295">
        <v>532333173.05499995</v>
      </c>
      <c r="AB85" s="295">
        <v>534216564.26999998</v>
      </c>
      <c r="AC85" s="295">
        <f t="shared" si="12"/>
        <v>6353327447.3500004</v>
      </c>
      <c r="AD85" s="295"/>
      <c r="AE85" s="305">
        <v>905062.14999999991</v>
      </c>
      <c r="AF85" s="305">
        <v>908629.35000000009</v>
      </c>
      <c r="AG85" s="305">
        <v>914401.37</v>
      </c>
      <c r="AH85" s="305">
        <v>921009.79999999993</v>
      </c>
      <c r="AI85" s="305">
        <v>925737.27000000014</v>
      </c>
      <c r="AJ85" s="305">
        <v>926366.34</v>
      </c>
      <c r="AK85" s="305">
        <f t="shared" si="9"/>
        <v>926376.53</v>
      </c>
      <c r="AL85" s="305">
        <f t="shared" si="9"/>
        <v>926528.43</v>
      </c>
      <c r="AM85" s="305">
        <f t="shared" si="9"/>
        <v>926562.77</v>
      </c>
      <c r="AN85" s="305">
        <f t="shared" si="8"/>
        <v>927031.11</v>
      </c>
      <c r="AO85" s="305">
        <f t="shared" si="8"/>
        <v>927568.82</v>
      </c>
      <c r="AP85" s="305">
        <f t="shared" si="8"/>
        <v>927540.51</v>
      </c>
      <c r="AQ85" s="295">
        <f t="shared" si="13"/>
        <v>11062814.449999999</v>
      </c>
      <c r="AR85" s="305">
        <f t="shared" si="17"/>
        <v>940119.87</v>
      </c>
      <c r="AS85" s="305">
        <f t="shared" si="17"/>
        <v>940035.6</v>
      </c>
      <c r="AT85" s="305">
        <f t="shared" si="17"/>
        <v>939951.66</v>
      </c>
      <c r="AU85" s="305">
        <f t="shared" si="16"/>
        <v>939933.62</v>
      </c>
      <c r="AV85" s="305">
        <f t="shared" si="16"/>
        <v>939716.67</v>
      </c>
      <c r="AW85" s="305">
        <f t="shared" si="16"/>
        <v>943085.41</v>
      </c>
      <c r="AX85" s="305">
        <f t="shared" si="10"/>
        <v>946656.68</v>
      </c>
      <c r="AY85" s="305">
        <f t="shared" si="10"/>
        <v>946461.08</v>
      </c>
      <c r="AZ85" s="305">
        <f t="shared" si="10"/>
        <v>946140.22</v>
      </c>
      <c r="BA85" s="305">
        <f t="shared" si="10"/>
        <v>945986.11</v>
      </c>
      <c r="BB85" s="305">
        <f t="shared" si="10"/>
        <v>949327.49</v>
      </c>
      <c r="BC85" s="305">
        <f t="shared" si="10"/>
        <v>952686.21</v>
      </c>
      <c r="BD85" s="295">
        <f t="shared" si="14"/>
        <v>11330100.620000001</v>
      </c>
      <c r="BE85" s="305"/>
      <c r="BF85" s="305"/>
      <c r="BG85" s="305"/>
      <c r="BH85" s="305"/>
      <c r="BI85" s="305"/>
      <c r="BJ85" s="305"/>
      <c r="BK85" s="305"/>
      <c r="BL85" s="305"/>
      <c r="BM85" s="305"/>
      <c r="BN85" s="305"/>
      <c r="BO85" s="305"/>
      <c r="BP85" s="305"/>
      <c r="BQ85" s="305"/>
      <c r="BR85" s="305"/>
      <c r="BS85" s="305"/>
      <c r="BT85" s="305"/>
      <c r="BU85" s="305"/>
      <c r="BV85" s="305"/>
      <c r="BW85" s="305"/>
      <c r="BX85" s="305"/>
      <c r="BY85" s="305"/>
      <c r="BZ85" s="305"/>
      <c r="CA85" s="305"/>
      <c r="CB85" s="305"/>
      <c r="CC85" s="305"/>
      <c r="CD85" s="305"/>
    </row>
    <row r="86" spans="1:82" x14ac:dyDescent="0.3">
      <c r="A86" s="293" t="s">
        <v>484</v>
      </c>
      <c r="B86" s="304">
        <v>2.0999999999999998E-2</v>
      </c>
      <c r="C86" s="304">
        <v>2.1400000000000002E-2</v>
      </c>
      <c r="D86" s="295">
        <v>19588494.25</v>
      </c>
      <c r="E86" s="295">
        <v>19588494.25</v>
      </c>
      <c r="F86" s="295">
        <v>19588494.25</v>
      </c>
      <c r="G86" s="295">
        <v>19588494.25</v>
      </c>
      <c r="H86" s="295">
        <v>19588494.25</v>
      </c>
      <c r="I86" s="295">
        <v>19588494.25</v>
      </c>
      <c r="J86" s="295">
        <v>19588494.25</v>
      </c>
      <c r="K86" s="295">
        <v>19588494.25</v>
      </c>
      <c r="L86" s="295">
        <v>19588494.25</v>
      </c>
      <c r="M86" s="295">
        <v>19588494.25</v>
      </c>
      <c r="N86" s="295">
        <v>19588494.25</v>
      </c>
      <c r="O86" s="295">
        <v>19588494.25</v>
      </c>
      <c r="P86" s="295">
        <f t="shared" si="11"/>
        <v>235061931</v>
      </c>
      <c r="Q86" s="295">
        <v>19588494.25</v>
      </c>
      <c r="R86" s="295">
        <v>19588494.25</v>
      </c>
      <c r="S86" s="295">
        <v>19588494.25</v>
      </c>
      <c r="T86" s="295">
        <v>19588494.25</v>
      </c>
      <c r="U86" s="295">
        <v>19588494.25</v>
      </c>
      <c r="V86" s="295">
        <v>19588494.25</v>
      </c>
      <c r="W86" s="295">
        <v>19588494.25</v>
      </c>
      <c r="X86" s="295">
        <v>19588494.25</v>
      </c>
      <c r="Y86" s="295">
        <v>19588494.25</v>
      </c>
      <c r="Z86" s="295">
        <v>17499667.975000001</v>
      </c>
      <c r="AA86" s="295">
        <v>15410841.699999999</v>
      </c>
      <c r="AB86" s="295">
        <v>15410841.699999999</v>
      </c>
      <c r="AC86" s="295">
        <f t="shared" si="12"/>
        <v>224617799.62499997</v>
      </c>
      <c r="AD86" s="295"/>
      <c r="AE86" s="305">
        <v>34279.870000000003</v>
      </c>
      <c r="AF86" s="305">
        <v>34279.870000000003</v>
      </c>
      <c r="AG86" s="305">
        <v>34279.870000000003</v>
      </c>
      <c r="AH86" s="305">
        <v>34279.870000000003</v>
      </c>
      <c r="AI86" s="305">
        <v>34279.870000000003</v>
      </c>
      <c r="AJ86" s="305">
        <v>34279.870000000003</v>
      </c>
      <c r="AK86" s="305">
        <f t="shared" si="9"/>
        <v>34279.86</v>
      </c>
      <c r="AL86" s="305">
        <f t="shared" si="9"/>
        <v>34279.86</v>
      </c>
      <c r="AM86" s="305">
        <f t="shared" si="9"/>
        <v>34279.86</v>
      </c>
      <c r="AN86" s="305">
        <f t="shared" si="8"/>
        <v>34279.86</v>
      </c>
      <c r="AO86" s="305">
        <f t="shared" si="8"/>
        <v>34279.86</v>
      </c>
      <c r="AP86" s="305">
        <f t="shared" si="8"/>
        <v>34279.86</v>
      </c>
      <c r="AQ86" s="295">
        <f t="shared" si="13"/>
        <v>411358.37999999995</v>
      </c>
      <c r="AR86" s="305">
        <f t="shared" si="17"/>
        <v>34932.81</v>
      </c>
      <c r="AS86" s="305">
        <f t="shared" si="17"/>
        <v>34932.81</v>
      </c>
      <c r="AT86" s="305">
        <f t="shared" si="17"/>
        <v>34932.81</v>
      </c>
      <c r="AU86" s="305">
        <f t="shared" si="16"/>
        <v>34932.81</v>
      </c>
      <c r="AV86" s="305">
        <f t="shared" si="16"/>
        <v>34932.81</v>
      </c>
      <c r="AW86" s="305">
        <f t="shared" si="16"/>
        <v>34932.81</v>
      </c>
      <c r="AX86" s="305">
        <f t="shared" si="10"/>
        <v>34932.81</v>
      </c>
      <c r="AY86" s="305">
        <f t="shared" si="10"/>
        <v>34932.81</v>
      </c>
      <c r="AZ86" s="305">
        <f t="shared" si="10"/>
        <v>34932.81</v>
      </c>
      <c r="BA86" s="305">
        <f t="shared" si="10"/>
        <v>31207.74</v>
      </c>
      <c r="BB86" s="305">
        <f t="shared" si="10"/>
        <v>27482.67</v>
      </c>
      <c r="BC86" s="305">
        <f t="shared" si="10"/>
        <v>27482.67</v>
      </c>
      <c r="BD86" s="295">
        <f t="shared" si="14"/>
        <v>400568.36999999994</v>
      </c>
      <c r="BE86" s="305">
        <f t="shared" ref="BE86:BE87" si="18">BD86</f>
        <v>400568.36999999994</v>
      </c>
      <c r="BF86" s="305"/>
      <c r="BG86" s="305"/>
      <c r="BH86" s="305"/>
      <c r="BI86" s="305"/>
      <c r="BJ86" s="305"/>
      <c r="BK86" s="305"/>
      <c r="BL86" s="305"/>
      <c r="BM86" s="305"/>
      <c r="BN86" s="305"/>
      <c r="BO86" s="305"/>
      <c r="BP86" s="305"/>
      <c r="BQ86" s="305"/>
      <c r="BR86" s="305"/>
      <c r="BS86" s="305"/>
      <c r="BT86" s="305"/>
      <c r="BU86" s="305"/>
      <c r="BV86" s="305"/>
      <c r="BW86" s="305"/>
      <c r="BX86" s="305"/>
      <c r="BY86" s="305"/>
      <c r="BZ86" s="305"/>
      <c r="CA86" s="305"/>
      <c r="CB86" s="305"/>
      <c r="CC86" s="305"/>
      <c r="CD86" s="305"/>
    </row>
    <row r="87" spans="1:82" x14ac:dyDescent="0.3">
      <c r="A87" s="293" t="s">
        <v>485</v>
      </c>
      <c r="B87" s="304">
        <v>2.0999999999999998E-2</v>
      </c>
      <c r="C87" s="304">
        <v>2.1400000000000002E-2</v>
      </c>
      <c r="D87" s="295">
        <v>0</v>
      </c>
      <c r="E87" s="295">
        <v>0</v>
      </c>
      <c r="F87" s="295">
        <v>0</v>
      </c>
      <c r="G87" s="295">
        <v>0</v>
      </c>
      <c r="H87" s="295">
        <v>0</v>
      </c>
      <c r="I87" s="295">
        <v>0</v>
      </c>
      <c r="J87" s="295">
        <v>0</v>
      </c>
      <c r="K87" s="295">
        <v>0</v>
      </c>
      <c r="L87" s="295">
        <v>0</v>
      </c>
      <c r="M87" s="295">
        <v>173729.82</v>
      </c>
      <c r="N87" s="295">
        <v>347459.64</v>
      </c>
      <c r="O87" s="295">
        <v>347459.64</v>
      </c>
      <c r="P87" s="295">
        <f t="shared" si="11"/>
        <v>868649.10000000009</v>
      </c>
      <c r="Q87" s="295">
        <v>347459.64</v>
      </c>
      <c r="R87" s="295">
        <v>347459.64</v>
      </c>
      <c r="S87" s="295">
        <v>347459.64</v>
      </c>
      <c r="T87" s="295">
        <v>347459.64</v>
      </c>
      <c r="U87" s="295">
        <v>347459.64</v>
      </c>
      <c r="V87" s="295">
        <v>347459.64</v>
      </c>
      <c r="W87" s="295">
        <v>347459.64</v>
      </c>
      <c r="X87" s="295">
        <v>347459.64</v>
      </c>
      <c r="Y87" s="295">
        <v>347459.64</v>
      </c>
      <c r="Z87" s="295">
        <v>347459.64</v>
      </c>
      <c r="AA87" s="295">
        <v>347459.64</v>
      </c>
      <c r="AB87" s="295">
        <v>347459.64</v>
      </c>
      <c r="AC87" s="295">
        <f t="shared" si="12"/>
        <v>4169515.6800000011</v>
      </c>
      <c r="AD87" s="295"/>
      <c r="AE87" s="305">
        <v>0</v>
      </c>
      <c r="AF87" s="305">
        <v>0</v>
      </c>
      <c r="AG87" s="305">
        <v>0</v>
      </c>
      <c r="AH87" s="305">
        <v>0</v>
      </c>
      <c r="AI87" s="305">
        <v>0</v>
      </c>
      <c r="AJ87" s="305">
        <v>0</v>
      </c>
      <c r="AK87" s="305">
        <f t="shared" si="9"/>
        <v>0</v>
      </c>
      <c r="AL87" s="305">
        <f t="shared" si="9"/>
        <v>0</v>
      </c>
      <c r="AM87" s="305">
        <f t="shared" si="9"/>
        <v>0</v>
      </c>
      <c r="AN87" s="305">
        <f t="shared" si="8"/>
        <v>304.02999999999997</v>
      </c>
      <c r="AO87" s="305">
        <f t="shared" si="8"/>
        <v>608.04999999999995</v>
      </c>
      <c r="AP87" s="305">
        <f t="shared" si="8"/>
        <v>608.04999999999995</v>
      </c>
      <c r="AQ87" s="295">
        <f t="shared" si="13"/>
        <v>1520.1299999999999</v>
      </c>
      <c r="AR87" s="305">
        <f t="shared" si="17"/>
        <v>619.64</v>
      </c>
      <c r="AS87" s="305">
        <f t="shared" si="17"/>
        <v>619.64</v>
      </c>
      <c r="AT87" s="305">
        <f t="shared" si="17"/>
        <v>619.64</v>
      </c>
      <c r="AU87" s="305">
        <f t="shared" si="16"/>
        <v>619.64</v>
      </c>
      <c r="AV87" s="305">
        <f t="shared" si="16"/>
        <v>619.64</v>
      </c>
      <c r="AW87" s="305">
        <f t="shared" si="16"/>
        <v>619.64</v>
      </c>
      <c r="AX87" s="305">
        <f t="shared" si="10"/>
        <v>619.64</v>
      </c>
      <c r="AY87" s="305">
        <f t="shared" si="10"/>
        <v>619.64</v>
      </c>
      <c r="AZ87" s="305">
        <f t="shared" si="10"/>
        <v>619.64</v>
      </c>
      <c r="BA87" s="305">
        <f t="shared" si="10"/>
        <v>619.64</v>
      </c>
      <c r="BB87" s="305">
        <f t="shared" si="10"/>
        <v>619.64</v>
      </c>
      <c r="BC87" s="305">
        <f t="shared" si="10"/>
        <v>619.64</v>
      </c>
      <c r="BD87" s="295">
        <f t="shared" si="14"/>
        <v>7435.6800000000012</v>
      </c>
      <c r="BE87" s="305">
        <f t="shared" si="18"/>
        <v>7435.6800000000012</v>
      </c>
      <c r="BF87" s="305"/>
      <c r="BG87" s="305"/>
      <c r="BH87" s="305"/>
      <c r="BI87" s="305"/>
      <c r="BJ87" s="305"/>
      <c r="BK87" s="305"/>
      <c r="BL87" s="305"/>
      <c r="BM87" s="305"/>
      <c r="BN87" s="305"/>
      <c r="BO87" s="305"/>
      <c r="BP87" s="305"/>
      <c r="BQ87" s="305"/>
      <c r="BR87" s="305"/>
      <c r="BS87" s="305"/>
      <c r="BT87" s="305"/>
      <c r="BU87" s="305"/>
      <c r="BV87" s="305"/>
      <c r="BW87" s="305"/>
      <c r="BX87" s="305"/>
      <c r="BY87" s="305"/>
      <c r="BZ87" s="305"/>
      <c r="CA87" s="305"/>
      <c r="CB87" s="305"/>
      <c r="CC87" s="305"/>
      <c r="CD87" s="305"/>
    </row>
    <row r="88" spans="1:82" x14ac:dyDescent="0.3">
      <c r="A88" s="293" t="s">
        <v>486</v>
      </c>
      <c r="B88" s="304">
        <v>1.9699999999999999E-2</v>
      </c>
      <c r="C88" s="304">
        <v>1.9699999999999999E-2</v>
      </c>
      <c r="D88" s="295">
        <v>72985009.900000006</v>
      </c>
      <c r="E88" s="295">
        <v>72948330.230000004</v>
      </c>
      <c r="F88" s="295">
        <v>72948330.230000004</v>
      </c>
      <c r="G88" s="295">
        <v>72948330.230000004</v>
      </c>
      <c r="H88" s="295">
        <v>72957048.290000007</v>
      </c>
      <c r="I88" s="295">
        <v>72965766.340000004</v>
      </c>
      <c r="J88" s="295">
        <v>72965766.340000004</v>
      </c>
      <c r="K88" s="295">
        <v>72965766.340000004</v>
      </c>
      <c r="L88" s="295">
        <v>72965766.340000004</v>
      </c>
      <c r="M88" s="295">
        <v>72965766.340000004</v>
      </c>
      <c r="N88" s="295">
        <v>72965766.340000004</v>
      </c>
      <c r="O88" s="295">
        <v>72965766.340000004</v>
      </c>
      <c r="P88" s="295">
        <f t="shared" si="11"/>
        <v>875547413.26000023</v>
      </c>
      <c r="Q88" s="295">
        <v>72965766.340000004</v>
      </c>
      <c r="R88" s="295">
        <v>72965766.340000004</v>
      </c>
      <c r="S88" s="295">
        <v>72965766.340000004</v>
      </c>
      <c r="T88" s="295">
        <v>72965766.340000004</v>
      </c>
      <c r="U88" s="295">
        <v>72965766.340000004</v>
      </c>
      <c r="V88" s="295">
        <v>72965766.340000004</v>
      </c>
      <c r="W88" s="295">
        <v>72965766.340000004</v>
      </c>
      <c r="X88" s="295">
        <v>72965766.340000004</v>
      </c>
      <c r="Y88" s="295">
        <v>72965766.340000004</v>
      </c>
      <c r="Z88" s="295">
        <v>72965766.340000004</v>
      </c>
      <c r="AA88" s="295">
        <v>72965766.340000004</v>
      </c>
      <c r="AB88" s="295">
        <v>72965766.340000004</v>
      </c>
      <c r="AC88" s="295">
        <f t="shared" si="12"/>
        <v>875589196.08000028</v>
      </c>
      <c r="AD88" s="295"/>
      <c r="AE88" s="305">
        <v>119817.06000000001</v>
      </c>
      <c r="AF88" s="305">
        <v>119756.84</v>
      </c>
      <c r="AG88" s="305">
        <v>119756.84</v>
      </c>
      <c r="AH88" s="305">
        <v>119756.84</v>
      </c>
      <c r="AI88" s="305">
        <v>119771.15</v>
      </c>
      <c r="AJ88" s="305">
        <v>119785.47</v>
      </c>
      <c r="AK88" s="305">
        <f t="shared" si="9"/>
        <v>119785.47</v>
      </c>
      <c r="AL88" s="305">
        <f t="shared" si="9"/>
        <v>119785.47</v>
      </c>
      <c r="AM88" s="305">
        <f t="shared" si="9"/>
        <v>119785.47</v>
      </c>
      <c r="AN88" s="305">
        <f t="shared" si="8"/>
        <v>119785.47</v>
      </c>
      <c r="AO88" s="305">
        <f t="shared" si="8"/>
        <v>119785.47</v>
      </c>
      <c r="AP88" s="305">
        <f t="shared" si="8"/>
        <v>119785.47</v>
      </c>
      <c r="AQ88" s="295">
        <f t="shared" si="13"/>
        <v>1437357.0199999998</v>
      </c>
      <c r="AR88" s="305">
        <f t="shared" si="17"/>
        <v>119785.47</v>
      </c>
      <c r="AS88" s="305">
        <f t="shared" si="17"/>
        <v>119785.47</v>
      </c>
      <c r="AT88" s="305">
        <f t="shared" si="17"/>
        <v>119785.47</v>
      </c>
      <c r="AU88" s="305">
        <f t="shared" si="16"/>
        <v>119785.47</v>
      </c>
      <c r="AV88" s="305">
        <f t="shared" si="16"/>
        <v>119785.47</v>
      </c>
      <c r="AW88" s="305">
        <f t="shared" si="16"/>
        <v>119785.47</v>
      </c>
      <c r="AX88" s="305">
        <f t="shared" si="10"/>
        <v>119785.47</v>
      </c>
      <c r="AY88" s="305">
        <f t="shared" si="10"/>
        <v>119785.47</v>
      </c>
      <c r="AZ88" s="305">
        <f t="shared" si="10"/>
        <v>119785.47</v>
      </c>
      <c r="BA88" s="305">
        <f t="shared" si="10"/>
        <v>119785.47</v>
      </c>
      <c r="BB88" s="305">
        <f t="shared" si="10"/>
        <v>119785.47</v>
      </c>
      <c r="BC88" s="305">
        <f t="shared" si="10"/>
        <v>119785.47</v>
      </c>
      <c r="BD88" s="295">
        <f t="shared" si="14"/>
        <v>1437425.64</v>
      </c>
      <c r="BE88" s="305"/>
      <c r="BF88" s="305"/>
      <c r="BG88" s="305"/>
      <c r="BH88" s="305"/>
      <c r="BI88" s="305"/>
      <c r="BJ88" s="305"/>
      <c r="BK88" s="305"/>
      <c r="BL88" s="305"/>
      <c r="BM88" s="305"/>
      <c r="BN88" s="305"/>
      <c r="BO88" s="305"/>
      <c r="BP88" s="305"/>
      <c r="BQ88" s="305"/>
      <c r="BR88" s="305"/>
      <c r="BS88" s="305"/>
      <c r="BT88" s="305"/>
      <c r="BU88" s="305"/>
      <c r="BV88" s="305"/>
      <c r="BW88" s="305"/>
      <c r="BX88" s="305"/>
      <c r="BY88" s="305"/>
      <c r="BZ88" s="305"/>
      <c r="CA88" s="305"/>
      <c r="CB88" s="305"/>
      <c r="CC88" s="305"/>
      <c r="CD88" s="305"/>
    </row>
    <row r="89" spans="1:82" x14ac:dyDescent="0.3">
      <c r="A89" s="293" t="s">
        <v>487</v>
      </c>
      <c r="B89" s="304">
        <v>0</v>
      </c>
      <c r="C89" s="304">
        <v>0</v>
      </c>
      <c r="D89" s="295">
        <v>35937.440000000002</v>
      </c>
      <c r="E89" s="295">
        <v>35937.440000000002</v>
      </c>
      <c r="F89" s="295">
        <v>35937.440000000002</v>
      </c>
      <c r="G89" s="295">
        <v>35937.440000000002</v>
      </c>
      <c r="H89" s="295">
        <v>35937.440000000002</v>
      </c>
      <c r="I89" s="295">
        <v>35937.440000000002</v>
      </c>
      <c r="J89" s="295">
        <v>35937.440000000002</v>
      </c>
      <c r="K89" s="295">
        <v>35937.440000000002</v>
      </c>
      <c r="L89" s="295">
        <v>35937.440000000002</v>
      </c>
      <c r="M89" s="295">
        <v>35937.440000000002</v>
      </c>
      <c r="N89" s="295">
        <v>35937.440000000002</v>
      </c>
      <c r="O89" s="295">
        <v>35937.440000000002</v>
      </c>
      <c r="P89" s="295">
        <f t="shared" si="11"/>
        <v>431249.28</v>
      </c>
      <c r="Q89" s="295">
        <v>35937.440000000002</v>
      </c>
      <c r="R89" s="295">
        <v>35937.440000000002</v>
      </c>
      <c r="S89" s="295">
        <v>35937.440000000002</v>
      </c>
      <c r="T89" s="295">
        <v>35937.440000000002</v>
      </c>
      <c r="U89" s="295">
        <v>35937.440000000002</v>
      </c>
      <c r="V89" s="295">
        <v>35937.440000000002</v>
      </c>
      <c r="W89" s="295">
        <v>35937.440000000002</v>
      </c>
      <c r="X89" s="295">
        <v>35937.440000000002</v>
      </c>
      <c r="Y89" s="295">
        <v>35937.440000000002</v>
      </c>
      <c r="Z89" s="295">
        <v>35937.440000000002</v>
      </c>
      <c r="AA89" s="295">
        <v>35937.440000000002</v>
      </c>
      <c r="AB89" s="295">
        <v>35937.440000000002</v>
      </c>
      <c r="AC89" s="295">
        <f t="shared" si="12"/>
        <v>431249.28</v>
      </c>
      <c r="AD89" s="295"/>
      <c r="AE89" s="305">
        <v>0</v>
      </c>
      <c r="AF89" s="305">
        <v>0</v>
      </c>
      <c r="AG89" s="305">
        <v>0</v>
      </c>
      <c r="AH89" s="305">
        <v>0</v>
      </c>
      <c r="AI89" s="305">
        <v>0</v>
      </c>
      <c r="AJ89" s="305">
        <v>0</v>
      </c>
      <c r="AK89" s="305">
        <f t="shared" si="9"/>
        <v>0</v>
      </c>
      <c r="AL89" s="305">
        <f t="shared" si="9"/>
        <v>0</v>
      </c>
      <c r="AM89" s="305">
        <f t="shared" si="9"/>
        <v>0</v>
      </c>
      <c r="AN89" s="305">
        <f t="shared" si="8"/>
        <v>0</v>
      </c>
      <c r="AO89" s="305">
        <f t="shared" si="8"/>
        <v>0</v>
      </c>
      <c r="AP89" s="305">
        <f t="shared" si="8"/>
        <v>0</v>
      </c>
      <c r="AQ89" s="295">
        <f t="shared" si="13"/>
        <v>0</v>
      </c>
      <c r="AR89" s="305">
        <f t="shared" si="17"/>
        <v>0</v>
      </c>
      <c r="AS89" s="305">
        <f t="shared" si="17"/>
        <v>0</v>
      </c>
      <c r="AT89" s="305">
        <f t="shared" si="17"/>
        <v>0</v>
      </c>
      <c r="AU89" s="305">
        <f t="shared" si="16"/>
        <v>0</v>
      </c>
      <c r="AV89" s="305">
        <f t="shared" si="16"/>
        <v>0</v>
      </c>
      <c r="AW89" s="305">
        <f t="shared" si="16"/>
        <v>0</v>
      </c>
      <c r="AX89" s="305">
        <f t="shared" si="10"/>
        <v>0</v>
      </c>
      <c r="AY89" s="305">
        <f t="shared" si="10"/>
        <v>0</v>
      </c>
      <c r="AZ89" s="305">
        <f t="shared" si="10"/>
        <v>0</v>
      </c>
      <c r="BA89" s="305">
        <f t="shared" si="10"/>
        <v>0</v>
      </c>
      <c r="BB89" s="305">
        <f t="shared" si="10"/>
        <v>0</v>
      </c>
      <c r="BC89" s="305">
        <f t="shared" si="10"/>
        <v>0</v>
      </c>
      <c r="BD89" s="295">
        <f t="shared" si="14"/>
        <v>0</v>
      </c>
      <c r="BE89" s="305"/>
      <c r="BF89" s="305"/>
      <c r="BG89" s="305"/>
      <c r="BH89" s="305"/>
      <c r="BI89" s="305"/>
      <c r="BJ89" s="305"/>
      <c r="BK89" s="305"/>
      <c r="BL89" s="305"/>
      <c r="BM89" s="305"/>
      <c r="BN89" s="305"/>
      <c r="BO89" s="305"/>
      <c r="BP89" s="305"/>
      <c r="BQ89" s="305"/>
      <c r="BR89" s="305"/>
      <c r="BS89" s="305"/>
      <c r="BT89" s="305"/>
      <c r="BU89" s="305"/>
      <c r="BV89" s="305"/>
      <c r="BW89" s="305"/>
      <c r="BX89" s="305"/>
      <c r="BY89" s="305"/>
      <c r="BZ89" s="305"/>
      <c r="CA89" s="305"/>
      <c r="CB89" s="305"/>
      <c r="CC89" s="305"/>
      <c r="CD89" s="305"/>
    </row>
    <row r="90" spans="1:82" x14ac:dyDescent="0.3">
      <c r="A90" s="293" t="s">
        <v>488</v>
      </c>
      <c r="B90" s="304">
        <v>0</v>
      </c>
      <c r="C90" s="304">
        <v>0</v>
      </c>
      <c r="D90" s="295">
        <v>0</v>
      </c>
      <c r="E90" s="295">
        <v>0</v>
      </c>
      <c r="F90" s="295">
        <v>0</v>
      </c>
      <c r="G90" s="295">
        <v>0</v>
      </c>
      <c r="H90" s="295">
        <v>0</v>
      </c>
      <c r="I90" s="295">
        <v>0</v>
      </c>
      <c r="J90" s="295">
        <v>0</v>
      </c>
      <c r="K90" s="295">
        <v>0</v>
      </c>
      <c r="L90" s="295">
        <v>0</v>
      </c>
      <c r="M90" s="295">
        <v>0</v>
      </c>
      <c r="N90" s="295">
        <v>0</v>
      </c>
      <c r="O90" s="295">
        <v>0</v>
      </c>
      <c r="P90" s="295">
        <f t="shared" si="11"/>
        <v>0</v>
      </c>
      <c r="Q90" s="295">
        <v>575455.72</v>
      </c>
      <c r="R90" s="295">
        <v>575455.72</v>
      </c>
      <c r="S90" s="295">
        <v>575455.72</v>
      </c>
      <c r="T90" s="295">
        <v>575455.72</v>
      </c>
      <c r="U90" s="295">
        <v>575455.72</v>
      </c>
      <c r="V90" s="295">
        <v>575455.72</v>
      </c>
      <c r="W90" s="295">
        <v>575455.72</v>
      </c>
      <c r="X90" s="295">
        <v>575455.72</v>
      </c>
      <c r="Y90" s="295">
        <v>575455.72</v>
      </c>
      <c r="Z90" s="295">
        <v>575455.72</v>
      </c>
      <c r="AA90" s="295">
        <v>575455.72</v>
      </c>
      <c r="AB90" s="295">
        <v>575455.72</v>
      </c>
      <c r="AC90" s="295">
        <f t="shared" si="12"/>
        <v>6905468.6399999978</v>
      </c>
      <c r="AD90" s="295"/>
      <c r="AE90" s="305">
        <v>0</v>
      </c>
      <c r="AF90" s="305">
        <v>0</v>
      </c>
      <c r="AG90" s="305">
        <v>0</v>
      </c>
      <c r="AH90" s="305">
        <v>0</v>
      </c>
      <c r="AI90" s="305">
        <v>0</v>
      </c>
      <c r="AJ90" s="305">
        <v>0</v>
      </c>
      <c r="AK90" s="305">
        <f t="shared" si="9"/>
        <v>0</v>
      </c>
      <c r="AL90" s="305">
        <f t="shared" si="9"/>
        <v>0</v>
      </c>
      <c r="AM90" s="305">
        <f t="shared" si="9"/>
        <v>0</v>
      </c>
      <c r="AN90" s="305">
        <f t="shared" si="8"/>
        <v>0</v>
      </c>
      <c r="AO90" s="305">
        <f t="shared" si="8"/>
        <v>0</v>
      </c>
      <c r="AP90" s="305">
        <f t="shared" si="8"/>
        <v>0</v>
      </c>
      <c r="AQ90" s="295">
        <f t="shared" si="13"/>
        <v>0</v>
      </c>
      <c r="AR90" s="305">
        <f t="shared" si="17"/>
        <v>0</v>
      </c>
      <c r="AS90" s="305">
        <f t="shared" si="17"/>
        <v>0</v>
      </c>
      <c r="AT90" s="305">
        <f t="shared" si="17"/>
        <v>0</v>
      </c>
      <c r="AU90" s="305">
        <f t="shared" si="16"/>
        <v>0</v>
      </c>
      <c r="AV90" s="305">
        <f t="shared" si="16"/>
        <v>0</v>
      </c>
      <c r="AW90" s="305">
        <f t="shared" si="16"/>
        <v>0</v>
      </c>
      <c r="AX90" s="305">
        <f t="shared" si="10"/>
        <v>0</v>
      </c>
      <c r="AY90" s="305">
        <f t="shared" si="10"/>
        <v>0</v>
      </c>
      <c r="AZ90" s="305">
        <f t="shared" si="10"/>
        <v>0</v>
      </c>
      <c r="BA90" s="305">
        <f t="shared" si="10"/>
        <v>0</v>
      </c>
      <c r="BB90" s="305">
        <f t="shared" si="10"/>
        <v>0</v>
      </c>
      <c r="BC90" s="305">
        <f t="shared" si="10"/>
        <v>0</v>
      </c>
      <c r="BD90" s="295">
        <f t="shared" si="14"/>
        <v>0</v>
      </c>
      <c r="BE90" s="305"/>
      <c r="BF90" s="305"/>
      <c r="BG90" s="305"/>
      <c r="BH90" s="305"/>
      <c r="BI90" s="305"/>
      <c r="BJ90" s="305"/>
      <c r="BK90" s="305"/>
      <c r="BL90" s="305"/>
      <c r="BM90" s="305"/>
      <c r="BN90" s="305"/>
      <c r="BO90" s="305"/>
      <c r="BP90" s="305"/>
      <c r="BQ90" s="305"/>
      <c r="BR90" s="305"/>
      <c r="BS90" s="305"/>
      <c r="BT90" s="305"/>
      <c r="BU90" s="305"/>
      <c r="BV90" s="305"/>
      <c r="BW90" s="305"/>
      <c r="BX90" s="305"/>
      <c r="BY90" s="305"/>
      <c r="BZ90" s="305"/>
      <c r="CA90" s="305"/>
      <c r="CB90" s="305"/>
      <c r="CC90" s="305"/>
      <c r="CD90" s="305"/>
    </row>
    <row r="91" spans="1:82" x14ac:dyDescent="0.3">
      <c r="A91" s="293" t="s">
        <v>489</v>
      </c>
      <c r="B91" s="304">
        <v>5.9499999999999997E-2</v>
      </c>
      <c r="C91" s="304">
        <v>0</v>
      </c>
      <c r="D91" s="295">
        <v>666618.19999999995</v>
      </c>
      <c r="E91" s="295">
        <v>666618.19999999995</v>
      </c>
      <c r="F91" s="295">
        <v>666618.19999999995</v>
      </c>
      <c r="G91" s="295">
        <v>666618.19999999995</v>
      </c>
      <c r="H91" s="295">
        <v>666618.19999999995</v>
      </c>
      <c r="I91" s="295">
        <v>666618.19999999995</v>
      </c>
      <c r="J91" s="295">
        <v>666618.19999999995</v>
      </c>
      <c r="K91" s="295">
        <v>666618.19999999995</v>
      </c>
      <c r="L91" s="295">
        <v>666618.19999999995</v>
      </c>
      <c r="M91" s="295">
        <v>666618.19999999995</v>
      </c>
      <c r="N91" s="295">
        <v>666618.19999999995</v>
      </c>
      <c r="O91" s="295">
        <v>666618.19999999995</v>
      </c>
      <c r="P91" s="295">
        <f t="shared" si="11"/>
        <v>7999418.4000000013</v>
      </c>
      <c r="Q91" s="295">
        <f>666618.2-Q90</f>
        <v>91162.479999999981</v>
      </c>
      <c r="R91" s="295">
        <v>91162.479999999981</v>
      </c>
      <c r="S91" s="295">
        <v>91162.479999999981</v>
      </c>
      <c r="T91" s="295">
        <v>91162.479999999981</v>
      </c>
      <c r="U91" s="295">
        <v>91162.479999999981</v>
      </c>
      <c r="V91" s="295">
        <v>91162.479999999981</v>
      </c>
      <c r="W91" s="295">
        <v>91162.479999999981</v>
      </c>
      <c r="X91" s="295">
        <v>91162.479999999981</v>
      </c>
      <c r="Y91" s="295">
        <v>91162.479999999981</v>
      </c>
      <c r="Z91" s="295">
        <v>91162.479999999981</v>
      </c>
      <c r="AA91" s="295">
        <v>91162.479999999981</v>
      </c>
      <c r="AB91" s="295">
        <v>91162.479999999981</v>
      </c>
      <c r="AC91" s="295">
        <f t="shared" si="12"/>
        <v>1093949.7599999998</v>
      </c>
      <c r="AD91" s="295"/>
      <c r="AE91" s="305">
        <v>3305.32</v>
      </c>
      <c r="AF91" s="305">
        <v>3305.32</v>
      </c>
      <c r="AG91" s="305">
        <v>3305.32</v>
      </c>
      <c r="AH91" s="305">
        <v>3305.32</v>
      </c>
      <c r="AI91" s="305">
        <v>3305.32</v>
      </c>
      <c r="AJ91" s="305">
        <v>3305.32</v>
      </c>
      <c r="AK91" s="305">
        <f t="shared" si="9"/>
        <v>3305.32</v>
      </c>
      <c r="AL91" s="305">
        <f t="shared" si="9"/>
        <v>3305.32</v>
      </c>
      <c r="AM91" s="305">
        <f t="shared" si="9"/>
        <v>3305.32</v>
      </c>
      <c r="AN91" s="305">
        <f t="shared" si="8"/>
        <v>3305.32</v>
      </c>
      <c r="AO91" s="305">
        <f t="shared" si="8"/>
        <v>3305.32</v>
      </c>
      <c r="AP91" s="305">
        <f t="shared" si="8"/>
        <v>3305.32</v>
      </c>
      <c r="AQ91" s="295">
        <f t="shared" si="13"/>
        <v>39663.840000000004</v>
      </c>
      <c r="AR91" s="305">
        <f t="shared" si="17"/>
        <v>0</v>
      </c>
      <c r="AS91" s="305">
        <f t="shared" si="17"/>
        <v>0</v>
      </c>
      <c r="AT91" s="305">
        <f t="shared" si="17"/>
        <v>0</v>
      </c>
      <c r="AU91" s="305">
        <f t="shared" si="16"/>
        <v>0</v>
      </c>
      <c r="AV91" s="305">
        <f t="shared" si="16"/>
        <v>0</v>
      </c>
      <c r="AW91" s="305">
        <f t="shared" si="16"/>
        <v>0</v>
      </c>
      <c r="AX91" s="305">
        <f t="shared" si="10"/>
        <v>0</v>
      </c>
      <c r="AY91" s="305">
        <f t="shared" si="10"/>
        <v>0</v>
      </c>
      <c r="AZ91" s="305">
        <f t="shared" si="10"/>
        <v>0</v>
      </c>
      <c r="BA91" s="305">
        <f t="shared" si="10"/>
        <v>0</v>
      </c>
      <c r="BB91" s="305">
        <f t="shared" si="10"/>
        <v>0</v>
      </c>
      <c r="BC91" s="305">
        <f t="shared" si="10"/>
        <v>0</v>
      </c>
      <c r="BD91" s="295">
        <f t="shared" si="14"/>
        <v>0</v>
      </c>
      <c r="BE91" s="305"/>
      <c r="BF91" s="305"/>
      <c r="BG91" s="305"/>
      <c r="BH91" s="305"/>
      <c r="BI91" s="305"/>
      <c r="BJ91" s="305"/>
      <c r="BK91" s="305"/>
      <c r="BL91" s="305"/>
      <c r="BM91" s="305"/>
      <c r="BN91" s="305"/>
      <c r="BO91" s="305"/>
      <c r="BP91" s="305"/>
      <c r="BQ91" s="305"/>
      <c r="BR91" s="305"/>
      <c r="BS91" s="305"/>
      <c r="BT91" s="305"/>
      <c r="BU91" s="305"/>
      <c r="BV91" s="305"/>
      <c r="BW91" s="305"/>
      <c r="BX91" s="305"/>
      <c r="BY91" s="305"/>
      <c r="BZ91" s="305"/>
      <c r="CA91" s="305"/>
      <c r="CB91" s="305"/>
      <c r="CC91" s="305"/>
      <c r="CD91" s="305"/>
    </row>
    <row r="92" spans="1:82" x14ac:dyDescent="0.3">
      <c r="A92" s="293" t="s">
        <v>490</v>
      </c>
      <c r="B92" s="304">
        <v>2.3799999999999998E-2</v>
      </c>
      <c r="C92" s="304">
        <v>8.2899999999999988E-2</v>
      </c>
      <c r="D92" s="295">
        <v>8269466.6299999999</v>
      </c>
      <c r="E92" s="295">
        <v>9808675.0999999996</v>
      </c>
      <c r="F92" s="295">
        <v>11350214.74</v>
      </c>
      <c r="G92" s="295">
        <v>11355247.029999999</v>
      </c>
      <c r="H92" s="295">
        <v>11360279.32</v>
      </c>
      <c r="I92" s="295">
        <v>11360279.32</v>
      </c>
      <c r="J92" s="295">
        <v>11360279.32</v>
      </c>
      <c r="K92" s="295">
        <v>11360279.32</v>
      </c>
      <c r="L92" s="295">
        <v>11360279.32</v>
      </c>
      <c r="M92" s="295">
        <v>11360279.32</v>
      </c>
      <c r="N92" s="295">
        <v>11360279.32</v>
      </c>
      <c r="O92" s="295">
        <v>11360279.32</v>
      </c>
      <c r="P92" s="295">
        <f t="shared" si="11"/>
        <v>131665838.05999997</v>
      </c>
      <c r="Q92" s="295">
        <v>11360279.32</v>
      </c>
      <c r="R92" s="295">
        <v>11360279.32</v>
      </c>
      <c r="S92" s="295">
        <v>11360279.32</v>
      </c>
      <c r="T92" s="295">
        <v>11360279.32</v>
      </c>
      <c r="U92" s="295">
        <v>11360279.32</v>
      </c>
      <c r="V92" s="295">
        <v>11360279.32</v>
      </c>
      <c r="W92" s="295">
        <v>11360279.32</v>
      </c>
      <c r="X92" s="295">
        <v>11360279.32</v>
      </c>
      <c r="Y92" s="295">
        <v>11360279.32</v>
      </c>
      <c r="Z92" s="295">
        <v>11360279.32</v>
      </c>
      <c r="AA92" s="295">
        <v>11360279.32</v>
      </c>
      <c r="AB92" s="295">
        <v>11360279.32</v>
      </c>
      <c r="AC92" s="295">
        <f t="shared" si="12"/>
        <v>136323351.83999997</v>
      </c>
      <c r="AD92" s="295"/>
      <c r="AE92" s="305">
        <v>16401.109999999997</v>
      </c>
      <c r="AF92" s="305">
        <v>19453.88</v>
      </c>
      <c r="AG92" s="305">
        <v>22511.25</v>
      </c>
      <c r="AH92" s="305">
        <v>22521.239999999998</v>
      </c>
      <c r="AI92" s="305">
        <v>22531.23</v>
      </c>
      <c r="AJ92" s="305">
        <v>22531.23</v>
      </c>
      <c r="AK92" s="305">
        <f t="shared" si="9"/>
        <v>22531.22</v>
      </c>
      <c r="AL92" s="305">
        <f t="shared" si="9"/>
        <v>22531.22</v>
      </c>
      <c r="AM92" s="305">
        <f t="shared" si="9"/>
        <v>22531.22</v>
      </c>
      <c r="AN92" s="305">
        <f t="shared" si="8"/>
        <v>22531.22</v>
      </c>
      <c r="AO92" s="305">
        <f t="shared" si="8"/>
        <v>22531.22</v>
      </c>
      <c r="AP92" s="305">
        <f t="shared" si="8"/>
        <v>22531.22</v>
      </c>
      <c r="AQ92" s="295">
        <f t="shared" si="13"/>
        <v>261137.25999999998</v>
      </c>
      <c r="AR92" s="305">
        <f t="shared" si="17"/>
        <v>78480.600000000006</v>
      </c>
      <c r="AS92" s="305">
        <f t="shared" si="17"/>
        <v>78480.600000000006</v>
      </c>
      <c r="AT92" s="305">
        <f t="shared" si="17"/>
        <v>78480.600000000006</v>
      </c>
      <c r="AU92" s="305">
        <f t="shared" si="16"/>
        <v>78480.600000000006</v>
      </c>
      <c r="AV92" s="305">
        <f t="shared" si="16"/>
        <v>78480.600000000006</v>
      </c>
      <c r="AW92" s="305">
        <f t="shared" si="16"/>
        <v>78480.600000000006</v>
      </c>
      <c r="AX92" s="305">
        <f t="shared" si="10"/>
        <v>78480.600000000006</v>
      </c>
      <c r="AY92" s="305">
        <f t="shared" si="10"/>
        <v>78480.600000000006</v>
      </c>
      <c r="AZ92" s="305">
        <f t="shared" si="10"/>
        <v>78480.600000000006</v>
      </c>
      <c r="BA92" s="305">
        <f t="shared" si="10"/>
        <v>78480.600000000006</v>
      </c>
      <c r="BB92" s="305">
        <f t="shared" si="10"/>
        <v>78480.600000000006</v>
      </c>
      <c r="BC92" s="305">
        <f t="shared" si="10"/>
        <v>78480.600000000006</v>
      </c>
      <c r="BD92" s="295">
        <f t="shared" si="14"/>
        <v>941767.19999999984</v>
      </c>
      <c r="BE92" s="305"/>
      <c r="BF92" s="305"/>
      <c r="BG92" s="305"/>
      <c r="BH92" s="305"/>
      <c r="BI92" s="305"/>
      <c r="BJ92" s="305"/>
      <c r="BK92" s="305"/>
      <c r="BL92" s="305"/>
      <c r="BM92" s="305"/>
      <c r="BN92" s="305"/>
      <c r="BO92" s="305"/>
      <c r="BP92" s="305"/>
      <c r="BQ92" s="305"/>
      <c r="BR92" s="305"/>
      <c r="BS92" s="305"/>
      <c r="BT92" s="305"/>
      <c r="BU92" s="305"/>
      <c r="BV92" s="305"/>
      <c r="BW92" s="305"/>
      <c r="BX92" s="305"/>
      <c r="BY92" s="305"/>
      <c r="BZ92" s="305"/>
      <c r="CA92" s="305"/>
      <c r="CB92" s="305"/>
      <c r="CC92" s="305"/>
      <c r="CD92" s="305"/>
    </row>
    <row r="93" spans="1:82" x14ac:dyDescent="0.3">
      <c r="A93" s="293" t="s">
        <v>491</v>
      </c>
      <c r="B93" s="304">
        <v>1.5299999999999999E-2</v>
      </c>
      <c r="C93" s="304">
        <v>3.0499999999999992E-2</v>
      </c>
      <c r="D93" s="295">
        <v>13699782.939999999</v>
      </c>
      <c r="E93" s="295">
        <v>13699782.939999999</v>
      </c>
      <c r="F93" s="295">
        <v>13699782.939999999</v>
      </c>
      <c r="G93" s="295">
        <v>13675901.68</v>
      </c>
      <c r="H93" s="295">
        <v>13652020.42</v>
      </c>
      <c r="I93" s="295">
        <v>13652020.42</v>
      </c>
      <c r="J93" s="295">
        <v>13652020.42</v>
      </c>
      <c r="K93" s="295">
        <v>13652020.42</v>
      </c>
      <c r="L93" s="295">
        <v>13652020.42</v>
      </c>
      <c r="M93" s="295">
        <v>13652020.42</v>
      </c>
      <c r="N93" s="295">
        <v>13652020.42</v>
      </c>
      <c r="O93" s="295">
        <v>13652020.42</v>
      </c>
      <c r="P93" s="295">
        <f t="shared" si="11"/>
        <v>163991413.85999998</v>
      </c>
      <c r="Q93" s="295">
        <v>13652020.42</v>
      </c>
      <c r="R93" s="295">
        <v>13682020.42</v>
      </c>
      <c r="S93" s="295">
        <v>13712020.42</v>
      </c>
      <c r="T93" s="295">
        <v>13712020.42</v>
      </c>
      <c r="U93" s="295">
        <v>13712020.42</v>
      </c>
      <c r="V93" s="295">
        <v>13712020.42</v>
      </c>
      <c r="W93" s="295">
        <v>13712020.42</v>
      </c>
      <c r="X93" s="295">
        <v>13712020.42</v>
      </c>
      <c r="Y93" s="295">
        <v>13712020.42</v>
      </c>
      <c r="Z93" s="295">
        <v>14615840.51</v>
      </c>
      <c r="AA93" s="295">
        <v>15519660.6</v>
      </c>
      <c r="AB93" s="295">
        <v>15519660.6</v>
      </c>
      <c r="AC93" s="295">
        <f t="shared" si="12"/>
        <v>168973345.48999998</v>
      </c>
      <c r="AD93" s="295"/>
      <c r="AE93" s="305">
        <v>17467.219999999998</v>
      </c>
      <c r="AF93" s="305">
        <v>17467.219999999998</v>
      </c>
      <c r="AG93" s="305">
        <v>17467.219999999998</v>
      </c>
      <c r="AH93" s="305">
        <v>17436.769999999997</v>
      </c>
      <c r="AI93" s="305">
        <v>17406.330000000002</v>
      </c>
      <c r="AJ93" s="305">
        <v>17406.330000000002</v>
      </c>
      <c r="AK93" s="305">
        <f t="shared" si="9"/>
        <v>17406.330000000002</v>
      </c>
      <c r="AL93" s="305">
        <f t="shared" si="9"/>
        <v>17406.330000000002</v>
      </c>
      <c r="AM93" s="305">
        <f t="shared" si="9"/>
        <v>17406.330000000002</v>
      </c>
      <c r="AN93" s="305">
        <f t="shared" si="8"/>
        <v>17406.330000000002</v>
      </c>
      <c r="AO93" s="305">
        <f t="shared" si="8"/>
        <v>17406.330000000002</v>
      </c>
      <c r="AP93" s="305">
        <f t="shared" si="8"/>
        <v>17406.330000000002</v>
      </c>
      <c r="AQ93" s="295">
        <f t="shared" si="13"/>
        <v>209089.07000000007</v>
      </c>
      <c r="AR93" s="305">
        <f t="shared" si="17"/>
        <v>34698.89</v>
      </c>
      <c r="AS93" s="305">
        <f t="shared" si="17"/>
        <v>34775.14</v>
      </c>
      <c r="AT93" s="305">
        <f t="shared" si="17"/>
        <v>34851.39</v>
      </c>
      <c r="AU93" s="305">
        <f t="shared" si="16"/>
        <v>34851.39</v>
      </c>
      <c r="AV93" s="305">
        <f t="shared" si="16"/>
        <v>34851.39</v>
      </c>
      <c r="AW93" s="305">
        <f t="shared" si="16"/>
        <v>34851.39</v>
      </c>
      <c r="AX93" s="305">
        <f t="shared" si="10"/>
        <v>34851.39</v>
      </c>
      <c r="AY93" s="305">
        <f t="shared" si="10"/>
        <v>34851.39</v>
      </c>
      <c r="AZ93" s="305">
        <f t="shared" si="10"/>
        <v>34851.39</v>
      </c>
      <c r="BA93" s="305">
        <f t="shared" si="10"/>
        <v>37148.589999999997</v>
      </c>
      <c r="BB93" s="305">
        <f t="shared" si="10"/>
        <v>39445.800000000003</v>
      </c>
      <c r="BC93" s="305">
        <f t="shared" si="10"/>
        <v>39445.800000000003</v>
      </c>
      <c r="BD93" s="295">
        <f t="shared" si="14"/>
        <v>429473.95000000007</v>
      </c>
      <c r="BE93" s="305"/>
      <c r="BF93" s="305"/>
      <c r="BG93" s="305"/>
      <c r="BH93" s="305"/>
      <c r="BI93" s="305"/>
      <c r="BJ93" s="305"/>
      <c r="BK93" s="305"/>
      <c r="BL93" s="305"/>
      <c r="BM93" s="305"/>
      <c r="BN93" s="305"/>
      <c r="BO93" s="305"/>
      <c r="BP93" s="305"/>
      <c r="BQ93" s="305"/>
      <c r="BR93" s="305"/>
      <c r="BS93" s="305"/>
      <c r="BT93" s="305"/>
      <c r="BU93" s="305"/>
      <c r="BV93" s="305"/>
      <c r="BW93" s="305"/>
      <c r="BX93" s="305"/>
      <c r="BY93" s="305"/>
      <c r="BZ93" s="305"/>
      <c r="CA93" s="305"/>
      <c r="CB93" s="305"/>
      <c r="CC93" s="305"/>
      <c r="CD93" s="305"/>
    </row>
    <row r="94" spans="1:82" x14ac:dyDescent="0.3">
      <c r="A94" s="293" t="s">
        <v>492</v>
      </c>
      <c r="B94" s="304">
        <v>1.5299999999999999E-2</v>
      </c>
      <c r="C94" s="304">
        <v>3.2299999999999995E-2</v>
      </c>
      <c r="D94" s="295">
        <v>45353182.740000002</v>
      </c>
      <c r="E94" s="295">
        <v>45323658.460000001</v>
      </c>
      <c r="F94" s="295">
        <v>45294134.18</v>
      </c>
      <c r="G94" s="295">
        <v>45294134.18</v>
      </c>
      <c r="H94" s="295">
        <v>45294134.18</v>
      </c>
      <c r="I94" s="295">
        <v>45294134.18</v>
      </c>
      <c r="J94" s="295">
        <v>45294134.18</v>
      </c>
      <c r="K94" s="295">
        <v>45294134.18</v>
      </c>
      <c r="L94" s="295">
        <v>45294134.18</v>
      </c>
      <c r="M94" s="295">
        <v>45294134.18</v>
      </c>
      <c r="N94" s="295">
        <v>45294134.18</v>
      </c>
      <c r="O94" s="295">
        <v>45294134.18</v>
      </c>
      <c r="P94" s="295">
        <f t="shared" si="11"/>
        <v>543618183</v>
      </c>
      <c r="Q94" s="295">
        <v>45294134.18</v>
      </c>
      <c r="R94" s="295">
        <v>45294134.18</v>
      </c>
      <c r="S94" s="295">
        <v>45294134.18</v>
      </c>
      <c r="T94" s="295">
        <v>45294134.18</v>
      </c>
      <c r="U94" s="295">
        <v>45294134.18</v>
      </c>
      <c r="V94" s="295">
        <v>45294134.18</v>
      </c>
      <c r="W94" s="295">
        <v>45294134.18</v>
      </c>
      <c r="X94" s="295">
        <v>45294134.18</v>
      </c>
      <c r="Y94" s="295">
        <v>45294134.18</v>
      </c>
      <c r="Z94" s="295">
        <v>45294134.18</v>
      </c>
      <c r="AA94" s="295">
        <v>45294134.18</v>
      </c>
      <c r="AB94" s="295">
        <v>45294134.18</v>
      </c>
      <c r="AC94" s="295">
        <f t="shared" si="12"/>
        <v>543529610.15999997</v>
      </c>
      <c r="AD94" s="295"/>
      <c r="AE94" s="305">
        <v>57825.31</v>
      </c>
      <c r="AF94" s="305">
        <v>57787.66</v>
      </c>
      <c r="AG94" s="305">
        <v>57750.02</v>
      </c>
      <c r="AH94" s="305">
        <v>57750.02</v>
      </c>
      <c r="AI94" s="305">
        <v>57750.02</v>
      </c>
      <c r="AJ94" s="305">
        <v>57750.02</v>
      </c>
      <c r="AK94" s="305">
        <f t="shared" si="9"/>
        <v>57750.02</v>
      </c>
      <c r="AL94" s="305">
        <f t="shared" si="9"/>
        <v>57750.02</v>
      </c>
      <c r="AM94" s="305">
        <f t="shared" si="9"/>
        <v>57750.02</v>
      </c>
      <c r="AN94" s="305">
        <f t="shared" si="8"/>
        <v>57750.02</v>
      </c>
      <c r="AO94" s="305">
        <f t="shared" si="8"/>
        <v>57750.02</v>
      </c>
      <c r="AP94" s="305">
        <f t="shared" si="8"/>
        <v>57750.02</v>
      </c>
      <c r="AQ94" s="295">
        <f t="shared" si="13"/>
        <v>693113.17</v>
      </c>
      <c r="AR94" s="305">
        <f t="shared" si="17"/>
        <v>121916.71</v>
      </c>
      <c r="AS94" s="305">
        <f t="shared" si="17"/>
        <v>121916.71</v>
      </c>
      <c r="AT94" s="305">
        <f t="shared" si="17"/>
        <v>121916.71</v>
      </c>
      <c r="AU94" s="305">
        <f t="shared" si="16"/>
        <v>121916.71</v>
      </c>
      <c r="AV94" s="305">
        <f t="shared" si="16"/>
        <v>121916.71</v>
      </c>
      <c r="AW94" s="305">
        <f t="shared" si="16"/>
        <v>121916.71</v>
      </c>
      <c r="AX94" s="305">
        <f t="shared" si="10"/>
        <v>121916.71</v>
      </c>
      <c r="AY94" s="305">
        <f t="shared" si="10"/>
        <v>121916.71</v>
      </c>
      <c r="AZ94" s="305">
        <f t="shared" si="10"/>
        <v>121916.71</v>
      </c>
      <c r="BA94" s="305">
        <f t="shared" si="10"/>
        <v>121916.71</v>
      </c>
      <c r="BB94" s="305">
        <f t="shared" si="10"/>
        <v>121916.71</v>
      </c>
      <c r="BC94" s="305">
        <f t="shared" si="10"/>
        <v>121916.71</v>
      </c>
      <c r="BD94" s="295">
        <f t="shared" si="14"/>
        <v>1463000.5199999998</v>
      </c>
      <c r="BE94" s="305"/>
      <c r="BF94" s="305"/>
      <c r="BG94" s="305"/>
      <c r="BH94" s="305"/>
      <c r="BI94" s="305"/>
      <c r="BJ94" s="305"/>
      <c r="BK94" s="305"/>
      <c r="BL94" s="305"/>
      <c r="BM94" s="305"/>
      <c r="BN94" s="305"/>
      <c r="BO94" s="305"/>
      <c r="BP94" s="305"/>
      <c r="BQ94" s="305"/>
      <c r="BR94" s="305"/>
      <c r="BS94" s="305"/>
      <c r="BT94" s="305"/>
      <c r="BU94" s="305"/>
      <c r="BV94" s="305"/>
      <c r="BW94" s="305"/>
      <c r="BX94" s="305"/>
      <c r="BY94" s="305"/>
      <c r="BZ94" s="305"/>
      <c r="CA94" s="305"/>
      <c r="CB94" s="305"/>
      <c r="CC94" s="305"/>
      <c r="CD94" s="305"/>
    </row>
    <row r="95" spans="1:82" x14ac:dyDescent="0.3">
      <c r="A95" s="293" t="s">
        <v>493</v>
      </c>
      <c r="B95" s="304">
        <v>2.3099999999999999E-2</v>
      </c>
      <c r="C95" s="304">
        <v>3.0299999999999994E-2</v>
      </c>
      <c r="D95" s="295">
        <v>38748250.590000004</v>
      </c>
      <c r="E95" s="295">
        <v>38748250.590000004</v>
      </c>
      <c r="F95" s="295">
        <v>38748250.590000004</v>
      </c>
      <c r="G95" s="295">
        <v>38786900.950000003</v>
      </c>
      <c r="H95" s="295">
        <v>38825551.299999997</v>
      </c>
      <c r="I95" s="295">
        <v>38825599.200000003</v>
      </c>
      <c r="J95" s="295">
        <v>38862836.144999996</v>
      </c>
      <c r="K95" s="295">
        <v>38900025.199999996</v>
      </c>
      <c r="L95" s="295">
        <v>39175021.589999996</v>
      </c>
      <c r="M95" s="295">
        <v>39452736.479999997</v>
      </c>
      <c r="N95" s="295">
        <v>39455454.979999997</v>
      </c>
      <c r="O95" s="295">
        <v>39455454.979999997</v>
      </c>
      <c r="P95" s="295">
        <f t="shared" si="11"/>
        <v>467984332.59500003</v>
      </c>
      <c r="Q95" s="295">
        <v>40703454.979999997</v>
      </c>
      <c r="R95" s="295">
        <v>40703454.979999997</v>
      </c>
      <c r="S95" s="295">
        <v>40703454.979999997</v>
      </c>
      <c r="T95" s="295">
        <v>40852694.979999997</v>
      </c>
      <c r="U95" s="295">
        <v>41001934.979999997</v>
      </c>
      <c r="V95" s="295">
        <v>41080350.979999997</v>
      </c>
      <c r="W95" s="295">
        <v>41158766.979999997</v>
      </c>
      <c r="X95" s="295">
        <v>41158766.979999997</v>
      </c>
      <c r="Y95" s="295">
        <v>41585166.979999997</v>
      </c>
      <c r="Z95" s="295">
        <v>42344366.979999997</v>
      </c>
      <c r="AA95" s="295">
        <v>42677166.979999997</v>
      </c>
      <c r="AB95" s="295">
        <v>42677166.979999997</v>
      </c>
      <c r="AC95" s="295">
        <f t="shared" si="12"/>
        <v>496646747.76000005</v>
      </c>
      <c r="AD95" s="295"/>
      <c r="AE95" s="305">
        <v>74590.38</v>
      </c>
      <c r="AF95" s="305">
        <v>74590.38</v>
      </c>
      <c r="AG95" s="305">
        <v>74590.38</v>
      </c>
      <c r="AH95" s="305">
        <v>74664.780000000013</v>
      </c>
      <c r="AI95" s="305">
        <v>74739.179999999993</v>
      </c>
      <c r="AJ95" s="305">
        <v>74739.28</v>
      </c>
      <c r="AK95" s="305">
        <f t="shared" si="9"/>
        <v>74810.960000000006</v>
      </c>
      <c r="AL95" s="305">
        <f t="shared" si="9"/>
        <v>74882.55</v>
      </c>
      <c r="AM95" s="305">
        <f t="shared" si="9"/>
        <v>75411.92</v>
      </c>
      <c r="AN95" s="305">
        <f t="shared" si="8"/>
        <v>75946.52</v>
      </c>
      <c r="AO95" s="305">
        <f t="shared" si="8"/>
        <v>75951.75</v>
      </c>
      <c r="AP95" s="305">
        <f t="shared" si="8"/>
        <v>75951.75</v>
      </c>
      <c r="AQ95" s="295">
        <f t="shared" si="13"/>
        <v>900869.83000000007</v>
      </c>
      <c r="AR95" s="305">
        <f t="shared" si="17"/>
        <v>102776.22</v>
      </c>
      <c r="AS95" s="305">
        <f t="shared" si="17"/>
        <v>102776.22</v>
      </c>
      <c r="AT95" s="305">
        <f t="shared" si="17"/>
        <v>102776.22</v>
      </c>
      <c r="AU95" s="305">
        <f t="shared" si="16"/>
        <v>103153.05</v>
      </c>
      <c r="AV95" s="305">
        <f t="shared" si="16"/>
        <v>103529.89</v>
      </c>
      <c r="AW95" s="305">
        <f t="shared" si="16"/>
        <v>103727.89</v>
      </c>
      <c r="AX95" s="305">
        <f t="shared" si="10"/>
        <v>103925.89</v>
      </c>
      <c r="AY95" s="305">
        <f t="shared" si="10"/>
        <v>103925.89</v>
      </c>
      <c r="AZ95" s="305">
        <f t="shared" si="10"/>
        <v>105002.55</v>
      </c>
      <c r="BA95" s="305">
        <f t="shared" si="10"/>
        <v>106919.53</v>
      </c>
      <c r="BB95" s="305">
        <f t="shared" si="10"/>
        <v>107759.85</v>
      </c>
      <c r="BC95" s="305">
        <f t="shared" si="10"/>
        <v>107759.85</v>
      </c>
      <c r="BD95" s="295">
        <f t="shared" si="14"/>
        <v>1254033.0500000003</v>
      </c>
      <c r="BE95" s="305"/>
      <c r="BF95" s="305"/>
      <c r="BG95" s="305"/>
      <c r="BH95" s="305"/>
      <c r="BI95" s="305"/>
      <c r="BJ95" s="305"/>
      <c r="BK95" s="305"/>
      <c r="BL95" s="305"/>
      <c r="BM95" s="305"/>
      <c r="BN95" s="305"/>
      <c r="BO95" s="305"/>
      <c r="BP95" s="305"/>
      <c r="BQ95" s="305"/>
      <c r="BR95" s="305"/>
      <c r="BS95" s="305"/>
      <c r="BT95" s="305"/>
      <c r="BU95" s="305"/>
      <c r="BV95" s="305"/>
      <c r="BW95" s="305"/>
      <c r="BX95" s="305"/>
      <c r="BY95" s="305"/>
      <c r="BZ95" s="305"/>
      <c r="CA95" s="305"/>
      <c r="CB95" s="305"/>
      <c r="CC95" s="305"/>
      <c r="CD95" s="305"/>
    </row>
    <row r="96" spans="1:82" x14ac:dyDescent="0.3">
      <c r="A96" s="293" t="s">
        <v>494</v>
      </c>
      <c r="B96" s="304">
        <v>1.8699999999999998E-2</v>
      </c>
      <c r="C96" s="304">
        <v>2.3399999999999997E-2</v>
      </c>
      <c r="D96" s="295">
        <v>31826255.719999999</v>
      </c>
      <c r="E96" s="295">
        <v>31826255.719999999</v>
      </c>
      <c r="F96" s="295">
        <v>31902228.109999999</v>
      </c>
      <c r="G96" s="295">
        <v>31978200.489999998</v>
      </c>
      <c r="H96" s="295">
        <v>31958694.75</v>
      </c>
      <c r="I96" s="295">
        <v>31939189</v>
      </c>
      <c r="J96" s="295">
        <v>31939189</v>
      </c>
      <c r="K96" s="295">
        <v>31939189</v>
      </c>
      <c r="L96" s="295">
        <v>31975420.300000001</v>
      </c>
      <c r="M96" s="295">
        <v>32011651.600000001</v>
      </c>
      <c r="N96" s="295">
        <v>32011651.600000001</v>
      </c>
      <c r="O96" s="295">
        <v>32011651.600000001</v>
      </c>
      <c r="P96" s="295">
        <f t="shared" si="11"/>
        <v>383319576.89000005</v>
      </c>
      <c r="Q96" s="295">
        <v>32150628.800000001</v>
      </c>
      <c r="R96" s="295">
        <v>32150628.800000001</v>
      </c>
      <c r="S96" s="295">
        <v>32150628.800000001</v>
      </c>
      <c r="T96" s="295">
        <v>32150628.800000001</v>
      </c>
      <c r="U96" s="295">
        <v>32175484.800000001</v>
      </c>
      <c r="V96" s="295">
        <v>32452057.949999999</v>
      </c>
      <c r="W96" s="295">
        <v>32703775.100000001</v>
      </c>
      <c r="X96" s="295">
        <v>32703775.100000001</v>
      </c>
      <c r="Y96" s="295">
        <v>32703775.100000001</v>
      </c>
      <c r="Z96" s="295">
        <v>32703775.100000001</v>
      </c>
      <c r="AA96" s="295">
        <v>32703775.100000001</v>
      </c>
      <c r="AB96" s="295">
        <v>32703775.100000001</v>
      </c>
      <c r="AC96" s="295">
        <f t="shared" si="12"/>
        <v>389452708.55000007</v>
      </c>
      <c r="AD96" s="295"/>
      <c r="AE96" s="305">
        <v>49595.91</v>
      </c>
      <c r="AF96" s="305">
        <v>49595.91</v>
      </c>
      <c r="AG96" s="305">
        <v>49714.299999999996</v>
      </c>
      <c r="AH96" s="305">
        <v>49832.7</v>
      </c>
      <c r="AI96" s="305">
        <v>49802.3</v>
      </c>
      <c r="AJ96" s="305">
        <v>49771.9</v>
      </c>
      <c r="AK96" s="305">
        <f t="shared" si="9"/>
        <v>49771.9</v>
      </c>
      <c r="AL96" s="305">
        <f t="shared" si="9"/>
        <v>49771.9</v>
      </c>
      <c r="AM96" s="305">
        <f t="shared" si="9"/>
        <v>49828.36</v>
      </c>
      <c r="AN96" s="305">
        <f t="shared" si="8"/>
        <v>49884.82</v>
      </c>
      <c r="AO96" s="305">
        <f t="shared" si="8"/>
        <v>49884.82</v>
      </c>
      <c r="AP96" s="305">
        <f t="shared" si="8"/>
        <v>49884.82</v>
      </c>
      <c r="AQ96" s="295">
        <f t="shared" si="13"/>
        <v>597339.64</v>
      </c>
      <c r="AR96" s="305">
        <f t="shared" si="17"/>
        <v>62693.73</v>
      </c>
      <c r="AS96" s="305">
        <f t="shared" si="17"/>
        <v>62693.73</v>
      </c>
      <c r="AT96" s="305">
        <f t="shared" si="17"/>
        <v>62693.73</v>
      </c>
      <c r="AU96" s="305">
        <f t="shared" si="16"/>
        <v>62693.73</v>
      </c>
      <c r="AV96" s="305">
        <f t="shared" si="16"/>
        <v>62742.2</v>
      </c>
      <c r="AW96" s="305">
        <f t="shared" si="16"/>
        <v>63281.51</v>
      </c>
      <c r="AX96" s="305">
        <f t="shared" si="10"/>
        <v>63772.36</v>
      </c>
      <c r="AY96" s="305">
        <f t="shared" si="10"/>
        <v>63772.36</v>
      </c>
      <c r="AZ96" s="305">
        <f t="shared" si="10"/>
        <v>63772.36</v>
      </c>
      <c r="BA96" s="305">
        <f t="shared" ref="BA96:BC159" si="19">ROUND(Z96*$C96/12,2)</f>
        <v>63772.36</v>
      </c>
      <c r="BB96" s="305">
        <f t="shared" si="19"/>
        <v>63772.36</v>
      </c>
      <c r="BC96" s="305">
        <f t="shared" si="19"/>
        <v>63772.36</v>
      </c>
      <c r="BD96" s="295">
        <f t="shared" si="14"/>
        <v>759432.78999999992</v>
      </c>
      <c r="BE96" s="305"/>
      <c r="BF96" s="305"/>
      <c r="BG96" s="305"/>
      <c r="BH96" s="305"/>
      <c r="BI96" s="305"/>
      <c r="BJ96" s="305"/>
      <c r="BK96" s="305"/>
      <c r="BL96" s="305"/>
      <c r="BM96" s="305"/>
      <c r="BN96" s="305"/>
      <c r="BO96" s="305"/>
      <c r="BP96" s="305"/>
      <c r="BQ96" s="305"/>
      <c r="BR96" s="305"/>
      <c r="BS96" s="305"/>
      <c r="BT96" s="305"/>
      <c r="BU96" s="305"/>
      <c r="BV96" s="305"/>
      <c r="BW96" s="305"/>
      <c r="BX96" s="305"/>
      <c r="BY96" s="305"/>
      <c r="BZ96" s="305"/>
      <c r="CA96" s="305"/>
      <c r="CB96" s="305"/>
      <c r="CC96" s="305"/>
      <c r="CD96" s="305"/>
    </row>
    <row r="97" spans="1:82" x14ac:dyDescent="0.3">
      <c r="A97" s="293" t="s">
        <v>495</v>
      </c>
      <c r="B97" s="304">
        <v>1.7499999999999998E-2</v>
      </c>
      <c r="C97" s="304">
        <v>1.9699999999999999E-2</v>
      </c>
      <c r="D97" s="295">
        <v>43067738.159999996</v>
      </c>
      <c r="E97" s="295">
        <v>43067738.159999996</v>
      </c>
      <c r="F97" s="295">
        <v>43067738.159999996</v>
      </c>
      <c r="G97" s="295">
        <v>43067738.159999996</v>
      </c>
      <c r="H97" s="295">
        <v>43067738.159999996</v>
      </c>
      <c r="I97" s="295">
        <v>43069988.020000003</v>
      </c>
      <c r="J97" s="295">
        <v>43072237.869999997</v>
      </c>
      <c r="K97" s="295">
        <v>43072237.869999997</v>
      </c>
      <c r="L97" s="295">
        <v>43281073.049999997</v>
      </c>
      <c r="M97" s="295">
        <v>43489908.229999997</v>
      </c>
      <c r="N97" s="295">
        <v>43489908.229999997</v>
      </c>
      <c r="O97" s="295">
        <v>43489908.229999997</v>
      </c>
      <c r="P97" s="295">
        <f t="shared" si="11"/>
        <v>518303952.30000007</v>
      </c>
      <c r="Q97" s="295">
        <v>43489908.229999997</v>
      </c>
      <c r="R97" s="295">
        <v>43489908.229999997</v>
      </c>
      <c r="S97" s="295">
        <v>43489908.229999997</v>
      </c>
      <c r="T97" s="295">
        <v>43489908.229999997</v>
      </c>
      <c r="U97" s="295">
        <v>43489908.229999997</v>
      </c>
      <c r="V97" s="295">
        <v>43535408.229999997</v>
      </c>
      <c r="W97" s="295">
        <v>43580908.229999997</v>
      </c>
      <c r="X97" s="295">
        <v>43580908.229999997</v>
      </c>
      <c r="Y97" s="295">
        <v>43580908.229999997</v>
      </c>
      <c r="Z97" s="295">
        <v>43580908.229999997</v>
      </c>
      <c r="AA97" s="295">
        <v>43580908.229999997</v>
      </c>
      <c r="AB97" s="295">
        <v>43749908.229999997</v>
      </c>
      <c r="AC97" s="295">
        <f t="shared" si="12"/>
        <v>522639398.76000005</v>
      </c>
      <c r="AD97" s="295"/>
      <c r="AE97" s="305">
        <v>62807.119999999995</v>
      </c>
      <c r="AF97" s="305">
        <v>62807.119999999995</v>
      </c>
      <c r="AG97" s="305">
        <v>62807.119999999995</v>
      </c>
      <c r="AH97" s="305">
        <v>62807.119999999995</v>
      </c>
      <c r="AI97" s="305">
        <v>62807.119999999995</v>
      </c>
      <c r="AJ97" s="305">
        <v>62810.400000000001</v>
      </c>
      <c r="AK97" s="305">
        <f t="shared" si="9"/>
        <v>62813.68</v>
      </c>
      <c r="AL97" s="305">
        <f t="shared" si="9"/>
        <v>62813.68</v>
      </c>
      <c r="AM97" s="305">
        <f t="shared" si="9"/>
        <v>63118.23</v>
      </c>
      <c r="AN97" s="305">
        <f t="shared" si="8"/>
        <v>63422.78</v>
      </c>
      <c r="AO97" s="305">
        <f t="shared" si="8"/>
        <v>63422.78</v>
      </c>
      <c r="AP97" s="305">
        <f t="shared" si="8"/>
        <v>63422.78</v>
      </c>
      <c r="AQ97" s="295">
        <f t="shared" si="13"/>
        <v>755859.93</v>
      </c>
      <c r="AR97" s="305">
        <f t="shared" si="17"/>
        <v>71395.929999999993</v>
      </c>
      <c r="AS97" s="305">
        <f t="shared" si="17"/>
        <v>71395.929999999993</v>
      </c>
      <c r="AT97" s="305">
        <f t="shared" si="17"/>
        <v>71395.929999999993</v>
      </c>
      <c r="AU97" s="305">
        <f t="shared" si="16"/>
        <v>71395.929999999993</v>
      </c>
      <c r="AV97" s="305">
        <f t="shared" si="16"/>
        <v>71395.929999999993</v>
      </c>
      <c r="AW97" s="305">
        <f t="shared" si="16"/>
        <v>71470.63</v>
      </c>
      <c r="AX97" s="305">
        <f t="shared" si="16"/>
        <v>71545.320000000007</v>
      </c>
      <c r="AY97" s="305">
        <f t="shared" si="16"/>
        <v>71545.320000000007</v>
      </c>
      <c r="AZ97" s="305">
        <f t="shared" si="16"/>
        <v>71545.320000000007</v>
      </c>
      <c r="BA97" s="305">
        <f t="shared" si="19"/>
        <v>71545.320000000007</v>
      </c>
      <c r="BB97" s="305">
        <f t="shared" si="19"/>
        <v>71545.320000000007</v>
      </c>
      <c r="BC97" s="305">
        <f t="shared" si="19"/>
        <v>71822.77</v>
      </c>
      <c r="BD97" s="295">
        <f t="shared" si="14"/>
        <v>857999.65000000014</v>
      </c>
      <c r="BE97" s="305"/>
      <c r="BF97" s="305"/>
      <c r="BG97" s="305"/>
      <c r="BH97" s="305"/>
      <c r="BI97" s="305"/>
      <c r="BJ97" s="305"/>
      <c r="BK97" s="305"/>
      <c r="BL97" s="305"/>
      <c r="BM97" s="305"/>
      <c r="BN97" s="305"/>
      <c r="BO97" s="305"/>
      <c r="BP97" s="305"/>
      <c r="BQ97" s="305"/>
      <c r="BR97" s="305"/>
      <c r="BS97" s="305"/>
      <c r="BT97" s="305"/>
      <c r="BU97" s="305"/>
      <c r="BV97" s="305"/>
      <c r="BW97" s="305"/>
      <c r="BX97" s="305"/>
      <c r="BY97" s="305"/>
      <c r="BZ97" s="305"/>
      <c r="CA97" s="305"/>
      <c r="CB97" s="305"/>
      <c r="CC97" s="305"/>
      <c r="CD97" s="305"/>
    </row>
    <row r="98" spans="1:82" x14ac:dyDescent="0.3">
      <c r="A98" s="293" t="s">
        <v>496</v>
      </c>
      <c r="B98" s="304">
        <v>2.1199999999999997E-2</v>
      </c>
      <c r="C98" s="304">
        <v>2.4300000000000002E-2</v>
      </c>
      <c r="D98" s="295">
        <v>58152098.869999997</v>
      </c>
      <c r="E98" s="295">
        <v>58154744.149999999</v>
      </c>
      <c r="F98" s="295">
        <v>58060018.710000001</v>
      </c>
      <c r="G98" s="295">
        <v>57962647.990000002</v>
      </c>
      <c r="H98" s="295">
        <v>57962647.990000002</v>
      </c>
      <c r="I98" s="295">
        <v>57968926.799999997</v>
      </c>
      <c r="J98" s="295">
        <v>58022975.315000005</v>
      </c>
      <c r="K98" s="295">
        <v>58070745.030000001</v>
      </c>
      <c r="L98" s="295">
        <v>58070745.030000001</v>
      </c>
      <c r="M98" s="295">
        <v>58084324.585000001</v>
      </c>
      <c r="N98" s="295">
        <v>58097904.140000001</v>
      </c>
      <c r="O98" s="295">
        <v>58097904.140000001</v>
      </c>
      <c r="P98" s="295">
        <f t="shared" si="11"/>
        <v>696705682.75</v>
      </c>
      <c r="Q98" s="295">
        <v>58698264.880000003</v>
      </c>
      <c r="R98" s="295">
        <v>58698264.880000003</v>
      </c>
      <c r="S98" s="295">
        <v>58868912.240000002</v>
      </c>
      <c r="T98" s="295">
        <v>59351559.600000001</v>
      </c>
      <c r="U98" s="295">
        <v>60172276.380000003</v>
      </c>
      <c r="V98" s="295">
        <v>60680993.160000004</v>
      </c>
      <c r="W98" s="295">
        <v>60680993.160000004</v>
      </c>
      <c r="X98" s="295">
        <v>60680993.160000004</v>
      </c>
      <c r="Y98" s="295">
        <v>60680993.160000004</v>
      </c>
      <c r="Z98" s="295">
        <v>60680993.160000004</v>
      </c>
      <c r="AA98" s="295">
        <v>60680993.160000004</v>
      </c>
      <c r="AB98" s="295">
        <v>60680993.160000004</v>
      </c>
      <c r="AC98" s="295">
        <f t="shared" si="12"/>
        <v>720556230.10000002</v>
      </c>
      <c r="AD98" s="295"/>
      <c r="AE98" s="305">
        <v>102735.38</v>
      </c>
      <c r="AF98" s="305">
        <v>102740.05</v>
      </c>
      <c r="AG98" s="305">
        <v>102572.7</v>
      </c>
      <c r="AH98" s="305">
        <v>102400.68000000001</v>
      </c>
      <c r="AI98" s="305">
        <v>102400.68000000001</v>
      </c>
      <c r="AJ98" s="305">
        <v>102411.76999999999</v>
      </c>
      <c r="AK98" s="305">
        <f t="shared" si="9"/>
        <v>102507.26</v>
      </c>
      <c r="AL98" s="305">
        <f t="shared" si="9"/>
        <v>102591.65</v>
      </c>
      <c r="AM98" s="305">
        <f t="shared" si="9"/>
        <v>102591.65</v>
      </c>
      <c r="AN98" s="305">
        <f t="shared" si="8"/>
        <v>102615.64</v>
      </c>
      <c r="AO98" s="305">
        <f t="shared" si="8"/>
        <v>102639.63</v>
      </c>
      <c r="AP98" s="305">
        <f t="shared" si="8"/>
        <v>102639.63</v>
      </c>
      <c r="AQ98" s="295">
        <f t="shared" si="13"/>
        <v>1230846.7200000002</v>
      </c>
      <c r="AR98" s="305">
        <f t="shared" si="17"/>
        <v>118863.99</v>
      </c>
      <c r="AS98" s="305">
        <f t="shared" si="17"/>
        <v>118863.99</v>
      </c>
      <c r="AT98" s="305">
        <f t="shared" si="17"/>
        <v>119209.55</v>
      </c>
      <c r="AU98" s="305">
        <f t="shared" si="16"/>
        <v>120186.91</v>
      </c>
      <c r="AV98" s="305">
        <f t="shared" si="16"/>
        <v>121848.86</v>
      </c>
      <c r="AW98" s="305">
        <f t="shared" si="16"/>
        <v>122879.01</v>
      </c>
      <c r="AX98" s="305">
        <f t="shared" si="16"/>
        <v>122879.01</v>
      </c>
      <c r="AY98" s="305">
        <f t="shared" si="16"/>
        <v>122879.01</v>
      </c>
      <c r="AZ98" s="305">
        <f t="shared" si="16"/>
        <v>122879.01</v>
      </c>
      <c r="BA98" s="305">
        <f t="shared" si="19"/>
        <v>122879.01</v>
      </c>
      <c r="BB98" s="305">
        <f t="shared" si="19"/>
        <v>122879.01</v>
      </c>
      <c r="BC98" s="305">
        <f t="shared" si="19"/>
        <v>122879.01</v>
      </c>
      <c r="BD98" s="295">
        <f t="shared" si="14"/>
        <v>1459126.37</v>
      </c>
      <c r="BE98" s="305"/>
      <c r="BF98" s="305"/>
      <c r="BG98" s="305"/>
      <c r="BH98" s="305"/>
      <c r="BI98" s="305"/>
      <c r="BJ98" s="305"/>
      <c r="BK98" s="305"/>
      <c r="BL98" s="305"/>
      <c r="BM98" s="305"/>
      <c r="BN98" s="305"/>
      <c r="BO98" s="305"/>
      <c r="BP98" s="305"/>
      <c r="BQ98" s="305"/>
      <c r="BR98" s="305"/>
      <c r="BS98" s="305"/>
      <c r="BT98" s="305"/>
      <c r="BU98" s="305"/>
      <c r="BV98" s="305"/>
      <c r="BW98" s="305"/>
      <c r="BX98" s="305"/>
      <c r="BY98" s="305"/>
      <c r="BZ98" s="305"/>
      <c r="CA98" s="305"/>
      <c r="CB98" s="305"/>
      <c r="CC98" s="305"/>
      <c r="CD98" s="305"/>
    </row>
    <row r="99" spans="1:82" x14ac:dyDescent="0.3">
      <c r="A99" s="293" t="s">
        <v>497</v>
      </c>
      <c r="B99" s="304">
        <v>2.0999999999999998E-2</v>
      </c>
      <c r="C99" s="304">
        <v>2.0899999999999998E-2</v>
      </c>
      <c r="D99" s="295">
        <v>89840829.629999995</v>
      </c>
      <c r="E99" s="295">
        <v>89757069.870000005</v>
      </c>
      <c r="F99" s="295">
        <v>89758203.349999994</v>
      </c>
      <c r="G99" s="295">
        <v>89758148.620000005</v>
      </c>
      <c r="H99" s="295">
        <v>89838915.069999993</v>
      </c>
      <c r="I99" s="295">
        <v>89919594.879999995</v>
      </c>
      <c r="J99" s="295">
        <v>89919594.879999995</v>
      </c>
      <c r="K99" s="295">
        <v>91021215.644999996</v>
      </c>
      <c r="L99" s="295">
        <v>92122836.409999996</v>
      </c>
      <c r="M99" s="295">
        <v>92122836.409999996</v>
      </c>
      <c r="N99" s="295">
        <v>92122836.409999996</v>
      </c>
      <c r="O99" s="295">
        <v>92122836.409999996</v>
      </c>
      <c r="P99" s="295">
        <f t="shared" si="11"/>
        <v>1088304917.585</v>
      </c>
      <c r="Q99" s="295">
        <v>92122836.409999996</v>
      </c>
      <c r="R99" s="295">
        <v>92122836.409999996</v>
      </c>
      <c r="S99" s="295">
        <v>92122836.409999996</v>
      </c>
      <c r="T99" s="295">
        <v>92122836.409999996</v>
      </c>
      <c r="U99" s="295">
        <v>92122836.409999996</v>
      </c>
      <c r="V99" s="295">
        <v>92122836.409999996</v>
      </c>
      <c r="W99" s="295">
        <v>92122836.409999996</v>
      </c>
      <c r="X99" s="295">
        <v>92122836.409999996</v>
      </c>
      <c r="Y99" s="295">
        <v>92122836.409999996</v>
      </c>
      <c r="Z99" s="295">
        <v>92122836.409999996</v>
      </c>
      <c r="AA99" s="295">
        <v>92393527.609999999</v>
      </c>
      <c r="AB99" s="295">
        <v>92664218.810000002</v>
      </c>
      <c r="AC99" s="295">
        <f t="shared" si="12"/>
        <v>1106286110.5199997</v>
      </c>
      <c r="AD99" s="295"/>
      <c r="AE99" s="305">
        <v>157221.46</v>
      </c>
      <c r="AF99" s="305">
        <v>157074.88000000003</v>
      </c>
      <c r="AG99" s="305">
        <v>157076.86000000002</v>
      </c>
      <c r="AH99" s="305">
        <v>157076.75</v>
      </c>
      <c r="AI99" s="305">
        <v>157218.1</v>
      </c>
      <c r="AJ99" s="305">
        <v>157359.28999999998</v>
      </c>
      <c r="AK99" s="305">
        <f t="shared" si="9"/>
        <v>157359.29</v>
      </c>
      <c r="AL99" s="305">
        <f t="shared" si="9"/>
        <v>159287.13</v>
      </c>
      <c r="AM99" s="305">
        <f t="shared" si="9"/>
        <v>161214.96</v>
      </c>
      <c r="AN99" s="305">
        <f t="shared" si="8"/>
        <v>161214.96</v>
      </c>
      <c r="AO99" s="305">
        <f t="shared" si="8"/>
        <v>161214.96</v>
      </c>
      <c r="AP99" s="305">
        <f t="shared" si="8"/>
        <v>161214.96</v>
      </c>
      <c r="AQ99" s="295">
        <f t="shared" si="13"/>
        <v>1904533.6</v>
      </c>
      <c r="AR99" s="305">
        <f t="shared" si="17"/>
        <v>160447.26999999999</v>
      </c>
      <c r="AS99" s="305">
        <f t="shared" si="17"/>
        <v>160447.26999999999</v>
      </c>
      <c r="AT99" s="305">
        <f t="shared" si="17"/>
        <v>160447.26999999999</v>
      </c>
      <c r="AU99" s="305">
        <f t="shared" si="16"/>
        <v>160447.26999999999</v>
      </c>
      <c r="AV99" s="305">
        <f t="shared" si="16"/>
        <v>160447.26999999999</v>
      </c>
      <c r="AW99" s="305">
        <f t="shared" si="16"/>
        <v>160447.26999999999</v>
      </c>
      <c r="AX99" s="305">
        <f t="shared" si="16"/>
        <v>160447.26999999999</v>
      </c>
      <c r="AY99" s="305">
        <f t="shared" si="16"/>
        <v>160447.26999999999</v>
      </c>
      <c r="AZ99" s="305">
        <f t="shared" si="16"/>
        <v>160447.26999999999</v>
      </c>
      <c r="BA99" s="305">
        <f t="shared" si="19"/>
        <v>160447.26999999999</v>
      </c>
      <c r="BB99" s="305">
        <f t="shared" si="19"/>
        <v>160918.73000000001</v>
      </c>
      <c r="BC99" s="305">
        <f t="shared" si="19"/>
        <v>161390.18</v>
      </c>
      <c r="BD99" s="295">
        <f t="shared" si="14"/>
        <v>1926781.6099999999</v>
      </c>
      <c r="BE99" s="305"/>
      <c r="BF99" s="305"/>
      <c r="BG99" s="305"/>
      <c r="BH99" s="305"/>
      <c r="BI99" s="305"/>
      <c r="BJ99" s="305"/>
      <c r="BK99" s="305"/>
      <c r="BL99" s="305"/>
      <c r="BM99" s="305"/>
      <c r="BN99" s="305"/>
      <c r="BO99" s="305"/>
      <c r="BP99" s="305"/>
      <c r="BQ99" s="305"/>
      <c r="BR99" s="305"/>
      <c r="BS99" s="305"/>
      <c r="BT99" s="305"/>
      <c r="BU99" s="305"/>
      <c r="BV99" s="305"/>
      <c r="BW99" s="305"/>
      <c r="BX99" s="305"/>
      <c r="BY99" s="305"/>
      <c r="BZ99" s="305"/>
      <c r="CA99" s="305"/>
      <c r="CB99" s="305"/>
      <c r="CC99" s="305"/>
      <c r="CD99" s="305"/>
    </row>
    <row r="100" spans="1:82" x14ac:dyDescent="0.3">
      <c r="A100" s="293" t="s">
        <v>498</v>
      </c>
      <c r="B100" s="304">
        <v>1.18E-2</v>
      </c>
      <c r="C100" s="304">
        <v>3.9900000000000005E-2</v>
      </c>
      <c r="D100" s="295">
        <v>4224540.53</v>
      </c>
      <c r="E100" s="295">
        <v>4224540.53</v>
      </c>
      <c r="F100" s="295">
        <v>4224540.53</v>
      </c>
      <c r="G100" s="295">
        <v>4248986.5999999996</v>
      </c>
      <c r="H100" s="295">
        <v>4273432.67</v>
      </c>
      <c r="I100" s="295">
        <v>4273432.67</v>
      </c>
      <c r="J100" s="295">
        <v>4273432.67</v>
      </c>
      <c r="K100" s="295">
        <v>4273432.67</v>
      </c>
      <c r="L100" s="295">
        <v>4273432.67</v>
      </c>
      <c r="M100" s="295">
        <v>4273432.67</v>
      </c>
      <c r="N100" s="295">
        <v>4273432.67</v>
      </c>
      <c r="O100" s="295">
        <v>4273432.67</v>
      </c>
      <c r="P100" s="295">
        <f t="shared" si="11"/>
        <v>51110069.550000012</v>
      </c>
      <c r="Q100" s="295">
        <v>4543732.67</v>
      </c>
      <c r="R100" s="295">
        <v>4543732.67</v>
      </c>
      <c r="S100" s="295">
        <v>4543732.67</v>
      </c>
      <c r="T100" s="295">
        <v>4543732.67</v>
      </c>
      <c r="U100" s="295">
        <v>4543732.67</v>
      </c>
      <c r="V100" s="295">
        <v>4543732.67</v>
      </c>
      <c r="W100" s="295">
        <v>4543732.67</v>
      </c>
      <c r="X100" s="295">
        <v>4543732.67</v>
      </c>
      <c r="Y100" s="295">
        <v>4543732.67</v>
      </c>
      <c r="Z100" s="295">
        <v>4543732.67</v>
      </c>
      <c r="AA100" s="295">
        <v>4543732.67</v>
      </c>
      <c r="AB100" s="295">
        <v>4543732.67</v>
      </c>
      <c r="AC100" s="295">
        <f t="shared" si="12"/>
        <v>54524792.040000014</v>
      </c>
      <c r="AD100" s="295"/>
      <c r="AE100" s="305">
        <v>4154.1400000000003</v>
      </c>
      <c r="AF100" s="305">
        <v>4154.1400000000003</v>
      </c>
      <c r="AG100" s="305">
        <v>4154.1400000000003</v>
      </c>
      <c r="AH100" s="305">
        <v>4178.17</v>
      </c>
      <c r="AI100" s="305">
        <v>4202.21</v>
      </c>
      <c r="AJ100" s="305">
        <v>4202.21</v>
      </c>
      <c r="AK100" s="305">
        <f t="shared" si="9"/>
        <v>4202.21</v>
      </c>
      <c r="AL100" s="305">
        <f t="shared" si="9"/>
        <v>4202.21</v>
      </c>
      <c r="AM100" s="305">
        <f t="shared" si="9"/>
        <v>4202.21</v>
      </c>
      <c r="AN100" s="305">
        <f t="shared" si="8"/>
        <v>4202.21</v>
      </c>
      <c r="AO100" s="305">
        <f t="shared" si="8"/>
        <v>4202.21</v>
      </c>
      <c r="AP100" s="305">
        <f t="shared" si="8"/>
        <v>4202.21</v>
      </c>
      <c r="AQ100" s="295">
        <f t="shared" si="13"/>
        <v>50258.27</v>
      </c>
      <c r="AR100" s="305">
        <f t="shared" si="17"/>
        <v>15107.91</v>
      </c>
      <c r="AS100" s="305">
        <f t="shared" si="17"/>
        <v>15107.91</v>
      </c>
      <c r="AT100" s="305">
        <f t="shared" si="17"/>
        <v>15107.91</v>
      </c>
      <c r="AU100" s="305">
        <f t="shared" si="16"/>
        <v>15107.91</v>
      </c>
      <c r="AV100" s="305">
        <f t="shared" si="16"/>
        <v>15107.91</v>
      </c>
      <c r="AW100" s="305">
        <f t="shared" si="16"/>
        <v>15107.91</v>
      </c>
      <c r="AX100" s="305">
        <f t="shared" si="16"/>
        <v>15107.91</v>
      </c>
      <c r="AY100" s="305">
        <f t="shared" si="16"/>
        <v>15107.91</v>
      </c>
      <c r="AZ100" s="305">
        <f t="shared" si="16"/>
        <v>15107.91</v>
      </c>
      <c r="BA100" s="305">
        <f t="shared" si="19"/>
        <v>15107.91</v>
      </c>
      <c r="BB100" s="305">
        <f t="shared" si="19"/>
        <v>15107.91</v>
      </c>
      <c r="BC100" s="305">
        <f t="shared" si="19"/>
        <v>15107.91</v>
      </c>
      <c r="BD100" s="295">
        <f t="shared" si="14"/>
        <v>181294.92</v>
      </c>
      <c r="BE100" s="305"/>
      <c r="BF100" s="305"/>
      <c r="BG100" s="305"/>
      <c r="BH100" s="305"/>
      <c r="BI100" s="305"/>
      <c r="BJ100" s="305"/>
      <c r="BK100" s="305"/>
      <c r="BL100" s="305"/>
      <c r="BM100" s="305"/>
      <c r="BN100" s="305"/>
      <c r="BO100" s="305"/>
      <c r="BP100" s="305"/>
      <c r="BQ100" s="305"/>
      <c r="BR100" s="305"/>
      <c r="BS100" s="305"/>
      <c r="BT100" s="305"/>
      <c r="BU100" s="305"/>
      <c r="BV100" s="305"/>
      <c r="BW100" s="305"/>
      <c r="BX100" s="305"/>
      <c r="BY100" s="305"/>
      <c r="BZ100" s="305"/>
      <c r="CA100" s="305"/>
      <c r="CB100" s="305"/>
      <c r="CC100" s="305"/>
      <c r="CD100" s="305"/>
    </row>
    <row r="101" spans="1:82" x14ac:dyDescent="0.3">
      <c r="A101" s="293" t="s">
        <v>499</v>
      </c>
      <c r="B101" s="304">
        <v>1.8900000000000004E-2</v>
      </c>
      <c r="C101" s="304">
        <v>3.5499999999999997E-2</v>
      </c>
      <c r="D101" s="295">
        <v>2408998.58</v>
      </c>
      <c r="E101" s="295">
        <v>2414755.56</v>
      </c>
      <c r="F101" s="295">
        <v>2420512.5299999998</v>
      </c>
      <c r="G101" s="295">
        <v>2420512.5299999998</v>
      </c>
      <c r="H101" s="295">
        <v>2420512.5299999998</v>
      </c>
      <c r="I101" s="295">
        <v>2418471.17</v>
      </c>
      <c r="J101" s="295">
        <v>2420575.7749999994</v>
      </c>
      <c r="K101" s="295">
        <v>2424721.7399999998</v>
      </c>
      <c r="L101" s="295">
        <v>2424721.7399999998</v>
      </c>
      <c r="M101" s="295">
        <v>2424721.7399999998</v>
      </c>
      <c r="N101" s="295">
        <v>2424721.7399999998</v>
      </c>
      <c r="O101" s="295">
        <v>2424721.7399999998</v>
      </c>
      <c r="P101" s="295">
        <f t="shared" si="11"/>
        <v>29047947.374999989</v>
      </c>
      <c r="Q101" s="295">
        <v>2424721.7399999998</v>
      </c>
      <c r="R101" s="295">
        <v>2424721.7399999998</v>
      </c>
      <c r="S101" s="295">
        <v>2424721.7399999998</v>
      </c>
      <c r="T101" s="295">
        <v>2424721.7399999998</v>
      </c>
      <c r="U101" s="295">
        <v>2424721.7399999998</v>
      </c>
      <c r="V101" s="295">
        <v>2424721.7399999998</v>
      </c>
      <c r="W101" s="295">
        <v>2424721.7399999998</v>
      </c>
      <c r="X101" s="295">
        <v>2424721.7399999998</v>
      </c>
      <c r="Y101" s="295">
        <v>2424721.7399999998</v>
      </c>
      <c r="Z101" s="295">
        <v>2424721.7399999998</v>
      </c>
      <c r="AA101" s="295">
        <v>2424721.7399999998</v>
      </c>
      <c r="AB101" s="295">
        <v>2424721.7399999998</v>
      </c>
      <c r="AC101" s="295">
        <f t="shared" si="12"/>
        <v>29096660.879999992</v>
      </c>
      <c r="AD101" s="295"/>
      <c r="AE101" s="305">
        <v>3794.17</v>
      </c>
      <c r="AF101" s="305">
        <v>3803.2400000000002</v>
      </c>
      <c r="AG101" s="305">
        <v>3812.31</v>
      </c>
      <c r="AH101" s="305">
        <v>3812.31</v>
      </c>
      <c r="AI101" s="305">
        <v>3812.31</v>
      </c>
      <c r="AJ101" s="305">
        <v>3809.09</v>
      </c>
      <c r="AK101" s="305">
        <f t="shared" si="9"/>
        <v>3812.41</v>
      </c>
      <c r="AL101" s="305">
        <f t="shared" si="9"/>
        <v>3818.94</v>
      </c>
      <c r="AM101" s="305">
        <f t="shared" si="9"/>
        <v>3818.94</v>
      </c>
      <c r="AN101" s="305">
        <f t="shared" si="8"/>
        <v>3818.94</v>
      </c>
      <c r="AO101" s="305">
        <f t="shared" si="8"/>
        <v>3818.94</v>
      </c>
      <c r="AP101" s="305">
        <f t="shared" si="8"/>
        <v>3818.94</v>
      </c>
      <c r="AQ101" s="295">
        <f t="shared" si="13"/>
        <v>45750.540000000008</v>
      </c>
      <c r="AR101" s="305">
        <f t="shared" si="17"/>
        <v>7173.14</v>
      </c>
      <c r="AS101" s="305">
        <f t="shared" si="17"/>
        <v>7173.14</v>
      </c>
      <c r="AT101" s="305">
        <f t="shared" si="17"/>
        <v>7173.14</v>
      </c>
      <c r="AU101" s="305">
        <f t="shared" si="16"/>
        <v>7173.14</v>
      </c>
      <c r="AV101" s="305">
        <f t="shared" si="16"/>
        <v>7173.14</v>
      </c>
      <c r="AW101" s="305">
        <f t="shared" si="16"/>
        <v>7173.14</v>
      </c>
      <c r="AX101" s="305">
        <f t="shared" si="16"/>
        <v>7173.14</v>
      </c>
      <c r="AY101" s="305">
        <f t="shared" si="16"/>
        <v>7173.14</v>
      </c>
      <c r="AZ101" s="305">
        <f t="shared" si="16"/>
        <v>7173.14</v>
      </c>
      <c r="BA101" s="305">
        <f t="shared" si="19"/>
        <v>7173.14</v>
      </c>
      <c r="BB101" s="305">
        <f t="shared" si="19"/>
        <v>7173.14</v>
      </c>
      <c r="BC101" s="305">
        <f t="shared" si="19"/>
        <v>7173.14</v>
      </c>
      <c r="BD101" s="295">
        <f t="shared" si="14"/>
        <v>86077.680000000008</v>
      </c>
      <c r="BE101" s="305"/>
      <c r="BF101" s="305"/>
      <c r="BG101" s="305"/>
      <c r="BH101" s="305"/>
      <c r="BI101" s="305"/>
      <c r="BJ101" s="305"/>
      <c r="BK101" s="305"/>
      <c r="BL101" s="305"/>
      <c r="BM101" s="305"/>
      <c r="BN101" s="305"/>
      <c r="BO101" s="305"/>
      <c r="BP101" s="305"/>
      <c r="BQ101" s="305"/>
      <c r="BR101" s="305"/>
      <c r="BS101" s="305"/>
      <c r="BT101" s="305"/>
      <c r="BU101" s="305"/>
      <c r="BV101" s="305"/>
      <c r="BW101" s="305"/>
      <c r="BX101" s="305"/>
      <c r="BY101" s="305"/>
      <c r="BZ101" s="305"/>
      <c r="CA101" s="305"/>
      <c r="CB101" s="305"/>
      <c r="CC101" s="305"/>
      <c r="CD101" s="305"/>
    </row>
    <row r="102" spans="1:82" x14ac:dyDescent="0.3">
      <c r="A102" s="293" t="s">
        <v>500</v>
      </c>
      <c r="B102" s="304">
        <v>1.1900000000000001E-2</v>
      </c>
      <c r="C102" s="304">
        <v>1.6E-2</v>
      </c>
      <c r="D102" s="295">
        <v>8959757.0099999998</v>
      </c>
      <c r="E102" s="295">
        <v>8959757.0099999998</v>
      </c>
      <c r="F102" s="295">
        <v>8959757.0099999998</v>
      </c>
      <c r="G102" s="295">
        <v>8959757.0099999998</v>
      </c>
      <c r="H102" s="295">
        <v>8959761.4100000001</v>
      </c>
      <c r="I102" s="295">
        <v>8959765.8100000005</v>
      </c>
      <c r="J102" s="295">
        <v>8959790.2249999996</v>
      </c>
      <c r="K102" s="295">
        <v>8959814.6400000006</v>
      </c>
      <c r="L102" s="295">
        <v>8975516.290000001</v>
      </c>
      <c r="M102" s="295">
        <v>8991217.9400000013</v>
      </c>
      <c r="N102" s="295">
        <v>8991217.9400000013</v>
      </c>
      <c r="O102" s="295">
        <v>8991217.9400000013</v>
      </c>
      <c r="P102" s="295">
        <f t="shared" si="11"/>
        <v>107627330.235</v>
      </c>
      <c r="Q102" s="295">
        <v>8991217.9400000013</v>
      </c>
      <c r="R102" s="295">
        <v>8991217.9400000013</v>
      </c>
      <c r="S102" s="295">
        <v>8991217.9400000013</v>
      </c>
      <c r="T102" s="295">
        <v>8991217.9400000013</v>
      </c>
      <c r="U102" s="295">
        <v>8991217.9400000013</v>
      </c>
      <c r="V102" s="295">
        <v>8991217.9400000013</v>
      </c>
      <c r="W102" s="295">
        <v>8991217.9400000013</v>
      </c>
      <c r="X102" s="295">
        <v>8991217.9400000013</v>
      </c>
      <c r="Y102" s="295">
        <v>8991217.9400000013</v>
      </c>
      <c r="Z102" s="295">
        <v>8991217.9400000013</v>
      </c>
      <c r="AA102" s="295">
        <v>8991217.9400000013</v>
      </c>
      <c r="AB102" s="295">
        <v>8991217.9400000013</v>
      </c>
      <c r="AC102" s="295">
        <f t="shared" si="12"/>
        <v>107894615.27999999</v>
      </c>
      <c r="AD102" s="295"/>
      <c r="AE102" s="305">
        <v>8885.1</v>
      </c>
      <c r="AF102" s="305">
        <v>8885.1</v>
      </c>
      <c r="AG102" s="305">
        <v>8885.1</v>
      </c>
      <c r="AH102" s="305">
        <v>8885.1</v>
      </c>
      <c r="AI102" s="305">
        <v>8885.1</v>
      </c>
      <c r="AJ102" s="305">
        <v>8885.11</v>
      </c>
      <c r="AK102" s="305">
        <f t="shared" si="9"/>
        <v>8885.1299999999992</v>
      </c>
      <c r="AL102" s="305">
        <f t="shared" si="9"/>
        <v>8885.15</v>
      </c>
      <c r="AM102" s="305">
        <f t="shared" si="9"/>
        <v>8900.7199999999993</v>
      </c>
      <c r="AN102" s="305">
        <f t="shared" si="8"/>
        <v>8916.2900000000009</v>
      </c>
      <c r="AO102" s="305">
        <f t="shared" si="8"/>
        <v>8916.2900000000009</v>
      </c>
      <c r="AP102" s="305">
        <f t="shared" si="8"/>
        <v>8916.2900000000009</v>
      </c>
      <c r="AQ102" s="295">
        <f t="shared" si="13"/>
        <v>106730.48000000001</v>
      </c>
      <c r="AR102" s="305">
        <f t="shared" si="17"/>
        <v>11988.29</v>
      </c>
      <c r="AS102" s="305">
        <f t="shared" si="17"/>
        <v>11988.29</v>
      </c>
      <c r="AT102" s="305">
        <f t="shared" si="17"/>
        <v>11988.29</v>
      </c>
      <c r="AU102" s="305">
        <f t="shared" si="16"/>
        <v>11988.29</v>
      </c>
      <c r="AV102" s="305">
        <f t="shared" si="16"/>
        <v>11988.29</v>
      </c>
      <c r="AW102" s="305">
        <f t="shared" si="16"/>
        <v>11988.29</v>
      </c>
      <c r="AX102" s="305">
        <f t="shared" si="16"/>
        <v>11988.29</v>
      </c>
      <c r="AY102" s="305">
        <f t="shared" si="16"/>
        <v>11988.29</v>
      </c>
      <c r="AZ102" s="305">
        <f t="shared" si="16"/>
        <v>11988.29</v>
      </c>
      <c r="BA102" s="305">
        <f t="shared" si="19"/>
        <v>11988.29</v>
      </c>
      <c r="BB102" s="305">
        <f t="shared" si="19"/>
        <v>11988.29</v>
      </c>
      <c r="BC102" s="305">
        <f t="shared" si="19"/>
        <v>11988.29</v>
      </c>
      <c r="BD102" s="295">
        <f t="shared" si="14"/>
        <v>143859.48000000004</v>
      </c>
      <c r="BE102" s="305"/>
      <c r="BF102" s="305"/>
      <c r="BG102" s="305"/>
      <c r="BH102" s="305"/>
      <c r="BI102" s="305"/>
      <c r="BJ102" s="305"/>
      <c r="BK102" s="305"/>
      <c r="BL102" s="305"/>
      <c r="BM102" s="305"/>
      <c r="BN102" s="305"/>
      <c r="BO102" s="305"/>
      <c r="BP102" s="305"/>
      <c r="BQ102" s="305"/>
      <c r="BR102" s="305"/>
      <c r="BS102" s="305"/>
      <c r="BT102" s="305"/>
      <c r="BU102" s="305"/>
      <c r="BV102" s="305"/>
      <c r="BW102" s="305"/>
      <c r="BX102" s="305"/>
      <c r="BY102" s="305"/>
      <c r="BZ102" s="305"/>
      <c r="CA102" s="305"/>
      <c r="CB102" s="305"/>
      <c r="CC102" s="305"/>
      <c r="CD102" s="305"/>
    </row>
    <row r="103" spans="1:82" x14ac:dyDescent="0.3">
      <c r="A103" s="293" t="s">
        <v>501</v>
      </c>
      <c r="B103" s="304">
        <v>4.2500000000000003E-2</v>
      </c>
      <c r="C103" s="304">
        <v>4.4600000000000001E-2</v>
      </c>
      <c r="D103" s="295">
        <v>29308888.079999998</v>
      </c>
      <c r="E103" s="295">
        <v>29308888.079999998</v>
      </c>
      <c r="F103" s="295">
        <v>29308888.079999998</v>
      </c>
      <c r="G103" s="295">
        <v>29308888.079999998</v>
      </c>
      <c r="H103" s="295">
        <v>29308888.079999998</v>
      </c>
      <c r="I103" s="295">
        <v>29308888.079999998</v>
      </c>
      <c r="J103" s="295">
        <v>29308888.079999998</v>
      </c>
      <c r="K103" s="295">
        <v>29308888.079999998</v>
      </c>
      <c r="L103" s="295">
        <v>29308888.079999998</v>
      </c>
      <c r="M103" s="295">
        <v>29308888.079999998</v>
      </c>
      <c r="N103" s="295">
        <v>29308888.079999998</v>
      </c>
      <c r="O103" s="295">
        <v>29308888.079999998</v>
      </c>
      <c r="P103" s="295">
        <f t="shared" si="11"/>
        <v>351706656.95999986</v>
      </c>
      <c r="Q103" s="295">
        <v>29308888.079999998</v>
      </c>
      <c r="R103" s="295">
        <v>29308888.079999998</v>
      </c>
      <c r="S103" s="295">
        <v>29308888.079999998</v>
      </c>
      <c r="T103" s="295">
        <v>29308888.079999998</v>
      </c>
      <c r="U103" s="295">
        <v>29308888.079999998</v>
      </c>
      <c r="V103" s="295">
        <v>29308888.079999998</v>
      </c>
      <c r="W103" s="295">
        <v>29308888.079999998</v>
      </c>
      <c r="X103" s="295">
        <v>29308888.079999998</v>
      </c>
      <c r="Y103" s="295">
        <v>29308888.079999998</v>
      </c>
      <c r="Z103" s="295">
        <v>29308888.079999998</v>
      </c>
      <c r="AA103" s="295">
        <v>29308888.079999998</v>
      </c>
      <c r="AB103" s="295">
        <v>29308888.079999998</v>
      </c>
      <c r="AC103" s="295">
        <f t="shared" si="12"/>
        <v>351706656.95999986</v>
      </c>
      <c r="AD103" s="295"/>
      <c r="AE103" s="305">
        <v>103802.31</v>
      </c>
      <c r="AF103" s="305">
        <v>103802.31</v>
      </c>
      <c r="AG103" s="305">
        <v>103802.31</v>
      </c>
      <c r="AH103" s="305">
        <v>103802.31</v>
      </c>
      <c r="AI103" s="305">
        <v>103802.31</v>
      </c>
      <c r="AJ103" s="305">
        <v>103802.31</v>
      </c>
      <c r="AK103" s="305">
        <f t="shared" si="9"/>
        <v>103802.31</v>
      </c>
      <c r="AL103" s="305">
        <f t="shared" si="9"/>
        <v>103802.31</v>
      </c>
      <c r="AM103" s="305">
        <f t="shared" si="9"/>
        <v>103802.31</v>
      </c>
      <c r="AN103" s="305">
        <f t="shared" si="8"/>
        <v>103802.31</v>
      </c>
      <c r="AO103" s="305">
        <f t="shared" si="8"/>
        <v>103802.31</v>
      </c>
      <c r="AP103" s="305">
        <f t="shared" si="8"/>
        <v>103802.31</v>
      </c>
      <c r="AQ103" s="295">
        <f t="shared" si="13"/>
        <v>1245627.7200000002</v>
      </c>
      <c r="AR103" s="305">
        <f t="shared" si="17"/>
        <v>108931.37</v>
      </c>
      <c r="AS103" s="305">
        <f t="shared" si="17"/>
        <v>108931.37</v>
      </c>
      <c r="AT103" s="305">
        <f t="shared" si="17"/>
        <v>108931.37</v>
      </c>
      <c r="AU103" s="305">
        <f t="shared" si="16"/>
        <v>108931.37</v>
      </c>
      <c r="AV103" s="305">
        <f t="shared" si="16"/>
        <v>108931.37</v>
      </c>
      <c r="AW103" s="305">
        <f t="shared" si="16"/>
        <v>108931.37</v>
      </c>
      <c r="AX103" s="305">
        <f t="shared" si="16"/>
        <v>108931.37</v>
      </c>
      <c r="AY103" s="305">
        <f t="shared" si="16"/>
        <v>108931.37</v>
      </c>
      <c r="AZ103" s="305">
        <f t="shared" si="16"/>
        <v>108931.37</v>
      </c>
      <c r="BA103" s="305">
        <f t="shared" si="19"/>
        <v>108931.37</v>
      </c>
      <c r="BB103" s="305">
        <f t="shared" si="19"/>
        <v>108931.37</v>
      </c>
      <c r="BC103" s="305">
        <f t="shared" si="19"/>
        <v>108931.37</v>
      </c>
      <c r="BD103" s="295">
        <f t="shared" si="14"/>
        <v>1307176.44</v>
      </c>
      <c r="BE103" s="305"/>
      <c r="BF103" s="305"/>
      <c r="BG103" s="305"/>
      <c r="BH103" s="305"/>
      <c r="BI103" s="305"/>
      <c r="BJ103" s="305"/>
      <c r="BK103" s="305"/>
      <c r="BL103" s="305"/>
      <c r="BM103" s="305"/>
      <c r="BN103" s="305"/>
      <c r="BO103" s="305"/>
      <c r="BP103" s="305"/>
      <c r="BQ103" s="305"/>
      <c r="BR103" s="305"/>
      <c r="BS103" s="305"/>
      <c r="BT103" s="305"/>
      <c r="BU103" s="305"/>
      <c r="BV103" s="305"/>
      <c r="BW103" s="305"/>
      <c r="BX103" s="305"/>
      <c r="BY103" s="305"/>
      <c r="BZ103" s="305"/>
      <c r="CA103" s="305"/>
      <c r="CB103" s="305"/>
      <c r="CC103" s="305"/>
      <c r="CD103" s="305"/>
    </row>
    <row r="104" spans="1:82" x14ac:dyDescent="0.3">
      <c r="A104" s="293" t="s">
        <v>502</v>
      </c>
      <c r="B104" s="304">
        <v>5.3E-3</v>
      </c>
      <c r="C104" s="304">
        <v>1.89E-2</v>
      </c>
      <c r="D104" s="295">
        <v>2605094.1800000002</v>
      </c>
      <c r="E104" s="295">
        <v>2605094.1800000002</v>
      </c>
      <c r="F104" s="295">
        <v>2605094.1800000002</v>
      </c>
      <c r="G104" s="295">
        <v>2605094.1800000002</v>
      </c>
      <c r="H104" s="295">
        <v>2605094.1800000002</v>
      </c>
      <c r="I104" s="295">
        <v>2605094.1800000002</v>
      </c>
      <c r="J104" s="295">
        <v>2605094.1800000002</v>
      </c>
      <c r="K104" s="295">
        <v>2605094.1800000002</v>
      </c>
      <c r="L104" s="295">
        <v>2605094.1800000002</v>
      </c>
      <c r="M104" s="295">
        <v>2605094.1800000002</v>
      </c>
      <c r="N104" s="295">
        <v>2605094.1800000002</v>
      </c>
      <c r="O104" s="295">
        <v>2605094.1800000002</v>
      </c>
      <c r="P104" s="295">
        <f t="shared" si="11"/>
        <v>31261130.16</v>
      </c>
      <c r="Q104" s="295">
        <v>2605094.1800000002</v>
      </c>
      <c r="R104" s="295">
        <v>2605094.1800000002</v>
      </c>
      <c r="S104" s="295">
        <v>2605094.1800000002</v>
      </c>
      <c r="T104" s="295">
        <v>2605094.1800000002</v>
      </c>
      <c r="U104" s="295">
        <v>2605094.1800000002</v>
      </c>
      <c r="V104" s="295">
        <v>2605094.1800000002</v>
      </c>
      <c r="W104" s="295">
        <v>2605094.1800000002</v>
      </c>
      <c r="X104" s="295">
        <v>2605094.1800000002</v>
      </c>
      <c r="Y104" s="295">
        <v>2605094.1800000002</v>
      </c>
      <c r="Z104" s="295">
        <v>2605094.1800000002</v>
      </c>
      <c r="AA104" s="295">
        <v>2605094.1800000002</v>
      </c>
      <c r="AB104" s="295">
        <v>2605094.1800000002</v>
      </c>
      <c r="AC104" s="295">
        <f t="shared" si="12"/>
        <v>31261130.16</v>
      </c>
      <c r="AD104" s="295"/>
      <c r="AE104" s="305">
        <v>1150.5900000000001</v>
      </c>
      <c r="AF104" s="305">
        <v>1150.5900000000001</v>
      </c>
      <c r="AG104" s="305">
        <v>1150.5900000000001</v>
      </c>
      <c r="AH104" s="305">
        <v>1150.5900000000001</v>
      </c>
      <c r="AI104" s="305">
        <v>1150.5900000000001</v>
      </c>
      <c r="AJ104" s="305">
        <v>1150.5900000000001</v>
      </c>
      <c r="AK104" s="305">
        <f t="shared" si="9"/>
        <v>1150.58</v>
      </c>
      <c r="AL104" s="305">
        <f t="shared" si="9"/>
        <v>1150.58</v>
      </c>
      <c r="AM104" s="305">
        <f t="shared" si="9"/>
        <v>1150.58</v>
      </c>
      <c r="AN104" s="305">
        <f t="shared" si="8"/>
        <v>1150.58</v>
      </c>
      <c r="AO104" s="305">
        <f t="shared" si="8"/>
        <v>1150.58</v>
      </c>
      <c r="AP104" s="305">
        <f t="shared" si="8"/>
        <v>1150.58</v>
      </c>
      <c r="AQ104" s="295">
        <f t="shared" si="13"/>
        <v>13807.02</v>
      </c>
      <c r="AR104" s="305">
        <f t="shared" si="17"/>
        <v>4103.0200000000004</v>
      </c>
      <c r="AS104" s="305">
        <f t="shared" si="17"/>
        <v>4103.0200000000004</v>
      </c>
      <c r="AT104" s="305">
        <f t="shared" si="17"/>
        <v>4103.0200000000004</v>
      </c>
      <c r="AU104" s="305">
        <f t="shared" si="16"/>
        <v>4103.0200000000004</v>
      </c>
      <c r="AV104" s="305">
        <f t="shared" si="16"/>
        <v>4103.0200000000004</v>
      </c>
      <c r="AW104" s="305">
        <f t="shared" si="16"/>
        <v>4103.0200000000004</v>
      </c>
      <c r="AX104" s="305">
        <f t="shared" si="16"/>
        <v>4103.0200000000004</v>
      </c>
      <c r="AY104" s="305">
        <f t="shared" si="16"/>
        <v>4103.0200000000004</v>
      </c>
      <c r="AZ104" s="305">
        <f t="shared" si="16"/>
        <v>4103.0200000000004</v>
      </c>
      <c r="BA104" s="305">
        <f t="shared" si="19"/>
        <v>4103.0200000000004</v>
      </c>
      <c r="BB104" s="305">
        <f t="shared" si="19"/>
        <v>4103.0200000000004</v>
      </c>
      <c r="BC104" s="305">
        <f t="shared" si="19"/>
        <v>4103.0200000000004</v>
      </c>
      <c r="BD104" s="295">
        <f t="shared" si="14"/>
        <v>49236.24000000002</v>
      </c>
      <c r="BE104" s="305">
        <f>BD104</f>
        <v>49236.24000000002</v>
      </c>
      <c r="BF104" s="305"/>
      <c r="BG104" s="305"/>
      <c r="BH104" s="305"/>
      <c r="BI104" s="305"/>
      <c r="BJ104" s="305"/>
      <c r="BK104" s="305"/>
      <c r="BL104" s="305"/>
      <c r="BM104" s="305"/>
      <c r="BN104" s="305"/>
      <c r="BO104" s="305"/>
      <c r="BP104" s="305"/>
      <c r="BQ104" s="305"/>
      <c r="BR104" s="305"/>
      <c r="BS104" s="305"/>
      <c r="BT104" s="305"/>
      <c r="BU104" s="305"/>
      <c r="BV104" s="305"/>
      <c r="BW104" s="305"/>
      <c r="BX104" s="305"/>
      <c r="BY104" s="305"/>
      <c r="BZ104" s="305"/>
      <c r="CA104" s="305"/>
      <c r="CB104" s="305"/>
      <c r="CC104" s="305"/>
      <c r="CD104" s="305"/>
    </row>
    <row r="105" spans="1:82" x14ac:dyDescent="0.3">
      <c r="A105" s="293" t="s">
        <v>503</v>
      </c>
      <c r="B105" s="304">
        <v>5.3E-3</v>
      </c>
      <c r="C105" s="304">
        <v>1.89E-2</v>
      </c>
      <c r="D105" s="295">
        <v>9522410.5899999999</v>
      </c>
      <c r="E105" s="295">
        <v>9522410.5899999999</v>
      </c>
      <c r="F105" s="295">
        <v>9522410.5899999999</v>
      </c>
      <c r="G105" s="295">
        <v>9522410.5899999999</v>
      </c>
      <c r="H105" s="295">
        <v>9522410.5899999999</v>
      </c>
      <c r="I105" s="295">
        <v>9550377.0399999991</v>
      </c>
      <c r="J105" s="295">
        <v>9578343.4900000002</v>
      </c>
      <c r="K105" s="295">
        <v>9578343.4900000002</v>
      </c>
      <c r="L105" s="295">
        <v>9578343.4900000002</v>
      </c>
      <c r="M105" s="295">
        <v>9627454.3149999995</v>
      </c>
      <c r="N105" s="295">
        <v>9676565.1400000006</v>
      </c>
      <c r="O105" s="295">
        <v>9676565.1400000006</v>
      </c>
      <c r="P105" s="295">
        <f t="shared" si="11"/>
        <v>114878045.05499999</v>
      </c>
      <c r="Q105" s="295">
        <v>9676565.1400000006</v>
      </c>
      <c r="R105" s="295">
        <v>9676565.1400000006</v>
      </c>
      <c r="S105" s="295">
        <v>9676565.1400000006</v>
      </c>
      <c r="T105" s="295">
        <v>9676565.1400000006</v>
      </c>
      <c r="U105" s="295">
        <v>9676565.1400000006</v>
      </c>
      <c r="V105" s="295">
        <v>9676565.1400000006</v>
      </c>
      <c r="W105" s="295">
        <v>9676565.1400000006</v>
      </c>
      <c r="X105" s="295">
        <v>9676565.1400000006</v>
      </c>
      <c r="Y105" s="295">
        <v>9676565.1400000006</v>
      </c>
      <c r="Z105" s="295">
        <v>9676565.1400000006</v>
      </c>
      <c r="AA105" s="295">
        <v>9676565.1400000006</v>
      </c>
      <c r="AB105" s="295">
        <v>9676565.1400000006</v>
      </c>
      <c r="AC105" s="295">
        <f t="shared" si="12"/>
        <v>116118781.68000001</v>
      </c>
      <c r="AD105" s="295"/>
      <c r="AE105" s="305">
        <v>4205.7299999999996</v>
      </c>
      <c r="AF105" s="305">
        <v>4205.7299999999996</v>
      </c>
      <c r="AG105" s="305">
        <v>4205.7299999999996</v>
      </c>
      <c r="AH105" s="305">
        <v>4205.7299999999996</v>
      </c>
      <c r="AI105" s="305">
        <v>4205.7299999999996</v>
      </c>
      <c r="AJ105" s="305">
        <v>4218.08</v>
      </c>
      <c r="AK105" s="305">
        <f t="shared" si="9"/>
        <v>4230.4399999999996</v>
      </c>
      <c r="AL105" s="305">
        <f t="shared" si="9"/>
        <v>4230.4399999999996</v>
      </c>
      <c r="AM105" s="305">
        <f t="shared" si="9"/>
        <v>4230.4399999999996</v>
      </c>
      <c r="AN105" s="305">
        <f t="shared" si="8"/>
        <v>4252.13</v>
      </c>
      <c r="AO105" s="305">
        <f t="shared" si="8"/>
        <v>4273.82</v>
      </c>
      <c r="AP105" s="305">
        <f t="shared" si="8"/>
        <v>4273.82</v>
      </c>
      <c r="AQ105" s="295">
        <f t="shared" si="13"/>
        <v>50737.819999999992</v>
      </c>
      <c r="AR105" s="305">
        <f t="shared" si="17"/>
        <v>15240.59</v>
      </c>
      <c r="AS105" s="305">
        <f t="shared" si="17"/>
        <v>15240.59</v>
      </c>
      <c r="AT105" s="305">
        <f t="shared" si="17"/>
        <v>15240.59</v>
      </c>
      <c r="AU105" s="305">
        <f t="shared" si="16"/>
        <v>15240.59</v>
      </c>
      <c r="AV105" s="305">
        <f t="shared" si="16"/>
        <v>15240.59</v>
      </c>
      <c r="AW105" s="305">
        <f t="shared" si="16"/>
        <v>15240.59</v>
      </c>
      <c r="AX105" s="305">
        <f t="shared" si="16"/>
        <v>15240.59</v>
      </c>
      <c r="AY105" s="305">
        <f t="shared" si="16"/>
        <v>15240.59</v>
      </c>
      <c r="AZ105" s="305">
        <f t="shared" si="16"/>
        <v>15240.59</v>
      </c>
      <c r="BA105" s="305">
        <f t="shared" si="19"/>
        <v>15240.59</v>
      </c>
      <c r="BB105" s="305">
        <f t="shared" si="19"/>
        <v>15240.59</v>
      </c>
      <c r="BC105" s="305">
        <f t="shared" si="19"/>
        <v>15240.59</v>
      </c>
      <c r="BD105" s="295">
        <f t="shared" si="14"/>
        <v>182887.08</v>
      </c>
      <c r="BE105" s="305"/>
      <c r="BF105" s="305"/>
      <c r="BG105" s="305"/>
      <c r="BH105" s="305"/>
      <c r="BI105" s="305"/>
      <c r="BJ105" s="305"/>
      <c r="BK105" s="305"/>
      <c r="BL105" s="305"/>
      <c r="BM105" s="305"/>
      <c r="BN105" s="305"/>
      <c r="BO105" s="305"/>
      <c r="BP105" s="305"/>
      <c r="BQ105" s="305"/>
      <c r="BR105" s="305"/>
      <c r="BS105" s="305"/>
      <c r="BT105" s="305"/>
      <c r="BU105" s="305"/>
      <c r="BV105" s="305"/>
      <c r="BW105" s="305"/>
      <c r="BX105" s="305"/>
      <c r="BY105" s="305"/>
      <c r="BZ105" s="305"/>
      <c r="CA105" s="305"/>
      <c r="CB105" s="305"/>
      <c r="CC105" s="305"/>
      <c r="CD105" s="305"/>
    </row>
    <row r="106" spans="1:82" x14ac:dyDescent="0.3">
      <c r="A106" s="293" t="s">
        <v>504</v>
      </c>
      <c r="B106" s="304">
        <v>3.5799999999999998E-2</v>
      </c>
      <c r="C106" s="304">
        <v>3.6299999999999999E-2</v>
      </c>
      <c r="D106" s="295">
        <v>12202725.310000001</v>
      </c>
      <c r="E106" s="295">
        <v>12261378.65</v>
      </c>
      <c r="F106" s="295">
        <v>12261378.65</v>
      </c>
      <c r="G106" s="295">
        <v>12261378.65</v>
      </c>
      <c r="H106" s="295">
        <v>12261378.65</v>
      </c>
      <c r="I106" s="295">
        <v>12242379.08</v>
      </c>
      <c r="J106" s="295">
        <v>12223379.51</v>
      </c>
      <c r="K106" s="295">
        <v>12223379.51</v>
      </c>
      <c r="L106" s="295">
        <v>12223379.51</v>
      </c>
      <c r="M106" s="295">
        <v>12223379.51</v>
      </c>
      <c r="N106" s="295">
        <v>12223379.51</v>
      </c>
      <c r="O106" s="295">
        <v>12223379.51</v>
      </c>
      <c r="P106" s="295">
        <f t="shared" si="11"/>
        <v>146830896.05000001</v>
      </c>
      <c r="Q106" s="295">
        <v>12223379.51</v>
      </c>
      <c r="R106" s="295">
        <v>12223379.51</v>
      </c>
      <c r="S106" s="295">
        <v>12223379.51</v>
      </c>
      <c r="T106" s="295">
        <v>12223379.51</v>
      </c>
      <c r="U106" s="295">
        <v>12223379.51</v>
      </c>
      <c r="V106" s="295">
        <v>12223379.51</v>
      </c>
      <c r="W106" s="295">
        <v>12223379.51</v>
      </c>
      <c r="X106" s="295">
        <v>12223379.51</v>
      </c>
      <c r="Y106" s="295">
        <v>12223379.51</v>
      </c>
      <c r="Z106" s="295">
        <v>12223379.51</v>
      </c>
      <c r="AA106" s="295">
        <v>12223379.51</v>
      </c>
      <c r="AB106" s="295">
        <v>12223379.51</v>
      </c>
      <c r="AC106" s="295">
        <f t="shared" si="12"/>
        <v>146680554.12</v>
      </c>
      <c r="AD106" s="295"/>
      <c r="AE106" s="305">
        <v>36404.800000000003</v>
      </c>
      <c r="AF106" s="305">
        <v>36579.78</v>
      </c>
      <c r="AG106" s="305">
        <v>36579.78</v>
      </c>
      <c r="AH106" s="305">
        <v>36579.78</v>
      </c>
      <c r="AI106" s="305">
        <v>36579.78</v>
      </c>
      <c r="AJ106" s="305">
        <v>36523.100000000006</v>
      </c>
      <c r="AK106" s="305">
        <f t="shared" si="9"/>
        <v>36466.42</v>
      </c>
      <c r="AL106" s="305">
        <f t="shared" si="9"/>
        <v>36466.42</v>
      </c>
      <c r="AM106" s="305">
        <f t="shared" si="9"/>
        <v>36466.42</v>
      </c>
      <c r="AN106" s="305">
        <f t="shared" si="8"/>
        <v>36466.42</v>
      </c>
      <c r="AO106" s="305">
        <f t="shared" si="8"/>
        <v>36466.42</v>
      </c>
      <c r="AP106" s="305">
        <f t="shared" si="8"/>
        <v>36466.42</v>
      </c>
      <c r="AQ106" s="295">
        <f t="shared" si="13"/>
        <v>438045.53999999992</v>
      </c>
      <c r="AR106" s="305">
        <f t="shared" si="17"/>
        <v>36975.72</v>
      </c>
      <c r="AS106" s="305">
        <f t="shared" si="17"/>
        <v>36975.72</v>
      </c>
      <c r="AT106" s="305">
        <f t="shared" si="17"/>
        <v>36975.72</v>
      </c>
      <c r="AU106" s="305">
        <f t="shared" si="16"/>
        <v>36975.72</v>
      </c>
      <c r="AV106" s="305">
        <f t="shared" si="16"/>
        <v>36975.72</v>
      </c>
      <c r="AW106" s="305">
        <f t="shared" si="16"/>
        <v>36975.72</v>
      </c>
      <c r="AX106" s="305">
        <f t="shared" si="16"/>
        <v>36975.72</v>
      </c>
      <c r="AY106" s="305">
        <f t="shared" si="16"/>
        <v>36975.72</v>
      </c>
      <c r="AZ106" s="305">
        <f t="shared" si="16"/>
        <v>36975.72</v>
      </c>
      <c r="BA106" s="305">
        <f t="shared" si="19"/>
        <v>36975.72</v>
      </c>
      <c r="BB106" s="305">
        <f t="shared" si="19"/>
        <v>36975.72</v>
      </c>
      <c r="BC106" s="305">
        <f t="shared" si="19"/>
        <v>36975.72</v>
      </c>
      <c r="BD106" s="295">
        <f t="shared" si="14"/>
        <v>443708.6399999999</v>
      </c>
      <c r="BE106" s="305"/>
      <c r="BF106" s="305"/>
      <c r="BG106" s="305"/>
      <c r="BH106" s="305"/>
      <c r="BI106" s="305"/>
      <c r="BJ106" s="305"/>
      <c r="BK106" s="305"/>
      <c r="BL106" s="305"/>
      <c r="BM106" s="305"/>
      <c r="BN106" s="305"/>
      <c r="BO106" s="305"/>
      <c r="BP106" s="305"/>
      <c r="BQ106" s="305"/>
      <c r="BR106" s="305"/>
      <c r="BS106" s="305"/>
      <c r="BT106" s="305"/>
      <c r="BU106" s="305"/>
      <c r="BV106" s="305"/>
      <c r="BW106" s="305"/>
      <c r="BX106" s="305"/>
      <c r="BY106" s="305"/>
      <c r="BZ106" s="305"/>
      <c r="CA106" s="305"/>
      <c r="CB106" s="305"/>
      <c r="CC106" s="305"/>
      <c r="CD106" s="305"/>
    </row>
    <row r="107" spans="1:82" x14ac:dyDescent="0.3">
      <c r="A107" s="293" t="s">
        <v>505</v>
      </c>
      <c r="B107" s="304">
        <v>1.3200000000000002E-2</v>
      </c>
      <c r="C107" s="304">
        <v>1.5800000000000002E-2</v>
      </c>
      <c r="D107" s="295">
        <v>216636.03</v>
      </c>
      <c r="E107" s="295">
        <v>216636.03</v>
      </c>
      <c r="F107" s="295">
        <v>216636.03</v>
      </c>
      <c r="G107" s="295">
        <v>216636.03</v>
      </c>
      <c r="H107" s="295">
        <v>216636.03</v>
      </c>
      <c r="I107" s="295">
        <v>221266.81</v>
      </c>
      <c r="J107" s="295">
        <v>225897.58</v>
      </c>
      <c r="K107" s="295">
        <v>225897.58</v>
      </c>
      <c r="L107" s="295">
        <v>225897.58</v>
      </c>
      <c r="M107" s="295">
        <v>225897.58</v>
      </c>
      <c r="N107" s="295">
        <v>225897.58</v>
      </c>
      <c r="O107" s="295">
        <v>225897.58</v>
      </c>
      <c r="P107" s="295">
        <f t="shared" si="11"/>
        <v>2659832.4400000004</v>
      </c>
      <c r="Q107" s="295">
        <v>225897.58</v>
      </c>
      <c r="R107" s="295">
        <v>225897.58</v>
      </c>
      <c r="S107" s="295">
        <v>225897.58</v>
      </c>
      <c r="T107" s="295">
        <v>225897.58</v>
      </c>
      <c r="U107" s="295">
        <v>225897.58</v>
      </c>
      <c r="V107" s="295">
        <v>225897.58</v>
      </c>
      <c r="W107" s="295">
        <v>225897.58</v>
      </c>
      <c r="X107" s="295">
        <v>225897.58</v>
      </c>
      <c r="Y107" s="295">
        <v>225897.58</v>
      </c>
      <c r="Z107" s="295">
        <v>225897.58</v>
      </c>
      <c r="AA107" s="295">
        <v>225897.58</v>
      </c>
      <c r="AB107" s="295">
        <v>225897.58</v>
      </c>
      <c r="AC107" s="295">
        <f t="shared" si="12"/>
        <v>2710770.9600000004</v>
      </c>
      <c r="AD107" s="295"/>
      <c r="AE107" s="305">
        <v>238.29</v>
      </c>
      <c r="AF107" s="305">
        <v>238.29</v>
      </c>
      <c r="AG107" s="305">
        <v>238.29</v>
      </c>
      <c r="AH107" s="305">
        <v>238.29</v>
      </c>
      <c r="AI107" s="305">
        <v>238.29</v>
      </c>
      <c r="AJ107" s="305">
        <v>243.4</v>
      </c>
      <c r="AK107" s="305">
        <f t="shared" si="9"/>
        <v>248.49</v>
      </c>
      <c r="AL107" s="305">
        <f t="shared" si="9"/>
        <v>248.49</v>
      </c>
      <c r="AM107" s="305">
        <f t="shared" si="9"/>
        <v>248.49</v>
      </c>
      <c r="AN107" s="305">
        <f t="shared" si="8"/>
        <v>248.49</v>
      </c>
      <c r="AO107" s="305">
        <f t="shared" si="8"/>
        <v>248.49</v>
      </c>
      <c r="AP107" s="305">
        <f t="shared" si="8"/>
        <v>248.49</v>
      </c>
      <c r="AQ107" s="295">
        <f t="shared" si="13"/>
        <v>2925.79</v>
      </c>
      <c r="AR107" s="305">
        <f t="shared" si="17"/>
        <v>297.43</v>
      </c>
      <c r="AS107" s="305">
        <f t="shared" si="17"/>
        <v>297.43</v>
      </c>
      <c r="AT107" s="305">
        <f t="shared" si="17"/>
        <v>297.43</v>
      </c>
      <c r="AU107" s="305">
        <f t="shared" si="16"/>
        <v>297.43</v>
      </c>
      <c r="AV107" s="305">
        <f t="shared" si="16"/>
        <v>297.43</v>
      </c>
      <c r="AW107" s="305">
        <f t="shared" si="16"/>
        <v>297.43</v>
      </c>
      <c r="AX107" s="305">
        <f t="shared" si="16"/>
        <v>297.43</v>
      </c>
      <c r="AY107" s="305">
        <f t="shared" si="16"/>
        <v>297.43</v>
      </c>
      <c r="AZ107" s="305">
        <f t="shared" si="16"/>
        <v>297.43</v>
      </c>
      <c r="BA107" s="305">
        <f t="shared" si="19"/>
        <v>297.43</v>
      </c>
      <c r="BB107" s="305">
        <f t="shared" si="19"/>
        <v>297.43</v>
      </c>
      <c r="BC107" s="305">
        <f t="shared" si="19"/>
        <v>297.43</v>
      </c>
      <c r="BD107" s="295">
        <f t="shared" si="14"/>
        <v>3569.1599999999994</v>
      </c>
      <c r="BE107" s="305">
        <f>BD107</f>
        <v>3569.1599999999994</v>
      </c>
      <c r="BF107" s="305"/>
      <c r="BG107" s="305"/>
      <c r="BH107" s="305"/>
      <c r="BI107" s="305"/>
      <c r="BJ107" s="305"/>
      <c r="BK107" s="305"/>
      <c r="BL107" s="305"/>
      <c r="BM107" s="305"/>
      <c r="BN107" s="305"/>
      <c r="BO107" s="305"/>
      <c r="BP107" s="305"/>
      <c r="BQ107" s="305"/>
      <c r="BR107" s="305"/>
      <c r="BS107" s="305"/>
      <c r="BT107" s="305"/>
      <c r="BU107" s="305"/>
      <c r="BV107" s="305"/>
      <c r="BW107" s="305"/>
      <c r="BX107" s="305"/>
      <c r="BY107" s="305"/>
      <c r="BZ107" s="305"/>
      <c r="CA107" s="305"/>
      <c r="CB107" s="305"/>
      <c r="CC107" s="305"/>
      <c r="CD107" s="305"/>
    </row>
    <row r="108" spans="1:82" x14ac:dyDescent="0.3">
      <c r="A108" s="293" t="s">
        <v>506</v>
      </c>
      <c r="B108" s="304">
        <v>1.3200000000000002E-2</v>
      </c>
      <c r="C108" s="304">
        <v>1.5800000000000002E-2</v>
      </c>
      <c r="D108" s="295">
        <v>14022223.16</v>
      </c>
      <c r="E108" s="295">
        <v>14022223.16</v>
      </c>
      <c r="F108" s="295">
        <v>14019019.84</v>
      </c>
      <c r="G108" s="295">
        <v>14015816.51</v>
      </c>
      <c r="H108" s="295">
        <v>14015816.51</v>
      </c>
      <c r="I108" s="295">
        <v>14008140.609999999</v>
      </c>
      <c r="J108" s="295">
        <v>14000464.699999999</v>
      </c>
      <c r="K108" s="295">
        <v>14000464.699999999</v>
      </c>
      <c r="L108" s="295">
        <v>14000464.699999999</v>
      </c>
      <c r="M108" s="295">
        <v>14000464.699999999</v>
      </c>
      <c r="N108" s="295">
        <v>14000464.699999999</v>
      </c>
      <c r="O108" s="295">
        <v>14000464.699999999</v>
      </c>
      <c r="P108" s="295">
        <f t="shared" si="11"/>
        <v>168106027.98999998</v>
      </c>
      <c r="Q108" s="295">
        <v>14000464.699999999</v>
      </c>
      <c r="R108" s="295">
        <v>14000464.699999999</v>
      </c>
      <c r="S108" s="295">
        <v>14000464.699999999</v>
      </c>
      <c r="T108" s="295">
        <v>14000464.699999999</v>
      </c>
      <c r="U108" s="295">
        <v>14000464.699999999</v>
      </c>
      <c r="V108" s="295">
        <v>14000464.699999999</v>
      </c>
      <c r="W108" s="295">
        <v>14000464.699999999</v>
      </c>
      <c r="X108" s="295">
        <v>14000464.699999999</v>
      </c>
      <c r="Y108" s="295">
        <v>14000464.699999999</v>
      </c>
      <c r="Z108" s="295">
        <v>14000464.699999999</v>
      </c>
      <c r="AA108" s="295">
        <v>14000464.699999999</v>
      </c>
      <c r="AB108" s="295">
        <v>14000464.699999999</v>
      </c>
      <c r="AC108" s="295">
        <f t="shared" si="12"/>
        <v>168005576.39999998</v>
      </c>
      <c r="AD108" s="295"/>
      <c r="AE108" s="305">
        <v>15424.439999999999</v>
      </c>
      <c r="AF108" s="305">
        <v>15424.439999999999</v>
      </c>
      <c r="AG108" s="305">
        <v>15420.92</v>
      </c>
      <c r="AH108" s="305">
        <v>15417.4</v>
      </c>
      <c r="AI108" s="305">
        <v>15417.4</v>
      </c>
      <c r="AJ108" s="305">
        <v>15408.96</v>
      </c>
      <c r="AK108" s="305">
        <f t="shared" si="9"/>
        <v>15400.51</v>
      </c>
      <c r="AL108" s="305">
        <f t="shared" si="9"/>
        <v>15400.51</v>
      </c>
      <c r="AM108" s="305">
        <f t="shared" si="9"/>
        <v>15400.51</v>
      </c>
      <c r="AN108" s="305">
        <f t="shared" si="8"/>
        <v>15400.51</v>
      </c>
      <c r="AO108" s="305">
        <f t="shared" si="8"/>
        <v>15400.51</v>
      </c>
      <c r="AP108" s="305">
        <f t="shared" si="8"/>
        <v>15400.51</v>
      </c>
      <c r="AQ108" s="295">
        <f t="shared" si="13"/>
        <v>184916.62000000002</v>
      </c>
      <c r="AR108" s="305">
        <f t="shared" si="17"/>
        <v>18433.95</v>
      </c>
      <c r="AS108" s="305">
        <f t="shared" si="17"/>
        <v>18433.95</v>
      </c>
      <c r="AT108" s="305">
        <f t="shared" si="17"/>
        <v>18433.95</v>
      </c>
      <c r="AU108" s="305">
        <f t="shared" si="16"/>
        <v>18433.95</v>
      </c>
      <c r="AV108" s="305">
        <f t="shared" si="16"/>
        <v>18433.95</v>
      </c>
      <c r="AW108" s="305">
        <f t="shared" si="16"/>
        <v>18433.95</v>
      </c>
      <c r="AX108" s="305">
        <f t="shared" si="16"/>
        <v>18433.95</v>
      </c>
      <c r="AY108" s="305">
        <f t="shared" si="16"/>
        <v>18433.95</v>
      </c>
      <c r="AZ108" s="305">
        <f t="shared" si="16"/>
        <v>18433.95</v>
      </c>
      <c r="BA108" s="305">
        <f t="shared" si="19"/>
        <v>18433.95</v>
      </c>
      <c r="BB108" s="305">
        <f t="shared" si="19"/>
        <v>18433.95</v>
      </c>
      <c r="BC108" s="305">
        <f t="shared" si="19"/>
        <v>18433.95</v>
      </c>
      <c r="BD108" s="295">
        <f t="shared" si="14"/>
        <v>221207.40000000005</v>
      </c>
      <c r="BE108" s="305"/>
      <c r="BF108" s="305"/>
      <c r="BG108" s="305"/>
      <c r="BH108" s="305"/>
      <c r="BI108" s="305"/>
      <c r="BJ108" s="305"/>
      <c r="BK108" s="305"/>
      <c r="BL108" s="305"/>
      <c r="BM108" s="305"/>
      <c r="BN108" s="305"/>
      <c r="BO108" s="305"/>
      <c r="BP108" s="305"/>
      <c r="BQ108" s="305"/>
      <c r="BR108" s="305"/>
      <c r="BS108" s="305"/>
      <c r="BT108" s="305"/>
      <c r="BU108" s="305"/>
      <c r="BV108" s="305"/>
      <c r="BW108" s="305"/>
      <c r="BX108" s="305"/>
      <c r="BY108" s="305"/>
      <c r="BZ108" s="305"/>
      <c r="CA108" s="305"/>
      <c r="CB108" s="305"/>
      <c r="CC108" s="305"/>
      <c r="CD108" s="305"/>
    </row>
    <row r="109" spans="1:82" x14ac:dyDescent="0.3">
      <c r="A109" s="293" t="s">
        <v>507</v>
      </c>
      <c r="B109" s="304">
        <v>4.3800000000000006E-2</v>
      </c>
      <c r="C109" s="304">
        <v>4.7899999999999998E-2</v>
      </c>
      <c r="D109" s="295">
        <v>951198.87</v>
      </c>
      <c r="E109" s="295">
        <v>951198.87</v>
      </c>
      <c r="F109" s="295">
        <v>951198.87</v>
      </c>
      <c r="G109" s="295">
        <v>951198.87</v>
      </c>
      <c r="H109" s="295">
        <v>951198.87</v>
      </c>
      <c r="I109" s="295">
        <v>951198.87</v>
      </c>
      <c r="J109" s="295">
        <v>951198.87</v>
      </c>
      <c r="K109" s="295">
        <v>951198.87</v>
      </c>
      <c r="L109" s="295">
        <v>951198.87</v>
      </c>
      <c r="M109" s="295">
        <v>951198.87</v>
      </c>
      <c r="N109" s="295">
        <v>951198.87</v>
      </c>
      <c r="O109" s="295">
        <v>951198.87</v>
      </c>
      <c r="P109" s="295">
        <f t="shared" si="11"/>
        <v>11414386.439999998</v>
      </c>
      <c r="Q109" s="295">
        <v>951198.87</v>
      </c>
      <c r="R109" s="295">
        <v>951198.87</v>
      </c>
      <c r="S109" s="295">
        <v>951198.87</v>
      </c>
      <c r="T109" s="295">
        <v>951198.87</v>
      </c>
      <c r="U109" s="295">
        <v>951198.87</v>
      </c>
      <c r="V109" s="295">
        <v>951198.87</v>
      </c>
      <c r="W109" s="295">
        <v>951198.87</v>
      </c>
      <c r="X109" s="295">
        <v>951198.87</v>
      </c>
      <c r="Y109" s="295">
        <v>951198.87</v>
      </c>
      <c r="Z109" s="295">
        <v>951198.87</v>
      </c>
      <c r="AA109" s="295">
        <v>951198.87</v>
      </c>
      <c r="AB109" s="295">
        <v>951198.87</v>
      </c>
      <c r="AC109" s="295">
        <f t="shared" si="12"/>
        <v>11414386.439999998</v>
      </c>
      <c r="AD109" s="295"/>
      <c r="AE109" s="305">
        <v>3471.88</v>
      </c>
      <c r="AF109" s="305">
        <v>3471.88</v>
      </c>
      <c r="AG109" s="305">
        <v>3471.88</v>
      </c>
      <c r="AH109" s="305">
        <v>3471.88</v>
      </c>
      <c r="AI109" s="305">
        <v>3471.88</v>
      </c>
      <c r="AJ109" s="305">
        <v>3471.88</v>
      </c>
      <c r="AK109" s="305">
        <f t="shared" si="9"/>
        <v>3471.88</v>
      </c>
      <c r="AL109" s="305">
        <f t="shared" si="9"/>
        <v>3471.88</v>
      </c>
      <c r="AM109" s="305">
        <f t="shared" si="9"/>
        <v>3471.88</v>
      </c>
      <c r="AN109" s="305">
        <f t="shared" si="8"/>
        <v>3471.88</v>
      </c>
      <c r="AO109" s="305">
        <f t="shared" si="8"/>
        <v>3471.88</v>
      </c>
      <c r="AP109" s="305">
        <f t="shared" si="8"/>
        <v>3471.88</v>
      </c>
      <c r="AQ109" s="295">
        <f t="shared" si="13"/>
        <v>41662.559999999998</v>
      </c>
      <c r="AR109" s="305">
        <f t="shared" si="17"/>
        <v>3796.87</v>
      </c>
      <c r="AS109" s="305">
        <f t="shared" si="17"/>
        <v>3796.87</v>
      </c>
      <c r="AT109" s="305">
        <f t="shared" si="17"/>
        <v>3796.87</v>
      </c>
      <c r="AU109" s="305">
        <f t="shared" si="16"/>
        <v>3796.87</v>
      </c>
      <c r="AV109" s="305">
        <f t="shared" si="16"/>
        <v>3796.87</v>
      </c>
      <c r="AW109" s="305">
        <f t="shared" si="16"/>
        <v>3796.87</v>
      </c>
      <c r="AX109" s="305">
        <f t="shared" si="16"/>
        <v>3796.87</v>
      </c>
      <c r="AY109" s="305">
        <f t="shared" si="16"/>
        <v>3796.87</v>
      </c>
      <c r="AZ109" s="305">
        <f t="shared" si="16"/>
        <v>3796.87</v>
      </c>
      <c r="BA109" s="305">
        <f t="shared" si="19"/>
        <v>3796.87</v>
      </c>
      <c r="BB109" s="305">
        <f t="shared" si="19"/>
        <v>3796.87</v>
      </c>
      <c r="BC109" s="305">
        <f t="shared" si="19"/>
        <v>3796.87</v>
      </c>
      <c r="BD109" s="295">
        <f t="shared" si="14"/>
        <v>45562.44</v>
      </c>
      <c r="BE109" s="305"/>
      <c r="BF109" s="305"/>
      <c r="BG109" s="305"/>
      <c r="BH109" s="305"/>
      <c r="BI109" s="305"/>
      <c r="BJ109" s="305"/>
      <c r="BK109" s="305"/>
      <c r="BL109" s="305"/>
      <c r="BM109" s="305"/>
      <c r="BN109" s="305"/>
      <c r="BO109" s="305"/>
      <c r="BP109" s="305"/>
      <c r="BQ109" s="305"/>
      <c r="BR109" s="305"/>
      <c r="BS109" s="305"/>
      <c r="BT109" s="305"/>
      <c r="BU109" s="305"/>
      <c r="BV109" s="305"/>
      <c r="BW109" s="305"/>
      <c r="BX109" s="305"/>
      <c r="BY109" s="305"/>
      <c r="BZ109" s="305"/>
      <c r="CA109" s="305"/>
      <c r="CB109" s="305"/>
      <c r="CC109" s="305"/>
      <c r="CD109" s="305"/>
    </row>
    <row r="110" spans="1:82" x14ac:dyDescent="0.3">
      <c r="A110" s="293" t="s">
        <v>508</v>
      </c>
      <c r="B110" s="304">
        <v>1.29E-2</v>
      </c>
      <c r="C110" s="304">
        <v>1.67E-2</v>
      </c>
      <c r="D110" s="295">
        <v>2462458.14</v>
      </c>
      <c r="E110" s="295">
        <v>2462458.14</v>
      </c>
      <c r="F110" s="295">
        <v>2462458.14</v>
      </c>
      <c r="G110" s="295">
        <v>2462458.14</v>
      </c>
      <c r="H110" s="295">
        <v>2462458.14</v>
      </c>
      <c r="I110" s="295">
        <v>2499558.52</v>
      </c>
      <c r="J110" s="295">
        <v>2536658.89</v>
      </c>
      <c r="K110" s="295">
        <v>2536658.89</v>
      </c>
      <c r="L110" s="295">
        <v>2536658.89</v>
      </c>
      <c r="M110" s="295">
        <v>2536658.89</v>
      </c>
      <c r="N110" s="295">
        <v>2536658.89</v>
      </c>
      <c r="O110" s="295">
        <v>2536658.89</v>
      </c>
      <c r="P110" s="295">
        <f t="shared" si="11"/>
        <v>30031802.560000002</v>
      </c>
      <c r="Q110" s="295">
        <v>2536658.89</v>
      </c>
      <c r="R110" s="295">
        <v>2536658.89</v>
      </c>
      <c r="S110" s="295">
        <v>2536658.89</v>
      </c>
      <c r="T110" s="295">
        <v>2536658.89</v>
      </c>
      <c r="U110" s="295">
        <v>2536658.89</v>
      </c>
      <c r="V110" s="295">
        <v>2536658.89</v>
      </c>
      <c r="W110" s="295">
        <v>2536658.89</v>
      </c>
      <c r="X110" s="295">
        <v>2536658.89</v>
      </c>
      <c r="Y110" s="295">
        <v>2536658.89</v>
      </c>
      <c r="Z110" s="295">
        <v>2536658.89</v>
      </c>
      <c r="AA110" s="295">
        <v>2536658.89</v>
      </c>
      <c r="AB110" s="295">
        <v>2536658.89</v>
      </c>
      <c r="AC110" s="295">
        <f t="shared" si="12"/>
        <v>30439906.680000003</v>
      </c>
      <c r="AD110" s="295"/>
      <c r="AE110" s="305">
        <v>2647.14</v>
      </c>
      <c r="AF110" s="305">
        <v>2647.14</v>
      </c>
      <c r="AG110" s="305">
        <v>2647.14</v>
      </c>
      <c r="AH110" s="305">
        <v>2647.14</v>
      </c>
      <c r="AI110" s="305">
        <v>2647.14</v>
      </c>
      <c r="AJ110" s="305">
        <v>2687.03</v>
      </c>
      <c r="AK110" s="305">
        <f t="shared" si="9"/>
        <v>2726.91</v>
      </c>
      <c r="AL110" s="305">
        <f t="shared" si="9"/>
        <v>2726.91</v>
      </c>
      <c r="AM110" s="305">
        <f t="shared" si="9"/>
        <v>2726.91</v>
      </c>
      <c r="AN110" s="305">
        <f t="shared" si="8"/>
        <v>2726.91</v>
      </c>
      <c r="AO110" s="305">
        <f t="shared" si="8"/>
        <v>2726.91</v>
      </c>
      <c r="AP110" s="305">
        <f t="shared" si="8"/>
        <v>2726.91</v>
      </c>
      <c r="AQ110" s="295">
        <f t="shared" si="13"/>
        <v>32284.19</v>
      </c>
      <c r="AR110" s="305">
        <f t="shared" si="17"/>
        <v>3530.18</v>
      </c>
      <c r="AS110" s="305">
        <f t="shared" si="17"/>
        <v>3530.18</v>
      </c>
      <c r="AT110" s="305">
        <f t="shared" si="17"/>
        <v>3530.18</v>
      </c>
      <c r="AU110" s="305">
        <f t="shared" si="16"/>
        <v>3530.18</v>
      </c>
      <c r="AV110" s="305">
        <f t="shared" si="16"/>
        <v>3530.18</v>
      </c>
      <c r="AW110" s="305">
        <f t="shared" si="16"/>
        <v>3530.18</v>
      </c>
      <c r="AX110" s="305">
        <f t="shared" si="16"/>
        <v>3530.18</v>
      </c>
      <c r="AY110" s="305">
        <f t="shared" si="16"/>
        <v>3530.18</v>
      </c>
      <c r="AZ110" s="305">
        <f t="shared" si="16"/>
        <v>3530.18</v>
      </c>
      <c r="BA110" s="305">
        <f t="shared" si="19"/>
        <v>3530.18</v>
      </c>
      <c r="BB110" s="305">
        <f t="shared" si="19"/>
        <v>3530.18</v>
      </c>
      <c r="BC110" s="305">
        <f t="shared" si="19"/>
        <v>3530.18</v>
      </c>
      <c r="BD110" s="295">
        <f t="shared" si="14"/>
        <v>42362.159999999996</v>
      </c>
      <c r="BE110" s="305">
        <f>BD110</f>
        <v>42362.159999999996</v>
      </c>
      <c r="BF110" s="305"/>
      <c r="BG110" s="305"/>
      <c r="BH110" s="305"/>
      <c r="BI110" s="305"/>
      <c r="BJ110" s="305"/>
      <c r="BK110" s="305"/>
      <c r="BL110" s="305"/>
      <c r="BM110" s="305"/>
      <c r="BN110" s="305"/>
      <c r="BO110" s="305"/>
      <c r="BP110" s="305"/>
      <c r="BQ110" s="305"/>
      <c r="BR110" s="305"/>
      <c r="BS110" s="305"/>
      <c r="BT110" s="305"/>
      <c r="BU110" s="305"/>
      <c r="BV110" s="305"/>
      <c r="BW110" s="305"/>
      <c r="BX110" s="305"/>
      <c r="BY110" s="305"/>
      <c r="BZ110" s="305"/>
      <c r="CA110" s="305"/>
      <c r="CB110" s="305"/>
      <c r="CC110" s="305"/>
      <c r="CD110" s="305"/>
    </row>
    <row r="111" spans="1:82" x14ac:dyDescent="0.3">
      <c r="A111" s="293" t="s">
        <v>509</v>
      </c>
      <c r="B111" s="304">
        <v>1.29E-2</v>
      </c>
      <c r="C111" s="304">
        <v>1.67E-2</v>
      </c>
      <c r="D111" s="295">
        <v>31025660.57</v>
      </c>
      <c r="E111" s="295">
        <v>31025660.57</v>
      </c>
      <c r="F111" s="295">
        <v>31019368.41</v>
      </c>
      <c r="G111" s="295">
        <v>31022197.77</v>
      </c>
      <c r="H111" s="295">
        <v>31031319.280000001</v>
      </c>
      <c r="I111" s="295">
        <v>31031319.280000001</v>
      </c>
      <c r="J111" s="295">
        <v>31031319.280000001</v>
      </c>
      <c r="K111" s="295">
        <v>31032615.280000001</v>
      </c>
      <c r="L111" s="295">
        <v>31033911.280000001</v>
      </c>
      <c r="M111" s="295">
        <v>31033911.280000001</v>
      </c>
      <c r="N111" s="295">
        <v>31033911.280000001</v>
      </c>
      <c r="O111" s="295">
        <v>31033911.280000001</v>
      </c>
      <c r="P111" s="295">
        <f t="shared" si="11"/>
        <v>372355105.55999994</v>
      </c>
      <c r="Q111" s="295">
        <v>31033911.280000001</v>
      </c>
      <c r="R111" s="295">
        <v>31033911.280000001</v>
      </c>
      <c r="S111" s="295">
        <v>31033911.280000001</v>
      </c>
      <c r="T111" s="295">
        <v>31033911.280000001</v>
      </c>
      <c r="U111" s="295">
        <v>31033911.280000001</v>
      </c>
      <c r="V111" s="295">
        <v>31033911.280000001</v>
      </c>
      <c r="W111" s="295">
        <v>31033911.280000001</v>
      </c>
      <c r="X111" s="295">
        <v>31033911.280000001</v>
      </c>
      <c r="Y111" s="295">
        <v>31033911.280000001</v>
      </c>
      <c r="Z111" s="295">
        <v>31033911.280000001</v>
      </c>
      <c r="AA111" s="295">
        <v>31033911.280000001</v>
      </c>
      <c r="AB111" s="295">
        <v>31033911.280000001</v>
      </c>
      <c r="AC111" s="295">
        <f t="shared" si="12"/>
        <v>372406935.3599999</v>
      </c>
      <c r="AD111" s="295"/>
      <c r="AE111" s="305">
        <v>33352.579999999994</v>
      </c>
      <c r="AF111" s="305">
        <v>33352.579999999994</v>
      </c>
      <c r="AG111" s="305">
        <v>33345.82</v>
      </c>
      <c r="AH111" s="305">
        <v>33348.86</v>
      </c>
      <c r="AI111" s="305">
        <v>33358.670000000006</v>
      </c>
      <c r="AJ111" s="305">
        <v>33358.670000000006</v>
      </c>
      <c r="AK111" s="305">
        <f t="shared" si="9"/>
        <v>33358.67</v>
      </c>
      <c r="AL111" s="305">
        <f t="shared" si="9"/>
        <v>33360.06</v>
      </c>
      <c r="AM111" s="305">
        <f t="shared" si="9"/>
        <v>33361.449999999997</v>
      </c>
      <c r="AN111" s="305">
        <f t="shared" si="9"/>
        <v>33361.449999999997</v>
      </c>
      <c r="AO111" s="305">
        <f t="shared" si="9"/>
        <v>33361.449999999997</v>
      </c>
      <c r="AP111" s="305">
        <f t="shared" si="9"/>
        <v>33361.449999999997</v>
      </c>
      <c r="AQ111" s="295">
        <f t="shared" si="13"/>
        <v>400281.71</v>
      </c>
      <c r="AR111" s="305">
        <f t="shared" si="17"/>
        <v>43188.86</v>
      </c>
      <c r="AS111" s="305">
        <f t="shared" si="17"/>
        <v>43188.86</v>
      </c>
      <c r="AT111" s="305">
        <f t="shared" si="17"/>
        <v>43188.86</v>
      </c>
      <c r="AU111" s="305">
        <f t="shared" si="16"/>
        <v>43188.86</v>
      </c>
      <c r="AV111" s="305">
        <f t="shared" si="16"/>
        <v>43188.86</v>
      </c>
      <c r="AW111" s="305">
        <f t="shared" si="16"/>
        <v>43188.86</v>
      </c>
      <c r="AX111" s="305">
        <f t="shared" si="16"/>
        <v>43188.86</v>
      </c>
      <c r="AY111" s="305">
        <f t="shared" si="16"/>
        <v>43188.86</v>
      </c>
      <c r="AZ111" s="305">
        <f t="shared" si="16"/>
        <v>43188.86</v>
      </c>
      <c r="BA111" s="305">
        <f t="shared" si="19"/>
        <v>43188.86</v>
      </c>
      <c r="BB111" s="305">
        <f t="shared" si="19"/>
        <v>43188.86</v>
      </c>
      <c r="BC111" s="305">
        <f t="shared" si="19"/>
        <v>43188.86</v>
      </c>
      <c r="BD111" s="295">
        <f t="shared" si="14"/>
        <v>518266.31999999989</v>
      </c>
      <c r="BE111" s="305"/>
      <c r="BF111" s="305"/>
      <c r="BG111" s="305"/>
      <c r="BH111" s="305"/>
      <c r="BI111" s="305"/>
      <c r="BJ111" s="305"/>
      <c r="BK111" s="305"/>
      <c r="BL111" s="305"/>
      <c r="BM111" s="305"/>
      <c r="BN111" s="305"/>
      <c r="BO111" s="305"/>
      <c r="BP111" s="305"/>
      <c r="BQ111" s="305"/>
      <c r="BR111" s="305"/>
      <c r="BS111" s="305"/>
      <c r="BT111" s="305"/>
      <c r="BU111" s="305"/>
      <c r="BV111" s="305"/>
      <c r="BW111" s="305"/>
      <c r="BX111" s="305"/>
      <c r="BY111" s="305"/>
      <c r="BZ111" s="305"/>
      <c r="CA111" s="305"/>
      <c r="CB111" s="305"/>
      <c r="CC111" s="305"/>
      <c r="CD111" s="305"/>
    </row>
    <row r="112" spans="1:82" x14ac:dyDescent="0.3">
      <c r="A112" s="293" t="s">
        <v>510</v>
      </c>
      <c r="B112" s="304">
        <v>1.4800000000000001E-2</v>
      </c>
      <c r="C112" s="304">
        <v>1.9200000000000002E-2</v>
      </c>
      <c r="D112" s="295">
        <v>39305.67</v>
      </c>
      <c r="E112" s="295">
        <v>39305.67</v>
      </c>
      <c r="F112" s="295">
        <v>39305.67</v>
      </c>
      <c r="G112" s="295">
        <v>39305.67</v>
      </c>
      <c r="H112" s="295">
        <v>39305.67</v>
      </c>
      <c r="I112" s="295">
        <v>39305.67</v>
      </c>
      <c r="J112" s="295">
        <v>39305.67</v>
      </c>
      <c r="K112" s="295">
        <v>39305.67</v>
      </c>
      <c r="L112" s="295">
        <v>39305.67</v>
      </c>
      <c r="M112" s="295">
        <v>39305.67</v>
      </c>
      <c r="N112" s="295">
        <v>39305.67</v>
      </c>
      <c r="O112" s="295">
        <v>39305.67</v>
      </c>
      <c r="P112" s="295">
        <f t="shared" si="11"/>
        <v>471668.03999999986</v>
      </c>
      <c r="Q112" s="295">
        <v>39305.67</v>
      </c>
      <c r="R112" s="295">
        <v>39305.67</v>
      </c>
      <c r="S112" s="295">
        <v>39305.67</v>
      </c>
      <c r="T112" s="295">
        <v>39305.67</v>
      </c>
      <c r="U112" s="295">
        <v>39305.67</v>
      </c>
      <c r="V112" s="295">
        <v>39305.67</v>
      </c>
      <c r="W112" s="295">
        <v>39305.67</v>
      </c>
      <c r="X112" s="295">
        <v>39305.67</v>
      </c>
      <c r="Y112" s="295">
        <v>39305.67</v>
      </c>
      <c r="Z112" s="295">
        <v>39305.67</v>
      </c>
      <c r="AA112" s="295">
        <v>39305.67</v>
      </c>
      <c r="AB112" s="295">
        <v>39305.67</v>
      </c>
      <c r="AC112" s="295">
        <f t="shared" si="12"/>
        <v>471668.03999999986</v>
      </c>
      <c r="AD112" s="295"/>
      <c r="AE112" s="305">
        <v>48.47</v>
      </c>
      <c r="AF112" s="305">
        <v>48.47</v>
      </c>
      <c r="AG112" s="305">
        <v>48.47</v>
      </c>
      <c r="AH112" s="305">
        <v>48.47</v>
      </c>
      <c r="AI112" s="305">
        <v>48.47</v>
      </c>
      <c r="AJ112" s="305">
        <v>48.47</v>
      </c>
      <c r="AK112" s="305">
        <f t="shared" ref="AK112:AP154" si="20">ROUND(J112*$B112/12,2)</f>
        <v>48.48</v>
      </c>
      <c r="AL112" s="305">
        <f t="shared" si="20"/>
        <v>48.48</v>
      </c>
      <c r="AM112" s="305">
        <f t="shared" si="20"/>
        <v>48.48</v>
      </c>
      <c r="AN112" s="305">
        <f t="shared" si="20"/>
        <v>48.48</v>
      </c>
      <c r="AO112" s="305">
        <f t="shared" si="20"/>
        <v>48.48</v>
      </c>
      <c r="AP112" s="305">
        <f t="shared" si="20"/>
        <v>48.48</v>
      </c>
      <c r="AQ112" s="295">
        <f t="shared" si="13"/>
        <v>581.70000000000005</v>
      </c>
      <c r="AR112" s="305">
        <f t="shared" si="17"/>
        <v>62.89</v>
      </c>
      <c r="AS112" s="305">
        <f t="shared" si="17"/>
        <v>62.89</v>
      </c>
      <c r="AT112" s="305">
        <f t="shared" si="17"/>
        <v>62.89</v>
      </c>
      <c r="AU112" s="305">
        <f t="shared" si="16"/>
        <v>62.89</v>
      </c>
      <c r="AV112" s="305">
        <f t="shared" si="16"/>
        <v>62.89</v>
      </c>
      <c r="AW112" s="305">
        <f t="shared" si="16"/>
        <v>62.89</v>
      </c>
      <c r="AX112" s="305">
        <f t="shared" si="16"/>
        <v>62.89</v>
      </c>
      <c r="AY112" s="305">
        <f t="shared" si="16"/>
        <v>62.89</v>
      </c>
      <c r="AZ112" s="305">
        <f t="shared" si="16"/>
        <v>62.89</v>
      </c>
      <c r="BA112" s="305">
        <f t="shared" si="19"/>
        <v>62.89</v>
      </c>
      <c r="BB112" s="305">
        <f t="shared" si="19"/>
        <v>62.89</v>
      </c>
      <c r="BC112" s="305">
        <f t="shared" si="19"/>
        <v>62.89</v>
      </c>
      <c r="BD112" s="295">
        <f t="shared" si="14"/>
        <v>754.68</v>
      </c>
      <c r="BE112" s="305">
        <f t="shared" ref="BE112:BE113" si="21">BD112</f>
        <v>754.68</v>
      </c>
      <c r="BF112" s="305"/>
      <c r="BG112" s="305"/>
      <c r="BH112" s="305"/>
      <c r="BI112" s="305"/>
      <c r="BJ112" s="305"/>
      <c r="BK112" s="305"/>
      <c r="BL112" s="305"/>
      <c r="BM112" s="305"/>
      <c r="BN112" s="305"/>
      <c r="BO112" s="305"/>
      <c r="BP112" s="305"/>
      <c r="BQ112" s="305"/>
      <c r="BR112" s="305"/>
      <c r="BS112" s="305"/>
      <c r="BT112" s="305"/>
      <c r="BU112" s="305"/>
      <c r="BV112" s="305"/>
      <c r="BW112" s="305"/>
      <c r="BX112" s="305"/>
      <c r="BY112" s="305"/>
      <c r="BZ112" s="305"/>
      <c r="CA112" s="305"/>
      <c r="CB112" s="305"/>
      <c r="CC112" s="305"/>
      <c r="CD112" s="305"/>
    </row>
    <row r="113" spans="1:82" x14ac:dyDescent="0.3">
      <c r="A113" s="293" t="s">
        <v>511</v>
      </c>
      <c r="B113" s="304">
        <v>1.4800000000000001E-2</v>
      </c>
      <c r="C113" s="304">
        <v>1.9200000000000002E-2</v>
      </c>
      <c r="D113" s="295">
        <v>2789858.21</v>
      </c>
      <c r="E113" s="295">
        <v>2789858.21</v>
      </c>
      <c r="F113" s="295">
        <v>2789858.21</v>
      </c>
      <c r="G113" s="295">
        <v>2789858.21</v>
      </c>
      <c r="H113" s="295">
        <v>2789858.21</v>
      </c>
      <c r="I113" s="295">
        <v>2821052.91</v>
      </c>
      <c r="J113" s="295">
        <v>2852247.61</v>
      </c>
      <c r="K113" s="295">
        <v>2852247.61</v>
      </c>
      <c r="L113" s="295">
        <v>2852247.61</v>
      </c>
      <c r="M113" s="295">
        <v>2852247.61</v>
      </c>
      <c r="N113" s="295">
        <v>2852247.61</v>
      </c>
      <c r="O113" s="295">
        <v>2852247.61</v>
      </c>
      <c r="P113" s="295">
        <f t="shared" si="11"/>
        <v>33883829.619999997</v>
      </c>
      <c r="Q113" s="295">
        <v>2852247.61</v>
      </c>
      <c r="R113" s="295">
        <v>2852247.61</v>
      </c>
      <c r="S113" s="295">
        <v>2852247.61</v>
      </c>
      <c r="T113" s="295">
        <v>2852247.61</v>
      </c>
      <c r="U113" s="295">
        <v>2852247.61</v>
      </c>
      <c r="V113" s="295">
        <v>2852247.61</v>
      </c>
      <c r="W113" s="295">
        <v>2852247.61</v>
      </c>
      <c r="X113" s="295">
        <v>2852247.61</v>
      </c>
      <c r="Y113" s="295">
        <v>2852247.61</v>
      </c>
      <c r="Z113" s="295">
        <v>2852247.61</v>
      </c>
      <c r="AA113" s="295">
        <v>2852247.61</v>
      </c>
      <c r="AB113" s="295">
        <v>2852247.61</v>
      </c>
      <c r="AC113" s="295">
        <f t="shared" si="12"/>
        <v>34226971.32</v>
      </c>
      <c r="AD113" s="295"/>
      <c r="AE113" s="305">
        <v>3440.8199999999997</v>
      </c>
      <c r="AF113" s="305">
        <v>3440.8199999999997</v>
      </c>
      <c r="AG113" s="305">
        <v>3440.8199999999997</v>
      </c>
      <c r="AH113" s="305">
        <v>3440.8199999999997</v>
      </c>
      <c r="AI113" s="305">
        <v>3440.8199999999997</v>
      </c>
      <c r="AJ113" s="305">
        <v>3479.2999999999997</v>
      </c>
      <c r="AK113" s="305">
        <f t="shared" si="20"/>
        <v>3517.77</v>
      </c>
      <c r="AL113" s="305">
        <f t="shared" si="20"/>
        <v>3517.77</v>
      </c>
      <c r="AM113" s="305">
        <f t="shared" si="20"/>
        <v>3517.77</v>
      </c>
      <c r="AN113" s="305">
        <f t="shared" si="20"/>
        <v>3517.77</v>
      </c>
      <c r="AO113" s="305">
        <f t="shared" si="20"/>
        <v>3517.77</v>
      </c>
      <c r="AP113" s="305">
        <f t="shared" si="20"/>
        <v>3517.77</v>
      </c>
      <c r="AQ113" s="295">
        <f t="shared" si="13"/>
        <v>41790.01999999999</v>
      </c>
      <c r="AR113" s="305">
        <f t="shared" si="17"/>
        <v>4563.6000000000004</v>
      </c>
      <c r="AS113" s="305">
        <f t="shared" si="17"/>
        <v>4563.6000000000004</v>
      </c>
      <c r="AT113" s="305">
        <f t="shared" si="17"/>
        <v>4563.6000000000004</v>
      </c>
      <c r="AU113" s="305">
        <f t="shared" si="16"/>
        <v>4563.6000000000004</v>
      </c>
      <c r="AV113" s="305">
        <f t="shared" si="16"/>
        <v>4563.6000000000004</v>
      </c>
      <c r="AW113" s="305">
        <f t="shared" si="16"/>
        <v>4563.6000000000004</v>
      </c>
      <c r="AX113" s="305">
        <f t="shared" si="16"/>
        <v>4563.6000000000004</v>
      </c>
      <c r="AY113" s="305">
        <f t="shared" si="16"/>
        <v>4563.6000000000004</v>
      </c>
      <c r="AZ113" s="305">
        <f t="shared" si="16"/>
        <v>4563.6000000000004</v>
      </c>
      <c r="BA113" s="305">
        <f t="shared" si="19"/>
        <v>4563.6000000000004</v>
      </c>
      <c r="BB113" s="305">
        <f t="shared" si="19"/>
        <v>4563.6000000000004</v>
      </c>
      <c r="BC113" s="305">
        <f t="shared" si="19"/>
        <v>4563.6000000000004</v>
      </c>
      <c r="BD113" s="295">
        <f t="shared" si="14"/>
        <v>54763.19999999999</v>
      </c>
      <c r="BE113" s="305">
        <f t="shared" si="21"/>
        <v>54763.19999999999</v>
      </c>
      <c r="BF113" s="305"/>
      <c r="BG113" s="305"/>
      <c r="BH113" s="305"/>
      <c r="BI113" s="305"/>
      <c r="BJ113" s="305"/>
      <c r="BK113" s="305"/>
      <c r="BL113" s="305"/>
      <c r="BM113" s="305"/>
      <c r="BN113" s="305"/>
      <c r="BO113" s="305"/>
      <c r="BP113" s="305"/>
      <c r="BQ113" s="305"/>
      <c r="BR113" s="305"/>
      <c r="BS113" s="305"/>
      <c r="BT113" s="305"/>
      <c r="BU113" s="305"/>
      <c r="BV113" s="305"/>
      <c r="BW113" s="305"/>
      <c r="BX113" s="305"/>
      <c r="BY113" s="305"/>
      <c r="BZ113" s="305"/>
      <c r="CA113" s="305"/>
      <c r="CB113" s="305"/>
      <c r="CC113" s="305"/>
      <c r="CD113" s="305"/>
    </row>
    <row r="114" spans="1:82" x14ac:dyDescent="0.3">
      <c r="A114" s="293" t="s">
        <v>512</v>
      </c>
      <c r="B114" s="304">
        <v>1.4800000000000001E-2</v>
      </c>
      <c r="C114" s="304">
        <v>1.9200000000000002E-2</v>
      </c>
      <c r="D114" s="295">
        <v>24633232.129999999</v>
      </c>
      <c r="E114" s="295">
        <v>24633232.129999999</v>
      </c>
      <c r="F114" s="295">
        <v>24633232.129999999</v>
      </c>
      <c r="G114" s="295">
        <v>24639247.98</v>
      </c>
      <c r="H114" s="295">
        <v>24645263.829999998</v>
      </c>
      <c r="I114" s="295">
        <v>24619217.620000001</v>
      </c>
      <c r="J114" s="295">
        <v>24651784.195</v>
      </c>
      <c r="K114" s="295">
        <v>24710396.989999998</v>
      </c>
      <c r="L114" s="295">
        <v>24744396.989999998</v>
      </c>
      <c r="M114" s="295">
        <v>26934691.169999998</v>
      </c>
      <c r="N114" s="295">
        <v>29090985.349999998</v>
      </c>
      <c r="O114" s="295">
        <v>29090985.349999998</v>
      </c>
      <c r="P114" s="295">
        <f t="shared" si="11"/>
        <v>307026665.86500001</v>
      </c>
      <c r="Q114" s="295">
        <v>29090985.349999998</v>
      </c>
      <c r="R114" s="295">
        <v>29090985.349999998</v>
      </c>
      <c r="S114" s="295">
        <v>29090985.349999998</v>
      </c>
      <c r="T114" s="295">
        <v>29090985.349999998</v>
      </c>
      <c r="U114" s="295">
        <v>29090985.349999998</v>
      </c>
      <c r="V114" s="295">
        <v>29090985.349999998</v>
      </c>
      <c r="W114" s="295">
        <v>29090985.349999998</v>
      </c>
      <c r="X114" s="295">
        <v>29090985.349999998</v>
      </c>
      <c r="Y114" s="295">
        <v>29090985.349999998</v>
      </c>
      <c r="Z114" s="295">
        <v>29090985.349999998</v>
      </c>
      <c r="AA114" s="295">
        <v>29090985.349999998</v>
      </c>
      <c r="AB114" s="295">
        <v>29090985.349999998</v>
      </c>
      <c r="AC114" s="295">
        <f t="shared" si="12"/>
        <v>349091824.20000005</v>
      </c>
      <c r="AD114" s="295"/>
      <c r="AE114" s="305">
        <v>30380.99</v>
      </c>
      <c r="AF114" s="305">
        <v>30380.99</v>
      </c>
      <c r="AG114" s="305">
        <v>30380.99</v>
      </c>
      <c r="AH114" s="305">
        <v>30388.409999999996</v>
      </c>
      <c r="AI114" s="305">
        <v>30395.829999999998</v>
      </c>
      <c r="AJ114" s="305">
        <v>30363.7</v>
      </c>
      <c r="AK114" s="305">
        <f t="shared" si="20"/>
        <v>30403.87</v>
      </c>
      <c r="AL114" s="305">
        <f t="shared" si="20"/>
        <v>30476.16</v>
      </c>
      <c r="AM114" s="305">
        <f t="shared" si="20"/>
        <v>30518.09</v>
      </c>
      <c r="AN114" s="305">
        <f t="shared" si="20"/>
        <v>33219.449999999997</v>
      </c>
      <c r="AO114" s="305">
        <f t="shared" si="20"/>
        <v>35878.879999999997</v>
      </c>
      <c r="AP114" s="305">
        <f t="shared" si="20"/>
        <v>35878.879999999997</v>
      </c>
      <c r="AQ114" s="295">
        <f t="shared" si="13"/>
        <v>378666.24000000005</v>
      </c>
      <c r="AR114" s="305">
        <f t="shared" si="17"/>
        <v>46545.58</v>
      </c>
      <c r="AS114" s="305">
        <f t="shared" si="17"/>
        <v>46545.58</v>
      </c>
      <c r="AT114" s="305">
        <f t="shared" si="17"/>
        <v>46545.58</v>
      </c>
      <c r="AU114" s="305">
        <f t="shared" si="16"/>
        <v>46545.58</v>
      </c>
      <c r="AV114" s="305">
        <f t="shared" si="16"/>
        <v>46545.58</v>
      </c>
      <c r="AW114" s="305">
        <f t="shared" si="16"/>
        <v>46545.58</v>
      </c>
      <c r="AX114" s="305">
        <f t="shared" si="16"/>
        <v>46545.58</v>
      </c>
      <c r="AY114" s="305">
        <f t="shared" si="16"/>
        <v>46545.58</v>
      </c>
      <c r="AZ114" s="305">
        <f t="shared" si="16"/>
        <v>46545.58</v>
      </c>
      <c r="BA114" s="305">
        <f t="shared" si="19"/>
        <v>46545.58</v>
      </c>
      <c r="BB114" s="305">
        <f t="shared" si="19"/>
        <v>46545.58</v>
      </c>
      <c r="BC114" s="305">
        <f t="shared" si="19"/>
        <v>46545.58</v>
      </c>
      <c r="BD114" s="295">
        <f t="shared" si="14"/>
        <v>558546.96000000008</v>
      </c>
      <c r="BE114" s="305"/>
      <c r="BF114" s="305"/>
      <c r="BG114" s="305"/>
      <c r="BH114" s="305"/>
      <c r="BI114" s="305"/>
      <c r="BJ114" s="305"/>
      <c r="BK114" s="305"/>
      <c r="BL114" s="305"/>
      <c r="BM114" s="305"/>
      <c r="BN114" s="305"/>
      <c r="BO114" s="305"/>
      <c r="BP114" s="305"/>
      <c r="BQ114" s="305"/>
      <c r="BR114" s="305"/>
      <c r="BS114" s="305"/>
      <c r="BT114" s="305"/>
      <c r="BU114" s="305"/>
      <c r="BV114" s="305"/>
      <c r="BW114" s="305"/>
      <c r="BX114" s="305"/>
      <c r="BY114" s="305"/>
      <c r="BZ114" s="305"/>
      <c r="CA114" s="305"/>
      <c r="CB114" s="305"/>
      <c r="CC114" s="305"/>
      <c r="CD114" s="305"/>
    </row>
    <row r="115" spans="1:82" x14ac:dyDescent="0.3">
      <c r="A115" s="293" t="s">
        <v>513</v>
      </c>
      <c r="B115" s="304">
        <v>3.4700000000000002E-2</v>
      </c>
      <c r="C115" s="304">
        <v>3.6400000000000002E-2</v>
      </c>
      <c r="D115" s="295">
        <v>12041998.279999999</v>
      </c>
      <c r="E115" s="295">
        <v>12041998.279999999</v>
      </c>
      <c r="F115" s="295">
        <v>12041998.279999999</v>
      </c>
      <c r="G115" s="295">
        <v>12041998.279999999</v>
      </c>
      <c r="H115" s="295">
        <v>12041998.279999999</v>
      </c>
      <c r="I115" s="295">
        <v>12041998.279999999</v>
      </c>
      <c r="J115" s="295">
        <v>12041998.279999999</v>
      </c>
      <c r="K115" s="295">
        <v>12041998.279999999</v>
      </c>
      <c r="L115" s="295">
        <v>12041998.279999999</v>
      </c>
      <c r="M115" s="295">
        <v>12041998.279999999</v>
      </c>
      <c r="N115" s="295">
        <v>12041998.279999999</v>
      </c>
      <c r="O115" s="295">
        <v>12041998.279999999</v>
      </c>
      <c r="P115" s="295">
        <f t="shared" si="11"/>
        <v>144503979.35999998</v>
      </c>
      <c r="Q115" s="295">
        <v>12041998.279999999</v>
      </c>
      <c r="R115" s="295">
        <v>12041998.279999999</v>
      </c>
      <c r="S115" s="295">
        <v>12041998.279999999</v>
      </c>
      <c r="T115" s="295">
        <v>12041998.279999999</v>
      </c>
      <c r="U115" s="295">
        <v>12041998.279999999</v>
      </c>
      <c r="V115" s="295">
        <v>12041998.279999999</v>
      </c>
      <c r="W115" s="295">
        <v>12041998.279999999</v>
      </c>
      <c r="X115" s="295">
        <v>12041998.279999999</v>
      </c>
      <c r="Y115" s="295">
        <v>12041998.279999999</v>
      </c>
      <c r="Z115" s="295">
        <v>12041998.279999999</v>
      </c>
      <c r="AA115" s="295">
        <v>12041998.279999999</v>
      </c>
      <c r="AB115" s="295">
        <v>12041998.279999999</v>
      </c>
      <c r="AC115" s="295">
        <f t="shared" si="12"/>
        <v>144503979.35999998</v>
      </c>
      <c r="AD115" s="295"/>
      <c r="AE115" s="305">
        <v>34821.449999999997</v>
      </c>
      <c r="AF115" s="305">
        <v>34821.449999999997</v>
      </c>
      <c r="AG115" s="305">
        <v>34821.449999999997</v>
      </c>
      <c r="AH115" s="305">
        <v>34821.449999999997</v>
      </c>
      <c r="AI115" s="305">
        <v>34821.449999999997</v>
      </c>
      <c r="AJ115" s="305">
        <v>34821.449999999997</v>
      </c>
      <c r="AK115" s="305">
        <f t="shared" si="20"/>
        <v>34821.449999999997</v>
      </c>
      <c r="AL115" s="305">
        <f t="shared" si="20"/>
        <v>34821.449999999997</v>
      </c>
      <c r="AM115" s="305">
        <f t="shared" si="20"/>
        <v>34821.449999999997</v>
      </c>
      <c r="AN115" s="305">
        <f t="shared" si="20"/>
        <v>34821.449999999997</v>
      </c>
      <c r="AO115" s="305">
        <f t="shared" si="20"/>
        <v>34821.449999999997</v>
      </c>
      <c r="AP115" s="305">
        <f t="shared" si="20"/>
        <v>34821.449999999997</v>
      </c>
      <c r="AQ115" s="295">
        <f t="shared" si="13"/>
        <v>417857.40000000008</v>
      </c>
      <c r="AR115" s="305">
        <f t="shared" si="17"/>
        <v>36527.39</v>
      </c>
      <c r="AS115" s="305">
        <f t="shared" si="17"/>
        <v>36527.39</v>
      </c>
      <c r="AT115" s="305">
        <f t="shared" si="17"/>
        <v>36527.39</v>
      </c>
      <c r="AU115" s="305">
        <f t="shared" si="16"/>
        <v>36527.39</v>
      </c>
      <c r="AV115" s="305">
        <f t="shared" si="16"/>
        <v>36527.39</v>
      </c>
      <c r="AW115" s="305">
        <f t="shared" si="16"/>
        <v>36527.39</v>
      </c>
      <c r="AX115" s="305">
        <f t="shared" si="16"/>
        <v>36527.39</v>
      </c>
      <c r="AY115" s="305">
        <f t="shared" si="16"/>
        <v>36527.39</v>
      </c>
      <c r="AZ115" s="305">
        <f t="shared" si="16"/>
        <v>36527.39</v>
      </c>
      <c r="BA115" s="305">
        <f t="shared" si="19"/>
        <v>36527.39</v>
      </c>
      <c r="BB115" s="305">
        <f t="shared" si="19"/>
        <v>36527.39</v>
      </c>
      <c r="BC115" s="305">
        <f t="shared" si="19"/>
        <v>36527.39</v>
      </c>
      <c r="BD115" s="295">
        <f t="shared" si="14"/>
        <v>438328.68000000011</v>
      </c>
      <c r="BE115" s="305"/>
      <c r="BF115" s="305"/>
      <c r="BG115" s="305"/>
      <c r="BH115" s="305"/>
      <c r="BI115" s="305"/>
      <c r="BJ115" s="305"/>
      <c r="BK115" s="305"/>
      <c r="BL115" s="305"/>
      <c r="BM115" s="305"/>
      <c r="BN115" s="305"/>
      <c r="BO115" s="305"/>
      <c r="BP115" s="305"/>
      <c r="BQ115" s="305"/>
      <c r="BR115" s="305"/>
      <c r="BS115" s="305"/>
      <c r="BT115" s="305"/>
      <c r="BU115" s="305"/>
      <c r="BV115" s="305"/>
      <c r="BW115" s="305"/>
      <c r="BX115" s="305"/>
      <c r="BY115" s="305"/>
      <c r="BZ115" s="305"/>
      <c r="CA115" s="305"/>
      <c r="CB115" s="305"/>
      <c r="CC115" s="305"/>
      <c r="CD115" s="305"/>
    </row>
    <row r="116" spans="1:82" x14ac:dyDescent="0.3">
      <c r="A116" s="293" t="s">
        <v>514</v>
      </c>
      <c r="B116" s="304">
        <v>3.5899999999999994E-2</v>
      </c>
      <c r="C116" s="304">
        <v>4.0999999999999995E-2</v>
      </c>
      <c r="D116" s="295">
        <v>15148041.550000001</v>
      </c>
      <c r="E116" s="295">
        <v>15148041.550000001</v>
      </c>
      <c r="F116" s="295">
        <v>15148041.550000001</v>
      </c>
      <c r="G116" s="295">
        <v>15148041.550000001</v>
      </c>
      <c r="H116" s="295">
        <v>15148041.550000001</v>
      </c>
      <c r="I116" s="295">
        <v>15148041.550000001</v>
      </c>
      <c r="J116" s="295">
        <v>15148041.550000001</v>
      </c>
      <c r="K116" s="295">
        <v>15148041.550000001</v>
      </c>
      <c r="L116" s="295">
        <v>15148041.550000001</v>
      </c>
      <c r="M116" s="295">
        <v>15148041.550000001</v>
      </c>
      <c r="N116" s="295">
        <v>15148041.550000001</v>
      </c>
      <c r="O116" s="295">
        <v>15148041.550000001</v>
      </c>
      <c r="P116" s="295">
        <f t="shared" si="11"/>
        <v>181776498.60000002</v>
      </c>
      <c r="Q116" s="295">
        <v>15148041.550000001</v>
      </c>
      <c r="R116" s="295">
        <v>15148041.550000001</v>
      </c>
      <c r="S116" s="295">
        <v>15148041.550000001</v>
      </c>
      <c r="T116" s="295">
        <v>15148041.550000001</v>
      </c>
      <c r="U116" s="295">
        <v>15148041.550000001</v>
      </c>
      <c r="V116" s="295">
        <v>15148041.550000001</v>
      </c>
      <c r="W116" s="295">
        <v>15148041.550000001</v>
      </c>
      <c r="X116" s="295">
        <v>15148041.550000001</v>
      </c>
      <c r="Y116" s="295">
        <v>15148041.550000001</v>
      </c>
      <c r="Z116" s="295">
        <v>15148041.550000001</v>
      </c>
      <c r="AA116" s="295">
        <v>15148041.550000001</v>
      </c>
      <c r="AB116" s="295">
        <v>15148041.550000001</v>
      </c>
      <c r="AC116" s="295">
        <f t="shared" si="12"/>
        <v>181776498.60000002</v>
      </c>
      <c r="AD116" s="295"/>
      <c r="AE116" s="305">
        <v>45317.89</v>
      </c>
      <c r="AF116" s="305">
        <v>45317.89</v>
      </c>
      <c r="AG116" s="305">
        <v>45317.89</v>
      </c>
      <c r="AH116" s="305">
        <v>45317.89</v>
      </c>
      <c r="AI116" s="305">
        <v>45317.89</v>
      </c>
      <c r="AJ116" s="305">
        <v>45317.89</v>
      </c>
      <c r="AK116" s="305">
        <f t="shared" si="20"/>
        <v>45317.89</v>
      </c>
      <c r="AL116" s="305">
        <f t="shared" si="20"/>
        <v>45317.89</v>
      </c>
      <c r="AM116" s="305">
        <f t="shared" si="20"/>
        <v>45317.89</v>
      </c>
      <c r="AN116" s="305">
        <f t="shared" si="20"/>
        <v>45317.89</v>
      </c>
      <c r="AO116" s="305">
        <f t="shared" si="20"/>
        <v>45317.89</v>
      </c>
      <c r="AP116" s="305">
        <f t="shared" si="20"/>
        <v>45317.89</v>
      </c>
      <c r="AQ116" s="295">
        <f t="shared" si="13"/>
        <v>543814.68000000005</v>
      </c>
      <c r="AR116" s="305">
        <f t="shared" si="17"/>
        <v>51755.81</v>
      </c>
      <c r="AS116" s="305">
        <f t="shared" si="17"/>
        <v>51755.81</v>
      </c>
      <c r="AT116" s="305">
        <f t="shared" si="17"/>
        <v>51755.81</v>
      </c>
      <c r="AU116" s="305">
        <f t="shared" si="16"/>
        <v>51755.81</v>
      </c>
      <c r="AV116" s="305">
        <f t="shared" si="16"/>
        <v>51755.81</v>
      </c>
      <c r="AW116" s="305">
        <f t="shared" si="16"/>
        <v>51755.81</v>
      </c>
      <c r="AX116" s="305">
        <f t="shared" si="16"/>
        <v>51755.81</v>
      </c>
      <c r="AY116" s="305">
        <f t="shared" si="16"/>
        <v>51755.81</v>
      </c>
      <c r="AZ116" s="305">
        <f t="shared" si="16"/>
        <v>51755.81</v>
      </c>
      <c r="BA116" s="305">
        <f t="shared" si="19"/>
        <v>51755.81</v>
      </c>
      <c r="BB116" s="305">
        <f t="shared" si="19"/>
        <v>51755.81</v>
      </c>
      <c r="BC116" s="305">
        <f t="shared" si="19"/>
        <v>51755.81</v>
      </c>
      <c r="BD116" s="295">
        <f t="shared" si="14"/>
        <v>621069.72</v>
      </c>
      <c r="BE116" s="305"/>
      <c r="BF116" s="305"/>
      <c r="BG116" s="305"/>
      <c r="BH116" s="305"/>
      <c r="BI116" s="305"/>
      <c r="BJ116" s="305"/>
      <c r="BK116" s="305"/>
      <c r="BL116" s="305"/>
      <c r="BM116" s="305"/>
      <c r="BN116" s="305"/>
      <c r="BO116" s="305"/>
      <c r="BP116" s="305"/>
      <c r="BQ116" s="305"/>
      <c r="BR116" s="305"/>
      <c r="BS116" s="305"/>
      <c r="BT116" s="305"/>
      <c r="BU116" s="305"/>
      <c r="BV116" s="305"/>
      <c r="BW116" s="305"/>
      <c r="BX116" s="305"/>
      <c r="BY116" s="305"/>
      <c r="BZ116" s="305"/>
      <c r="CA116" s="305"/>
      <c r="CB116" s="305"/>
      <c r="CC116" s="305"/>
      <c r="CD116" s="305"/>
    </row>
    <row r="117" spans="1:82" x14ac:dyDescent="0.3">
      <c r="A117" s="293" t="s">
        <v>515</v>
      </c>
      <c r="B117" s="304">
        <v>0.14119999999999999</v>
      </c>
      <c r="C117" s="304">
        <v>0</v>
      </c>
      <c r="D117" s="295">
        <v>165716.59</v>
      </c>
      <c r="E117" s="295">
        <v>165716.59</v>
      </c>
      <c r="F117" s="295">
        <v>165716.59</v>
      </c>
      <c r="G117" s="295">
        <v>165716.59</v>
      </c>
      <c r="H117" s="295">
        <v>165716.59</v>
      </c>
      <c r="I117" s="295">
        <v>165716.59</v>
      </c>
      <c r="J117" s="295">
        <v>165716.59</v>
      </c>
      <c r="K117" s="295">
        <v>165716.59</v>
      </c>
      <c r="L117" s="295">
        <v>165716.59</v>
      </c>
      <c r="M117" s="295">
        <v>165716.59</v>
      </c>
      <c r="N117" s="295">
        <v>165716.59</v>
      </c>
      <c r="O117" s="295">
        <v>165716.59</v>
      </c>
      <c r="P117" s="295">
        <f t="shared" si="11"/>
        <v>1988599.0800000003</v>
      </c>
      <c r="Q117" s="295">
        <v>165716.59</v>
      </c>
      <c r="R117" s="295">
        <v>165716.59</v>
      </c>
      <c r="S117" s="295">
        <v>165716.59</v>
      </c>
      <c r="T117" s="295">
        <v>165716.59</v>
      </c>
      <c r="U117" s="295">
        <v>165716.59</v>
      </c>
      <c r="V117" s="295">
        <v>165716.59</v>
      </c>
      <c r="W117" s="295">
        <v>165716.59</v>
      </c>
      <c r="X117" s="295">
        <v>165716.59</v>
      </c>
      <c r="Y117" s="295">
        <v>165716.59</v>
      </c>
      <c r="Z117" s="295">
        <v>165716.59</v>
      </c>
      <c r="AA117" s="295">
        <v>165716.59</v>
      </c>
      <c r="AB117" s="295">
        <v>165716.59</v>
      </c>
      <c r="AC117" s="295">
        <f t="shared" si="12"/>
        <v>1988599.0800000003</v>
      </c>
      <c r="AD117" s="295"/>
      <c r="AE117" s="305">
        <v>1949.93</v>
      </c>
      <c r="AF117" s="305">
        <v>1949.93</v>
      </c>
      <c r="AG117" s="305">
        <v>1949.93</v>
      </c>
      <c r="AH117" s="305">
        <v>1949.93</v>
      </c>
      <c r="AI117" s="305">
        <v>1949.93</v>
      </c>
      <c r="AJ117" s="305">
        <v>1949.93</v>
      </c>
      <c r="AK117" s="305">
        <f t="shared" si="20"/>
        <v>1949.93</v>
      </c>
      <c r="AL117" s="305">
        <f t="shared" si="20"/>
        <v>1949.93</v>
      </c>
      <c r="AM117" s="305">
        <f t="shared" si="20"/>
        <v>1949.93</v>
      </c>
      <c r="AN117" s="305">
        <f t="shared" si="20"/>
        <v>1949.93</v>
      </c>
      <c r="AO117" s="305">
        <f t="shared" si="20"/>
        <v>1949.93</v>
      </c>
      <c r="AP117" s="305">
        <f t="shared" si="20"/>
        <v>1949.93</v>
      </c>
      <c r="AQ117" s="295">
        <f t="shared" si="13"/>
        <v>23399.16</v>
      </c>
      <c r="AR117" s="305">
        <f t="shared" si="17"/>
        <v>0</v>
      </c>
      <c r="AS117" s="305">
        <f t="shared" si="17"/>
        <v>0</v>
      </c>
      <c r="AT117" s="305">
        <f t="shared" si="17"/>
        <v>0</v>
      </c>
      <c r="AU117" s="305">
        <f t="shared" si="16"/>
        <v>0</v>
      </c>
      <c r="AV117" s="305">
        <f t="shared" si="16"/>
        <v>0</v>
      </c>
      <c r="AW117" s="305">
        <f t="shared" si="16"/>
        <v>0</v>
      </c>
      <c r="AX117" s="305">
        <f t="shared" si="16"/>
        <v>0</v>
      </c>
      <c r="AY117" s="305">
        <f t="shared" si="16"/>
        <v>0</v>
      </c>
      <c r="AZ117" s="305">
        <f t="shared" si="16"/>
        <v>0</v>
      </c>
      <c r="BA117" s="305">
        <f t="shared" si="19"/>
        <v>0</v>
      </c>
      <c r="BB117" s="305">
        <f t="shared" si="19"/>
        <v>0</v>
      </c>
      <c r="BC117" s="305">
        <f t="shared" si="19"/>
        <v>0</v>
      </c>
      <c r="BD117" s="295">
        <f t="shared" si="14"/>
        <v>0</v>
      </c>
      <c r="BE117" s="305"/>
      <c r="BF117" s="305"/>
      <c r="BG117" s="305"/>
      <c r="BH117" s="305"/>
      <c r="BI117" s="305"/>
      <c r="BJ117" s="305"/>
      <c r="BK117" s="305"/>
      <c r="BL117" s="305"/>
      <c r="BM117" s="305"/>
      <c r="BN117" s="305"/>
      <c r="BO117" s="305"/>
      <c r="BP117" s="305"/>
      <c r="BQ117" s="305"/>
      <c r="BR117" s="305"/>
      <c r="BS117" s="305"/>
      <c r="BT117" s="305"/>
      <c r="BU117" s="305"/>
      <c r="BV117" s="305"/>
      <c r="BW117" s="305"/>
      <c r="BX117" s="305"/>
      <c r="BY117" s="305"/>
      <c r="BZ117" s="305"/>
      <c r="CA117" s="305"/>
      <c r="CB117" s="305"/>
      <c r="CC117" s="305"/>
      <c r="CD117" s="305"/>
    </row>
    <row r="118" spans="1:82" x14ac:dyDescent="0.3">
      <c r="A118" s="293" t="s">
        <v>516</v>
      </c>
      <c r="B118" s="304">
        <v>8.4900000000000003E-2</v>
      </c>
      <c r="C118" s="304">
        <v>0</v>
      </c>
      <c r="D118" s="295">
        <v>480433.11</v>
      </c>
      <c r="E118" s="295">
        <v>480433.11</v>
      </c>
      <c r="F118" s="295">
        <v>480433.11</v>
      </c>
      <c r="G118" s="295">
        <v>480433.11</v>
      </c>
      <c r="H118" s="295">
        <v>480433.11</v>
      </c>
      <c r="I118" s="295">
        <v>480433.11</v>
      </c>
      <c r="J118" s="295">
        <v>480433.11</v>
      </c>
      <c r="K118" s="295">
        <v>480433.11</v>
      </c>
      <c r="L118" s="295">
        <v>480433.11</v>
      </c>
      <c r="M118" s="295">
        <v>480433.11</v>
      </c>
      <c r="N118" s="295">
        <v>480433.11</v>
      </c>
      <c r="O118" s="295">
        <v>480433.11</v>
      </c>
      <c r="P118" s="295">
        <f t="shared" si="11"/>
        <v>5765197.3200000003</v>
      </c>
      <c r="Q118" s="295">
        <v>480433.11</v>
      </c>
      <c r="R118" s="295">
        <v>480433.11</v>
      </c>
      <c r="S118" s="295">
        <v>480433.11</v>
      </c>
      <c r="T118" s="295">
        <v>480433.11</v>
      </c>
      <c r="U118" s="295">
        <v>480433.11</v>
      </c>
      <c r="V118" s="295">
        <v>480433.11</v>
      </c>
      <c r="W118" s="295">
        <v>480433.11</v>
      </c>
      <c r="X118" s="295">
        <v>480433.11</v>
      </c>
      <c r="Y118" s="295">
        <v>480433.11</v>
      </c>
      <c r="Z118" s="295">
        <v>480433.11</v>
      </c>
      <c r="AA118" s="295">
        <v>480433.11</v>
      </c>
      <c r="AB118" s="295">
        <v>480433.11</v>
      </c>
      <c r="AC118" s="295">
        <f t="shared" si="12"/>
        <v>5765197.3200000003</v>
      </c>
      <c r="AD118" s="295"/>
      <c r="AE118" s="305">
        <v>3399.06</v>
      </c>
      <c r="AF118" s="305">
        <v>3399.06</v>
      </c>
      <c r="AG118" s="305">
        <v>3399.06</v>
      </c>
      <c r="AH118" s="305">
        <v>3399.06</v>
      </c>
      <c r="AI118" s="305">
        <v>3399.06</v>
      </c>
      <c r="AJ118" s="305">
        <v>3399.06</v>
      </c>
      <c r="AK118" s="305">
        <f t="shared" si="20"/>
        <v>3399.06</v>
      </c>
      <c r="AL118" s="305">
        <f t="shared" si="20"/>
        <v>3399.06</v>
      </c>
      <c r="AM118" s="305">
        <f t="shared" si="20"/>
        <v>3399.06</v>
      </c>
      <c r="AN118" s="305">
        <f t="shared" si="20"/>
        <v>3399.06</v>
      </c>
      <c r="AO118" s="305">
        <f t="shared" si="20"/>
        <v>3399.06</v>
      </c>
      <c r="AP118" s="305">
        <f t="shared" si="20"/>
        <v>3399.06</v>
      </c>
      <c r="AQ118" s="295">
        <f t="shared" si="13"/>
        <v>40788.720000000001</v>
      </c>
      <c r="AR118" s="305">
        <f t="shared" si="17"/>
        <v>0</v>
      </c>
      <c r="AS118" s="305">
        <f t="shared" si="17"/>
        <v>0</v>
      </c>
      <c r="AT118" s="305">
        <f t="shared" si="17"/>
        <v>0</v>
      </c>
      <c r="AU118" s="305">
        <f t="shared" si="16"/>
        <v>0</v>
      </c>
      <c r="AV118" s="305">
        <f t="shared" si="16"/>
        <v>0</v>
      </c>
      <c r="AW118" s="305">
        <f t="shared" si="16"/>
        <v>0</v>
      </c>
      <c r="AX118" s="305">
        <f t="shared" si="16"/>
        <v>0</v>
      </c>
      <c r="AY118" s="305">
        <f t="shared" si="16"/>
        <v>0</v>
      </c>
      <c r="AZ118" s="305">
        <f t="shared" si="16"/>
        <v>0</v>
      </c>
      <c r="BA118" s="305">
        <f t="shared" si="19"/>
        <v>0</v>
      </c>
      <c r="BB118" s="305">
        <f t="shared" si="19"/>
        <v>0</v>
      </c>
      <c r="BC118" s="305">
        <f t="shared" si="19"/>
        <v>0</v>
      </c>
      <c r="BD118" s="295">
        <f t="shared" si="14"/>
        <v>0</v>
      </c>
      <c r="BE118" s="305"/>
      <c r="BF118" s="305"/>
      <c r="BG118" s="305"/>
      <c r="BH118" s="305"/>
      <c r="BI118" s="305"/>
      <c r="BJ118" s="305"/>
      <c r="BK118" s="305"/>
      <c r="BL118" s="305"/>
      <c r="BM118" s="305"/>
      <c r="BN118" s="305"/>
      <c r="BO118" s="305"/>
      <c r="BP118" s="305"/>
      <c r="BQ118" s="305"/>
      <c r="BR118" s="305"/>
      <c r="BS118" s="305"/>
      <c r="BT118" s="305"/>
      <c r="BU118" s="305"/>
      <c r="BV118" s="305"/>
      <c r="BW118" s="305"/>
      <c r="BX118" s="305"/>
      <c r="BY118" s="305"/>
      <c r="BZ118" s="305"/>
      <c r="CA118" s="305"/>
      <c r="CB118" s="305"/>
      <c r="CC118" s="305"/>
      <c r="CD118" s="305"/>
    </row>
    <row r="119" spans="1:82" x14ac:dyDescent="0.3">
      <c r="A119" s="293" t="s">
        <v>517</v>
      </c>
      <c r="B119" s="304">
        <v>1.9300000000000001E-2</v>
      </c>
      <c r="C119" s="304">
        <v>2.06E-2</v>
      </c>
      <c r="D119" s="295">
        <v>45621527.68</v>
      </c>
      <c r="E119" s="295">
        <v>45401714.710000001</v>
      </c>
      <c r="F119" s="295">
        <v>45471218.520000003</v>
      </c>
      <c r="G119" s="295">
        <v>45471123.25</v>
      </c>
      <c r="H119" s="295">
        <v>45471273.780000001</v>
      </c>
      <c r="I119" s="295">
        <v>45471337.68</v>
      </c>
      <c r="J119" s="295">
        <v>45471337.68</v>
      </c>
      <c r="K119" s="295">
        <v>45471337.68</v>
      </c>
      <c r="L119" s="295">
        <v>45471337.68</v>
      </c>
      <c r="M119" s="295">
        <v>45486850.399999999</v>
      </c>
      <c r="N119" s="295">
        <v>45502363.119999997</v>
      </c>
      <c r="O119" s="295">
        <v>45502363.119999997</v>
      </c>
      <c r="P119" s="295">
        <f t="shared" si="11"/>
        <v>545813785.29999995</v>
      </c>
      <c r="Q119" s="295">
        <v>45502363.119999997</v>
      </c>
      <c r="R119" s="295">
        <v>45502363.119999997</v>
      </c>
      <c r="S119" s="295">
        <v>45502363.119999997</v>
      </c>
      <c r="T119" s="295">
        <v>45502363.119999997</v>
      </c>
      <c r="U119" s="295">
        <v>45502363.119999997</v>
      </c>
      <c r="V119" s="295">
        <v>45502363.119999997</v>
      </c>
      <c r="W119" s="295">
        <v>45502363.119999997</v>
      </c>
      <c r="X119" s="295">
        <v>45502363.119999997</v>
      </c>
      <c r="Y119" s="295">
        <v>45502363.119999997</v>
      </c>
      <c r="Z119" s="295">
        <v>45502363.119999997</v>
      </c>
      <c r="AA119" s="295">
        <v>45502363.119999997</v>
      </c>
      <c r="AB119" s="295">
        <v>45502363.119999997</v>
      </c>
      <c r="AC119" s="295">
        <f t="shared" si="12"/>
        <v>546028357.43999994</v>
      </c>
      <c r="AD119" s="295"/>
      <c r="AE119" s="305">
        <v>73374.63</v>
      </c>
      <c r="AF119" s="305">
        <v>73021.090000000011</v>
      </c>
      <c r="AG119" s="305">
        <v>73132.88</v>
      </c>
      <c r="AH119" s="305">
        <v>73132.73</v>
      </c>
      <c r="AI119" s="305">
        <v>73132.97</v>
      </c>
      <c r="AJ119" s="305">
        <v>73133.06</v>
      </c>
      <c r="AK119" s="305">
        <f t="shared" si="20"/>
        <v>73133.070000000007</v>
      </c>
      <c r="AL119" s="305">
        <f t="shared" si="20"/>
        <v>73133.070000000007</v>
      </c>
      <c r="AM119" s="305">
        <f t="shared" si="20"/>
        <v>73133.070000000007</v>
      </c>
      <c r="AN119" s="305">
        <f t="shared" si="20"/>
        <v>73158.02</v>
      </c>
      <c r="AO119" s="305">
        <f t="shared" si="20"/>
        <v>73182.97</v>
      </c>
      <c r="AP119" s="305">
        <f t="shared" si="20"/>
        <v>73182.97</v>
      </c>
      <c r="AQ119" s="295">
        <f t="shared" si="13"/>
        <v>877850.53</v>
      </c>
      <c r="AR119" s="305">
        <f t="shared" si="17"/>
        <v>78112.39</v>
      </c>
      <c r="AS119" s="305">
        <f t="shared" si="17"/>
        <v>78112.39</v>
      </c>
      <c r="AT119" s="305">
        <f t="shared" si="17"/>
        <v>78112.39</v>
      </c>
      <c r="AU119" s="305">
        <f t="shared" si="16"/>
        <v>78112.39</v>
      </c>
      <c r="AV119" s="305">
        <f t="shared" si="16"/>
        <v>78112.39</v>
      </c>
      <c r="AW119" s="305">
        <f t="shared" si="16"/>
        <v>78112.39</v>
      </c>
      <c r="AX119" s="305">
        <f t="shared" si="16"/>
        <v>78112.39</v>
      </c>
      <c r="AY119" s="305">
        <f t="shared" si="16"/>
        <v>78112.39</v>
      </c>
      <c r="AZ119" s="305">
        <f t="shared" si="16"/>
        <v>78112.39</v>
      </c>
      <c r="BA119" s="305">
        <f t="shared" si="19"/>
        <v>78112.39</v>
      </c>
      <c r="BB119" s="305">
        <f t="shared" si="19"/>
        <v>78112.39</v>
      </c>
      <c r="BC119" s="305">
        <f t="shared" si="19"/>
        <v>78112.39</v>
      </c>
      <c r="BD119" s="295">
        <f t="shared" si="14"/>
        <v>937348.68</v>
      </c>
      <c r="BE119" s="305"/>
      <c r="BF119" s="305"/>
      <c r="BG119" s="305"/>
      <c r="BH119" s="305"/>
      <c r="BI119" s="305"/>
      <c r="BJ119" s="305"/>
      <c r="BK119" s="305"/>
      <c r="BL119" s="305"/>
      <c r="BM119" s="305"/>
      <c r="BN119" s="305"/>
      <c r="BO119" s="305"/>
      <c r="BP119" s="305"/>
      <c r="BQ119" s="305"/>
      <c r="BR119" s="305"/>
      <c r="BS119" s="305"/>
      <c r="BT119" s="305"/>
      <c r="BU119" s="305"/>
      <c r="BV119" s="305"/>
      <c r="BW119" s="305"/>
      <c r="BX119" s="305"/>
      <c r="BY119" s="305"/>
      <c r="BZ119" s="305"/>
      <c r="CA119" s="305"/>
      <c r="CB119" s="305"/>
      <c r="CC119" s="305"/>
      <c r="CD119" s="305"/>
    </row>
    <row r="120" spans="1:82" x14ac:dyDescent="0.3">
      <c r="A120" s="293" t="s">
        <v>518</v>
      </c>
      <c r="B120" s="304">
        <v>1.9300000000000001E-2</v>
      </c>
      <c r="C120" s="304">
        <v>2.06E-2</v>
      </c>
      <c r="D120" s="295">
        <v>1264434.92</v>
      </c>
      <c r="E120" s="295">
        <v>1264434.92</v>
      </c>
      <c r="F120" s="295">
        <v>1264434.92</v>
      </c>
      <c r="G120" s="295">
        <v>1264434.92</v>
      </c>
      <c r="H120" s="295">
        <v>1264434.92</v>
      </c>
      <c r="I120" s="295">
        <v>1264434.92</v>
      </c>
      <c r="J120" s="295">
        <v>1264434.92</v>
      </c>
      <c r="K120" s="295">
        <v>1264434.92</v>
      </c>
      <c r="L120" s="295">
        <v>1264434.92</v>
      </c>
      <c r="M120" s="295">
        <v>1264434.92</v>
      </c>
      <c r="N120" s="295">
        <v>1264434.92</v>
      </c>
      <c r="O120" s="295">
        <v>1264434.92</v>
      </c>
      <c r="P120" s="295">
        <f t="shared" si="11"/>
        <v>15173219.039999999</v>
      </c>
      <c r="Q120" s="295">
        <v>1264434.92</v>
      </c>
      <c r="R120" s="295">
        <v>1264434.92</v>
      </c>
      <c r="S120" s="295">
        <v>1264434.92</v>
      </c>
      <c r="T120" s="295">
        <v>1264434.92</v>
      </c>
      <c r="U120" s="295">
        <v>1264434.92</v>
      </c>
      <c r="V120" s="295">
        <v>1264434.92</v>
      </c>
      <c r="W120" s="295">
        <v>1264434.92</v>
      </c>
      <c r="X120" s="295">
        <v>1264434.92</v>
      </c>
      <c r="Y120" s="295">
        <v>1264434.92</v>
      </c>
      <c r="Z120" s="295">
        <v>1264434.92</v>
      </c>
      <c r="AA120" s="295">
        <v>1264434.92</v>
      </c>
      <c r="AB120" s="295">
        <v>1264434.92</v>
      </c>
      <c r="AC120" s="295">
        <f t="shared" si="12"/>
        <v>15173219.039999999</v>
      </c>
      <c r="AD120" s="295"/>
      <c r="AE120" s="305">
        <v>2033.64</v>
      </c>
      <c r="AF120" s="305">
        <v>2033.64</v>
      </c>
      <c r="AG120" s="305">
        <v>2033.64</v>
      </c>
      <c r="AH120" s="305">
        <v>2033.64</v>
      </c>
      <c r="AI120" s="305">
        <v>2033.64</v>
      </c>
      <c r="AJ120" s="305">
        <v>2033.64</v>
      </c>
      <c r="AK120" s="305">
        <f t="shared" si="20"/>
        <v>2033.63</v>
      </c>
      <c r="AL120" s="305">
        <f t="shared" si="20"/>
        <v>2033.63</v>
      </c>
      <c r="AM120" s="305">
        <f t="shared" si="20"/>
        <v>2033.63</v>
      </c>
      <c r="AN120" s="305">
        <f t="shared" si="20"/>
        <v>2033.63</v>
      </c>
      <c r="AO120" s="305">
        <f t="shared" si="20"/>
        <v>2033.63</v>
      </c>
      <c r="AP120" s="305">
        <f t="shared" si="20"/>
        <v>2033.63</v>
      </c>
      <c r="AQ120" s="295">
        <f t="shared" si="13"/>
        <v>24403.620000000006</v>
      </c>
      <c r="AR120" s="305">
        <f t="shared" si="17"/>
        <v>2170.61</v>
      </c>
      <c r="AS120" s="305">
        <f t="shared" si="17"/>
        <v>2170.61</v>
      </c>
      <c r="AT120" s="305">
        <f t="shared" si="17"/>
        <v>2170.61</v>
      </c>
      <c r="AU120" s="305">
        <f t="shared" si="16"/>
        <v>2170.61</v>
      </c>
      <c r="AV120" s="305">
        <f t="shared" si="16"/>
        <v>2170.61</v>
      </c>
      <c r="AW120" s="305">
        <f t="shared" si="16"/>
        <v>2170.61</v>
      </c>
      <c r="AX120" s="305">
        <f t="shared" si="16"/>
        <v>2170.61</v>
      </c>
      <c r="AY120" s="305">
        <f t="shared" si="16"/>
        <v>2170.61</v>
      </c>
      <c r="AZ120" s="305">
        <f t="shared" si="16"/>
        <v>2170.61</v>
      </c>
      <c r="BA120" s="305">
        <f t="shared" si="19"/>
        <v>2170.61</v>
      </c>
      <c r="BB120" s="305">
        <f t="shared" si="19"/>
        <v>2170.61</v>
      </c>
      <c r="BC120" s="305">
        <f t="shared" si="19"/>
        <v>2170.61</v>
      </c>
      <c r="BD120" s="295">
        <f t="shared" si="14"/>
        <v>26047.320000000003</v>
      </c>
      <c r="BE120" s="305">
        <f>BD120</f>
        <v>26047.320000000003</v>
      </c>
      <c r="BF120" s="305"/>
      <c r="BG120" s="305"/>
      <c r="BH120" s="305"/>
      <c r="BI120" s="305"/>
      <c r="BJ120" s="305"/>
      <c r="BK120" s="305"/>
      <c r="BL120" s="305"/>
      <c r="BM120" s="305"/>
      <c r="BN120" s="305"/>
      <c r="BO120" s="305"/>
      <c r="BP120" s="305"/>
      <c r="BQ120" s="305"/>
      <c r="BR120" s="305"/>
      <c r="BS120" s="305"/>
      <c r="BT120" s="305"/>
      <c r="BU120" s="305"/>
      <c r="BV120" s="305"/>
      <c r="BW120" s="305"/>
      <c r="BX120" s="305"/>
      <c r="BY120" s="305"/>
      <c r="BZ120" s="305"/>
      <c r="CA120" s="305"/>
      <c r="CB120" s="305"/>
      <c r="CC120" s="305"/>
      <c r="CD120" s="305"/>
    </row>
    <row r="121" spans="1:82" x14ac:dyDescent="0.3">
      <c r="A121" s="293" t="s">
        <v>519</v>
      </c>
      <c r="B121" s="304">
        <v>1.4700000000000001E-2</v>
      </c>
      <c r="C121" s="304">
        <v>1.4700000000000001E-2</v>
      </c>
      <c r="D121" s="295">
        <v>1415469.1</v>
      </c>
      <c r="E121" s="295">
        <v>1415469.1</v>
      </c>
      <c r="F121" s="295">
        <v>1415469.1</v>
      </c>
      <c r="G121" s="295">
        <v>1415469.1</v>
      </c>
      <c r="H121" s="295">
        <v>1415469.1</v>
      </c>
      <c r="I121" s="295">
        <v>1415469.1</v>
      </c>
      <c r="J121" s="295">
        <v>1415469.1</v>
      </c>
      <c r="K121" s="295">
        <v>1415469.1</v>
      </c>
      <c r="L121" s="295">
        <v>1415469.1</v>
      </c>
      <c r="M121" s="295">
        <v>1415469.1</v>
      </c>
      <c r="N121" s="295">
        <v>1415469.1</v>
      </c>
      <c r="O121" s="295">
        <v>1415469.1</v>
      </c>
      <c r="P121" s="295">
        <f t="shared" si="11"/>
        <v>16985629.199999999</v>
      </c>
      <c r="Q121" s="295">
        <v>1415469.1</v>
      </c>
      <c r="R121" s="295">
        <v>1415469.1</v>
      </c>
      <c r="S121" s="295">
        <v>1415469.1</v>
      </c>
      <c r="T121" s="295">
        <v>1415469.1</v>
      </c>
      <c r="U121" s="295">
        <v>1415469.1</v>
      </c>
      <c r="V121" s="295">
        <v>1415469.1</v>
      </c>
      <c r="W121" s="295">
        <v>1415469.1</v>
      </c>
      <c r="X121" s="295">
        <v>1415469.1</v>
      </c>
      <c r="Y121" s="295">
        <v>1415469.1</v>
      </c>
      <c r="Z121" s="295">
        <v>1415469.1</v>
      </c>
      <c r="AA121" s="295">
        <v>1415469.1</v>
      </c>
      <c r="AB121" s="295">
        <v>1415469.1</v>
      </c>
      <c r="AC121" s="295">
        <f t="shared" si="12"/>
        <v>16985629.199999999</v>
      </c>
      <c r="AD121" s="295"/>
      <c r="AE121" s="305">
        <v>1733.95</v>
      </c>
      <c r="AF121" s="305">
        <v>1733.95</v>
      </c>
      <c r="AG121" s="305">
        <v>1733.95</v>
      </c>
      <c r="AH121" s="305">
        <v>1733.95</v>
      </c>
      <c r="AI121" s="305">
        <v>1733.95</v>
      </c>
      <c r="AJ121" s="305">
        <v>1733.95</v>
      </c>
      <c r="AK121" s="305">
        <f t="shared" si="20"/>
        <v>1733.95</v>
      </c>
      <c r="AL121" s="305">
        <f t="shared" si="20"/>
        <v>1733.95</v>
      </c>
      <c r="AM121" s="305">
        <f t="shared" si="20"/>
        <v>1733.95</v>
      </c>
      <c r="AN121" s="305">
        <f t="shared" si="20"/>
        <v>1733.95</v>
      </c>
      <c r="AO121" s="305">
        <f t="shared" si="20"/>
        <v>1733.95</v>
      </c>
      <c r="AP121" s="305">
        <f t="shared" si="20"/>
        <v>1733.95</v>
      </c>
      <c r="AQ121" s="295">
        <f t="shared" si="13"/>
        <v>20807.400000000005</v>
      </c>
      <c r="AR121" s="305">
        <f t="shared" si="17"/>
        <v>1733.95</v>
      </c>
      <c r="AS121" s="305">
        <f t="shared" si="17"/>
        <v>1733.95</v>
      </c>
      <c r="AT121" s="305">
        <f t="shared" si="17"/>
        <v>1733.95</v>
      </c>
      <c r="AU121" s="305">
        <f t="shared" si="16"/>
        <v>1733.95</v>
      </c>
      <c r="AV121" s="305">
        <f t="shared" si="16"/>
        <v>1733.95</v>
      </c>
      <c r="AW121" s="305">
        <f t="shared" si="16"/>
        <v>1733.95</v>
      </c>
      <c r="AX121" s="305">
        <f t="shared" si="16"/>
        <v>1733.95</v>
      </c>
      <c r="AY121" s="305">
        <f t="shared" si="16"/>
        <v>1733.95</v>
      </c>
      <c r="AZ121" s="305">
        <f t="shared" si="16"/>
        <v>1733.95</v>
      </c>
      <c r="BA121" s="305">
        <f t="shared" si="19"/>
        <v>1733.95</v>
      </c>
      <c r="BB121" s="305">
        <f t="shared" si="19"/>
        <v>1733.95</v>
      </c>
      <c r="BC121" s="305">
        <f t="shared" si="19"/>
        <v>1733.95</v>
      </c>
      <c r="BD121" s="295">
        <f t="shared" si="14"/>
        <v>20807.400000000005</v>
      </c>
      <c r="BE121" s="305"/>
      <c r="BF121" s="305"/>
      <c r="BG121" s="305"/>
      <c r="BH121" s="305"/>
      <c r="BI121" s="305"/>
      <c r="BJ121" s="305"/>
      <c r="BK121" s="305"/>
      <c r="BL121" s="305"/>
      <c r="BM121" s="305"/>
      <c r="BN121" s="305"/>
      <c r="BO121" s="305"/>
      <c r="BP121" s="305"/>
      <c r="BQ121" s="305"/>
      <c r="BR121" s="305"/>
      <c r="BS121" s="305"/>
      <c r="BT121" s="305"/>
      <c r="BU121" s="305"/>
      <c r="BV121" s="305"/>
      <c r="BW121" s="305"/>
      <c r="BX121" s="305"/>
      <c r="BY121" s="305"/>
      <c r="BZ121" s="305"/>
      <c r="CA121" s="305"/>
      <c r="CB121" s="305"/>
      <c r="CC121" s="305"/>
      <c r="CD121" s="305"/>
    </row>
    <row r="122" spans="1:82" x14ac:dyDescent="0.3">
      <c r="A122" s="293" t="s">
        <v>520</v>
      </c>
      <c r="B122" s="304">
        <v>0.12869999999999998</v>
      </c>
      <c r="C122" s="304">
        <v>0</v>
      </c>
      <c r="D122" s="295">
        <v>24678.67</v>
      </c>
      <c r="E122" s="295">
        <v>24678.67</v>
      </c>
      <c r="F122" s="295">
        <v>24678.67</v>
      </c>
      <c r="G122" s="295">
        <v>24678.67</v>
      </c>
      <c r="H122" s="295">
        <v>24678.67</v>
      </c>
      <c r="I122" s="295">
        <v>24678.67</v>
      </c>
      <c r="J122" s="295">
        <v>24678.67</v>
      </c>
      <c r="K122" s="295">
        <v>24678.67</v>
      </c>
      <c r="L122" s="295">
        <v>24678.67</v>
      </c>
      <c r="M122" s="295">
        <v>24678.67</v>
      </c>
      <c r="N122" s="295">
        <v>24678.67</v>
      </c>
      <c r="O122" s="295">
        <v>24678.67</v>
      </c>
      <c r="P122" s="295">
        <f t="shared" si="11"/>
        <v>296144.03999999992</v>
      </c>
      <c r="Q122" s="295">
        <v>24678.67</v>
      </c>
      <c r="R122" s="295">
        <v>24678.67</v>
      </c>
      <c r="S122" s="295">
        <v>24678.67</v>
      </c>
      <c r="T122" s="295">
        <v>24678.67</v>
      </c>
      <c r="U122" s="295">
        <v>24678.67</v>
      </c>
      <c r="V122" s="295">
        <v>24678.67</v>
      </c>
      <c r="W122" s="295">
        <v>24678.67</v>
      </c>
      <c r="X122" s="295">
        <v>24678.67</v>
      </c>
      <c r="Y122" s="295">
        <v>24678.67</v>
      </c>
      <c r="Z122" s="295">
        <v>24678.67</v>
      </c>
      <c r="AA122" s="295">
        <v>24678.67</v>
      </c>
      <c r="AB122" s="295">
        <v>24678.67</v>
      </c>
      <c r="AC122" s="295">
        <f t="shared" si="12"/>
        <v>296144.03999999992</v>
      </c>
      <c r="AD122" s="295"/>
      <c r="AE122" s="305">
        <v>264.66999999999996</v>
      </c>
      <c r="AF122" s="305">
        <v>264.66999999999996</v>
      </c>
      <c r="AG122" s="305">
        <v>264.66999999999996</v>
      </c>
      <c r="AH122" s="305">
        <v>264.66999999999996</v>
      </c>
      <c r="AI122" s="305">
        <v>264.66999999999996</v>
      </c>
      <c r="AJ122" s="305">
        <v>264.66999999999996</v>
      </c>
      <c r="AK122" s="305">
        <f t="shared" si="20"/>
        <v>264.68</v>
      </c>
      <c r="AL122" s="305">
        <f t="shared" si="20"/>
        <v>264.68</v>
      </c>
      <c r="AM122" s="305">
        <f t="shared" si="20"/>
        <v>264.68</v>
      </c>
      <c r="AN122" s="305">
        <f t="shared" si="20"/>
        <v>264.68</v>
      </c>
      <c r="AO122" s="305">
        <f t="shared" si="20"/>
        <v>264.68</v>
      </c>
      <c r="AP122" s="305">
        <f t="shared" si="20"/>
        <v>264.68</v>
      </c>
      <c r="AQ122" s="295">
        <f t="shared" si="13"/>
        <v>3176.0999999999995</v>
      </c>
      <c r="AR122" s="305">
        <f t="shared" si="17"/>
        <v>0</v>
      </c>
      <c r="AS122" s="305">
        <f t="shared" si="17"/>
        <v>0</v>
      </c>
      <c r="AT122" s="305">
        <f t="shared" si="17"/>
        <v>0</v>
      </c>
      <c r="AU122" s="305">
        <f t="shared" si="16"/>
        <v>0</v>
      </c>
      <c r="AV122" s="305">
        <f t="shared" si="16"/>
        <v>0</v>
      </c>
      <c r="AW122" s="305">
        <f t="shared" si="16"/>
        <v>0</v>
      </c>
      <c r="AX122" s="305">
        <f t="shared" si="16"/>
        <v>0</v>
      </c>
      <c r="AY122" s="305">
        <f t="shared" si="16"/>
        <v>0</v>
      </c>
      <c r="AZ122" s="305">
        <f t="shared" si="16"/>
        <v>0</v>
      </c>
      <c r="BA122" s="305">
        <f t="shared" si="19"/>
        <v>0</v>
      </c>
      <c r="BB122" s="305">
        <f t="shared" si="19"/>
        <v>0</v>
      </c>
      <c r="BC122" s="305">
        <f t="shared" si="19"/>
        <v>0</v>
      </c>
      <c r="BD122" s="295">
        <f t="shared" si="14"/>
        <v>0</v>
      </c>
      <c r="BE122" s="305"/>
      <c r="BF122" s="305"/>
      <c r="BG122" s="305"/>
      <c r="BH122" s="305"/>
      <c r="BI122" s="305"/>
      <c r="BJ122" s="305"/>
      <c r="BK122" s="305"/>
      <c r="BL122" s="305"/>
      <c r="BM122" s="305"/>
      <c r="BN122" s="305"/>
      <c r="BO122" s="305"/>
      <c r="BP122" s="305"/>
      <c r="BQ122" s="305"/>
      <c r="BR122" s="305"/>
      <c r="BS122" s="305"/>
      <c r="BT122" s="305"/>
      <c r="BU122" s="305"/>
      <c r="BV122" s="305"/>
      <c r="BW122" s="305"/>
      <c r="BX122" s="305"/>
      <c r="BY122" s="305"/>
      <c r="BZ122" s="305"/>
      <c r="CA122" s="305"/>
      <c r="CB122" s="305"/>
      <c r="CC122" s="305"/>
      <c r="CD122" s="305"/>
    </row>
    <row r="123" spans="1:82" x14ac:dyDescent="0.3">
      <c r="A123" s="306" t="s">
        <v>521</v>
      </c>
      <c r="B123" s="304">
        <v>1.4199999999999999E-2</v>
      </c>
      <c r="C123" s="304">
        <v>3.5499999999999997E-2</v>
      </c>
      <c r="D123" s="295">
        <v>445832.67</v>
      </c>
      <c r="E123" s="295">
        <v>445832.67</v>
      </c>
      <c r="F123" s="295">
        <v>445832.67</v>
      </c>
      <c r="G123" s="295">
        <v>445832.67</v>
      </c>
      <c r="H123" s="295">
        <v>445832.67</v>
      </c>
      <c r="I123" s="295">
        <v>445832.67</v>
      </c>
      <c r="J123" s="295">
        <v>445832.67</v>
      </c>
      <c r="K123" s="295">
        <v>445832.67</v>
      </c>
      <c r="L123" s="295">
        <v>445832.67</v>
      </c>
      <c r="M123" s="295">
        <v>445832.67</v>
      </c>
      <c r="N123" s="295">
        <v>445832.67</v>
      </c>
      <c r="O123" s="295">
        <v>445832.67</v>
      </c>
      <c r="P123" s="295">
        <f t="shared" si="11"/>
        <v>5349992.04</v>
      </c>
      <c r="Q123" s="295">
        <v>445832.67</v>
      </c>
      <c r="R123" s="295">
        <v>445832.67</v>
      </c>
      <c r="S123" s="295">
        <v>445832.67</v>
      </c>
      <c r="T123" s="295">
        <v>445832.67</v>
      </c>
      <c r="U123" s="295">
        <v>445832.67</v>
      </c>
      <c r="V123" s="295">
        <v>445832.67</v>
      </c>
      <c r="W123" s="295">
        <v>445832.67</v>
      </c>
      <c r="X123" s="295">
        <v>445832.67</v>
      </c>
      <c r="Y123" s="295">
        <v>445832.67</v>
      </c>
      <c r="Z123" s="295">
        <v>445832.67</v>
      </c>
      <c r="AA123" s="295">
        <v>445832.67</v>
      </c>
      <c r="AB123" s="295">
        <v>445832.67</v>
      </c>
      <c r="AC123" s="295">
        <f t="shared" si="12"/>
        <v>5349992.04</v>
      </c>
      <c r="AD123" s="295"/>
      <c r="AE123" s="305">
        <v>527.56999999999994</v>
      </c>
      <c r="AF123" s="305">
        <v>527.56999999999994</v>
      </c>
      <c r="AG123" s="305">
        <v>527.56999999999994</v>
      </c>
      <c r="AH123" s="305">
        <v>527.56999999999994</v>
      </c>
      <c r="AI123" s="305">
        <v>527.56999999999994</v>
      </c>
      <c r="AJ123" s="305">
        <v>527.56999999999994</v>
      </c>
      <c r="AK123" s="305">
        <f t="shared" si="20"/>
        <v>527.57000000000005</v>
      </c>
      <c r="AL123" s="305">
        <f t="shared" si="20"/>
        <v>527.57000000000005</v>
      </c>
      <c r="AM123" s="305">
        <f t="shared" si="20"/>
        <v>527.57000000000005</v>
      </c>
      <c r="AN123" s="305">
        <f t="shared" si="20"/>
        <v>527.57000000000005</v>
      </c>
      <c r="AO123" s="305">
        <f t="shared" si="20"/>
        <v>527.57000000000005</v>
      </c>
      <c r="AP123" s="305">
        <f t="shared" si="20"/>
        <v>527.57000000000005</v>
      </c>
      <c r="AQ123" s="295">
        <f t="shared" si="13"/>
        <v>6330.8399999999983</v>
      </c>
      <c r="AR123" s="305">
        <f t="shared" si="17"/>
        <v>1318.92</v>
      </c>
      <c r="AS123" s="305">
        <f t="shared" si="17"/>
        <v>1318.92</v>
      </c>
      <c r="AT123" s="305">
        <f t="shared" si="17"/>
        <v>1318.92</v>
      </c>
      <c r="AU123" s="305">
        <f t="shared" si="16"/>
        <v>1318.92</v>
      </c>
      <c r="AV123" s="305">
        <f t="shared" si="16"/>
        <v>1318.92</v>
      </c>
      <c r="AW123" s="305">
        <f t="shared" si="16"/>
        <v>1318.92</v>
      </c>
      <c r="AX123" s="305">
        <f t="shared" si="16"/>
        <v>1318.92</v>
      </c>
      <c r="AY123" s="305">
        <f t="shared" si="16"/>
        <v>1318.92</v>
      </c>
      <c r="AZ123" s="305">
        <f t="shared" si="16"/>
        <v>1318.92</v>
      </c>
      <c r="BA123" s="305">
        <f t="shared" si="19"/>
        <v>1318.92</v>
      </c>
      <c r="BB123" s="305">
        <f t="shared" si="19"/>
        <v>1318.92</v>
      </c>
      <c r="BC123" s="305">
        <f t="shared" si="19"/>
        <v>1318.92</v>
      </c>
      <c r="BD123" s="295">
        <f t="shared" si="14"/>
        <v>15827.04</v>
      </c>
      <c r="BE123" s="305"/>
      <c r="BF123" s="305"/>
      <c r="BG123" s="305"/>
      <c r="BH123" s="305"/>
      <c r="BI123" s="305"/>
      <c r="BJ123" s="305"/>
      <c r="BK123" s="305"/>
      <c r="BL123" s="305"/>
      <c r="BM123" s="305"/>
      <c r="BN123" s="305"/>
      <c r="BO123" s="305"/>
      <c r="BP123" s="305"/>
      <c r="BQ123" s="305"/>
      <c r="BR123" s="305"/>
      <c r="BS123" s="305"/>
      <c r="BT123" s="305"/>
      <c r="BU123" s="305"/>
      <c r="BV123" s="305"/>
      <c r="BW123" s="305"/>
      <c r="BX123" s="305"/>
      <c r="BY123" s="305"/>
      <c r="BZ123" s="305"/>
      <c r="CA123" s="305"/>
      <c r="CB123" s="305"/>
      <c r="CC123" s="305"/>
      <c r="CD123" s="305"/>
    </row>
    <row r="124" spans="1:82" x14ac:dyDescent="0.3">
      <c r="A124" s="306" t="s">
        <v>522</v>
      </c>
      <c r="B124" s="304">
        <v>5.0000000000000001E-4</v>
      </c>
      <c r="C124" s="304">
        <v>1.44E-2</v>
      </c>
      <c r="D124" s="295">
        <v>123107.1</v>
      </c>
      <c r="E124" s="295">
        <v>123107.1</v>
      </c>
      <c r="F124" s="295">
        <v>123107.1</v>
      </c>
      <c r="G124" s="295">
        <v>123107.1</v>
      </c>
      <c r="H124" s="295">
        <v>123107.1</v>
      </c>
      <c r="I124" s="295">
        <v>123107.1</v>
      </c>
      <c r="J124" s="295">
        <v>123107.1</v>
      </c>
      <c r="K124" s="295">
        <v>123107.1</v>
      </c>
      <c r="L124" s="295">
        <v>123107.1</v>
      </c>
      <c r="M124" s="295">
        <v>123107.1</v>
      </c>
      <c r="N124" s="295">
        <v>123107.1</v>
      </c>
      <c r="O124" s="295">
        <v>123107.1</v>
      </c>
      <c r="P124" s="295">
        <f t="shared" si="11"/>
        <v>1477285.2000000002</v>
      </c>
      <c r="Q124" s="295">
        <v>157107.1</v>
      </c>
      <c r="R124" s="295">
        <v>191107.1</v>
      </c>
      <c r="S124" s="295">
        <v>191107.1</v>
      </c>
      <c r="T124" s="295">
        <v>191107.1</v>
      </c>
      <c r="U124" s="295">
        <v>191107.1</v>
      </c>
      <c r="V124" s="295">
        <v>191107.1</v>
      </c>
      <c r="W124" s="295">
        <v>191107.1</v>
      </c>
      <c r="X124" s="295">
        <v>191107.1</v>
      </c>
      <c r="Y124" s="295">
        <v>191107.1</v>
      </c>
      <c r="Z124" s="295">
        <v>191107.1</v>
      </c>
      <c r="AA124" s="295">
        <v>191107.1</v>
      </c>
      <c r="AB124" s="295">
        <v>191107.1</v>
      </c>
      <c r="AC124" s="295">
        <f t="shared" si="12"/>
        <v>2259285.2000000007</v>
      </c>
      <c r="AD124" s="295"/>
      <c r="AE124" s="305">
        <v>5.13</v>
      </c>
      <c r="AF124" s="305">
        <v>5.13</v>
      </c>
      <c r="AG124" s="305">
        <v>5.13</v>
      </c>
      <c r="AH124" s="305">
        <v>5.13</v>
      </c>
      <c r="AI124" s="305">
        <v>5.13</v>
      </c>
      <c r="AJ124" s="305">
        <v>5.13</v>
      </c>
      <c r="AK124" s="305">
        <f t="shared" si="20"/>
        <v>5.13</v>
      </c>
      <c r="AL124" s="305">
        <f t="shared" si="20"/>
        <v>5.13</v>
      </c>
      <c r="AM124" s="305">
        <f t="shared" si="20"/>
        <v>5.13</v>
      </c>
      <c r="AN124" s="305">
        <f t="shared" si="20"/>
        <v>5.13</v>
      </c>
      <c r="AO124" s="305">
        <f t="shared" si="20"/>
        <v>5.13</v>
      </c>
      <c r="AP124" s="305">
        <f t="shared" si="20"/>
        <v>5.13</v>
      </c>
      <c r="AQ124" s="295">
        <f t="shared" si="13"/>
        <v>61.560000000000009</v>
      </c>
      <c r="AR124" s="305">
        <f t="shared" si="17"/>
        <v>188.53</v>
      </c>
      <c r="AS124" s="305">
        <f t="shared" si="17"/>
        <v>229.33</v>
      </c>
      <c r="AT124" s="305">
        <f t="shared" si="17"/>
        <v>229.33</v>
      </c>
      <c r="AU124" s="305">
        <f t="shared" si="16"/>
        <v>229.33</v>
      </c>
      <c r="AV124" s="305">
        <f t="shared" si="16"/>
        <v>229.33</v>
      </c>
      <c r="AW124" s="305">
        <f t="shared" si="16"/>
        <v>229.33</v>
      </c>
      <c r="AX124" s="305">
        <f t="shared" si="16"/>
        <v>229.33</v>
      </c>
      <c r="AY124" s="305">
        <f t="shared" si="16"/>
        <v>229.33</v>
      </c>
      <c r="AZ124" s="305">
        <f t="shared" si="16"/>
        <v>229.33</v>
      </c>
      <c r="BA124" s="305">
        <f t="shared" si="19"/>
        <v>229.33</v>
      </c>
      <c r="BB124" s="305">
        <f t="shared" si="19"/>
        <v>229.33</v>
      </c>
      <c r="BC124" s="305">
        <f t="shared" si="19"/>
        <v>229.33</v>
      </c>
      <c r="BD124" s="295">
        <f t="shared" si="14"/>
        <v>2711.16</v>
      </c>
      <c r="BE124" s="305"/>
      <c r="BF124" s="305"/>
      <c r="BG124" s="305"/>
      <c r="BH124" s="305"/>
      <c r="BI124" s="305"/>
      <c r="BJ124" s="305"/>
      <c r="BK124" s="305"/>
      <c r="BL124" s="305"/>
      <c r="BM124" s="305"/>
      <c r="BN124" s="305"/>
      <c r="BO124" s="305"/>
      <c r="BP124" s="305"/>
      <c r="BQ124" s="305"/>
      <c r="BR124" s="305"/>
      <c r="BS124" s="305"/>
      <c r="BT124" s="305"/>
      <c r="BU124" s="305"/>
      <c r="BV124" s="305"/>
      <c r="BW124" s="305"/>
      <c r="BX124" s="305"/>
      <c r="BY124" s="305"/>
      <c r="BZ124" s="305"/>
      <c r="CA124" s="305"/>
      <c r="CB124" s="305"/>
      <c r="CC124" s="305"/>
      <c r="CD124" s="305"/>
    </row>
    <row r="125" spans="1:82" x14ac:dyDescent="0.3">
      <c r="A125" s="293" t="s">
        <v>523</v>
      </c>
      <c r="B125" s="304">
        <v>2.0800000000000003E-2</v>
      </c>
      <c r="C125" s="304">
        <v>2.8999999999999995E-2</v>
      </c>
      <c r="D125" s="295">
        <v>6382007.75</v>
      </c>
      <c r="E125" s="295">
        <v>6382847.3799999999</v>
      </c>
      <c r="F125" s="295">
        <v>6373139.96</v>
      </c>
      <c r="G125" s="295">
        <v>6363432.5300000003</v>
      </c>
      <c r="H125" s="295">
        <v>6363630.54</v>
      </c>
      <c r="I125" s="295">
        <v>6364405.0499999998</v>
      </c>
      <c r="J125" s="295">
        <v>6366905.0499999998</v>
      </c>
      <c r="K125" s="295">
        <v>6408828.5499999998</v>
      </c>
      <c r="L125" s="295">
        <v>6448828.5499999998</v>
      </c>
      <c r="M125" s="295">
        <v>6448828.5499999998</v>
      </c>
      <c r="N125" s="295">
        <v>6448828.5499999998</v>
      </c>
      <c r="O125" s="295">
        <v>6448828.5499999998</v>
      </c>
      <c r="P125" s="295">
        <f t="shared" si="11"/>
        <v>76800511.00999999</v>
      </c>
      <c r="Q125" s="295">
        <v>6448828.5499999998</v>
      </c>
      <c r="R125" s="295">
        <v>6448828.5499999998</v>
      </c>
      <c r="S125" s="295">
        <v>6448828.5499999998</v>
      </c>
      <c r="T125" s="295">
        <v>6448828.5499999998</v>
      </c>
      <c r="U125" s="295">
        <v>6448828.5499999998</v>
      </c>
      <c r="V125" s="295">
        <v>6448828.5499999998</v>
      </c>
      <c r="W125" s="295">
        <v>6448828.5499999998</v>
      </c>
      <c r="X125" s="295">
        <v>6448828.5499999998</v>
      </c>
      <c r="Y125" s="295">
        <v>6448828.5499999998</v>
      </c>
      <c r="Z125" s="295">
        <v>6448828.5499999998</v>
      </c>
      <c r="AA125" s="295">
        <v>6448828.5499999998</v>
      </c>
      <c r="AB125" s="295">
        <v>6448828.5499999998</v>
      </c>
      <c r="AC125" s="295">
        <f t="shared" si="12"/>
        <v>77385942.599999979</v>
      </c>
      <c r="AD125" s="295"/>
      <c r="AE125" s="305">
        <v>11062.14</v>
      </c>
      <c r="AF125" s="305">
        <v>11063.6</v>
      </c>
      <c r="AG125" s="305">
        <v>11046.77</v>
      </c>
      <c r="AH125" s="305">
        <v>11029.949999999999</v>
      </c>
      <c r="AI125" s="305">
        <v>11030.289999999999</v>
      </c>
      <c r="AJ125" s="305">
        <v>11031.640000000001</v>
      </c>
      <c r="AK125" s="305">
        <f t="shared" si="20"/>
        <v>11035.97</v>
      </c>
      <c r="AL125" s="305">
        <f t="shared" si="20"/>
        <v>11108.64</v>
      </c>
      <c r="AM125" s="305">
        <f t="shared" si="20"/>
        <v>11177.97</v>
      </c>
      <c r="AN125" s="305">
        <f t="shared" si="20"/>
        <v>11177.97</v>
      </c>
      <c r="AO125" s="305">
        <f t="shared" si="20"/>
        <v>11177.97</v>
      </c>
      <c r="AP125" s="305">
        <f t="shared" si="20"/>
        <v>11177.97</v>
      </c>
      <c r="AQ125" s="295">
        <f t="shared" si="13"/>
        <v>133120.88</v>
      </c>
      <c r="AR125" s="305">
        <f t="shared" si="17"/>
        <v>15584.67</v>
      </c>
      <c r="AS125" s="305">
        <f t="shared" si="17"/>
        <v>15584.67</v>
      </c>
      <c r="AT125" s="305">
        <f t="shared" si="17"/>
        <v>15584.67</v>
      </c>
      <c r="AU125" s="305">
        <f t="shared" si="16"/>
        <v>15584.67</v>
      </c>
      <c r="AV125" s="305">
        <f t="shared" si="16"/>
        <v>15584.67</v>
      </c>
      <c r="AW125" s="305">
        <f t="shared" si="16"/>
        <v>15584.67</v>
      </c>
      <c r="AX125" s="305">
        <f t="shared" si="16"/>
        <v>15584.67</v>
      </c>
      <c r="AY125" s="305">
        <f t="shared" si="16"/>
        <v>15584.67</v>
      </c>
      <c r="AZ125" s="305">
        <f t="shared" si="16"/>
        <v>15584.67</v>
      </c>
      <c r="BA125" s="305">
        <f t="shared" si="19"/>
        <v>15584.67</v>
      </c>
      <c r="BB125" s="305">
        <f t="shared" si="19"/>
        <v>15584.67</v>
      </c>
      <c r="BC125" s="305">
        <f t="shared" si="19"/>
        <v>15584.67</v>
      </c>
      <c r="BD125" s="295">
        <f t="shared" si="14"/>
        <v>187016.04000000004</v>
      </c>
      <c r="BE125" s="305"/>
      <c r="BF125" s="305"/>
      <c r="BG125" s="305"/>
      <c r="BH125" s="305"/>
      <c r="BI125" s="305"/>
      <c r="BJ125" s="305"/>
      <c r="BK125" s="305"/>
      <c r="BL125" s="305"/>
      <c r="BM125" s="305"/>
      <c r="BN125" s="305"/>
      <c r="BO125" s="305"/>
      <c r="BP125" s="305"/>
      <c r="BQ125" s="305"/>
      <c r="BR125" s="305"/>
      <c r="BS125" s="305"/>
      <c r="BT125" s="305"/>
      <c r="BU125" s="305"/>
      <c r="BV125" s="305"/>
      <c r="BW125" s="305"/>
      <c r="BX125" s="305"/>
      <c r="BY125" s="305"/>
      <c r="BZ125" s="305"/>
      <c r="CA125" s="305"/>
      <c r="CB125" s="305"/>
      <c r="CC125" s="305"/>
      <c r="CD125" s="305"/>
    </row>
    <row r="126" spans="1:82" x14ac:dyDescent="0.3">
      <c r="A126" s="293" t="s">
        <v>524</v>
      </c>
      <c r="B126" s="304">
        <v>6.8999999999999999E-3</v>
      </c>
      <c r="C126" s="304">
        <v>1.0400000000000001E-2</v>
      </c>
      <c r="D126" s="295">
        <v>1883273.64</v>
      </c>
      <c r="E126" s="295">
        <v>1883273.64</v>
      </c>
      <c r="F126" s="295">
        <v>1904336.44</v>
      </c>
      <c r="G126" s="295">
        <v>1890005.28</v>
      </c>
      <c r="H126" s="295">
        <v>1854611.32</v>
      </c>
      <c r="I126" s="295">
        <v>1854611.32</v>
      </c>
      <c r="J126" s="295">
        <v>1854611.32</v>
      </c>
      <c r="K126" s="295">
        <v>1854611.32</v>
      </c>
      <c r="L126" s="295">
        <v>1854611.32</v>
      </c>
      <c r="M126" s="295">
        <v>1854611.32</v>
      </c>
      <c r="N126" s="295">
        <v>1854611.32</v>
      </c>
      <c r="O126" s="295">
        <v>1854611.32</v>
      </c>
      <c r="P126" s="295">
        <f t="shared" si="11"/>
        <v>22397779.560000002</v>
      </c>
      <c r="Q126" s="295">
        <v>2401895.73</v>
      </c>
      <c r="R126" s="295">
        <v>2401895.73</v>
      </c>
      <c r="S126" s="295">
        <v>2476669.65</v>
      </c>
      <c r="T126" s="295">
        <v>2551443.5699999998</v>
      </c>
      <c r="U126" s="295">
        <v>2606147.5699999998</v>
      </c>
      <c r="V126" s="295">
        <v>2689971.57</v>
      </c>
      <c r="W126" s="295">
        <v>2719091.57</v>
      </c>
      <c r="X126" s="295">
        <v>2719091.57</v>
      </c>
      <c r="Y126" s="295">
        <v>2740931.57</v>
      </c>
      <c r="Z126" s="295">
        <v>2762771.57</v>
      </c>
      <c r="AA126" s="295">
        <v>2762771.57</v>
      </c>
      <c r="AB126" s="295">
        <v>2762771.57</v>
      </c>
      <c r="AC126" s="295">
        <f t="shared" si="12"/>
        <v>31595453.240000002</v>
      </c>
      <c r="AD126" s="295"/>
      <c r="AE126" s="305">
        <v>1082.8899999999999</v>
      </c>
      <c r="AF126" s="305">
        <v>1082.8899999999999</v>
      </c>
      <c r="AG126" s="305">
        <v>1095.0000000000002</v>
      </c>
      <c r="AH126" s="305">
        <v>1086.75</v>
      </c>
      <c r="AI126" s="305">
        <v>1066.3999999999999</v>
      </c>
      <c r="AJ126" s="305">
        <v>1066.3999999999999</v>
      </c>
      <c r="AK126" s="305">
        <f t="shared" si="20"/>
        <v>1066.4000000000001</v>
      </c>
      <c r="AL126" s="305">
        <f t="shared" si="20"/>
        <v>1066.4000000000001</v>
      </c>
      <c r="AM126" s="305">
        <f t="shared" si="20"/>
        <v>1066.4000000000001</v>
      </c>
      <c r="AN126" s="305">
        <f t="shared" si="20"/>
        <v>1066.4000000000001</v>
      </c>
      <c r="AO126" s="305">
        <f t="shared" si="20"/>
        <v>1066.4000000000001</v>
      </c>
      <c r="AP126" s="305">
        <f t="shared" si="20"/>
        <v>1066.4000000000001</v>
      </c>
      <c r="AQ126" s="295">
        <f t="shared" si="13"/>
        <v>12878.729999999998</v>
      </c>
      <c r="AR126" s="305">
        <f t="shared" si="17"/>
        <v>2081.64</v>
      </c>
      <c r="AS126" s="305">
        <f t="shared" si="17"/>
        <v>2081.64</v>
      </c>
      <c r="AT126" s="305">
        <f t="shared" si="17"/>
        <v>2146.4499999999998</v>
      </c>
      <c r="AU126" s="305">
        <f t="shared" si="16"/>
        <v>2211.25</v>
      </c>
      <c r="AV126" s="305">
        <f t="shared" si="16"/>
        <v>2258.66</v>
      </c>
      <c r="AW126" s="305">
        <f t="shared" si="16"/>
        <v>2331.31</v>
      </c>
      <c r="AX126" s="305">
        <f t="shared" si="16"/>
        <v>2356.5500000000002</v>
      </c>
      <c r="AY126" s="305">
        <f t="shared" si="16"/>
        <v>2356.5500000000002</v>
      </c>
      <c r="AZ126" s="305">
        <f t="shared" si="16"/>
        <v>2375.4699999999998</v>
      </c>
      <c r="BA126" s="305">
        <f t="shared" si="19"/>
        <v>2394.4</v>
      </c>
      <c r="BB126" s="305">
        <f t="shared" si="19"/>
        <v>2394.4</v>
      </c>
      <c r="BC126" s="305">
        <f t="shared" si="19"/>
        <v>2394.4</v>
      </c>
      <c r="BD126" s="295">
        <f t="shared" si="14"/>
        <v>27382.720000000005</v>
      </c>
      <c r="BE126" s="305"/>
      <c r="BF126" s="305"/>
      <c r="BG126" s="305"/>
      <c r="BH126" s="305"/>
      <c r="BI126" s="305"/>
      <c r="BJ126" s="305"/>
      <c r="BK126" s="305"/>
      <c r="BL126" s="305"/>
      <c r="BM126" s="305"/>
      <c r="BN126" s="305"/>
      <c r="BO126" s="305"/>
      <c r="BP126" s="305"/>
      <c r="BQ126" s="305"/>
      <c r="BR126" s="305"/>
      <c r="BS126" s="305"/>
      <c r="BT126" s="305"/>
      <c r="BU126" s="305"/>
      <c r="BV126" s="305"/>
      <c r="BW126" s="305"/>
      <c r="BX126" s="305"/>
      <c r="BY126" s="305"/>
      <c r="BZ126" s="305"/>
      <c r="CA126" s="305"/>
      <c r="CB126" s="305"/>
      <c r="CC126" s="305"/>
      <c r="CD126" s="305"/>
    </row>
    <row r="127" spans="1:82" x14ac:dyDescent="0.3">
      <c r="A127" s="293" t="s">
        <v>525</v>
      </c>
      <c r="B127" s="304">
        <v>1.1300000000000001E-2</v>
      </c>
      <c r="C127" s="304">
        <v>8.5000000000000006E-3</v>
      </c>
      <c r="D127" s="295">
        <v>1033027.09</v>
      </c>
      <c r="E127" s="295">
        <v>1033027.09</v>
      </c>
      <c r="F127" s="295">
        <v>1033027.09</v>
      </c>
      <c r="G127" s="295">
        <v>1033027.09</v>
      </c>
      <c r="H127" s="295">
        <v>1033027.09</v>
      </c>
      <c r="I127" s="295">
        <v>1033027.09</v>
      </c>
      <c r="J127" s="295">
        <v>1033027.09</v>
      </c>
      <c r="K127" s="295">
        <v>1033027.09</v>
      </c>
      <c r="L127" s="295">
        <v>1033027.09</v>
      </c>
      <c r="M127" s="295">
        <v>1033027.09</v>
      </c>
      <c r="N127" s="295">
        <v>1033027.09</v>
      </c>
      <c r="O127" s="295">
        <v>1033027.09</v>
      </c>
      <c r="P127" s="295">
        <f t="shared" si="11"/>
        <v>12396325.08</v>
      </c>
      <c r="Q127" s="295">
        <v>1033027.09</v>
      </c>
      <c r="R127" s="295">
        <v>1033027.09</v>
      </c>
      <c r="S127" s="295">
        <v>1141174.095</v>
      </c>
      <c r="T127" s="295">
        <v>1249321.1000000001</v>
      </c>
      <c r="U127" s="295">
        <v>1249321.1000000001</v>
      </c>
      <c r="V127" s="295">
        <v>1249321.1000000001</v>
      </c>
      <c r="W127" s="295">
        <v>1249321.1000000001</v>
      </c>
      <c r="X127" s="295">
        <v>1249321.1000000001</v>
      </c>
      <c r="Y127" s="295">
        <v>1249321.1000000001</v>
      </c>
      <c r="Z127" s="295">
        <v>1249321.1000000001</v>
      </c>
      <c r="AA127" s="295">
        <v>1249321.1000000001</v>
      </c>
      <c r="AB127" s="295">
        <v>1249321.1000000001</v>
      </c>
      <c r="AC127" s="295">
        <f t="shared" si="12"/>
        <v>14451118.174999997</v>
      </c>
      <c r="AD127" s="295"/>
      <c r="AE127" s="305">
        <v>972.76</v>
      </c>
      <c r="AF127" s="305">
        <v>972.76</v>
      </c>
      <c r="AG127" s="305">
        <v>972.76</v>
      </c>
      <c r="AH127" s="305">
        <v>972.76</v>
      </c>
      <c r="AI127" s="305">
        <v>972.76</v>
      </c>
      <c r="AJ127" s="305">
        <v>972.76</v>
      </c>
      <c r="AK127" s="305">
        <f t="shared" si="20"/>
        <v>972.77</v>
      </c>
      <c r="AL127" s="305">
        <f t="shared" si="20"/>
        <v>972.77</v>
      </c>
      <c r="AM127" s="305">
        <f t="shared" si="20"/>
        <v>972.77</v>
      </c>
      <c r="AN127" s="305">
        <f t="shared" si="20"/>
        <v>972.77</v>
      </c>
      <c r="AO127" s="305">
        <f t="shared" si="20"/>
        <v>972.77</v>
      </c>
      <c r="AP127" s="305">
        <f t="shared" si="20"/>
        <v>972.77</v>
      </c>
      <c r="AQ127" s="295">
        <f t="shared" si="13"/>
        <v>11673.180000000002</v>
      </c>
      <c r="AR127" s="305">
        <f t="shared" si="17"/>
        <v>731.73</v>
      </c>
      <c r="AS127" s="305">
        <f t="shared" si="17"/>
        <v>731.73</v>
      </c>
      <c r="AT127" s="305">
        <f t="shared" si="17"/>
        <v>808.33</v>
      </c>
      <c r="AU127" s="305">
        <f t="shared" si="16"/>
        <v>884.94</v>
      </c>
      <c r="AV127" s="305">
        <f t="shared" si="16"/>
        <v>884.94</v>
      </c>
      <c r="AW127" s="305">
        <f t="shared" si="16"/>
        <v>884.94</v>
      </c>
      <c r="AX127" s="305">
        <f t="shared" si="16"/>
        <v>884.94</v>
      </c>
      <c r="AY127" s="305">
        <f t="shared" si="16"/>
        <v>884.94</v>
      </c>
      <c r="AZ127" s="305">
        <f t="shared" si="16"/>
        <v>884.94</v>
      </c>
      <c r="BA127" s="305">
        <f t="shared" si="19"/>
        <v>884.94</v>
      </c>
      <c r="BB127" s="305">
        <f t="shared" si="19"/>
        <v>884.94</v>
      </c>
      <c r="BC127" s="305">
        <f t="shared" si="19"/>
        <v>884.94</v>
      </c>
      <c r="BD127" s="295">
        <f t="shared" si="14"/>
        <v>10236.250000000004</v>
      </c>
      <c r="BE127" s="305"/>
      <c r="BF127" s="305"/>
      <c r="BG127" s="305"/>
      <c r="BH127" s="305"/>
      <c r="BI127" s="305"/>
      <c r="BJ127" s="305"/>
      <c r="BK127" s="305"/>
      <c r="BL127" s="305"/>
      <c r="BM127" s="305"/>
      <c r="BN127" s="305"/>
      <c r="BO127" s="305"/>
      <c r="BP127" s="305"/>
      <c r="BQ127" s="305"/>
      <c r="BR127" s="305"/>
      <c r="BS127" s="305"/>
      <c r="BT127" s="305"/>
      <c r="BU127" s="305"/>
      <c r="BV127" s="305"/>
      <c r="BW127" s="305"/>
      <c r="BX127" s="305"/>
      <c r="BY127" s="305"/>
      <c r="BZ127" s="305"/>
      <c r="CA127" s="305"/>
      <c r="CB127" s="305"/>
      <c r="CC127" s="305"/>
      <c r="CD127" s="305"/>
    </row>
    <row r="128" spans="1:82" x14ac:dyDescent="0.3">
      <c r="A128" s="293" t="s">
        <v>526</v>
      </c>
      <c r="B128" s="304">
        <v>5.7999999999999996E-3</v>
      </c>
      <c r="C128" s="304">
        <v>6.9999999999999984E-3</v>
      </c>
      <c r="D128" s="295">
        <v>1527545.73</v>
      </c>
      <c r="E128" s="295">
        <v>1527545.73</v>
      </c>
      <c r="F128" s="295">
        <v>1527545.73</v>
      </c>
      <c r="G128" s="295">
        <v>1527545.73</v>
      </c>
      <c r="H128" s="295">
        <v>1527545.73</v>
      </c>
      <c r="I128" s="295">
        <v>1527545.73</v>
      </c>
      <c r="J128" s="295">
        <v>1527545.73</v>
      </c>
      <c r="K128" s="295">
        <v>1527545.73</v>
      </c>
      <c r="L128" s="295">
        <v>1527545.73</v>
      </c>
      <c r="M128" s="295">
        <v>1527545.73</v>
      </c>
      <c r="N128" s="295">
        <v>1527545.73</v>
      </c>
      <c r="O128" s="295">
        <v>1527545.73</v>
      </c>
      <c r="P128" s="295">
        <f t="shared" si="11"/>
        <v>18330548.760000002</v>
      </c>
      <c r="Q128" s="295">
        <v>2148425.73</v>
      </c>
      <c r="R128" s="295">
        <v>2148425.73</v>
      </c>
      <c r="S128" s="295">
        <v>2148425.73</v>
      </c>
      <c r="T128" s="295">
        <v>2148425.73</v>
      </c>
      <c r="U128" s="295">
        <v>2148425.73</v>
      </c>
      <c r="V128" s="295">
        <v>2148425.73</v>
      </c>
      <c r="W128" s="295">
        <v>2148425.73</v>
      </c>
      <c r="X128" s="295">
        <v>2148425.73</v>
      </c>
      <c r="Y128" s="295">
        <v>2148425.73</v>
      </c>
      <c r="Z128" s="295">
        <v>2148425.73</v>
      </c>
      <c r="AA128" s="295">
        <v>2148425.73</v>
      </c>
      <c r="AB128" s="295">
        <v>2148425.73</v>
      </c>
      <c r="AC128" s="295">
        <f t="shared" si="12"/>
        <v>25781108.760000002</v>
      </c>
      <c r="AD128" s="295"/>
      <c r="AE128" s="305">
        <v>738.31</v>
      </c>
      <c r="AF128" s="305">
        <v>738.31</v>
      </c>
      <c r="AG128" s="305">
        <v>738.31</v>
      </c>
      <c r="AH128" s="305">
        <v>738.31</v>
      </c>
      <c r="AI128" s="305">
        <v>738.31</v>
      </c>
      <c r="AJ128" s="305">
        <v>738.31</v>
      </c>
      <c r="AK128" s="305">
        <f t="shared" si="20"/>
        <v>738.31</v>
      </c>
      <c r="AL128" s="305">
        <f t="shared" si="20"/>
        <v>738.31</v>
      </c>
      <c r="AM128" s="305">
        <f t="shared" si="20"/>
        <v>738.31</v>
      </c>
      <c r="AN128" s="305">
        <f t="shared" si="20"/>
        <v>738.31</v>
      </c>
      <c r="AO128" s="305">
        <f t="shared" si="20"/>
        <v>738.31</v>
      </c>
      <c r="AP128" s="305">
        <f t="shared" si="20"/>
        <v>738.31</v>
      </c>
      <c r="AQ128" s="295">
        <f t="shared" si="13"/>
        <v>8859.7199999999975</v>
      </c>
      <c r="AR128" s="305">
        <f t="shared" si="17"/>
        <v>1253.25</v>
      </c>
      <c r="AS128" s="305">
        <f t="shared" si="17"/>
        <v>1253.25</v>
      </c>
      <c r="AT128" s="305">
        <f t="shared" si="17"/>
        <v>1253.25</v>
      </c>
      <c r="AU128" s="305">
        <f t="shared" si="16"/>
        <v>1253.25</v>
      </c>
      <c r="AV128" s="305">
        <f t="shared" si="16"/>
        <v>1253.25</v>
      </c>
      <c r="AW128" s="305">
        <f t="shared" si="16"/>
        <v>1253.25</v>
      </c>
      <c r="AX128" s="305">
        <f t="shared" si="16"/>
        <v>1253.25</v>
      </c>
      <c r="AY128" s="305">
        <f t="shared" si="16"/>
        <v>1253.25</v>
      </c>
      <c r="AZ128" s="305">
        <f t="shared" si="16"/>
        <v>1253.25</v>
      </c>
      <c r="BA128" s="305">
        <f t="shared" si="19"/>
        <v>1253.25</v>
      </c>
      <c r="BB128" s="305">
        <f t="shared" si="19"/>
        <v>1253.25</v>
      </c>
      <c r="BC128" s="305">
        <f t="shared" si="19"/>
        <v>1253.25</v>
      </c>
      <c r="BD128" s="295">
        <f t="shared" si="14"/>
        <v>15039</v>
      </c>
      <c r="BE128" s="305"/>
      <c r="BF128" s="305"/>
      <c r="BG128" s="305"/>
      <c r="BH128" s="305"/>
      <c r="BI128" s="305"/>
      <c r="BJ128" s="305"/>
      <c r="BK128" s="305"/>
      <c r="BL128" s="305"/>
      <c r="BM128" s="305"/>
      <c r="BN128" s="305"/>
      <c r="BO128" s="305"/>
      <c r="BP128" s="305"/>
      <c r="BQ128" s="305"/>
      <c r="BR128" s="305"/>
      <c r="BS128" s="305"/>
      <c r="BT128" s="305"/>
      <c r="BU128" s="305"/>
      <c r="BV128" s="305"/>
      <c r="BW128" s="305"/>
      <c r="BX128" s="305"/>
      <c r="BY128" s="305"/>
      <c r="BZ128" s="305"/>
      <c r="CA128" s="305"/>
      <c r="CB128" s="305"/>
      <c r="CC128" s="305"/>
      <c r="CD128" s="305"/>
    </row>
    <row r="129" spans="1:82" x14ac:dyDescent="0.3">
      <c r="A129" s="293" t="s">
        <v>527</v>
      </c>
      <c r="B129" s="304">
        <v>1.06E-2</v>
      </c>
      <c r="C129" s="304">
        <v>1.9600000000000003E-2</v>
      </c>
      <c r="D129" s="295">
        <v>3159120.35</v>
      </c>
      <c r="E129" s="295">
        <v>3159120.35</v>
      </c>
      <c r="F129" s="295">
        <v>3159120.35</v>
      </c>
      <c r="G129" s="295">
        <v>3159120.35</v>
      </c>
      <c r="H129" s="295">
        <v>3159120.35</v>
      </c>
      <c r="I129" s="295">
        <v>3159120.35</v>
      </c>
      <c r="J129" s="295">
        <v>3194615.1150000002</v>
      </c>
      <c r="K129" s="295">
        <v>3230109.88</v>
      </c>
      <c r="L129" s="295">
        <v>3230109.88</v>
      </c>
      <c r="M129" s="295">
        <v>3230109.88</v>
      </c>
      <c r="N129" s="295">
        <v>3230109.88</v>
      </c>
      <c r="O129" s="295">
        <v>3230109.88</v>
      </c>
      <c r="P129" s="295">
        <f t="shared" si="11"/>
        <v>38299886.615000002</v>
      </c>
      <c r="Q129" s="295">
        <v>3259292.28</v>
      </c>
      <c r="R129" s="295">
        <v>3259292.28</v>
      </c>
      <c r="S129" s="295">
        <v>3259292.28</v>
      </c>
      <c r="T129" s="295">
        <v>3259292.28</v>
      </c>
      <c r="U129" s="295">
        <v>3259292.28</v>
      </c>
      <c r="V129" s="295">
        <v>3259292.28</v>
      </c>
      <c r="W129" s="295">
        <v>3259292.28</v>
      </c>
      <c r="X129" s="295">
        <v>3259292.28</v>
      </c>
      <c r="Y129" s="295">
        <v>3259292.28</v>
      </c>
      <c r="Z129" s="295">
        <v>3259292.28</v>
      </c>
      <c r="AA129" s="295">
        <v>3259292.28</v>
      </c>
      <c r="AB129" s="295">
        <v>3259292.28</v>
      </c>
      <c r="AC129" s="295">
        <f t="shared" si="12"/>
        <v>39111507.360000007</v>
      </c>
      <c r="AD129" s="295"/>
      <c r="AE129" s="305">
        <v>2790.56</v>
      </c>
      <c r="AF129" s="305">
        <v>2790.56</v>
      </c>
      <c r="AG129" s="305">
        <v>2790.56</v>
      </c>
      <c r="AH129" s="305">
        <v>2790.56</v>
      </c>
      <c r="AI129" s="305">
        <v>2790.56</v>
      </c>
      <c r="AJ129" s="305">
        <v>2790.56</v>
      </c>
      <c r="AK129" s="305">
        <f t="shared" si="20"/>
        <v>2821.91</v>
      </c>
      <c r="AL129" s="305">
        <f t="shared" si="20"/>
        <v>2853.26</v>
      </c>
      <c r="AM129" s="305">
        <f t="shared" si="20"/>
        <v>2853.26</v>
      </c>
      <c r="AN129" s="305">
        <f t="shared" si="20"/>
        <v>2853.26</v>
      </c>
      <c r="AO129" s="305">
        <f t="shared" si="20"/>
        <v>2853.26</v>
      </c>
      <c r="AP129" s="305">
        <f t="shared" si="20"/>
        <v>2853.26</v>
      </c>
      <c r="AQ129" s="295">
        <f t="shared" si="13"/>
        <v>33831.570000000007</v>
      </c>
      <c r="AR129" s="305">
        <f t="shared" si="17"/>
        <v>5323.51</v>
      </c>
      <c r="AS129" s="305">
        <f t="shared" si="17"/>
        <v>5323.51</v>
      </c>
      <c r="AT129" s="305">
        <f t="shared" si="17"/>
        <v>5323.51</v>
      </c>
      <c r="AU129" s="305">
        <f t="shared" si="16"/>
        <v>5323.51</v>
      </c>
      <c r="AV129" s="305">
        <f t="shared" si="16"/>
        <v>5323.51</v>
      </c>
      <c r="AW129" s="305">
        <f t="shared" si="16"/>
        <v>5323.51</v>
      </c>
      <c r="AX129" s="305">
        <f t="shared" si="16"/>
        <v>5323.51</v>
      </c>
      <c r="AY129" s="305">
        <f t="shared" si="16"/>
        <v>5323.51</v>
      </c>
      <c r="AZ129" s="305">
        <f t="shared" si="16"/>
        <v>5323.51</v>
      </c>
      <c r="BA129" s="305">
        <f t="shared" si="19"/>
        <v>5323.51</v>
      </c>
      <c r="BB129" s="305">
        <f t="shared" si="19"/>
        <v>5323.51</v>
      </c>
      <c r="BC129" s="305">
        <f t="shared" si="19"/>
        <v>5323.51</v>
      </c>
      <c r="BD129" s="295">
        <f t="shared" si="14"/>
        <v>63882.120000000017</v>
      </c>
      <c r="BE129" s="305"/>
      <c r="BF129" s="305"/>
      <c r="BG129" s="305"/>
      <c r="BH129" s="305"/>
      <c r="BI129" s="305"/>
      <c r="BJ129" s="305"/>
      <c r="BK129" s="305"/>
      <c r="BL129" s="305"/>
      <c r="BM129" s="305"/>
      <c r="BN129" s="305"/>
      <c r="BO129" s="305"/>
      <c r="BP129" s="305"/>
      <c r="BQ129" s="305"/>
      <c r="BR129" s="305"/>
      <c r="BS129" s="305"/>
      <c r="BT129" s="305"/>
      <c r="BU129" s="305"/>
      <c r="BV129" s="305"/>
      <c r="BW129" s="305"/>
      <c r="BX129" s="305"/>
      <c r="BY129" s="305"/>
      <c r="BZ129" s="305"/>
      <c r="CA129" s="305"/>
      <c r="CB129" s="305"/>
      <c r="CC129" s="305"/>
      <c r="CD129" s="305"/>
    </row>
    <row r="130" spans="1:82" x14ac:dyDescent="0.3">
      <c r="A130" s="293" t="s">
        <v>528</v>
      </c>
      <c r="B130" s="304">
        <v>1.06E-2</v>
      </c>
      <c r="C130" s="304">
        <v>1.9600000000000003E-2</v>
      </c>
      <c r="D130" s="295">
        <v>824923.38</v>
      </c>
      <c r="E130" s="295">
        <v>824923.38</v>
      </c>
      <c r="F130" s="295">
        <v>824923.38</v>
      </c>
      <c r="G130" s="295">
        <v>824923.38</v>
      </c>
      <c r="H130" s="295">
        <v>824923.38</v>
      </c>
      <c r="I130" s="295">
        <v>824923.38</v>
      </c>
      <c r="J130" s="295">
        <v>824923.38</v>
      </c>
      <c r="K130" s="295">
        <v>824923.38</v>
      </c>
      <c r="L130" s="295">
        <v>824923.38</v>
      </c>
      <c r="M130" s="295">
        <v>824923.38</v>
      </c>
      <c r="N130" s="295">
        <v>824923.38</v>
      </c>
      <c r="O130" s="295">
        <v>824923.38</v>
      </c>
      <c r="P130" s="295">
        <f t="shared" si="11"/>
        <v>9899080.5600000005</v>
      </c>
      <c r="Q130" s="295">
        <v>824923.38</v>
      </c>
      <c r="R130" s="295">
        <v>824923.38</v>
      </c>
      <c r="S130" s="295">
        <v>824923.38</v>
      </c>
      <c r="T130" s="295">
        <v>824923.38</v>
      </c>
      <c r="U130" s="295">
        <v>824923.38</v>
      </c>
      <c r="V130" s="295">
        <v>824923.38</v>
      </c>
      <c r="W130" s="295">
        <v>824923.38</v>
      </c>
      <c r="X130" s="295">
        <v>824923.38</v>
      </c>
      <c r="Y130" s="295">
        <v>824923.38</v>
      </c>
      <c r="Z130" s="295">
        <v>824923.38</v>
      </c>
      <c r="AA130" s="295">
        <v>824923.38</v>
      </c>
      <c r="AB130" s="295">
        <v>824923.38</v>
      </c>
      <c r="AC130" s="295">
        <f t="shared" si="12"/>
        <v>9899080.5600000005</v>
      </c>
      <c r="AD130" s="295"/>
      <c r="AE130" s="305">
        <v>728.68999999999994</v>
      </c>
      <c r="AF130" s="305">
        <v>728.68999999999994</v>
      </c>
      <c r="AG130" s="305">
        <v>728.68999999999994</v>
      </c>
      <c r="AH130" s="305">
        <v>728.68999999999994</v>
      </c>
      <c r="AI130" s="305">
        <v>728.68999999999994</v>
      </c>
      <c r="AJ130" s="305">
        <v>728.68999999999994</v>
      </c>
      <c r="AK130" s="305">
        <f t="shared" si="20"/>
        <v>728.68</v>
      </c>
      <c r="AL130" s="305">
        <f t="shared" si="20"/>
        <v>728.68</v>
      </c>
      <c r="AM130" s="305">
        <f t="shared" si="20"/>
        <v>728.68</v>
      </c>
      <c r="AN130" s="305">
        <f t="shared" si="20"/>
        <v>728.68</v>
      </c>
      <c r="AO130" s="305">
        <f t="shared" si="20"/>
        <v>728.68</v>
      </c>
      <c r="AP130" s="305">
        <f t="shared" si="20"/>
        <v>728.68</v>
      </c>
      <c r="AQ130" s="295">
        <f t="shared" si="13"/>
        <v>8744.2200000000012</v>
      </c>
      <c r="AR130" s="305">
        <f t="shared" si="17"/>
        <v>1347.37</v>
      </c>
      <c r="AS130" s="305">
        <f t="shared" si="17"/>
        <v>1347.37</v>
      </c>
      <c r="AT130" s="305">
        <f t="shared" si="17"/>
        <v>1347.37</v>
      </c>
      <c r="AU130" s="305">
        <f t="shared" si="16"/>
        <v>1347.37</v>
      </c>
      <c r="AV130" s="305">
        <f t="shared" si="16"/>
        <v>1347.37</v>
      </c>
      <c r="AW130" s="305">
        <f t="shared" si="16"/>
        <v>1347.37</v>
      </c>
      <c r="AX130" s="305">
        <f t="shared" si="16"/>
        <v>1347.37</v>
      </c>
      <c r="AY130" s="305">
        <f t="shared" si="16"/>
        <v>1347.37</v>
      </c>
      <c r="AZ130" s="305">
        <f t="shared" si="16"/>
        <v>1347.37</v>
      </c>
      <c r="BA130" s="305">
        <f t="shared" si="19"/>
        <v>1347.37</v>
      </c>
      <c r="BB130" s="305">
        <f t="shared" si="19"/>
        <v>1347.37</v>
      </c>
      <c r="BC130" s="305">
        <f t="shared" si="19"/>
        <v>1347.37</v>
      </c>
      <c r="BD130" s="295">
        <f t="shared" si="14"/>
        <v>16168.439999999995</v>
      </c>
      <c r="BE130" s="305">
        <f>BD130</f>
        <v>16168.439999999995</v>
      </c>
      <c r="BF130" s="305"/>
      <c r="BG130" s="305"/>
      <c r="BH130" s="305"/>
      <c r="BI130" s="305"/>
      <c r="BJ130" s="305"/>
      <c r="BK130" s="305"/>
      <c r="BL130" s="305"/>
      <c r="BM130" s="305"/>
      <c r="BN130" s="305"/>
      <c r="BO130" s="305"/>
      <c r="BP130" s="305"/>
      <c r="BQ130" s="305"/>
      <c r="BR130" s="305"/>
      <c r="BS130" s="305"/>
      <c r="BT130" s="305"/>
      <c r="BU130" s="305"/>
      <c r="BV130" s="305"/>
      <c r="BW130" s="305"/>
      <c r="BX130" s="305"/>
      <c r="BY130" s="305"/>
      <c r="BZ130" s="305"/>
      <c r="CA130" s="305"/>
      <c r="CB130" s="305"/>
      <c r="CC130" s="305"/>
      <c r="CD130" s="305"/>
    </row>
    <row r="131" spans="1:82" x14ac:dyDescent="0.3">
      <c r="A131" s="293" t="s">
        <v>529</v>
      </c>
      <c r="B131" s="304">
        <v>2.69E-2</v>
      </c>
      <c r="C131" s="304">
        <v>3.0899999999999993E-2</v>
      </c>
      <c r="D131" s="295">
        <v>9067052.7100000009</v>
      </c>
      <c r="E131" s="295">
        <v>9094052.6699999999</v>
      </c>
      <c r="F131" s="295">
        <v>9042630.7200000007</v>
      </c>
      <c r="G131" s="295">
        <v>9026602.7300000004</v>
      </c>
      <c r="H131" s="295">
        <v>9061996.6899999995</v>
      </c>
      <c r="I131" s="295">
        <v>9061996.6899999995</v>
      </c>
      <c r="J131" s="295">
        <v>9078408.6899999995</v>
      </c>
      <c r="K131" s="295">
        <v>9094820.6899999995</v>
      </c>
      <c r="L131" s="295">
        <v>9116150.7949999999</v>
      </c>
      <c r="M131" s="295">
        <v>9137480.9000000004</v>
      </c>
      <c r="N131" s="295">
        <v>9137480.9000000004</v>
      </c>
      <c r="O131" s="295">
        <v>9137480.9000000004</v>
      </c>
      <c r="P131" s="295">
        <f t="shared" si="11"/>
        <v>109056155.08500001</v>
      </c>
      <c r="Q131" s="295">
        <v>9400392.9000000004</v>
      </c>
      <c r="R131" s="295">
        <v>9400392.9000000004</v>
      </c>
      <c r="S131" s="295">
        <v>9400392.9000000004</v>
      </c>
      <c r="T131" s="295">
        <v>9400392.9000000004</v>
      </c>
      <c r="U131" s="295">
        <v>9400392.9000000004</v>
      </c>
      <c r="V131" s="295">
        <v>9738399.6799999997</v>
      </c>
      <c r="W131" s="295">
        <v>10076406.460000001</v>
      </c>
      <c r="X131" s="295">
        <v>10076406.460000001</v>
      </c>
      <c r="Y131" s="295">
        <v>10097206.460000001</v>
      </c>
      <c r="Z131" s="295">
        <v>10118006.460000001</v>
      </c>
      <c r="AA131" s="295">
        <v>10118006.460000001</v>
      </c>
      <c r="AB131" s="295">
        <v>10118006.460000001</v>
      </c>
      <c r="AC131" s="295">
        <f t="shared" si="12"/>
        <v>117344402.94000003</v>
      </c>
      <c r="AD131" s="295"/>
      <c r="AE131" s="305">
        <v>20325.3</v>
      </c>
      <c r="AF131" s="305">
        <v>20385.84</v>
      </c>
      <c r="AG131" s="305">
        <v>20270.559999999998</v>
      </c>
      <c r="AH131" s="305">
        <v>20234.630000000005</v>
      </c>
      <c r="AI131" s="305">
        <v>20313.98</v>
      </c>
      <c r="AJ131" s="305">
        <v>20313.98</v>
      </c>
      <c r="AK131" s="305">
        <f t="shared" si="20"/>
        <v>20350.77</v>
      </c>
      <c r="AL131" s="305">
        <f t="shared" si="20"/>
        <v>20387.560000000001</v>
      </c>
      <c r="AM131" s="305">
        <f t="shared" si="20"/>
        <v>20435.37</v>
      </c>
      <c r="AN131" s="305">
        <f t="shared" si="20"/>
        <v>20483.189999999999</v>
      </c>
      <c r="AO131" s="305">
        <f t="shared" si="20"/>
        <v>20483.189999999999</v>
      </c>
      <c r="AP131" s="305">
        <f t="shared" si="20"/>
        <v>20483.189999999999</v>
      </c>
      <c r="AQ131" s="295">
        <f t="shared" si="13"/>
        <v>244467.56</v>
      </c>
      <c r="AR131" s="305">
        <f t="shared" si="17"/>
        <v>24206.01</v>
      </c>
      <c r="AS131" s="305">
        <f t="shared" si="17"/>
        <v>24206.01</v>
      </c>
      <c r="AT131" s="305">
        <f t="shared" si="17"/>
        <v>24206.01</v>
      </c>
      <c r="AU131" s="305">
        <f t="shared" si="16"/>
        <v>24206.01</v>
      </c>
      <c r="AV131" s="305">
        <f t="shared" si="16"/>
        <v>24206.01</v>
      </c>
      <c r="AW131" s="305">
        <f t="shared" si="16"/>
        <v>25076.38</v>
      </c>
      <c r="AX131" s="305">
        <f t="shared" si="16"/>
        <v>25946.75</v>
      </c>
      <c r="AY131" s="305">
        <f t="shared" si="16"/>
        <v>25946.75</v>
      </c>
      <c r="AZ131" s="305">
        <f t="shared" si="16"/>
        <v>26000.31</v>
      </c>
      <c r="BA131" s="305">
        <f t="shared" si="19"/>
        <v>26053.87</v>
      </c>
      <c r="BB131" s="305">
        <f t="shared" si="19"/>
        <v>26053.87</v>
      </c>
      <c r="BC131" s="305">
        <f t="shared" si="19"/>
        <v>26053.87</v>
      </c>
      <c r="BD131" s="295">
        <f t="shared" si="14"/>
        <v>302161.84999999998</v>
      </c>
      <c r="BE131" s="305"/>
      <c r="BF131" s="305"/>
      <c r="BG131" s="305"/>
      <c r="BH131" s="305"/>
      <c r="BI131" s="305"/>
      <c r="BJ131" s="305"/>
      <c r="BK131" s="305"/>
      <c r="BL131" s="305"/>
      <c r="BM131" s="305"/>
      <c r="BN131" s="305"/>
      <c r="BO131" s="305"/>
      <c r="BP131" s="305"/>
      <c r="BQ131" s="305"/>
      <c r="BR131" s="305"/>
      <c r="BS131" s="305"/>
      <c r="BT131" s="305"/>
      <c r="BU131" s="305"/>
      <c r="BV131" s="305"/>
      <c r="BW131" s="305"/>
      <c r="BX131" s="305"/>
      <c r="BY131" s="305"/>
      <c r="BZ131" s="305"/>
      <c r="CA131" s="305"/>
      <c r="CB131" s="305"/>
      <c r="CC131" s="305"/>
      <c r="CD131" s="305"/>
    </row>
    <row r="132" spans="1:82" x14ac:dyDescent="0.3">
      <c r="A132" s="293" t="s">
        <v>530</v>
      </c>
      <c r="B132" s="304">
        <v>0</v>
      </c>
      <c r="C132" s="304">
        <v>0</v>
      </c>
      <c r="D132" s="295">
        <v>45689.51</v>
      </c>
      <c r="E132" s="295">
        <v>45689.51</v>
      </c>
      <c r="F132" s="295">
        <v>45689.51</v>
      </c>
      <c r="G132" s="295">
        <v>45689.51</v>
      </c>
      <c r="H132" s="295">
        <v>45689.51</v>
      </c>
      <c r="I132" s="295">
        <v>45689.51</v>
      </c>
      <c r="J132" s="295">
        <v>45689.51</v>
      </c>
      <c r="K132" s="295">
        <v>45689.51</v>
      </c>
      <c r="L132" s="295">
        <v>45689.51</v>
      </c>
      <c r="M132" s="295">
        <v>45689.51</v>
      </c>
      <c r="N132" s="295">
        <v>45689.51</v>
      </c>
      <c r="O132" s="295">
        <v>45689.51</v>
      </c>
      <c r="P132" s="295">
        <f t="shared" si="11"/>
        <v>548274.12</v>
      </c>
      <c r="Q132" s="295">
        <v>45689.51</v>
      </c>
      <c r="R132" s="295">
        <v>45689.51</v>
      </c>
      <c r="S132" s="295">
        <v>45689.51</v>
      </c>
      <c r="T132" s="295">
        <v>45689.51</v>
      </c>
      <c r="U132" s="295">
        <v>45689.51</v>
      </c>
      <c r="V132" s="295">
        <v>45689.51</v>
      </c>
      <c r="W132" s="295">
        <v>45689.51</v>
      </c>
      <c r="X132" s="295">
        <v>45689.51</v>
      </c>
      <c r="Y132" s="295">
        <v>45689.51</v>
      </c>
      <c r="Z132" s="295">
        <v>45689.51</v>
      </c>
      <c r="AA132" s="295">
        <v>45689.51</v>
      </c>
      <c r="AB132" s="295">
        <v>45689.51</v>
      </c>
      <c r="AC132" s="295">
        <f t="shared" si="12"/>
        <v>548274.12</v>
      </c>
      <c r="AD132" s="295"/>
      <c r="AE132" s="305">
        <v>0</v>
      </c>
      <c r="AF132" s="305">
        <v>0</v>
      </c>
      <c r="AG132" s="305">
        <v>0</v>
      </c>
      <c r="AH132" s="305">
        <v>0</v>
      </c>
      <c r="AI132" s="305">
        <v>0</v>
      </c>
      <c r="AJ132" s="305">
        <v>0</v>
      </c>
      <c r="AK132" s="305">
        <f t="shared" si="20"/>
        <v>0</v>
      </c>
      <c r="AL132" s="305">
        <f t="shared" si="20"/>
        <v>0</v>
      </c>
      <c r="AM132" s="305">
        <f t="shared" si="20"/>
        <v>0</v>
      </c>
      <c r="AN132" s="305">
        <f t="shared" si="20"/>
        <v>0</v>
      </c>
      <c r="AO132" s="305">
        <f t="shared" si="20"/>
        <v>0</v>
      </c>
      <c r="AP132" s="305">
        <f t="shared" si="20"/>
        <v>0</v>
      </c>
      <c r="AQ132" s="295">
        <f t="shared" si="13"/>
        <v>0</v>
      </c>
      <c r="AR132" s="305">
        <f t="shared" si="17"/>
        <v>0</v>
      </c>
      <c r="AS132" s="305">
        <f t="shared" si="17"/>
        <v>0</v>
      </c>
      <c r="AT132" s="305">
        <f t="shared" si="17"/>
        <v>0</v>
      </c>
      <c r="AU132" s="305">
        <f t="shared" si="16"/>
        <v>0</v>
      </c>
      <c r="AV132" s="305">
        <f t="shared" si="16"/>
        <v>0</v>
      </c>
      <c r="AW132" s="305">
        <f t="shared" si="16"/>
        <v>0</v>
      </c>
      <c r="AX132" s="305">
        <f t="shared" ref="AX132:BC188" si="22">ROUND(W132*$C132/12,2)</f>
        <v>0</v>
      </c>
      <c r="AY132" s="305">
        <f t="shared" si="22"/>
        <v>0</v>
      </c>
      <c r="AZ132" s="305">
        <f t="shared" si="22"/>
        <v>0</v>
      </c>
      <c r="BA132" s="305">
        <f t="shared" si="19"/>
        <v>0</v>
      </c>
      <c r="BB132" s="305">
        <f t="shared" si="19"/>
        <v>0</v>
      </c>
      <c r="BC132" s="305">
        <f t="shared" si="19"/>
        <v>0</v>
      </c>
      <c r="BD132" s="295">
        <f t="shared" si="14"/>
        <v>0</v>
      </c>
      <c r="BE132" s="305"/>
      <c r="BF132" s="305"/>
      <c r="BG132" s="305"/>
      <c r="BH132" s="305"/>
      <c r="BI132" s="305"/>
      <c r="BJ132" s="305"/>
      <c r="BK132" s="305"/>
      <c r="BL132" s="305"/>
      <c r="BM132" s="305"/>
      <c r="BN132" s="305"/>
      <c r="BO132" s="305"/>
      <c r="BP132" s="305"/>
      <c r="BQ132" s="305"/>
      <c r="BR132" s="305"/>
      <c r="BS132" s="305"/>
      <c r="BT132" s="305"/>
      <c r="BU132" s="305"/>
      <c r="BV132" s="305"/>
      <c r="BW132" s="305"/>
      <c r="BX132" s="305"/>
      <c r="BY132" s="305"/>
      <c r="BZ132" s="305"/>
      <c r="CA132" s="305"/>
      <c r="CB132" s="305"/>
      <c r="CC132" s="305"/>
      <c r="CD132" s="305"/>
    </row>
    <row r="133" spans="1:82" x14ac:dyDescent="0.3">
      <c r="A133" s="293" t="s">
        <v>531</v>
      </c>
      <c r="B133" s="304">
        <v>0.10859999999999999</v>
      </c>
      <c r="C133" s="304">
        <v>0</v>
      </c>
      <c r="D133" s="295">
        <v>380976.96</v>
      </c>
      <c r="E133" s="295">
        <v>381762.65</v>
      </c>
      <c r="F133" s="295">
        <v>381762.65</v>
      </c>
      <c r="G133" s="295">
        <v>381762.65</v>
      </c>
      <c r="H133" s="295">
        <v>392900.15</v>
      </c>
      <c r="I133" s="295">
        <v>404037.65</v>
      </c>
      <c r="J133" s="295">
        <v>427112.85000000003</v>
      </c>
      <c r="K133" s="295">
        <v>450188.05000000005</v>
      </c>
      <c r="L133" s="295">
        <v>450188.05000000005</v>
      </c>
      <c r="M133" s="295">
        <v>450188.05000000005</v>
      </c>
      <c r="N133" s="295">
        <v>450188.05000000005</v>
      </c>
      <c r="O133" s="295">
        <v>450188.05000000005</v>
      </c>
      <c r="P133" s="295">
        <f t="shared" si="11"/>
        <v>5001255.8099999996</v>
      </c>
      <c r="Q133" s="295">
        <v>450188.05000000005</v>
      </c>
      <c r="R133" s="295">
        <v>450188.05000000005</v>
      </c>
      <c r="S133" s="295">
        <v>450188.05000000005</v>
      </c>
      <c r="T133" s="295">
        <v>450188.05000000005</v>
      </c>
      <c r="U133" s="295">
        <v>450188.05000000005</v>
      </c>
      <c r="V133" s="295">
        <v>450188.05000000005</v>
      </c>
      <c r="W133" s="295">
        <v>450188.05000000005</v>
      </c>
      <c r="X133" s="295">
        <v>450188.05000000005</v>
      </c>
      <c r="Y133" s="295">
        <v>450188.05000000005</v>
      </c>
      <c r="Z133" s="295">
        <v>450188.05000000005</v>
      </c>
      <c r="AA133" s="295">
        <v>450188.05000000005</v>
      </c>
      <c r="AB133" s="295">
        <v>450188.05000000005</v>
      </c>
      <c r="AC133" s="295">
        <f t="shared" si="12"/>
        <v>5402256.5999999987</v>
      </c>
      <c r="AD133" s="295"/>
      <c r="AE133" s="305">
        <v>3447.84</v>
      </c>
      <c r="AF133" s="305">
        <v>3454.9500000000003</v>
      </c>
      <c r="AG133" s="305">
        <v>3454.9500000000003</v>
      </c>
      <c r="AH133" s="305">
        <v>3454.9500000000003</v>
      </c>
      <c r="AI133" s="305">
        <v>3555.74</v>
      </c>
      <c r="AJ133" s="305">
        <v>3656.5299999999997</v>
      </c>
      <c r="AK133" s="305">
        <f t="shared" si="20"/>
        <v>3865.37</v>
      </c>
      <c r="AL133" s="305">
        <f t="shared" si="20"/>
        <v>4074.2</v>
      </c>
      <c r="AM133" s="305">
        <f t="shared" si="20"/>
        <v>4074.2</v>
      </c>
      <c r="AN133" s="305">
        <f t="shared" si="20"/>
        <v>4074.2</v>
      </c>
      <c r="AO133" s="305">
        <f t="shared" si="20"/>
        <v>4074.2</v>
      </c>
      <c r="AP133" s="305">
        <f t="shared" si="20"/>
        <v>4074.2</v>
      </c>
      <c r="AQ133" s="295">
        <f t="shared" si="13"/>
        <v>45261.329999999987</v>
      </c>
      <c r="AR133" s="305">
        <f t="shared" si="17"/>
        <v>0</v>
      </c>
      <c r="AS133" s="305">
        <f t="shared" si="17"/>
        <v>0</v>
      </c>
      <c r="AT133" s="305">
        <f t="shared" si="17"/>
        <v>0</v>
      </c>
      <c r="AU133" s="305">
        <f t="shared" si="17"/>
        <v>0</v>
      </c>
      <c r="AV133" s="305">
        <f t="shared" si="17"/>
        <v>0</v>
      </c>
      <c r="AW133" s="305">
        <f t="shared" si="17"/>
        <v>0</v>
      </c>
      <c r="AX133" s="305">
        <f t="shared" si="22"/>
        <v>0</v>
      </c>
      <c r="AY133" s="305">
        <f t="shared" si="22"/>
        <v>0</v>
      </c>
      <c r="AZ133" s="305">
        <f t="shared" si="22"/>
        <v>0</v>
      </c>
      <c r="BA133" s="305">
        <f t="shared" si="19"/>
        <v>0</v>
      </c>
      <c r="BB133" s="305">
        <f t="shared" si="19"/>
        <v>0</v>
      </c>
      <c r="BC133" s="305">
        <f t="shared" si="19"/>
        <v>0</v>
      </c>
      <c r="BD133" s="295">
        <f t="shared" si="14"/>
        <v>0</v>
      </c>
      <c r="BE133" s="305"/>
      <c r="BF133" s="305"/>
      <c r="BG133" s="305"/>
      <c r="BH133" s="305"/>
      <c r="BI133" s="305"/>
      <c r="BJ133" s="305"/>
      <c r="BK133" s="305"/>
      <c r="BL133" s="305"/>
      <c r="BM133" s="305"/>
      <c r="BN133" s="305"/>
      <c r="BO133" s="305"/>
      <c r="BP133" s="305"/>
      <c r="BQ133" s="305"/>
      <c r="BR133" s="305"/>
      <c r="BS133" s="305"/>
      <c r="BT133" s="305"/>
      <c r="BU133" s="305"/>
      <c r="BV133" s="305"/>
      <c r="BW133" s="305"/>
      <c r="BX133" s="305"/>
      <c r="BY133" s="305"/>
      <c r="BZ133" s="305"/>
      <c r="CA133" s="305"/>
      <c r="CB133" s="305"/>
      <c r="CC133" s="305"/>
      <c r="CD133" s="305"/>
    </row>
    <row r="134" spans="1:82" x14ac:dyDescent="0.3">
      <c r="A134" s="293" t="s">
        <v>532</v>
      </c>
      <c r="B134" s="304">
        <v>2.7E-2</v>
      </c>
      <c r="C134" s="304">
        <v>3.1299999999999994E-2</v>
      </c>
      <c r="D134" s="295">
        <v>3276930.59</v>
      </c>
      <c r="E134" s="295">
        <v>3276930.59</v>
      </c>
      <c r="F134" s="295">
        <v>3276930.59</v>
      </c>
      <c r="G134" s="295">
        <v>3276930.59</v>
      </c>
      <c r="H134" s="295">
        <v>3276930.59</v>
      </c>
      <c r="I134" s="295">
        <v>3314714</v>
      </c>
      <c r="J134" s="295">
        <v>3457767.7699999996</v>
      </c>
      <c r="K134" s="295">
        <v>3580094</v>
      </c>
      <c r="L134" s="295">
        <v>3809534.895</v>
      </c>
      <c r="M134" s="295">
        <v>4025112.6</v>
      </c>
      <c r="N134" s="295">
        <v>4033659.8299999996</v>
      </c>
      <c r="O134" s="295">
        <v>4044368.9249999998</v>
      </c>
      <c r="P134" s="295">
        <f t="shared" ref="P134:P197" si="23">SUM(D134:O134)</f>
        <v>42649904.969999991</v>
      </c>
      <c r="Q134" s="295">
        <v>4097914.3749999991</v>
      </c>
      <c r="R134" s="295">
        <v>4108623.4649999989</v>
      </c>
      <c r="S134" s="295">
        <v>4119332.5549999988</v>
      </c>
      <c r="T134" s="295">
        <v>4130041.6449999986</v>
      </c>
      <c r="U134" s="295">
        <v>4339755.2449999982</v>
      </c>
      <c r="V134" s="295">
        <v>4618895.6349999988</v>
      </c>
      <c r="W134" s="295">
        <v>4703882.4349999987</v>
      </c>
      <c r="X134" s="295">
        <v>4724293.3849999988</v>
      </c>
      <c r="Y134" s="295">
        <v>4744704.3549999986</v>
      </c>
      <c r="Z134" s="295">
        <v>4765115.3249999983</v>
      </c>
      <c r="AA134" s="295">
        <v>4785526.2949999981</v>
      </c>
      <c r="AB134" s="295">
        <v>4847220.2649999978</v>
      </c>
      <c r="AC134" s="295">
        <f t="shared" ref="AC134:AC197" si="24">SUM(Q134:AB134)</f>
        <v>53985304.979999974</v>
      </c>
      <c r="AD134" s="295"/>
      <c r="AE134" s="305">
        <v>7373.0999999999995</v>
      </c>
      <c r="AF134" s="305">
        <v>7373.0999999999995</v>
      </c>
      <c r="AG134" s="305">
        <v>7373.0999999999995</v>
      </c>
      <c r="AH134" s="305">
        <v>7373.0999999999995</v>
      </c>
      <c r="AI134" s="305">
        <v>7373.0999999999995</v>
      </c>
      <c r="AJ134" s="305">
        <v>7458.0999999999995</v>
      </c>
      <c r="AK134" s="305">
        <f t="shared" si="20"/>
        <v>7779.98</v>
      </c>
      <c r="AL134" s="305">
        <f t="shared" si="20"/>
        <v>8055.21</v>
      </c>
      <c r="AM134" s="305">
        <f t="shared" si="20"/>
        <v>8571.4500000000007</v>
      </c>
      <c r="AN134" s="305">
        <f t="shared" si="20"/>
        <v>9056.5</v>
      </c>
      <c r="AO134" s="305">
        <f t="shared" si="20"/>
        <v>9075.73</v>
      </c>
      <c r="AP134" s="305">
        <f t="shared" si="20"/>
        <v>9099.83</v>
      </c>
      <c r="AQ134" s="295">
        <f t="shared" ref="AQ134:AQ197" si="25">SUM(AE134:AP134)</f>
        <v>95962.3</v>
      </c>
      <c r="AR134" s="305">
        <f t="shared" si="17"/>
        <v>10688.73</v>
      </c>
      <c r="AS134" s="305">
        <f t="shared" si="17"/>
        <v>10716.66</v>
      </c>
      <c r="AT134" s="305">
        <f t="shared" si="17"/>
        <v>10744.59</v>
      </c>
      <c r="AU134" s="305">
        <f t="shared" si="17"/>
        <v>10772.53</v>
      </c>
      <c r="AV134" s="305">
        <f t="shared" si="17"/>
        <v>11319.53</v>
      </c>
      <c r="AW134" s="305">
        <f t="shared" si="17"/>
        <v>12047.62</v>
      </c>
      <c r="AX134" s="305">
        <f t="shared" si="22"/>
        <v>12269.29</v>
      </c>
      <c r="AY134" s="305">
        <f t="shared" si="22"/>
        <v>12322.53</v>
      </c>
      <c r="AZ134" s="305">
        <f t="shared" si="22"/>
        <v>12375.77</v>
      </c>
      <c r="BA134" s="305">
        <f t="shared" si="19"/>
        <v>12429.01</v>
      </c>
      <c r="BB134" s="305">
        <f t="shared" si="19"/>
        <v>12482.25</v>
      </c>
      <c r="BC134" s="305">
        <f t="shared" si="19"/>
        <v>12643.17</v>
      </c>
      <c r="BD134" s="295">
        <f t="shared" ref="BD134:BD197" si="26">SUM(AR134:BC134)</f>
        <v>140811.68000000002</v>
      </c>
      <c r="BE134" s="305"/>
      <c r="BF134" s="305"/>
      <c r="BG134" s="305"/>
      <c r="BH134" s="305"/>
      <c r="BI134" s="305"/>
      <c r="BJ134" s="305"/>
      <c r="BK134" s="305"/>
      <c r="BL134" s="305"/>
      <c r="BM134" s="305"/>
      <c r="BN134" s="305"/>
      <c r="BO134" s="305"/>
      <c r="BP134" s="305"/>
      <c r="BQ134" s="305"/>
      <c r="BR134" s="305"/>
      <c r="BS134" s="305"/>
      <c r="BT134" s="305"/>
      <c r="BU134" s="305"/>
      <c r="BV134" s="305"/>
      <c r="BW134" s="305"/>
      <c r="BX134" s="305"/>
      <c r="BY134" s="305"/>
      <c r="BZ134" s="305"/>
      <c r="CA134" s="305"/>
      <c r="CB134" s="305"/>
      <c r="CC134" s="305"/>
      <c r="CD134" s="305"/>
    </row>
    <row r="135" spans="1:82" x14ac:dyDescent="0.3">
      <c r="A135" s="293" t="s">
        <v>533</v>
      </c>
      <c r="B135" s="304">
        <v>2.23E-2</v>
      </c>
      <c r="C135" s="304">
        <v>2.2999999999999996E-2</v>
      </c>
      <c r="D135" s="295">
        <v>8391052.2899999991</v>
      </c>
      <c r="E135" s="295">
        <v>8409491.8800000008</v>
      </c>
      <c r="F135" s="295">
        <v>8406843.6400000006</v>
      </c>
      <c r="G135" s="295">
        <v>8359621.6699999999</v>
      </c>
      <c r="H135" s="295">
        <v>8343899.8499999996</v>
      </c>
      <c r="I135" s="295">
        <v>8357000.1299999999</v>
      </c>
      <c r="J135" s="295">
        <v>8357005.2050000001</v>
      </c>
      <c r="K135" s="295">
        <v>8357010.2800000003</v>
      </c>
      <c r="L135" s="295">
        <v>8357010.2800000003</v>
      </c>
      <c r="M135" s="295">
        <v>8384417.5899999999</v>
      </c>
      <c r="N135" s="295">
        <v>8411824.9000000004</v>
      </c>
      <c r="O135" s="295">
        <v>8411824.9000000004</v>
      </c>
      <c r="P135" s="295">
        <f t="shared" si="23"/>
        <v>100547002.61500002</v>
      </c>
      <c r="Q135" s="295">
        <v>8411824.9000000004</v>
      </c>
      <c r="R135" s="295">
        <v>8411824.9000000004</v>
      </c>
      <c r="S135" s="295">
        <v>8411824.9000000004</v>
      </c>
      <c r="T135" s="295">
        <v>8411824.9000000004</v>
      </c>
      <c r="U135" s="295">
        <v>8411824.9000000004</v>
      </c>
      <c r="V135" s="295">
        <v>8609028.9850000013</v>
      </c>
      <c r="W135" s="295">
        <v>8806233.0700000003</v>
      </c>
      <c r="X135" s="295">
        <v>8806233.0700000003</v>
      </c>
      <c r="Y135" s="295">
        <v>8806233.0700000003</v>
      </c>
      <c r="Z135" s="295">
        <v>8806233.0700000003</v>
      </c>
      <c r="AA135" s="295">
        <v>9202867.2300000004</v>
      </c>
      <c r="AB135" s="295">
        <v>9599501.3900000006</v>
      </c>
      <c r="AC135" s="295">
        <f t="shared" si="24"/>
        <v>104695454.38499999</v>
      </c>
      <c r="AD135" s="295"/>
      <c r="AE135" s="305">
        <v>15593.37</v>
      </c>
      <c r="AF135" s="305">
        <v>15627.64</v>
      </c>
      <c r="AG135" s="305">
        <v>15622.719999999998</v>
      </c>
      <c r="AH135" s="305">
        <v>15534.960000000001</v>
      </c>
      <c r="AI135" s="305">
        <v>15505.750000000002</v>
      </c>
      <c r="AJ135" s="305">
        <v>15530.099999999999</v>
      </c>
      <c r="AK135" s="305">
        <f t="shared" si="20"/>
        <v>15530.1</v>
      </c>
      <c r="AL135" s="305">
        <f t="shared" si="20"/>
        <v>15530.11</v>
      </c>
      <c r="AM135" s="305">
        <f t="shared" si="20"/>
        <v>15530.11</v>
      </c>
      <c r="AN135" s="305">
        <f t="shared" si="20"/>
        <v>15581.04</v>
      </c>
      <c r="AO135" s="305">
        <f t="shared" si="20"/>
        <v>15631.97</v>
      </c>
      <c r="AP135" s="305">
        <f t="shared" si="20"/>
        <v>15631.97</v>
      </c>
      <c r="AQ135" s="295">
        <f t="shared" si="25"/>
        <v>186849.84000000003</v>
      </c>
      <c r="AR135" s="305">
        <f t="shared" si="17"/>
        <v>16122.66</v>
      </c>
      <c r="AS135" s="305">
        <f t="shared" si="17"/>
        <v>16122.66</v>
      </c>
      <c r="AT135" s="305">
        <f t="shared" si="17"/>
        <v>16122.66</v>
      </c>
      <c r="AU135" s="305">
        <f t="shared" si="17"/>
        <v>16122.66</v>
      </c>
      <c r="AV135" s="305">
        <f t="shared" si="17"/>
        <v>16122.66</v>
      </c>
      <c r="AW135" s="305">
        <f t="shared" si="17"/>
        <v>16500.64</v>
      </c>
      <c r="AX135" s="305">
        <f t="shared" si="22"/>
        <v>16878.61</v>
      </c>
      <c r="AY135" s="305">
        <f t="shared" si="22"/>
        <v>16878.61</v>
      </c>
      <c r="AZ135" s="305">
        <f t="shared" si="22"/>
        <v>16878.61</v>
      </c>
      <c r="BA135" s="305">
        <f t="shared" si="19"/>
        <v>16878.61</v>
      </c>
      <c r="BB135" s="305">
        <f t="shared" si="19"/>
        <v>17638.830000000002</v>
      </c>
      <c r="BC135" s="305">
        <f t="shared" si="19"/>
        <v>18399.04</v>
      </c>
      <c r="BD135" s="295">
        <f t="shared" si="26"/>
        <v>200666.25000000003</v>
      </c>
      <c r="BE135" s="305"/>
      <c r="BF135" s="305"/>
      <c r="BG135" s="305"/>
      <c r="BH135" s="305"/>
      <c r="BI135" s="305"/>
      <c r="BJ135" s="305"/>
      <c r="BK135" s="305"/>
      <c r="BL135" s="305"/>
      <c r="BM135" s="305"/>
      <c r="BN135" s="305"/>
      <c r="BO135" s="305"/>
      <c r="BP135" s="305"/>
      <c r="BQ135" s="305"/>
      <c r="BR135" s="305"/>
      <c r="BS135" s="305"/>
      <c r="BT135" s="305"/>
      <c r="BU135" s="305"/>
      <c r="BV135" s="305"/>
      <c r="BW135" s="305"/>
      <c r="BX135" s="305"/>
      <c r="BY135" s="305"/>
      <c r="BZ135" s="305"/>
      <c r="CA135" s="305"/>
      <c r="CB135" s="305"/>
      <c r="CC135" s="305"/>
      <c r="CD135" s="305"/>
    </row>
    <row r="136" spans="1:82" x14ac:dyDescent="0.3">
      <c r="A136" s="293" t="s">
        <v>534</v>
      </c>
      <c r="B136" s="304">
        <v>0</v>
      </c>
      <c r="C136" s="304">
        <v>0</v>
      </c>
      <c r="D136" s="295">
        <v>11541.15</v>
      </c>
      <c r="E136" s="295">
        <v>11541.15</v>
      </c>
      <c r="F136" s="295">
        <v>11541.15</v>
      </c>
      <c r="G136" s="295">
        <v>11541.15</v>
      </c>
      <c r="H136" s="295">
        <v>11541.15</v>
      </c>
      <c r="I136" s="295">
        <v>11541.15</v>
      </c>
      <c r="J136" s="295">
        <v>11541.15</v>
      </c>
      <c r="K136" s="295">
        <v>11541.15</v>
      </c>
      <c r="L136" s="295">
        <v>11541.15</v>
      </c>
      <c r="M136" s="295">
        <v>11541.15</v>
      </c>
      <c r="N136" s="295">
        <v>11541.15</v>
      </c>
      <c r="O136" s="295">
        <v>11541.15</v>
      </c>
      <c r="P136" s="295">
        <f t="shared" si="23"/>
        <v>138493.79999999996</v>
      </c>
      <c r="Q136" s="295">
        <v>11541.15</v>
      </c>
      <c r="R136" s="295">
        <v>11541.15</v>
      </c>
      <c r="S136" s="295">
        <v>11541.15</v>
      </c>
      <c r="T136" s="295">
        <v>11541.15</v>
      </c>
      <c r="U136" s="295">
        <v>11541.15</v>
      </c>
      <c r="V136" s="295">
        <v>11541.15</v>
      </c>
      <c r="W136" s="295">
        <v>11541.15</v>
      </c>
      <c r="X136" s="295">
        <v>11541.15</v>
      </c>
      <c r="Y136" s="295">
        <v>11541.15</v>
      </c>
      <c r="Z136" s="295">
        <v>11541.15</v>
      </c>
      <c r="AA136" s="295">
        <v>11541.15</v>
      </c>
      <c r="AB136" s="295">
        <v>11541.15</v>
      </c>
      <c r="AC136" s="295">
        <f t="shared" si="24"/>
        <v>138493.79999999996</v>
      </c>
      <c r="AD136" s="295"/>
      <c r="AE136" s="305">
        <v>0</v>
      </c>
      <c r="AF136" s="305">
        <v>0</v>
      </c>
      <c r="AG136" s="305">
        <v>0</v>
      </c>
      <c r="AH136" s="305">
        <v>0</v>
      </c>
      <c r="AI136" s="305">
        <v>0</v>
      </c>
      <c r="AJ136" s="305">
        <v>0</v>
      </c>
      <c r="AK136" s="305">
        <f t="shared" si="20"/>
        <v>0</v>
      </c>
      <c r="AL136" s="305">
        <f t="shared" si="20"/>
        <v>0</v>
      </c>
      <c r="AM136" s="305">
        <f t="shared" si="20"/>
        <v>0</v>
      </c>
      <c r="AN136" s="305">
        <f t="shared" si="20"/>
        <v>0</v>
      </c>
      <c r="AO136" s="305">
        <f t="shared" si="20"/>
        <v>0</v>
      </c>
      <c r="AP136" s="305">
        <f t="shared" si="20"/>
        <v>0</v>
      </c>
      <c r="AQ136" s="295">
        <f t="shared" si="25"/>
        <v>0</v>
      </c>
      <c r="AR136" s="305">
        <f t="shared" si="17"/>
        <v>0</v>
      </c>
      <c r="AS136" s="305">
        <f t="shared" si="17"/>
        <v>0</v>
      </c>
      <c r="AT136" s="305">
        <f t="shared" si="17"/>
        <v>0</v>
      </c>
      <c r="AU136" s="305">
        <f t="shared" si="17"/>
        <v>0</v>
      </c>
      <c r="AV136" s="305">
        <f t="shared" si="17"/>
        <v>0</v>
      </c>
      <c r="AW136" s="305">
        <f t="shared" si="17"/>
        <v>0</v>
      </c>
      <c r="AX136" s="305">
        <f t="shared" si="22"/>
        <v>0</v>
      </c>
      <c r="AY136" s="305">
        <f t="shared" si="22"/>
        <v>0</v>
      </c>
      <c r="AZ136" s="305">
        <f t="shared" si="22"/>
        <v>0</v>
      </c>
      <c r="BA136" s="305">
        <f t="shared" si="19"/>
        <v>0</v>
      </c>
      <c r="BB136" s="305">
        <f t="shared" si="19"/>
        <v>0</v>
      </c>
      <c r="BC136" s="305">
        <f t="shared" si="19"/>
        <v>0</v>
      </c>
      <c r="BD136" s="295">
        <f t="shared" si="26"/>
        <v>0</v>
      </c>
      <c r="BE136" s="305"/>
      <c r="BF136" s="305"/>
      <c r="BG136" s="305"/>
      <c r="BH136" s="305"/>
      <c r="BI136" s="305"/>
      <c r="BJ136" s="305"/>
      <c r="BK136" s="305"/>
      <c r="BL136" s="305"/>
      <c r="BM136" s="305"/>
      <c r="BN136" s="305"/>
      <c r="BO136" s="305"/>
      <c r="BP136" s="305"/>
      <c r="BQ136" s="305"/>
      <c r="BR136" s="305"/>
      <c r="BS136" s="305"/>
      <c r="BT136" s="305"/>
      <c r="BU136" s="305"/>
      <c r="BV136" s="305"/>
      <c r="BW136" s="305"/>
      <c r="BX136" s="305"/>
      <c r="BY136" s="305"/>
      <c r="BZ136" s="305"/>
      <c r="CA136" s="305"/>
      <c r="CB136" s="305"/>
      <c r="CC136" s="305"/>
      <c r="CD136" s="305"/>
    </row>
    <row r="137" spans="1:82" x14ac:dyDescent="0.3">
      <c r="A137" s="293" t="s">
        <v>535</v>
      </c>
      <c r="B137" s="304">
        <v>0.14519999999999997</v>
      </c>
      <c r="C137" s="304">
        <v>0</v>
      </c>
      <c r="D137" s="295">
        <v>74491.69</v>
      </c>
      <c r="E137" s="295">
        <v>74491.69</v>
      </c>
      <c r="F137" s="295">
        <v>74491.69</v>
      </c>
      <c r="G137" s="295">
        <v>74491.69</v>
      </c>
      <c r="H137" s="295">
        <v>74491.69</v>
      </c>
      <c r="I137" s="295">
        <v>74491.69</v>
      </c>
      <c r="J137" s="295">
        <v>74491.69</v>
      </c>
      <c r="K137" s="295">
        <v>74491.69</v>
      </c>
      <c r="L137" s="295">
        <v>74491.69</v>
      </c>
      <c r="M137" s="295">
        <v>74491.69</v>
      </c>
      <c r="N137" s="295">
        <v>74491.69</v>
      </c>
      <c r="O137" s="295">
        <v>74491.69</v>
      </c>
      <c r="P137" s="295">
        <f t="shared" si="23"/>
        <v>893900.2799999998</v>
      </c>
      <c r="Q137" s="295">
        <v>74491.69</v>
      </c>
      <c r="R137" s="295">
        <v>74491.69</v>
      </c>
      <c r="S137" s="295">
        <v>74491.69</v>
      </c>
      <c r="T137" s="295">
        <v>74491.69</v>
      </c>
      <c r="U137" s="295">
        <v>74491.69</v>
      </c>
      <c r="V137" s="295">
        <v>74491.69</v>
      </c>
      <c r="W137" s="295">
        <v>74491.69</v>
      </c>
      <c r="X137" s="295">
        <v>74491.69</v>
      </c>
      <c r="Y137" s="295">
        <v>74491.69</v>
      </c>
      <c r="Z137" s="295">
        <v>74491.69</v>
      </c>
      <c r="AA137" s="295">
        <v>74491.69</v>
      </c>
      <c r="AB137" s="295">
        <v>74491.69</v>
      </c>
      <c r="AC137" s="295">
        <f t="shared" si="24"/>
        <v>893900.2799999998</v>
      </c>
      <c r="AD137" s="295"/>
      <c r="AE137" s="305">
        <v>901.34999999999991</v>
      </c>
      <c r="AF137" s="305">
        <v>901.34999999999991</v>
      </c>
      <c r="AG137" s="305">
        <v>901.34999999999991</v>
      </c>
      <c r="AH137" s="305">
        <v>901.34999999999991</v>
      </c>
      <c r="AI137" s="305">
        <v>901.34999999999991</v>
      </c>
      <c r="AJ137" s="305">
        <v>901.34999999999991</v>
      </c>
      <c r="AK137" s="305">
        <f t="shared" si="20"/>
        <v>901.35</v>
      </c>
      <c r="AL137" s="305">
        <f t="shared" si="20"/>
        <v>901.35</v>
      </c>
      <c r="AM137" s="305">
        <f t="shared" si="20"/>
        <v>901.35</v>
      </c>
      <c r="AN137" s="305">
        <f t="shared" si="20"/>
        <v>901.35</v>
      </c>
      <c r="AO137" s="305">
        <f t="shared" si="20"/>
        <v>901.35</v>
      </c>
      <c r="AP137" s="305">
        <f t="shared" si="20"/>
        <v>901.35</v>
      </c>
      <c r="AQ137" s="295">
        <f t="shared" si="25"/>
        <v>10816.200000000003</v>
      </c>
      <c r="AR137" s="305">
        <f t="shared" si="17"/>
        <v>0</v>
      </c>
      <c r="AS137" s="305">
        <f t="shared" si="17"/>
        <v>0</v>
      </c>
      <c r="AT137" s="305">
        <f t="shared" si="17"/>
        <v>0</v>
      </c>
      <c r="AU137" s="305">
        <f t="shared" si="17"/>
        <v>0</v>
      </c>
      <c r="AV137" s="305">
        <f t="shared" si="17"/>
        <v>0</v>
      </c>
      <c r="AW137" s="305">
        <f t="shared" si="17"/>
        <v>0</v>
      </c>
      <c r="AX137" s="305">
        <f t="shared" si="22"/>
        <v>0</v>
      </c>
      <c r="AY137" s="305">
        <f t="shared" si="22"/>
        <v>0</v>
      </c>
      <c r="AZ137" s="305">
        <f t="shared" si="22"/>
        <v>0</v>
      </c>
      <c r="BA137" s="305">
        <f t="shared" si="19"/>
        <v>0</v>
      </c>
      <c r="BB137" s="305">
        <f t="shared" si="19"/>
        <v>0</v>
      </c>
      <c r="BC137" s="305">
        <f t="shared" si="19"/>
        <v>0</v>
      </c>
      <c r="BD137" s="295">
        <f t="shared" si="26"/>
        <v>0</v>
      </c>
      <c r="BE137" s="305"/>
      <c r="BF137" s="305"/>
      <c r="BG137" s="305"/>
      <c r="BH137" s="305"/>
      <c r="BI137" s="305"/>
      <c r="BJ137" s="305"/>
      <c r="BK137" s="305"/>
      <c r="BL137" s="305"/>
      <c r="BM137" s="305"/>
      <c r="BN137" s="305"/>
      <c r="BO137" s="305"/>
      <c r="BP137" s="305"/>
      <c r="BQ137" s="305"/>
      <c r="BR137" s="305"/>
      <c r="BS137" s="305"/>
      <c r="BT137" s="305"/>
      <c r="BU137" s="305"/>
      <c r="BV137" s="305"/>
      <c r="BW137" s="305"/>
      <c r="BX137" s="305"/>
      <c r="BY137" s="305"/>
      <c r="BZ137" s="305"/>
      <c r="CA137" s="305"/>
      <c r="CB137" s="305"/>
      <c r="CC137" s="305"/>
      <c r="CD137" s="305"/>
    </row>
    <row r="138" spans="1:82" x14ac:dyDescent="0.3">
      <c r="A138" s="293" t="s">
        <v>536</v>
      </c>
      <c r="B138" s="304">
        <v>0</v>
      </c>
      <c r="C138" s="304">
        <v>0</v>
      </c>
      <c r="D138" s="295">
        <v>879311.47</v>
      </c>
      <c r="E138" s="295">
        <v>879311.47</v>
      </c>
      <c r="F138" s="295">
        <v>879311.47</v>
      </c>
      <c r="G138" s="295">
        <v>879311.47</v>
      </c>
      <c r="H138" s="295">
        <v>879311.47</v>
      </c>
      <c r="I138" s="295">
        <v>879311.47</v>
      </c>
      <c r="J138" s="295">
        <v>879311.47</v>
      </c>
      <c r="K138" s="295">
        <v>879311.47</v>
      </c>
      <c r="L138" s="295">
        <v>879311.47</v>
      </c>
      <c r="M138" s="295">
        <v>879311.47</v>
      </c>
      <c r="N138" s="295">
        <v>879311.47</v>
      </c>
      <c r="O138" s="295">
        <v>879311.47</v>
      </c>
      <c r="P138" s="295">
        <f t="shared" si="23"/>
        <v>10551737.640000001</v>
      </c>
      <c r="Q138" s="295">
        <v>879311.47</v>
      </c>
      <c r="R138" s="295">
        <v>879311.47</v>
      </c>
      <c r="S138" s="295">
        <v>879311.47</v>
      </c>
      <c r="T138" s="295">
        <v>879311.47</v>
      </c>
      <c r="U138" s="295">
        <v>879311.47</v>
      </c>
      <c r="V138" s="295">
        <v>879311.47</v>
      </c>
      <c r="W138" s="295">
        <v>879311.47</v>
      </c>
      <c r="X138" s="295">
        <v>879311.47</v>
      </c>
      <c r="Y138" s="295">
        <v>879311.47</v>
      </c>
      <c r="Z138" s="295">
        <v>879311.47</v>
      </c>
      <c r="AA138" s="295">
        <v>879311.47</v>
      </c>
      <c r="AB138" s="295">
        <v>879311.47</v>
      </c>
      <c r="AC138" s="295">
        <f t="shared" si="24"/>
        <v>10551737.640000001</v>
      </c>
      <c r="AD138" s="295"/>
      <c r="AE138" s="305">
        <v>0</v>
      </c>
      <c r="AF138" s="305">
        <v>0</v>
      </c>
      <c r="AG138" s="305">
        <v>0</v>
      </c>
      <c r="AH138" s="305">
        <v>0</v>
      </c>
      <c r="AI138" s="305">
        <v>0</v>
      </c>
      <c r="AJ138" s="305">
        <v>0</v>
      </c>
      <c r="AK138" s="305">
        <f t="shared" si="20"/>
        <v>0</v>
      </c>
      <c r="AL138" s="305">
        <f t="shared" si="20"/>
        <v>0</v>
      </c>
      <c r="AM138" s="305">
        <f t="shared" si="20"/>
        <v>0</v>
      </c>
      <c r="AN138" s="305">
        <f t="shared" si="20"/>
        <v>0</v>
      </c>
      <c r="AO138" s="305">
        <f t="shared" si="20"/>
        <v>0</v>
      </c>
      <c r="AP138" s="305">
        <f t="shared" si="20"/>
        <v>0</v>
      </c>
      <c r="AQ138" s="295">
        <f t="shared" si="25"/>
        <v>0</v>
      </c>
      <c r="AR138" s="305">
        <f t="shared" si="17"/>
        <v>0</v>
      </c>
      <c r="AS138" s="305">
        <f t="shared" si="17"/>
        <v>0</v>
      </c>
      <c r="AT138" s="305">
        <f t="shared" si="17"/>
        <v>0</v>
      </c>
      <c r="AU138" s="305">
        <f t="shared" si="17"/>
        <v>0</v>
      </c>
      <c r="AV138" s="305">
        <f t="shared" si="17"/>
        <v>0</v>
      </c>
      <c r="AW138" s="305">
        <f t="shared" si="17"/>
        <v>0</v>
      </c>
      <c r="AX138" s="305">
        <f t="shared" si="22"/>
        <v>0</v>
      </c>
      <c r="AY138" s="305">
        <f t="shared" si="22"/>
        <v>0</v>
      </c>
      <c r="AZ138" s="305">
        <f t="shared" si="22"/>
        <v>0</v>
      </c>
      <c r="BA138" s="305">
        <f t="shared" si="19"/>
        <v>0</v>
      </c>
      <c r="BB138" s="305">
        <f t="shared" si="19"/>
        <v>0</v>
      </c>
      <c r="BC138" s="305">
        <f t="shared" si="19"/>
        <v>0</v>
      </c>
      <c r="BD138" s="295">
        <f t="shared" si="26"/>
        <v>0</v>
      </c>
      <c r="BE138" s="305"/>
      <c r="BF138" s="305"/>
      <c r="BG138" s="305"/>
      <c r="BH138" s="305"/>
      <c r="BI138" s="305"/>
      <c r="BJ138" s="305"/>
      <c r="BK138" s="305"/>
      <c r="BL138" s="305"/>
      <c r="BM138" s="305"/>
      <c r="BN138" s="305"/>
      <c r="BO138" s="305"/>
      <c r="BP138" s="305"/>
      <c r="BQ138" s="305"/>
      <c r="BR138" s="305"/>
      <c r="BS138" s="305"/>
      <c r="BT138" s="305"/>
      <c r="BU138" s="305"/>
      <c r="BV138" s="305"/>
      <c r="BW138" s="305"/>
      <c r="BX138" s="305"/>
      <c r="BY138" s="305"/>
      <c r="BZ138" s="305"/>
      <c r="CA138" s="305"/>
      <c r="CB138" s="305"/>
      <c r="CC138" s="305"/>
      <c r="CD138" s="305"/>
    </row>
    <row r="139" spans="1:82" x14ac:dyDescent="0.3">
      <c r="A139" s="293" t="s">
        <v>537</v>
      </c>
      <c r="B139" s="304">
        <v>1.6199999999999999E-2</v>
      </c>
      <c r="C139" s="304">
        <v>2.4799999999999999E-2</v>
      </c>
      <c r="D139" s="295">
        <v>2929420.35</v>
      </c>
      <c r="E139" s="295">
        <v>2930163.93</v>
      </c>
      <c r="F139" s="295">
        <v>2930163.93</v>
      </c>
      <c r="G139" s="295">
        <v>2930163.93</v>
      </c>
      <c r="H139" s="295">
        <v>2930163.93</v>
      </c>
      <c r="I139" s="295">
        <v>2930163.93</v>
      </c>
      <c r="J139" s="295">
        <v>2930163.93</v>
      </c>
      <c r="K139" s="295">
        <v>2930163.93</v>
      </c>
      <c r="L139" s="295">
        <v>2930163.93</v>
      </c>
      <c r="M139" s="295">
        <v>2930163.93</v>
      </c>
      <c r="N139" s="295">
        <v>2930163.93</v>
      </c>
      <c r="O139" s="295">
        <v>2930163.93</v>
      </c>
      <c r="P139" s="295">
        <f t="shared" si="23"/>
        <v>35161223.579999998</v>
      </c>
      <c r="Q139" s="295">
        <v>2930163.93</v>
      </c>
      <c r="R139" s="295">
        <v>2930163.93</v>
      </c>
      <c r="S139" s="295">
        <v>2930163.93</v>
      </c>
      <c r="T139" s="295">
        <v>2930163.93</v>
      </c>
      <c r="U139" s="295">
        <v>2930163.93</v>
      </c>
      <c r="V139" s="295">
        <v>2930163.93</v>
      </c>
      <c r="W139" s="295">
        <v>2930163.93</v>
      </c>
      <c r="X139" s="295">
        <v>2930163.93</v>
      </c>
      <c r="Y139" s="295">
        <v>2930163.93</v>
      </c>
      <c r="Z139" s="295">
        <v>2930163.93</v>
      </c>
      <c r="AA139" s="295">
        <v>2930163.93</v>
      </c>
      <c r="AB139" s="295">
        <v>2930163.93</v>
      </c>
      <c r="AC139" s="295">
        <f t="shared" si="24"/>
        <v>35161967.160000004</v>
      </c>
      <c r="AD139" s="295"/>
      <c r="AE139" s="305">
        <v>3954.72</v>
      </c>
      <c r="AF139" s="305">
        <v>3955.7200000000003</v>
      </c>
      <c r="AG139" s="305">
        <v>3955.7200000000003</v>
      </c>
      <c r="AH139" s="305">
        <v>3955.7200000000003</v>
      </c>
      <c r="AI139" s="305">
        <v>3955.7200000000003</v>
      </c>
      <c r="AJ139" s="305">
        <v>3955.7200000000003</v>
      </c>
      <c r="AK139" s="305">
        <f t="shared" si="20"/>
        <v>3955.72</v>
      </c>
      <c r="AL139" s="305">
        <f t="shared" si="20"/>
        <v>3955.72</v>
      </c>
      <c r="AM139" s="305">
        <f t="shared" si="20"/>
        <v>3955.72</v>
      </c>
      <c r="AN139" s="305">
        <f t="shared" si="20"/>
        <v>3955.72</v>
      </c>
      <c r="AO139" s="305">
        <f t="shared" si="20"/>
        <v>3955.72</v>
      </c>
      <c r="AP139" s="305">
        <f t="shared" si="20"/>
        <v>3955.72</v>
      </c>
      <c r="AQ139" s="295">
        <f t="shared" si="25"/>
        <v>47467.640000000007</v>
      </c>
      <c r="AR139" s="305">
        <f t="shared" si="17"/>
        <v>6055.67</v>
      </c>
      <c r="AS139" s="305">
        <f t="shared" si="17"/>
        <v>6055.67</v>
      </c>
      <c r="AT139" s="305">
        <f t="shared" si="17"/>
        <v>6055.67</v>
      </c>
      <c r="AU139" s="305">
        <f t="shared" si="17"/>
        <v>6055.67</v>
      </c>
      <c r="AV139" s="305">
        <f t="shared" si="17"/>
        <v>6055.67</v>
      </c>
      <c r="AW139" s="305">
        <f t="shared" si="17"/>
        <v>6055.67</v>
      </c>
      <c r="AX139" s="305">
        <f t="shared" si="22"/>
        <v>6055.67</v>
      </c>
      <c r="AY139" s="305">
        <f t="shared" si="22"/>
        <v>6055.67</v>
      </c>
      <c r="AZ139" s="305">
        <f t="shared" si="22"/>
        <v>6055.67</v>
      </c>
      <c r="BA139" s="305">
        <f t="shared" si="19"/>
        <v>6055.67</v>
      </c>
      <c r="BB139" s="305">
        <f t="shared" si="19"/>
        <v>6055.67</v>
      </c>
      <c r="BC139" s="305">
        <f t="shared" si="19"/>
        <v>6055.67</v>
      </c>
      <c r="BD139" s="295">
        <f t="shared" si="26"/>
        <v>72668.039999999994</v>
      </c>
      <c r="BE139" s="305"/>
      <c r="BF139" s="305"/>
      <c r="BG139" s="305"/>
      <c r="BH139" s="305"/>
      <c r="BI139" s="305"/>
      <c r="BJ139" s="305"/>
      <c r="BK139" s="305"/>
      <c r="BL139" s="305"/>
      <c r="BM139" s="305"/>
      <c r="BN139" s="305"/>
      <c r="BO139" s="305"/>
      <c r="BP139" s="305"/>
      <c r="BQ139" s="305"/>
      <c r="BR139" s="305"/>
      <c r="BS139" s="305"/>
      <c r="BT139" s="305"/>
      <c r="BU139" s="305"/>
      <c r="BV139" s="305"/>
      <c r="BW139" s="305"/>
      <c r="BX139" s="305"/>
      <c r="BY139" s="305"/>
      <c r="BZ139" s="305"/>
      <c r="CA139" s="305"/>
      <c r="CB139" s="305"/>
      <c r="CC139" s="305"/>
      <c r="CD139" s="305"/>
    </row>
    <row r="140" spans="1:82" x14ac:dyDescent="0.3">
      <c r="A140" s="293" t="s">
        <v>538</v>
      </c>
      <c r="B140" s="304">
        <v>2.4799999999999999E-2</v>
      </c>
      <c r="C140" s="304">
        <v>2.6099999999999998E-2</v>
      </c>
      <c r="D140" s="295">
        <v>21885646.370000001</v>
      </c>
      <c r="E140" s="295">
        <v>21885646.370000001</v>
      </c>
      <c r="F140" s="295">
        <v>21885646.370000001</v>
      </c>
      <c r="G140" s="295">
        <v>21885646.370000001</v>
      </c>
      <c r="H140" s="295">
        <v>21885646.370000001</v>
      </c>
      <c r="I140" s="295">
        <v>21885646.370000001</v>
      </c>
      <c r="J140" s="295">
        <v>21885646.370000001</v>
      </c>
      <c r="K140" s="295">
        <v>21885646.370000001</v>
      </c>
      <c r="L140" s="295">
        <v>21885646.370000001</v>
      </c>
      <c r="M140" s="295">
        <v>21885646.370000001</v>
      </c>
      <c r="N140" s="295">
        <v>21885646.370000001</v>
      </c>
      <c r="O140" s="295">
        <v>21885646.370000001</v>
      </c>
      <c r="P140" s="295">
        <f t="shared" si="23"/>
        <v>262627756.44000003</v>
      </c>
      <c r="Q140" s="295">
        <v>21885646.370000001</v>
      </c>
      <c r="R140" s="295">
        <v>21885646.370000001</v>
      </c>
      <c r="S140" s="295">
        <v>21885646.370000001</v>
      </c>
      <c r="T140" s="295">
        <v>21885646.370000001</v>
      </c>
      <c r="U140" s="295">
        <v>21885646.370000001</v>
      </c>
      <c r="V140" s="295">
        <v>21885646.370000001</v>
      </c>
      <c r="W140" s="295">
        <v>21885646.370000001</v>
      </c>
      <c r="X140" s="295">
        <v>21885646.370000001</v>
      </c>
      <c r="Y140" s="295">
        <v>21885646.370000001</v>
      </c>
      <c r="Z140" s="295">
        <v>21885646.370000001</v>
      </c>
      <c r="AA140" s="295">
        <v>21885646.370000001</v>
      </c>
      <c r="AB140" s="295">
        <v>21885646.370000001</v>
      </c>
      <c r="AC140" s="295">
        <f t="shared" si="24"/>
        <v>262627756.44000003</v>
      </c>
      <c r="AD140" s="295"/>
      <c r="AE140" s="305">
        <v>45230.33</v>
      </c>
      <c r="AF140" s="305">
        <v>45230.33</v>
      </c>
      <c r="AG140" s="305">
        <v>45230.33</v>
      </c>
      <c r="AH140" s="305">
        <v>45230.33</v>
      </c>
      <c r="AI140" s="305">
        <v>45230.33</v>
      </c>
      <c r="AJ140" s="305">
        <v>45230.33</v>
      </c>
      <c r="AK140" s="305">
        <f t="shared" si="20"/>
        <v>45230.34</v>
      </c>
      <c r="AL140" s="305">
        <f t="shared" si="20"/>
        <v>45230.34</v>
      </c>
      <c r="AM140" s="305">
        <f t="shared" si="20"/>
        <v>45230.34</v>
      </c>
      <c r="AN140" s="305">
        <f t="shared" si="20"/>
        <v>45230.34</v>
      </c>
      <c r="AO140" s="305">
        <f t="shared" si="20"/>
        <v>45230.34</v>
      </c>
      <c r="AP140" s="305">
        <f t="shared" si="20"/>
        <v>45230.34</v>
      </c>
      <c r="AQ140" s="295">
        <f t="shared" si="25"/>
        <v>542764.0199999999</v>
      </c>
      <c r="AR140" s="305">
        <f t="shared" si="17"/>
        <v>47601.279999999999</v>
      </c>
      <c r="AS140" s="305">
        <f t="shared" si="17"/>
        <v>47601.279999999999</v>
      </c>
      <c r="AT140" s="305">
        <f t="shared" si="17"/>
        <v>47601.279999999999</v>
      </c>
      <c r="AU140" s="305">
        <f t="shared" si="17"/>
        <v>47601.279999999999</v>
      </c>
      <c r="AV140" s="305">
        <f t="shared" si="17"/>
        <v>47601.279999999999</v>
      </c>
      <c r="AW140" s="305">
        <f t="shared" si="17"/>
        <v>47601.279999999999</v>
      </c>
      <c r="AX140" s="305">
        <f t="shared" si="22"/>
        <v>47601.279999999999</v>
      </c>
      <c r="AY140" s="305">
        <f t="shared" si="22"/>
        <v>47601.279999999999</v>
      </c>
      <c r="AZ140" s="305">
        <f t="shared" si="22"/>
        <v>47601.279999999999</v>
      </c>
      <c r="BA140" s="305">
        <f t="shared" si="19"/>
        <v>47601.279999999999</v>
      </c>
      <c r="BB140" s="305">
        <f t="shared" si="19"/>
        <v>47601.279999999999</v>
      </c>
      <c r="BC140" s="305">
        <f t="shared" si="19"/>
        <v>47601.279999999999</v>
      </c>
      <c r="BD140" s="295">
        <f t="shared" si="26"/>
        <v>571215.3600000001</v>
      </c>
      <c r="BE140" s="305"/>
      <c r="BF140" s="305"/>
      <c r="BG140" s="305"/>
      <c r="BH140" s="305"/>
      <c r="BI140" s="305"/>
      <c r="BJ140" s="305"/>
      <c r="BK140" s="305"/>
      <c r="BL140" s="305"/>
      <c r="BM140" s="305"/>
      <c r="BN140" s="305"/>
      <c r="BO140" s="305"/>
      <c r="BP140" s="305"/>
      <c r="BQ140" s="305"/>
      <c r="BR140" s="305"/>
      <c r="BS140" s="305"/>
      <c r="BT140" s="305"/>
      <c r="BU140" s="305"/>
      <c r="BV140" s="305"/>
      <c r="BW140" s="305"/>
      <c r="BX140" s="305"/>
      <c r="BY140" s="305"/>
      <c r="BZ140" s="305"/>
      <c r="CA140" s="305"/>
      <c r="CB140" s="305"/>
      <c r="CC140" s="305"/>
      <c r="CD140" s="305"/>
    </row>
    <row r="141" spans="1:82" x14ac:dyDescent="0.3">
      <c r="A141" s="293" t="s">
        <v>539</v>
      </c>
      <c r="B141" s="304">
        <v>3.6600000000000001E-2</v>
      </c>
      <c r="C141" s="304">
        <v>3.8600000000000002E-2</v>
      </c>
      <c r="D141" s="295">
        <v>14046741.58</v>
      </c>
      <c r="E141" s="295">
        <v>14046741.58</v>
      </c>
      <c r="F141" s="295">
        <v>14046741.58</v>
      </c>
      <c r="G141" s="295">
        <v>14046741.58</v>
      </c>
      <c r="H141" s="295">
        <v>14046741.58</v>
      </c>
      <c r="I141" s="295">
        <v>14046741.58</v>
      </c>
      <c r="J141" s="295">
        <v>14046741.58</v>
      </c>
      <c r="K141" s="295">
        <v>14046741.58</v>
      </c>
      <c r="L141" s="295">
        <v>14046741.58</v>
      </c>
      <c r="M141" s="295">
        <v>14046741.58</v>
      </c>
      <c r="N141" s="295">
        <v>14046741.58</v>
      </c>
      <c r="O141" s="295">
        <v>14046741.58</v>
      </c>
      <c r="P141" s="295">
        <f t="shared" si="23"/>
        <v>168560898.96000004</v>
      </c>
      <c r="Q141" s="295">
        <v>14046741.58</v>
      </c>
      <c r="R141" s="295">
        <v>14046741.58</v>
      </c>
      <c r="S141" s="295">
        <v>14046741.58</v>
      </c>
      <c r="T141" s="295">
        <v>14046741.58</v>
      </c>
      <c r="U141" s="295">
        <v>14046741.58</v>
      </c>
      <c r="V141" s="295">
        <v>14046741.58</v>
      </c>
      <c r="W141" s="295">
        <v>14046741.58</v>
      </c>
      <c r="X141" s="295">
        <v>14046741.58</v>
      </c>
      <c r="Y141" s="295">
        <v>14046741.58</v>
      </c>
      <c r="Z141" s="295">
        <v>14046741.58</v>
      </c>
      <c r="AA141" s="295">
        <v>14046741.58</v>
      </c>
      <c r="AB141" s="295">
        <v>14046741.58</v>
      </c>
      <c r="AC141" s="295">
        <f t="shared" si="24"/>
        <v>168560898.96000004</v>
      </c>
      <c r="AD141" s="295"/>
      <c r="AE141" s="305">
        <v>42842.57</v>
      </c>
      <c r="AF141" s="305">
        <v>42842.57</v>
      </c>
      <c r="AG141" s="305">
        <v>42842.57</v>
      </c>
      <c r="AH141" s="305">
        <v>42842.57</v>
      </c>
      <c r="AI141" s="305">
        <v>42842.57</v>
      </c>
      <c r="AJ141" s="305">
        <v>42842.57</v>
      </c>
      <c r="AK141" s="305">
        <f t="shared" si="20"/>
        <v>42842.559999999998</v>
      </c>
      <c r="AL141" s="305">
        <f t="shared" si="20"/>
        <v>42842.559999999998</v>
      </c>
      <c r="AM141" s="305">
        <f t="shared" si="20"/>
        <v>42842.559999999998</v>
      </c>
      <c r="AN141" s="305">
        <f t="shared" si="20"/>
        <v>42842.559999999998</v>
      </c>
      <c r="AO141" s="305">
        <f t="shared" si="20"/>
        <v>42842.559999999998</v>
      </c>
      <c r="AP141" s="305">
        <f t="shared" si="20"/>
        <v>42842.559999999998</v>
      </c>
      <c r="AQ141" s="295">
        <f t="shared" si="25"/>
        <v>514110.77999999997</v>
      </c>
      <c r="AR141" s="305">
        <f t="shared" si="17"/>
        <v>45183.69</v>
      </c>
      <c r="AS141" s="305">
        <f t="shared" si="17"/>
        <v>45183.69</v>
      </c>
      <c r="AT141" s="305">
        <f t="shared" si="17"/>
        <v>45183.69</v>
      </c>
      <c r="AU141" s="305">
        <f t="shared" si="17"/>
        <v>45183.69</v>
      </c>
      <c r="AV141" s="305">
        <f t="shared" si="17"/>
        <v>45183.69</v>
      </c>
      <c r="AW141" s="305">
        <f t="shared" si="17"/>
        <v>45183.69</v>
      </c>
      <c r="AX141" s="305">
        <f t="shared" si="22"/>
        <v>45183.69</v>
      </c>
      <c r="AY141" s="305">
        <f t="shared" si="22"/>
        <v>45183.69</v>
      </c>
      <c r="AZ141" s="305">
        <f t="shared" si="22"/>
        <v>45183.69</v>
      </c>
      <c r="BA141" s="305">
        <f t="shared" si="19"/>
        <v>45183.69</v>
      </c>
      <c r="BB141" s="305">
        <f t="shared" si="19"/>
        <v>45183.69</v>
      </c>
      <c r="BC141" s="305">
        <f t="shared" si="19"/>
        <v>45183.69</v>
      </c>
      <c r="BD141" s="295">
        <f t="shared" si="26"/>
        <v>542204.28</v>
      </c>
      <c r="BE141" s="305"/>
      <c r="BF141" s="305"/>
      <c r="BG141" s="305"/>
      <c r="BH141" s="305"/>
      <c r="BI141" s="305"/>
      <c r="BJ141" s="305"/>
      <c r="BK141" s="305"/>
      <c r="BL141" s="305"/>
      <c r="BM141" s="305"/>
      <c r="BN141" s="305"/>
      <c r="BO141" s="305"/>
      <c r="BP141" s="305"/>
      <c r="BQ141" s="305"/>
      <c r="BR141" s="305"/>
      <c r="BS141" s="305"/>
      <c r="BT141" s="305"/>
      <c r="BU141" s="305"/>
      <c r="BV141" s="305"/>
      <c r="BW141" s="305"/>
      <c r="BX141" s="305"/>
      <c r="BY141" s="305"/>
      <c r="BZ141" s="305"/>
      <c r="CA141" s="305"/>
      <c r="CB141" s="305"/>
      <c r="CC141" s="305"/>
      <c r="CD141" s="305"/>
    </row>
    <row r="142" spans="1:82" x14ac:dyDescent="0.3">
      <c r="A142" s="293" t="s">
        <v>540</v>
      </c>
      <c r="B142" s="304">
        <v>3.5099999999999999E-2</v>
      </c>
      <c r="C142" s="304">
        <v>3.8100000000000002E-2</v>
      </c>
      <c r="D142" s="295">
        <v>1365369.23</v>
      </c>
      <c r="E142" s="295">
        <v>1362584.79</v>
      </c>
      <c r="F142" s="295">
        <v>1362584.79</v>
      </c>
      <c r="G142" s="295">
        <v>1362584.79</v>
      </c>
      <c r="H142" s="295">
        <v>1362584.79</v>
      </c>
      <c r="I142" s="295">
        <v>1362584.79</v>
      </c>
      <c r="J142" s="295">
        <v>1362584.79</v>
      </c>
      <c r="K142" s="295">
        <v>1362584.79</v>
      </c>
      <c r="L142" s="295">
        <v>1362584.79</v>
      </c>
      <c r="M142" s="295">
        <v>1362584.79</v>
      </c>
      <c r="N142" s="295">
        <v>1362584.79</v>
      </c>
      <c r="O142" s="295">
        <v>1362584.79</v>
      </c>
      <c r="P142" s="295">
        <f t="shared" si="23"/>
        <v>16353801.919999994</v>
      </c>
      <c r="Q142" s="295">
        <v>1362584.79</v>
      </c>
      <c r="R142" s="295">
        <v>1362584.79</v>
      </c>
      <c r="S142" s="295">
        <v>1362584.79</v>
      </c>
      <c r="T142" s="295">
        <v>1362584.79</v>
      </c>
      <c r="U142" s="295">
        <v>1362584.79</v>
      </c>
      <c r="V142" s="295">
        <v>1362584.79</v>
      </c>
      <c r="W142" s="295">
        <v>1362584.79</v>
      </c>
      <c r="X142" s="295">
        <v>1362584.79</v>
      </c>
      <c r="Y142" s="295">
        <v>1362584.79</v>
      </c>
      <c r="Z142" s="295">
        <v>1362584.79</v>
      </c>
      <c r="AA142" s="295">
        <v>1362584.79</v>
      </c>
      <c r="AB142" s="295">
        <v>1362584.79</v>
      </c>
      <c r="AC142" s="295">
        <f t="shared" si="24"/>
        <v>16351017.479999997</v>
      </c>
      <c r="AD142" s="295"/>
      <c r="AE142" s="305">
        <v>3993.7000000000003</v>
      </c>
      <c r="AF142" s="305">
        <v>3985.5600000000004</v>
      </c>
      <c r="AG142" s="305">
        <v>3985.5600000000004</v>
      </c>
      <c r="AH142" s="305">
        <v>3985.5600000000004</v>
      </c>
      <c r="AI142" s="305">
        <v>3985.5600000000004</v>
      </c>
      <c r="AJ142" s="305">
        <v>3985.5600000000004</v>
      </c>
      <c r="AK142" s="305">
        <f t="shared" si="20"/>
        <v>3985.56</v>
      </c>
      <c r="AL142" s="305">
        <f t="shared" si="20"/>
        <v>3985.56</v>
      </c>
      <c r="AM142" s="305">
        <f t="shared" si="20"/>
        <v>3985.56</v>
      </c>
      <c r="AN142" s="305">
        <f t="shared" si="20"/>
        <v>3985.56</v>
      </c>
      <c r="AO142" s="305">
        <f t="shared" si="20"/>
        <v>3985.56</v>
      </c>
      <c r="AP142" s="305">
        <f t="shared" si="20"/>
        <v>3985.56</v>
      </c>
      <c r="AQ142" s="295">
        <f t="shared" si="25"/>
        <v>47834.86</v>
      </c>
      <c r="AR142" s="305">
        <f t="shared" si="17"/>
        <v>4326.21</v>
      </c>
      <c r="AS142" s="305">
        <f t="shared" si="17"/>
        <v>4326.21</v>
      </c>
      <c r="AT142" s="305">
        <f t="shared" si="17"/>
        <v>4326.21</v>
      </c>
      <c r="AU142" s="305">
        <f t="shared" si="17"/>
        <v>4326.21</v>
      </c>
      <c r="AV142" s="305">
        <f t="shared" si="17"/>
        <v>4326.21</v>
      </c>
      <c r="AW142" s="305">
        <f t="shared" si="17"/>
        <v>4326.21</v>
      </c>
      <c r="AX142" s="305">
        <f t="shared" si="22"/>
        <v>4326.21</v>
      </c>
      <c r="AY142" s="305">
        <f t="shared" si="22"/>
        <v>4326.21</v>
      </c>
      <c r="AZ142" s="305">
        <f t="shared" si="22"/>
        <v>4326.21</v>
      </c>
      <c r="BA142" s="305">
        <f t="shared" si="19"/>
        <v>4326.21</v>
      </c>
      <c r="BB142" s="305">
        <f t="shared" si="19"/>
        <v>4326.21</v>
      </c>
      <c r="BC142" s="305">
        <f t="shared" si="19"/>
        <v>4326.21</v>
      </c>
      <c r="BD142" s="295">
        <f t="shared" si="26"/>
        <v>51914.52</v>
      </c>
      <c r="BE142" s="305"/>
      <c r="BF142" s="305"/>
      <c r="BG142" s="305"/>
      <c r="BH142" s="305"/>
      <c r="BI142" s="305"/>
      <c r="BJ142" s="305"/>
      <c r="BK142" s="305"/>
      <c r="BL142" s="305"/>
      <c r="BM142" s="305"/>
      <c r="BN142" s="305"/>
      <c r="BO142" s="305"/>
      <c r="BP142" s="305"/>
      <c r="BQ142" s="305"/>
      <c r="BR142" s="305"/>
      <c r="BS142" s="305"/>
      <c r="BT142" s="305"/>
      <c r="BU142" s="305"/>
      <c r="BV142" s="305"/>
      <c r="BW142" s="305"/>
      <c r="BX142" s="305"/>
      <c r="BY142" s="305"/>
      <c r="BZ142" s="305"/>
      <c r="CA142" s="305"/>
      <c r="CB142" s="305"/>
      <c r="CC142" s="305"/>
      <c r="CD142" s="305"/>
    </row>
    <row r="143" spans="1:82" x14ac:dyDescent="0.3">
      <c r="A143" s="293" t="s">
        <v>541</v>
      </c>
      <c r="B143" s="304">
        <v>4.3800000000000006E-2</v>
      </c>
      <c r="C143" s="304">
        <v>3.7599999999999995E-2</v>
      </c>
      <c r="D143" s="295">
        <v>316946.74</v>
      </c>
      <c r="E143" s="295">
        <v>316946.74</v>
      </c>
      <c r="F143" s="295">
        <v>316946.74</v>
      </c>
      <c r="G143" s="295">
        <v>316946.74</v>
      </c>
      <c r="H143" s="295">
        <v>316946.74</v>
      </c>
      <c r="I143" s="295">
        <v>316946.74</v>
      </c>
      <c r="J143" s="295">
        <v>316946.74</v>
      </c>
      <c r="K143" s="295">
        <v>316946.74</v>
      </c>
      <c r="L143" s="295">
        <v>316946.74</v>
      </c>
      <c r="M143" s="295">
        <v>316946.74</v>
      </c>
      <c r="N143" s="295">
        <v>316946.74</v>
      </c>
      <c r="O143" s="295">
        <v>316946.74</v>
      </c>
      <c r="P143" s="295">
        <f t="shared" si="23"/>
        <v>3803360.8800000008</v>
      </c>
      <c r="Q143" s="295">
        <v>316946.74</v>
      </c>
      <c r="R143" s="295">
        <v>316946.74</v>
      </c>
      <c r="S143" s="295">
        <v>316946.74</v>
      </c>
      <c r="T143" s="295">
        <v>316946.74</v>
      </c>
      <c r="U143" s="295">
        <v>316946.74</v>
      </c>
      <c r="V143" s="295">
        <v>316946.74</v>
      </c>
      <c r="W143" s="295">
        <v>316946.74</v>
      </c>
      <c r="X143" s="295">
        <v>316946.74</v>
      </c>
      <c r="Y143" s="295">
        <v>316946.74</v>
      </c>
      <c r="Z143" s="295">
        <v>316946.74</v>
      </c>
      <c r="AA143" s="295">
        <v>316946.74</v>
      </c>
      <c r="AB143" s="295">
        <v>316946.74</v>
      </c>
      <c r="AC143" s="295">
        <f t="shared" si="24"/>
        <v>3803360.8800000008</v>
      </c>
      <c r="AD143" s="295"/>
      <c r="AE143" s="305">
        <v>1156.8599999999999</v>
      </c>
      <c r="AF143" s="305">
        <v>1156.8599999999999</v>
      </c>
      <c r="AG143" s="305">
        <v>1156.8599999999999</v>
      </c>
      <c r="AH143" s="305">
        <v>1156.8599999999999</v>
      </c>
      <c r="AI143" s="305">
        <v>1156.8599999999999</v>
      </c>
      <c r="AJ143" s="305">
        <v>1156.8599999999999</v>
      </c>
      <c r="AK143" s="305">
        <f t="shared" si="20"/>
        <v>1156.8599999999999</v>
      </c>
      <c r="AL143" s="305">
        <f t="shared" si="20"/>
        <v>1156.8599999999999</v>
      </c>
      <c r="AM143" s="305">
        <f t="shared" si="20"/>
        <v>1156.8599999999999</v>
      </c>
      <c r="AN143" s="305">
        <f t="shared" si="20"/>
        <v>1156.8599999999999</v>
      </c>
      <c r="AO143" s="305">
        <f t="shared" si="20"/>
        <v>1156.8599999999999</v>
      </c>
      <c r="AP143" s="305">
        <f t="shared" si="20"/>
        <v>1156.8599999999999</v>
      </c>
      <c r="AQ143" s="295">
        <f t="shared" si="25"/>
        <v>13882.320000000002</v>
      </c>
      <c r="AR143" s="305">
        <f t="shared" si="17"/>
        <v>993.1</v>
      </c>
      <c r="AS143" s="305">
        <f t="shared" si="17"/>
        <v>993.1</v>
      </c>
      <c r="AT143" s="305">
        <f t="shared" si="17"/>
        <v>993.1</v>
      </c>
      <c r="AU143" s="305">
        <f t="shared" si="17"/>
        <v>993.1</v>
      </c>
      <c r="AV143" s="305">
        <f t="shared" si="17"/>
        <v>993.1</v>
      </c>
      <c r="AW143" s="305">
        <f t="shared" si="17"/>
        <v>993.1</v>
      </c>
      <c r="AX143" s="305">
        <f t="shared" si="22"/>
        <v>993.1</v>
      </c>
      <c r="AY143" s="305">
        <f t="shared" si="22"/>
        <v>993.1</v>
      </c>
      <c r="AZ143" s="305">
        <f t="shared" si="22"/>
        <v>993.1</v>
      </c>
      <c r="BA143" s="305">
        <f t="shared" si="19"/>
        <v>993.1</v>
      </c>
      <c r="BB143" s="305">
        <f t="shared" si="19"/>
        <v>993.1</v>
      </c>
      <c r="BC143" s="305">
        <f t="shared" si="19"/>
        <v>993.1</v>
      </c>
      <c r="BD143" s="295">
        <f t="shared" si="26"/>
        <v>11917.200000000003</v>
      </c>
      <c r="BE143" s="305"/>
      <c r="BF143" s="305"/>
      <c r="BG143" s="305"/>
      <c r="BH143" s="305"/>
      <c r="BI143" s="305"/>
      <c r="BJ143" s="305"/>
      <c r="BK143" s="305"/>
      <c r="BL143" s="305"/>
      <c r="BM143" s="305"/>
      <c r="BN143" s="305"/>
      <c r="BO143" s="305"/>
      <c r="BP143" s="305"/>
      <c r="BQ143" s="305"/>
      <c r="BR143" s="305"/>
      <c r="BS143" s="305"/>
      <c r="BT143" s="305"/>
      <c r="BU143" s="305"/>
      <c r="BV143" s="305"/>
      <c r="BW143" s="305"/>
      <c r="BX143" s="305"/>
      <c r="BY143" s="305"/>
      <c r="BZ143" s="305"/>
      <c r="CA143" s="305"/>
      <c r="CB143" s="305"/>
      <c r="CC143" s="305"/>
      <c r="CD143" s="305"/>
    </row>
    <row r="144" spans="1:82" x14ac:dyDescent="0.3">
      <c r="A144" s="293" t="s">
        <v>542</v>
      </c>
      <c r="B144" s="304">
        <v>3.85E-2</v>
      </c>
      <c r="C144" s="304">
        <v>3.3300000000000003E-2</v>
      </c>
      <c r="D144" s="295">
        <v>234509.13</v>
      </c>
      <c r="E144" s="295">
        <v>234509.13</v>
      </c>
      <c r="F144" s="295">
        <v>234509.13</v>
      </c>
      <c r="G144" s="295">
        <v>234509.13</v>
      </c>
      <c r="H144" s="295">
        <v>234509.13</v>
      </c>
      <c r="I144" s="295">
        <v>234509.13</v>
      </c>
      <c r="J144" s="295">
        <v>234509.13</v>
      </c>
      <c r="K144" s="295">
        <v>234509.13</v>
      </c>
      <c r="L144" s="295">
        <v>234509.13</v>
      </c>
      <c r="M144" s="295">
        <v>234509.13</v>
      </c>
      <c r="N144" s="295">
        <v>234509.13</v>
      </c>
      <c r="O144" s="295">
        <v>234509.13</v>
      </c>
      <c r="P144" s="295">
        <f t="shared" si="23"/>
        <v>2814109.5599999991</v>
      </c>
      <c r="Q144" s="295">
        <v>234509.13</v>
      </c>
      <c r="R144" s="295">
        <v>622009.13</v>
      </c>
      <c r="S144" s="295">
        <v>1009509.13</v>
      </c>
      <c r="T144" s="295">
        <v>1009509.13</v>
      </c>
      <c r="U144" s="295">
        <v>1009509.13</v>
      </c>
      <c r="V144" s="295">
        <v>1009509.13</v>
      </c>
      <c r="W144" s="295">
        <v>1009509.13</v>
      </c>
      <c r="X144" s="295">
        <v>1009509.13</v>
      </c>
      <c r="Y144" s="295">
        <v>1009509.13</v>
      </c>
      <c r="Z144" s="295">
        <v>1009509.13</v>
      </c>
      <c r="AA144" s="295">
        <v>1009509.13</v>
      </c>
      <c r="AB144" s="295">
        <v>1009509.13</v>
      </c>
      <c r="AC144" s="295">
        <f t="shared" si="24"/>
        <v>10951609.560000002</v>
      </c>
      <c r="AD144" s="295"/>
      <c r="AE144" s="305">
        <v>752.39</v>
      </c>
      <c r="AF144" s="305">
        <v>752.39</v>
      </c>
      <c r="AG144" s="305">
        <v>752.39</v>
      </c>
      <c r="AH144" s="305">
        <v>752.39</v>
      </c>
      <c r="AI144" s="305">
        <v>752.39</v>
      </c>
      <c r="AJ144" s="305">
        <v>752.39</v>
      </c>
      <c r="AK144" s="305">
        <f t="shared" si="20"/>
        <v>752.38</v>
      </c>
      <c r="AL144" s="305">
        <f t="shared" si="20"/>
        <v>752.38</v>
      </c>
      <c r="AM144" s="305">
        <f t="shared" si="20"/>
        <v>752.38</v>
      </c>
      <c r="AN144" s="305">
        <f t="shared" si="20"/>
        <v>752.38</v>
      </c>
      <c r="AO144" s="305">
        <f t="shared" si="20"/>
        <v>752.38</v>
      </c>
      <c r="AP144" s="305">
        <f t="shared" si="20"/>
        <v>752.38</v>
      </c>
      <c r="AQ144" s="295">
        <f t="shared" si="25"/>
        <v>9028.619999999999</v>
      </c>
      <c r="AR144" s="305">
        <f t="shared" si="17"/>
        <v>650.76</v>
      </c>
      <c r="AS144" s="305">
        <f t="shared" si="17"/>
        <v>1726.08</v>
      </c>
      <c r="AT144" s="305">
        <f t="shared" si="17"/>
        <v>2801.39</v>
      </c>
      <c r="AU144" s="305">
        <f t="shared" si="17"/>
        <v>2801.39</v>
      </c>
      <c r="AV144" s="305">
        <f t="shared" si="17"/>
        <v>2801.39</v>
      </c>
      <c r="AW144" s="305">
        <f t="shared" si="17"/>
        <v>2801.39</v>
      </c>
      <c r="AX144" s="305">
        <f t="shared" si="22"/>
        <v>2801.39</v>
      </c>
      <c r="AY144" s="305">
        <f t="shared" si="22"/>
        <v>2801.39</v>
      </c>
      <c r="AZ144" s="305">
        <f t="shared" si="22"/>
        <v>2801.39</v>
      </c>
      <c r="BA144" s="305">
        <f t="shared" si="19"/>
        <v>2801.39</v>
      </c>
      <c r="BB144" s="305">
        <f t="shared" si="19"/>
        <v>2801.39</v>
      </c>
      <c r="BC144" s="305">
        <f t="shared" si="19"/>
        <v>2801.39</v>
      </c>
      <c r="BD144" s="295">
        <f t="shared" si="26"/>
        <v>30390.739999999994</v>
      </c>
      <c r="BE144" s="305"/>
      <c r="BF144" s="305"/>
      <c r="BG144" s="305"/>
      <c r="BH144" s="305"/>
      <c r="BI144" s="305"/>
      <c r="BJ144" s="305"/>
      <c r="BK144" s="305"/>
      <c r="BL144" s="305"/>
      <c r="BM144" s="305"/>
      <c r="BN144" s="305"/>
      <c r="BO144" s="305"/>
      <c r="BP144" s="305"/>
      <c r="BQ144" s="305"/>
      <c r="BR144" s="305"/>
      <c r="BS144" s="305"/>
      <c r="BT144" s="305"/>
      <c r="BU144" s="305"/>
      <c r="BV144" s="305"/>
      <c r="BW144" s="305"/>
      <c r="BX144" s="305"/>
      <c r="BY144" s="305"/>
      <c r="BZ144" s="305"/>
      <c r="CA144" s="305"/>
      <c r="CB144" s="305"/>
      <c r="CC144" s="305"/>
      <c r="CD144" s="305"/>
    </row>
    <row r="145" spans="1:82" x14ac:dyDescent="0.3">
      <c r="A145" s="293" t="s">
        <v>543</v>
      </c>
      <c r="B145" s="304">
        <v>0</v>
      </c>
      <c r="C145" s="304">
        <v>0</v>
      </c>
      <c r="D145" s="295">
        <v>96395.56</v>
      </c>
      <c r="E145" s="295">
        <v>96395.56</v>
      </c>
      <c r="F145" s="295">
        <v>96395.56</v>
      </c>
      <c r="G145" s="295">
        <v>96395.56</v>
      </c>
      <c r="H145" s="295">
        <v>96395.56</v>
      </c>
      <c r="I145" s="295">
        <v>96395.56</v>
      </c>
      <c r="J145" s="295">
        <v>96395.56</v>
      </c>
      <c r="K145" s="295">
        <v>96395.56</v>
      </c>
      <c r="L145" s="295">
        <v>96395.56</v>
      </c>
      <c r="M145" s="295">
        <v>96395.56</v>
      </c>
      <c r="N145" s="295">
        <v>96395.56</v>
      </c>
      <c r="O145" s="295">
        <v>96395.56</v>
      </c>
      <c r="P145" s="295">
        <f t="shared" si="23"/>
        <v>1156746.7200000002</v>
      </c>
      <c r="Q145" s="295">
        <v>96395.56</v>
      </c>
      <c r="R145" s="295">
        <v>96395.56</v>
      </c>
      <c r="S145" s="295">
        <v>96395.56</v>
      </c>
      <c r="T145" s="295">
        <v>96395.56</v>
      </c>
      <c r="U145" s="295">
        <v>96395.56</v>
      </c>
      <c r="V145" s="295">
        <v>96395.56</v>
      </c>
      <c r="W145" s="295">
        <v>96395.56</v>
      </c>
      <c r="X145" s="295">
        <v>96395.56</v>
      </c>
      <c r="Y145" s="295">
        <v>96395.56</v>
      </c>
      <c r="Z145" s="295">
        <v>96395.56</v>
      </c>
      <c r="AA145" s="295">
        <v>96395.56</v>
      </c>
      <c r="AB145" s="295">
        <v>96395.56</v>
      </c>
      <c r="AC145" s="295">
        <f t="shared" si="24"/>
        <v>1156746.7200000002</v>
      </c>
      <c r="AD145" s="295"/>
      <c r="AE145" s="305">
        <v>0</v>
      </c>
      <c r="AF145" s="305">
        <v>0</v>
      </c>
      <c r="AG145" s="305">
        <v>0</v>
      </c>
      <c r="AH145" s="305">
        <v>0</v>
      </c>
      <c r="AI145" s="305">
        <v>0</v>
      </c>
      <c r="AJ145" s="305">
        <v>0</v>
      </c>
      <c r="AK145" s="305">
        <f t="shared" si="20"/>
        <v>0</v>
      </c>
      <c r="AL145" s="305">
        <f t="shared" si="20"/>
        <v>0</v>
      </c>
      <c r="AM145" s="305">
        <f t="shared" si="20"/>
        <v>0</v>
      </c>
      <c r="AN145" s="305">
        <f t="shared" si="20"/>
        <v>0</v>
      </c>
      <c r="AO145" s="305">
        <f t="shared" si="20"/>
        <v>0</v>
      </c>
      <c r="AP145" s="305">
        <f t="shared" si="20"/>
        <v>0</v>
      </c>
      <c r="AQ145" s="295">
        <f t="shared" si="25"/>
        <v>0</v>
      </c>
      <c r="AR145" s="305">
        <f t="shared" si="17"/>
        <v>0</v>
      </c>
      <c r="AS145" s="305">
        <f t="shared" si="17"/>
        <v>0</v>
      </c>
      <c r="AT145" s="305">
        <f t="shared" si="17"/>
        <v>0</v>
      </c>
      <c r="AU145" s="305">
        <f t="shared" si="17"/>
        <v>0</v>
      </c>
      <c r="AV145" s="305">
        <f t="shared" si="17"/>
        <v>0</v>
      </c>
      <c r="AW145" s="305">
        <f t="shared" si="17"/>
        <v>0</v>
      </c>
      <c r="AX145" s="305">
        <f t="shared" si="22"/>
        <v>0</v>
      </c>
      <c r="AY145" s="305">
        <f t="shared" si="22"/>
        <v>0</v>
      </c>
      <c r="AZ145" s="305">
        <f t="shared" si="22"/>
        <v>0</v>
      </c>
      <c r="BA145" s="305">
        <f t="shared" si="19"/>
        <v>0</v>
      </c>
      <c r="BB145" s="305">
        <f t="shared" si="19"/>
        <v>0</v>
      </c>
      <c r="BC145" s="305">
        <f t="shared" si="19"/>
        <v>0</v>
      </c>
      <c r="BD145" s="295">
        <f t="shared" si="26"/>
        <v>0</v>
      </c>
      <c r="BE145" s="305"/>
      <c r="BF145" s="305"/>
      <c r="BG145" s="305"/>
      <c r="BH145" s="305"/>
      <c r="BI145" s="305"/>
      <c r="BJ145" s="305"/>
      <c r="BK145" s="305"/>
      <c r="BL145" s="305"/>
      <c r="BM145" s="305"/>
      <c r="BN145" s="305"/>
      <c r="BO145" s="305"/>
      <c r="BP145" s="305"/>
      <c r="BQ145" s="305"/>
      <c r="BR145" s="305"/>
      <c r="BS145" s="305"/>
      <c r="BT145" s="305"/>
      <c r="BU145" s="305"/>
      <c r="BV145" s="305"/>
      <c r="BW145" s="305"/>
      <c r="BX145" s="305"/>
      <c r="BY145" s="305"/>
      <c r="BZ145" s="305"/>
      <c r="CA145" s="305"/>
      <c r="CB145" s="305"/>
      <c r="CC145" s="305"/>
      <c r="CD145" s="305"/>
    </row>
    <row r="146" spans="1:82" x14ac:dyDescent="0.3">
      <c r="A146" s="293" t="s">
        <v>544</v>
      </c>
      <c r="B146" s="304">
        <v>0</v>
      </c>
      <c r="C146" s="304">
        <v>0</v>
      </c>
      <c r="D146" s="295">
        <v>0</v>
      </c>
      <c r="E146" s="295">
        <v>0</v>
      </c>
      <c r="F146" s="295">
        <v>0</v>
      </c>
      <c r="G146" s="295">
        <v>81035.100000000006</v>
      </c>
      <c r="H146" s="295">
        <v>162070.19</v>
      </c>
      <c r="I146" s="295">
        <v>162070.19</v>
      </c>
      <c r="J146" s="295">
        <v>162070.19</v>
      </c>
      <c r="K146" s="295">
        <v>162070.19</v>
      </c>
      <c r="L146" s="295">
        <v>162070.19</v>
      </c>
      <c r="M146" s="295">
        <v>162070.19</v>
      </c>
      <c r="N146" s="295">
        <v>162070.19</v>
      </c>
      <c r="O146" s="295">
        <v>162070.19</v>
      </c>
      <c r="P146" s="295">
        <f t="shared" si="23"/>
        <v>1377596.6199999996</v>
      </c>
      <c r="Q146" s="295">
        <v>162070.19</v>
      </c>
      <c r="R146" s="295">
        <v>162070.19</v>
      </c>
      <c r="S146" s="295">
        <v>162070.19</v>
      </c>
      <c r="T146" s="295">
        <v>162070.19</v>
      </c>
      <c r="U146" s="295">
        <v>162070.19</v>
      </c>
      <c r="V146" s="295">
        <v>162070.19</v>
      </c>
      <c r="W146" s="295">
        <v>162070.19</v>
      </c>
      <c r="X146" s="295">
        <v>162070.19</v>
      </c>
      <c r="Y146" s="295">
        <v>162070.19</v>
      </c>
      <c r="Z146" s="295">
        <v>162070.19</v>
      </c>
      <c r="AA146" s="295">
        <v>162070.19</v>
      </c>
      <c r="AB146" s="295">
        <v>162070.19</v>
      </c>
      <c r="AC146" s="295">
        <f t="shared" si="24"/>
        <v>1944842.2799999996</v>
      </c>
      <c r="AD146" s="295"/>
      <c r="AE146" s="305">
        <v>0</v>
      </c>
      <c r="AF146" s="305">
        <v>0</v>
      </c>
      <c r="AG146" s="305">
        <v>0</v>
      </c>
      <c r="AH146" s="305">
        <v>0</v>
      </c>
      <c r="AI146" s="305">
        <v>0</v>
      </c>
      <c r="AJ146" s="305">
        <v>0</v>
      </c>
      <c r="AK146" s="305">
        <f t="shared" si="20"/>
        <v>0</v>
      </c>
      <c r="AL146" s="305">
        <f t="shared" si="20"/>
        <v>0</v>
      </c>
      <c r="AM146" s="305">
        <f t="shared" si="20"/>
        <v>0</v>
      </c>
      <c r="AN146" s="305">
        <f t="shared" si="20"/>
        <v>0</v>
      </c>
      <c r="AO146" s="305">
        <f t="shared" si="20"/>
        <v>0</v>
      </c>
      <c r="AP146" s="305">
        <f t="shared" si="20"/>
        <v>0</v>
      </c>
      <c r="AQ146" s="295">
        <f t="shared" si="25"/>
        <v>0</v>
      </c>
      <c r="AR146" s="305">
        <f t="shared" si="17"/>
        <v>0</v>
      </c>
      <c r="AS146" s="305">
        <f t="shared" si="17"/>
        <v>0</v>
      </c>
      <c r="AT146" s="305">
        <f t="shared" si="17"/>
        <v>0</v>
      </c>
      <c r="AU146" s="305">
        <f t="shared" si="17"/>
        <v>0</v>
      </c>
      <c r="AV146" s="305">
        <f t="shared" si="17"/>
        <v>0</v>
      </c>
      <c r="AW146" s="305">
        <f t="shared" si="17"/>
        <v>0</v>
      </c>
      <c r="AX146" s="305">
        <f t="shared" si="22"/>
        <v>0</v>
      </c>
      <c r="AY146" s="305">
        <f t="shared" si="22"/>
        <v>0</v>
      </c>
      <c r="AZ146" s="305">
        <f t="shared" si="22"/>
        <v>0</v>
      </c>
      <c r="BA146" s="305">
        <f t="shared" si="19"/>
        <v>0</v>
      </c>
      <c r="BB146" s="305">
        <f t="shared" si="19"/>
        <v>0</v>
      </c>
      <c r="BC146" s="305">
        <f t="shared" si="19"/>
        <v>0</v>
      </c>
      <c r="BD146" s="295">
        <f t="shared" si="26"/>
        <v>0</v>
      </c>
      <c r="BE146" s="305"/>
      <c r="BF146" s="305"/>
      <c r="BG146" s="305"/>
      <c r="BH146" s="305"/>
      <c r="BI146" s="305"/>
      <c r="BJ146" s="305"/>
      <c r="BK146" s="305"/>
      <c r="BL146" s="305"/>
      <c r="BM146" s="305"/>
      <c r="BN146" s="305"/>
      <c r="BO146" s="305"/>
      <c r="BP146" s="305"/>
      <c r="BQ146" s="305"/>
      <c r="BR146" s="305"/>
      <c r="BS146" s="305"/>
      <c r="BT146" s="305"/>
      <c r="BU146" s="305"/>
      <c r="BV146" s="305"/>
      <c r="BW146" s="305"/>
      <c r="BX146" s="305"/>
      <c r="BY146" s="305"/>
      <c r="BZ146" s="305"/>
      <c r="CA146" s="305"/>
      <c r="CB146" s="305"/>
      <c r="CC146" s="305"/>
      <c r="CD146" s="305"/>
    </row>
    <row r="147" spans="1:82" x14ac:dyDescent="0.3">
      <c r="A147" s="293" t="s">
        <v>545</v>
      </c>
      <c r="B147" s="304">
        <v>0</v>
      </c>
      <c r="C147" s="304">
        <v>0</v>
      </c>
      <c r="D147" s="295">
        <v>348244.31</v>
      </c>
      <c r="E147" s="295">
        <v>348244.31</v>
      </c>
      <c r="F147" s="295">
        <v>348244.31</v>
      </c>
      <c r="G147" s="295">
        <v>348244.31</v>
      </c>
      <c r="H147" s="295">
        <v>348244.31</v>
      </c>
      <c r="I147" s="295">
        <v>348244.31</v>
      </c>
      <c r="J147" s="295">
        <v>348244.31</v>
      </c>
      <c r="K147" s="295">
        <v>348244.31</v>
      </c>
      <c r="L147" s="295">
        <v>348244.31</v>
      </c>
      <c r="M147" s="295">
        <v>348244.31</v>
      </c>
      <c r="N147" s="295">
        <v>348244.31</v>
      </c>
      <c r="O147" s="295">
        <v>348244.31</v>
      </c>
      <c r="P147" s="295">
        <f t="shared" si="23"/>
        <v>4178931.72</v>
      </c>
      <c r="Q147" s="295">
        <v>348244.31</v>
      </c>
      <c r="R147" s="295">
        <v>348244.31</v>
      </c>
      <c r="S147" s="295">
        <v>348244.31</v>
      </c>
      <c r="T147" s="295">
        <v>348244.31</v>
      </c>
      <c r="U147" s="295">
        <v>348244.31</v>
      </c>
      <c r="V147" s="295">
        <v>348244.31</v>
      </c>
      <c r="W147" s="295">
        <v>348244.31</v>
      </c>
      <c r="X147" s="295">
        <v>348244.31</v>
      </c>
      <c r="Y147" s="295">
        <v>348244.31</v>
      </c>
      <c r="Z147" s="295">
        <v>348244.31</v>
      </c>
      <c r="AA147" s="295">
        <v>348244.31</v>
      </c>
      <c r="AB147" s="295">
        <v>348244.31</v>
      </c>
      <c r="AC147" s="295">
        <f t="shared" si="24"/>
        <v>4178931.72</v>
      </c>
      <c r="AD147" s="295"/>
      <c r="AE147" s="305">
        <v>0</v>
      </c>
      <c r="AF147" s="305">
        <v>0</v>
      </c>
      <c r="AG147" s="305">
        <v>0</v>
      </c>
      <c r="AH147" s="305">
        <v>0</v>
      </c>
      <c r="AI147" s="305">
        <v>0</v>
      </c>
      <c r="AJ147" s="305">
        <v>0</v>
      </c>
      <c r="AK147" s="305">
        <f t="shared" si="20"/>
        <v>0</v>
      </c>
      <c r="AL147" s="305">
        <f t="shared" si="20"/>
        <v>0</v>
      </c>
      <c r="AM147" s="305">
        <f t="shared" si="20"/>
        <v>0</v>
      </c>
      <c r="AN147" s="305">
        <f t="shared" si="20"/>
        <v>0</v>
      </c>
      <c r="AO147" s="305">
        <f t="shared" si="20"/>
        <v>0</v>
      </c>
      <c r="AP147" s="305">
        <f t="shared" si="20"/>
        <v>0</v>
      </c>
      <c r="AQ147" s="295">
        <f t="shared" si="25"/>
        <v>0</v>
      </c>
      <c r="AR147" s="305">
        <f t="shared" si="17"/>
        <v>0</v>
      </c>
      <c r="AS147" s="305">
        <f t="shared" si="17"/>
        <v>0</v>
      </c>
      <c r="AT147" s="305">
        <f t="shared" si="17"/>
        <v>0</v>
      </c>
      <c r="AU147" s="305">
        <f t="shared" si="17"/>
        <v>0</v>
      </c>
      <c r="AV147" s="305">
        <f t="shared" si="17"/>
        <v>0</v>
      </c>
      <c r="AW147" s="305">
        <f t="shared" si="17"/>
        <v>0</v>
      </c>
      <c r="AX147" s="305">
        <f t="shared" si="22"/>
        <v>0</v>
      </c>
      <c r="AY147" s="305">
        <f t="shared" si="22"/>
        <v>0</v>
      </c>
      <c r="AZ147" s="305">
        <f t="shared" si="22"/>
        <v>0</v>
      </c>
      <c r="BA147" s="305">
        <f t="shared" si="19"/>
        <v>0</v>
      </c>
      <c r="BB147" s="305">
        <f t="shared" si="19"/>
        <v>0</v>
      </c>
      <c r="BC147" s="305">
        <f t="shared" si="19"/>
        <v>0</v>
      </c>
      <c r="BD147" s="295">
        <f t="shared" si="26"/>
        <v>0</v>
      </c>
      <c r="BE147" s="305"/>
      <c r="BF147" s="305"/>
      <c r="BG147" s="305"/>
      <c r="BH147" s="305"/>
      <c r="BI147" s="305"/>
      <c r="BJ147" s="305"/>
      <c r="BK147" s="305"/>
      <c r="BL147" s="305"/>
      <c r="BM147" s="305"/>
      <c r="BN147" s="305"/>
      <c r="BO147" s="305"/>
      <c r="BP147" s="305"/>
      <c r="BQ147" s="305"/>
      <c r="BR147" s="305"/>
      <c r="BS147" s="305"/>
      <c r="BT147" s="305"/>
      <c r="BU147" s="305"/>
      <c r="BV147" s="305"/>
      <c r="BW147" s="305"/>
      <c r="BX147" s="305"/>
      <c r="BY147" s="305"/>
      <c r="BZ147" s="305"/>
      <c r="CA147" s="305"/>
      <c r="CB147" s="305"/>
      <c r="CC147" s="305"/>
      <c r="CD147" s="305"/>
    </row>
    <row r="148" spans="1:82" x14ac:dyDescent="0.3">
      <c r="A148" s="293" t="s">
        <v>546</v>
      </c>
      <c r="B148" s="304">
        <v>2.6200000000000001E-2</v>
      </c>
      <c r="C148" s="304">
        <v>3.0300000000000001E-2</v>
      </c>
      <c r="D148" s="295">
        <v>46904840.93</v>
      </c>
      <c r="E148" s="295">
        <v>46905915.149999999</v>
      </c>
      <c r="F148" s="295">
        <v>46906770.189999998</v>
      </c>
      <c r="G148" s="295">
        <v>46907457.729999997</v>
      </c>
      <c r="H148" s="295">
        <v>47296618.369999997</v>
      </c>
      <c r="I148" s="295">
        <v>47685779.009999998</v>
      </c>
      <c r="J148" s="295">
        <v>47706028.229999997</v>
      </c>
      <c r="K148" s="295">
        <v>47796477.449999996</v>
      </c>
      <c r="L148" s="295">
        <v>47866677.449999996</v>
      </c>
      <c r="M148" s="295">
        <v>47866677.449999996</v>
      </c>
      <c r="N148" s="295">
        <v>47866677.449999996</v>
      </c>
      <c r="O148" s="295">
        <v>47866677.449999996</v>
      </c>
      <c r="P148" s="295">
        <f t="shared" si="23"/>
        <v>569576596.86000001</v>
      </c>
      <c r="Q148" s="295">
        <v>47866677.449999996</v>
      </c>
      <c r="R148" s="295">
        <v>47866677.449999996</v>
      </c>
      <c r="S148" s="295">
        <v>47964177.449999996</v>
      </c>
      <c r="T148" s="295">
        <v>48159177.449999996</v>
      </c>
      <c r="U148" s="295">
        <v>48256677.449999996</v>
      </c>
      <c r="V148" s="295">
        <v>48256677.449999996</v>
      </c>
      <c r="W148" s="295">
        <v>48256677.449999996</v>
      </c>
      <c r="X148" s="295">
        <v>48256677.449999996</v>
      </c>
      <c r="Y148" s="295">
        <v>48256677.449999996</v>
      </c>
      <c r="Z148" s="295">
        <v>48256677.449999996</v>
      </c>
      <c r="AA148" s="295">
        <v>48256677.449999996</v>
      </c>
      <c r="AB148" s="295">
        <v>48256677.449999996</v>
      </c>
      <c r="AC148" s="295">
        <f t="shared" si="24"/>
        <v>577910129.39999998</v>
      </c>
      <c r="AD148" s="295"/>
      <c r="AE148" s="305">
        <v>102408.9</v>
      </c>
      <c r="AF148" s="305">
        <v>102411.25</v>
      </c>
      <c r="AG148" s="305">
        <v>102413.11</v>
      </c>
      <c r="AH148" s="305">
        <v>102414.62</v>
      </c>
      <c r="AI148" s="305">
        <v>103264.28</v>
      </c>
      <c r="AJ148" s="305">
        <v>104113.95</v>
      </c>
      <c r="AK148" s="305">
        <f t="shared" si="20"/>
        <v>104158.16</v>
      </c>
      <c r="AL148" s="305">
        <f t="shared" si="20"/>
        <v>104355.64</v>
      </c>
      <c r="AM148" s="305">
        <f t="shared" si="20"/>
        <v>104508.91</v>
      </c>
      <c r="AN148" s="305">
        <f t="shared" si="20"/>
        <v>104508.91</v>
      </c>
      <c r="AO148" s="305">
        <f t="shared" si="20"/>
        <v>104508.91</v>
      </c>
      <c r="AP148" s="305">
        <f t="shared" si="20"/>
        <v>104508.91</v>
      </c>
      <c r="AQ148" s="295">
        <f t="shared" si="25"/>
        <v>1243575.55</v>
      </c>
      <c r="AR148" s="305">
        <f t="shared" ref="AR148:AZ189" si="27">ROUND(Q148*$C148/12,2)</f>
        <v>120863.36</v>
      </c>
      <c r="AS148" s="305">
        <f t="shared" si="27"/>
        <v>120863.36</v>
      </c>
      <c r="AT148" s="305">
        <f t="shared" si="27"/>
        <v>121109.55</v>
      </c>
      <c r="AU148" s="305">
        <f t="shared" si="27"/>
        <v>121601.92</v>
      </c>
      <c r="AV148" s="305">
        <f t="shared" si="27"/>
        <v>121848.11</v>
      </c>
      <c r="AW148" s="305">
        <f t="shared" si="27"/>
        <v>121848.11</v>
      </c>
      <c r="AX148" s="305">
        <f t="shared" si="22"/>
        <v>121848.11</v>
      </c>
      <c r="AY148" s="305">
        <f t="shared" si="22"/>
        <v>121848.11</v>
      </c>
      <c r="AZ148" s="305">
        <f t="shared" si="22"/>
        <v>121848.11</v>
      </c>
      <c r="BA148" s="305">
        <f t="shared" si="19"/>
        <v>121848.11</v>
      </c>
      <c r="BB148" s="305">
        <f t="shared" si="19"/>
        <v>121848.11</v>
      </c>
      <c r="BC148" s="305">
        <f t="shared" si="19"/>
        <v>121848.11</v>
      </c>
      <c r="BD148" s="295">
        <f t="shared" si="26"/>
        <v>1459223.0700000003</v>
      </c>
      <c r="BE148" s="305"/>
      <c r="BF148" s="305"/>
      <c r="BG148" s="305"/>
      <c r="BH148" s="305"/>
      <c r="BI148" s="305"/>
      <c r="BJ148" s="305"/>
      <c r="BK148" s="305"/>
      <c r="BL148" s="305"/>
      <c r="BM148" s="305"/>
      <c r="BN148" s="305"/>
      <c r="BO148" s="305"/>
      <c r="BP148" s="305"/>
      <c r="BQ148" s="305"/>
      <c r="BR148" s="305"/>
      <c r="BS148" s="305"/>
      <c r="BT148" s="305"/>
      <c r="BU148" s="305"/>
      <c r="BV148" s="305"/>
      <c r="BW148" s="305"/>
      <c r="BX148" s="305"/>
      <c r="BY148" s="305"/>
      <c r="BZ148" s="305"/>
      <c r="CA148" s="305"/>
      <c r="CB148" s="305"/>
      <c r="CC148" s="305"/>
      <c r="CD148" s="305"/>
    </row>
    <row r="149" spans="1:82" x14ac:dyDescent="0.3">
      <c r="A149" s="293" t="s">
        <v>547</v>
      </c>
      <c r="B149" s="304">
        <v>2.8299999999999999E-2</v>
      </c>
      <c r="C149" s="304">
        <v>2.92E-2</v>
      </c>
      <c r="D149" s="295">
        <v>1865718.2</v>
      </c>
      <c r="E149" s="295">
        <v>1865718.2</v>
      </c>
      <c r="F149" s="295">
        <v>1865718.2</v>
      </c>
      <c r="G149" s="295">
        <v>1865718.2</v>
      </c>
      <c r="H149" s="295">
        <v>1865718.2</v>
      </c>
      <c r="I149" s="295">
        <v>1865718.2</v>
      </c>
      <c r="J149" s="295">
        <v>1865718.2</v>
      </c>
      <c r="K149" s="295">
        <v>1865718.2</v>
      </c>
      <c r="L149" s="295">
        <v>1865718.2</v>
      </c>
      <c r="M149" s="295">
        <v>1865718.2</v>
      </c>
      <c r="N149" s="295">
        <v>1865718.2</v>
      </c>
      <c r="O149" s="295">
        <v>1865718.2</v>
      </c>
      <c r="P149" s="295">
        <f t="shared" si="23"/>
        <v>22388618.399999995</v>
      </c>
      <c r="Q149" s="295">
        <v>1865718.2</v>
      </c>
      <c r="R149" s="295">
        <v>1865718.2</v>
      </c>
      <c r="S149" s="295">
        <v>1865718.2</v>
      </c>
      <c r="T149" s="295">
        <v>1865718.2</v>
      </c>
      <c r="U149" s="295">
        <v>1865718.2</v>
      </c>
      <c r="V149" s="295">
        <v>1865718.2</v>
      </c>
      <c r="W149" s="295">
        <v>1865718.2</v>
      </c>
      <c r="X149" s="295">
        <v>1865718.2</v>
      </c>
      <c r="Y149" s="295">
        <v>1865718.2</v>
      </c>
      <c r="Z149" s="295">
        <v>1865718.2</v>
      </c>
      <c r="AA149" s="295">
        <v>1865718.2</v>
      </c>
      <c r="AB149" s="295">
        <v>1865718.2</v>
      </c>
      <c r="AC149" s="295">
        <f t="shared" si="24"/>
        <v>22388618.399999995</v>
      </c>
      <c r="AD149" s="295"/>
      <c r="AE149" s="305">
        <v>4399.99</v>
      </c>
      <c r="AF149" s="305">
        <v>4399.99</v>
      </c>
      <c r="AG149" s="305">
        <v>4399.99</v>
      </c>
      <c r="AH149" s="305">
        <v>4399.99</v>
      </c>
      <c r="AI149" s="305">
        <v>4399.99</v>
      </c>
      <c r="AJ149" s="305">
        <v>4399.99</v>
      </c>
      <c r="AK149" s="305">
        <f t="shared" si="20"/>
        <v>4399.99</v>
      </c>
      <c r="AL149" s="305">
        <f t="shared" si="20"/>
        <v>4399.99</v>
      </c>
      <c r="AM149" s="305">
        <f t="shared" si="20"/>
        <v>4399.99</v>
      </c>
      <c r="AN149" s="305">
        <f t="shared" si="20"/>
        <v>4399.99</v>
      </c>
      <c r="AO149" s="305">
        <f t="shared" si="20"/>
        <v>4399.99</v>
      </c>
      <c r="AP149" s="305">
        <f t="shared" si="20"/>
        <v>4399.99</v>
      </c>
      <c r="AQ149" s="295">
        <f t="shared" si="25"/>
        <v>52799.879999999983</v>
      </c>
      <c r="AR149" s="305">
        <f t="shared" si="27"/>
        <v>4539.91</v>
      </c>
      <c r="AS149" s="305">
        <f t="shared" si="27"/>
        <v>4539.91</v>
      </c>
      <c r="AT149" s="305">
        <f t="shared" si="27"/>
        <v>4539.91</v>
      </c>
      <c r="AU149" s="305">
        <f t="shared" si="27"/>
        <v>4539.91</v>
      </c>
      <c r="AV149" s="305">
        <f t="shared" si="27"/>
        <v>4539.91</v>
      </c>
      <c r="AW149" s="305">
        <f t="shared" si="27"/>
        <v>4539.91</v>
      </c>
      <c r="AX149" s="305">
        <f t="shared" si="22"/>
        <v>4539.91</v>
      </c>
      <c r="AY149" s="305">
        <f t="shared" si="22"/>
        <v>4539.91</v>
      </c>
      <c r="AZ149" s="305">
        <f t="shared" si="22"/>
        <v>4539.91</v>
      </c>
      <c r="BA149" s="305">
        <f t="shared" si="19"/>
        <v>4539.91</v>
      </c>
      <c r="BB149" s="305">
        <f t="shared" si="19"/>
        <v>4539.91</v>
      </c>
      <c r="BC149" s="305">
        <f t="shared" si="19"/>
        <v>4539.91</v>
      </c>
      <c r="BD149" s="295">
        <f t="shared" si="26"/>
        <v>54478.920000000013</v>
      </c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05"/>
      <c r="CD149" s="305"/>
    </row>
    <row r="150" spans="1:82" x14ac:dyDescent="0.3">
      <c r="A150" s="293" t="s">
        <v>548</v>
      </c>
      <c r="B150" s="304">
        <v>3.78E-2</v>
      </c>
      <c r="C150" s="304">
        <v>4.3200000000000002E-2</v>
      </c>
      <c r="D150" s="295">
        <v>1919015.13</v>
      </c>
      <c r="E150" s="295">
        <v>1919015.13</v>
      </c>
      <c r="F150" s="295">
        <v>1919015.13</v>
      </c>
      <c r="G150" s="295">
        <v>1919015.13</v>
      </c>
      <c r="H150" s="295">
        <v>1919015.13</v>
      </c>
      <c r="I150" s="295">
        <v>1919015.13</v>
      </c>
      <c r="J150" s="295">
        <v>1919015.13</v>
      </c>
      <c r="K150" s="295">
        <v>1919015.13</v>
      </c>
      <c r="L150" s="295">
        <v>1919015.13</v>
      </c>
      <c r="M150" s="295">
        <v>1919015.13</v>
      </c>
      <c r="N150" s="295">
        <v>1919015.13</v>
      </c>
      <c r="O150" s="295">
        <v>1919015.13</v>
      </c>
      <c r="P150" s="295">
        <f t="shared" si="23"/>
        <v>23028181.559999991</v>
      </c>
      <c r="Q150" s="295">
        <v>1919015.13</v>
      </c>
      <c r="R150" s="295">
        <v>1919015.13</v>
      </c>
      <c r="S150" s="295">
        <v>1919015.13</v>
      </c>
      <c r="T150" s="295">
        <v>1919015.13</v>
      </c>
      <c r="U150" s="295">
        <v>1919015.13</v>
      </c>
      <c r="V150" s="295">
        <v>1919015.13</v>
      </c>
      <c r="W150" s="295">
        <v>1919015.13</v>
      </c>
      <c r="X150" s="295">
        <v>1919015.13</v>
      </c>
      <c r="Y150" s="295">
        <v>1919015.13</v>
      </c>
      <c r="Z150" s="295">
        <v>1919015.13</v>
      </c>
      <c r="AA150" s="295">
        <v>1919015.13</v>
      </c>
      <c r="AB150" s="295">
        <v>1919015.13</v>
      </c>
      <c r="AC150" s="295">
        <f t="shared" si="24"/>
        <v>23028181.559999991</v>
      </c>
      <c r="AD150" s="295"/>
      <c r="AE150" s="305">
        <v>6044.9</v>
      </c>
      <c r="AF150" s="305">
        <v>6044.9</v>
      </c>
      <c r="AG150" s="305">
        <v>6044.9</v>
      </c>
      <c r="AH150" s="305">
        <v>6044.9</v>
      </c>
      <c r="AI150" s="305">
        <v>6044.9</v>
      </c>
      <c r="AJ150" s="305">
        <v>6044.9</v>
      </c>
      <c r="AK150" s="305">
        <f t="shared" si="20"/>
        <v>6044.9</v>
      </c>
      <c r="AL150" s="305">
        <f t="shared" si="20"/>
        <v>6044.9</v>
      </c>
      <c r="AM150" s="305">
        <f t="shared" si="20"/>
        <v>6044.9</v>
      </c>
      <c r="AN150" s="305">
        <f t="shared" si="20"/>
        <v>6044.9</v>
      </c>
      <c r="AO150" s="305">
        <f t="shared" si="20"/>
        <v>6044.9</v>
      </c>
      <c r="AP150" s="305">
        <f t="shared" si="20"/>
        <v>6044.9</v>
      </c>
      <c r="AQ150" s="295">
        <f t="shared" si="25"/>
        <v>72538.8</v>
      </c>
      <c r="AR150" s="305">
        <f t="shared" si="27"/>
        <v>6908.45</v>
      </c>
      <c r="AS150" s="305">
        <f t="shared" si="27"/>
        <v>6908.45</v>
      </c>
      <c r="AT150" s="305">
        <f t="shared" si="27"/>
        <v>6908.45</v>
      </c>
      <c r="AU150" s="305">
        <f t="shared" si="27"/>
        <v>6908.45</v>
      </c>
      <c r="AV150" s="305">
        <f t="shared" si="27"/>
        <v>6908.45</v>
      </c>
      <c r="AW150" s="305">
        <f t="shared" si="27"/>
        <v>6908.45</v>
      </c>
      <c r="AX150" s="305">
        <f t="shared" si="22"/>
        <v>6908.45</v>
      </c>
      <c r="AY150" s="305">
        <f t="shared" si="22"/>
        <v>6908.45</v>
      </c>
      <c r="AZ150" s="305">
        <f t="shared" si="22"/>
        <v>6908.45</v>
      </c>
      <c r="BA150" s="305">
        <f t="shared" si="19"/>
        <v>6908.45</v>
      </c>
      <c r="BB150" s="305">
        <f t="shared" si="19"/>
        <v>6908.45</v>
      </c>
      <c r="BC150" s="305">
        <f t="shared" si="19"/>
        <v>6908.45</v>
      </c>
      <c r="BD150" s="295">
        <f t="shared" si="26"/>
        <v>82901.39999999998</v>
      </c>
      <c r="BE150" s="305"/>
      <c r="BF150" s="305"/>
      <c r="BG150" s="305"/>
      <c r="BH150" s="305"/>
      <c r="BI150" s="305"/>
      <c r="BJ150" s="305"/>
      <c r="BK150" s="305"/>
      <c r="BL150" s="305"/>
      <c r="BM150" s="305"/>
      <c r="BN150" s="305"/>
      <c r="BO150" s="305"/>
      <c r="BP150" s="305"/>
      <c r="BQ150" s="305"/>
      <c r="BR150" s="305"/>
      <c r="BS150" s="305"/>
      <c r="BT150" s="305"/>
      <c r="BU150" s="305"/>
      <c r="BV150" s="305"/>
      <c r="BW150" s="305"/>
      <c r="BX150" s="305"/>
      <c r="BY150" s="305"/>
      <c r="BZ150" s="305"/>
      <c r="CA150" s="305"/>
      <c r="CB150" s="305"/>
      <c r="CC150" s="305"/>
      <c r="CD150" s="305"/>
    </row>
    <row r="151" spans="1:82" x14ac:dyDescent="0.3">
      <c r="A151" s="293" t="s">
        <v>549</v>
      </c>
      <c r="B151" s="304">
        <v>3.7100000000000001E-2</v>
      </c>
      <c r="C151" s="304">
        <v>3.9399999999999998E-2</v>
      </c>
      <c r="D151" s="295">
        <v>1131572.3700000001</v>
      </c>
      <c r="E151" s="295">
        <v>1133190.71</v>
      </c>
      <c r="F151" s="295">
        <v>1049739.8400000001</v>
      </c>
      <c r="G151" s="295">
        <v>966288.97</v>
      </c>
      <c r="H151" s="295">
        <v>966305.99</v>
      </c>
      <c r="I151" s="295">
        <v>966323.01</v>
      </c>
      <c r="J151" s="295">
        <v>966323.01</v>
      </c>
      <c r="K151" s="295">
        <v>966323.01</v>
      </c>
      <c r="L151" s="295">
        <v>966323.01</v>
      </c>
      <c r="M151" s="295">
        <v>966323.01</v>
      </c>
      <c r="N151" s="295">
        <v>966323.01</v>
      </c>
      <c r="O151" s="295">
        <v>966323.01</v>
      </c>
      <c r="P151" s="295">
        <f t="shared" si="23"/>
        <v>12011358.949999999</v>
      </c>
      <c r="Q151" s="295">
        <v>966323.01</v>
      </c>
      <c r="R151" s="295">
        <v>966323.01</v>
      </c>
      <c r="S151" s="295">
        <v>966323.01</v>
      </c>
      <c r="T151" s="295">
        <v>966323.01</v>
      </c>
      <c r="U151" s="295">
        <v>966323.01</v>
      </c>
      <c r="V151" s="295">
        <v>966323.01</v>
      </c>
      <c r="W151" s="295">
        <v>966323.01</v>
      </c>
      <c r="X151" s="295">
        <v>966323.01</v>
      </c>
      <c r="Y151" s="295">
        <v>966323.01</v>
      </c>
      <c r="Z151" s="295">
        <v>966323.01</v>
      </c>
      <c r="AA151" s="295">
        <v>966323.01</v>
      </c>
      <c r="AB151" s="295">
        <v>966323.01</v>
      </c>
      <c r="AC151" s="295">
        <f t="shared" si="24"/>
        <v>11595876.119999999</v>
      </c>
      <c r="AD151" s="295"/>
      <c r="AE151" s="305">
        <v>3498.4500000000003</v>
      </c>
      <c r="AF151" s="305">
        <v>3503.45</v>
      </c>
      <c r="AG151" s="305">
        <v>3245.44</v>
      </c>
      <c r="AH151" s="305">
        <v>2987.45</v>
      </c>
      <c r="AI151" s="305">
        <v>2987.5</v>
      </c>
      <c r="AJ151" s="305">
        <v>2987.5499999999997</v>
      </c>
      <c r="AK151" s="305">
        <f t="shared" si="20"/>
        <v>2987.55</v>
      </c>
      <c r="AL151" s="305">
        <f t="shared" si="20"/>
        <v>2987.55</v>
      </c>
      <c r="AM151" s="305">
        <f t="shared" si="20"/>
        <v>2987.55</v>
      </c>
      <c r="AN151" s="305">
        <f t="shared" si="20"/>
        <v>2987.55</v>
      </c>
      <c r="AO151" s="305">
        <f t="shared" si="20"/>
        <v>2987.55</v>
      </c>
      <c r="AP151" s="305">
        <f t="shared" si="20"/>
        <v>2987.55</v>
      </c>
      <c r="AQ151" s="295">
        <f t="shared" si="25"/>
        <v>37135.14</v>
      </c>
      <c r="AR151" s="305">
        <f t="shared" si="27"/>
        <v>3172.76</v>
      </c>
      <c r="AS151" s="305">
        <f t="shared" si="27"/>
        <v>3172.76</v>
      </c>
      <c r="AT151" s="305">
        <f t="shared" si="27"/>
        <v>3172.76</v>
      </c>
      <c r="AU151" s="305">
        <f t="shared" si="27"/>
        <v>3172.76</v>
      </c>
      <c r="AV151" s="305">
        <f t="shared" si="27"/>
        <v>3172.76</v>
      </c>
      <c r="AW151" s="305">
        <f t="shared" si="27"/>
        <v>3172.76</v>
      </c>
      <c r="AX151" s="305">
        <f t="shared" si="22"/>
        <v>3172.76</v>
      </c>
      <c r="AY151" s="305">
        <f t="shared" si="22"/>
        <v>3172.76</v>
      </c>
      <c r="AZ151" s="305">
        <f t="shared" si="22"/>
        <v>3172.76</v>
      </c>
      <c r="BA151" s="305">
        <f t="shared" si="19"/>
        <v>3172.76</v>
      </c>
      <c r="BB151" s="305">
        <f t="shared" si="19"/>
        <v>3172.76</v>
      </c>
      <c r="BC151" s="305">
        <f t="shared" si="19"/>
        <v>3172.76</v>
      </c>
      <c r="BD151" s="295">
        <f t="shared" si="26"/>
        <v>38073.12000000001</v>
      </c>
      <c r="BE151" s="305"/>
      <c r="BF151" s="305"/>
      <c r="BG151" s="305"/>
      <c r="BH151" s="305"/>
      <c r="BI151" s="305"/>
      <c r="BJ151" s="305"/>
      <c r="BK151" s="305"/>
      <c r="BL151" s="305"/>
      <c r="BM151" s="305"/>
      <c r="BN151" s="305"/>
      <c r="BO151" s="305"/>
      <c r="BP151" s="305"/>
      <c r="BQ151" s="305"/>
      <c r="BR151" s="305"/>
      <c r="BS151" s="305"/>
      <c r="BT151" s="305"/>
      <c r="BU151" s="305"/>
      <c r="BV151" s="305"/>
      <c r="BW151" s="305"/>
      <c r="BX151" s="305"/>
      <c r="BY151" s="305"/>
      <c r="BZ151" s="305"/>
      <c r="CA151" s="305"/>
      <c r="CB151" s="305"/>
      <c r="CC151" s="305"/>
      <c r="CD151" s="305"/>
    </row>
    <row r="152" spans="1:82" x14ac:dyDescent="0.3">
      <c r="A152" s="293" t="s">
        <v>550</v>
      </c>
      <c r="B152" s="304">
        <v>4.07E-2</v>
      </c>
      <c r="C152" s="304">
        <v>4.3399999999999994E-2</v>
      </c>
      <c r="D152" s="295">
        <v>192814.02</v>
      </c>
      <c r="E152" s="295">
        <v>192814.02</v>
      </c>
      <c r="F152" s="295">
        <v>192814.02</v>
      </c>
      <c r="G152" s="295">
        <v>192814.02</v>
      </c>
      <c r="H152" s="295">
        <v>192814.02</v>
      </c>
      <c r="I152" s="295">
        <v>192814.02</v>
      </c>
      <c r="J152" s="295">
        <v>192814.02</v>
      </c>
      <c r="K152" s="295">
        <v>192814.02</v>
      </c>
      <c r="L152" s="295">
        <v>192814.02</v>
      </c>
      <c r="M152" s="295">
        <v>192814.02</v>
      </c>
      <c r="N152" s="295">
        <v>192814.02</v>
      </c>
      <c r="O152" s="295">
        <v>192814.02</v>
      </c>
      <c r="P152" s="295">
        <f t="shared" si="23"/>
        <v>2313768.2399999998</v>
      </c>
      <c r="Q152" s="295">
        <v>192814.02</v>
      </c>
      <c r="R152" s="295">
        <v>192814.02</v>
      </c>
      <c r="S152" s="295">
        <v>192814.02</v>
      </c>
      <c r="T152" s="295">
        <v>192814.02</v>
      </c>
      <c r="U152" s="295">
        <v>192814.02</v>
      </c>
      <c r="V152" s="295">
        <v>192814.02</v>
      </c>
      <c r="W152" s="295">
        <v>192814.02</v>
      </c>
      <c r="X152" s="295">
        <v>192814.02</v>
      </c>
      <c r="Y152" s="295">
        <v>192814.02</v>
      </c>
      <c r="Z152" s="295">
        <v>192814.02</v>
      </c>
      <c r="AA152" s="295">
        <v>192814.02</v>
      </c>
      <c r="AB152" s="295">
        <v>192814.02</v>
      </c>
      <c r="AC152" s="295">
        <f t="shared" si="24"/>
        <v>2313768.2399999998</v>
      </c>
      <c r="AD152" s="295"/>
      <c r="AE152" s="305">
        <v>653.96</v>
      </c>
      <c r="AF152" s="305">
        <v>653.96</v>
      </c>
      <c r="AG152" s="305">
        <v>653.96</v>
      </c>
      <c r="AH152" s="305">
        <v>653.96</v>
      </c>
      <c r="AI152" s="305">
        <v>653.96</v>
      </c>
      <c r="AJ152" s="305">
        <v>653.96</v>
      </c>
      <c r="AK152" s="305">
        <f t="shared" si="20"/>
        <v>653.96</v>
      </c>
      <c r="AL152" s="305">
        <f t="shared" si="20"/>
        <v>653.96</v>
      </c>
      <c r="AM152" s="305">
        <f t="shared" si="20"/>
        <v>653.96</v>
      </c>
      <c r="AN152" s="305">
        <f t="shared" si="20"/>
        <v>653.96</v>
      </c>
      <c r="AO152" s="305">
        <f t="shared" si="20"/>
        <v>653.96</v>
      </c>
      <c r="AP152" s="305">
        <f t="shared" si="20"/>
        <v>653.96</v>
      </c>
      <c r="AQ152" s="295">
        <f t="shared" si="25"/>
        <v>7847.52</v>
      </c>
      <c r="AR152" s="305">
        <f t="shared" si="27"/>
        <v>697.34</v>
      </c>
      <c r="AS152" s="305">
        <f t="shared" si="27"/>
        <v>697.34</v>
      </c>
      <c r="AT152" s="305">
        <f t="shared" si="27"/>
        <v>697.34</v>
      </c>
      <c r="AU152" s="305">
        <f t="shared" si="27"/>
        <v>697.34</v>
      </c>
      <c r="AV152" s="305">
        <f t="shared" si="27"/>
        <v>697.34</v>
      </c>
      <c r="AW152" s="305">
        <f t="shared" si="27"/>
        <v>697.34</v>
      </c>
      <c r="AX152" s="305">
        <f t="shared" si="22"/>
        <v>697.34</v>
      </c>
      <c r="AY152" s="305">
        <f t="shared" si="22"/>
        <v>697.34</v>
      </c>
      <c r="AZ152" s="305">
        <f t="shared" si="22"/>
        <v>697.34</v>
      </c>
      <c r="BA152" s="305">
        <f t="shared" si="19"/>
        <v>697.34</v>
      </c>
      <c r="BB152" s="305">
        <f t="shared" si="19"/>
        <v>697.34</v>
      </c>
      <c r="BC152" s="305">
        <f t="shared" si="19"/>
        <v>697.34</v>
      </c>
      <c r="BD152" s="295">
        <f t="shared" si="26"/>
        <v>8368.08</v>
      </c>
      <c r="BE152" s="305"/>
      <c r="BF152" s="305"/>
      <c r="BG152" s="305"/>
      <c r="BH152" s="305"/>
      <c r="BI152" s="305"/>
      <c r="BJ152" s="305"/>
      <c r="BK152" s="305"/>
      <c r="BL152" s="305"/>
      <c r="BM152" s="305"/>
      <c r="BN152" s="305"/>
      <c r="BO152" s="305"/>
      <c r="BP152" s="305"/>
      <c r="BQ152" s="305"/>
      <c r="BR152" s="305"/>
      <c r="BS152" s="305"/>
      <c r="BT152" s="305"/>
      <c r="BU152" s="305"/>
      <c r="BV152" s="305"/>
      <c r="BW152" s="305"/>
      <c r="BX152" s="305"/>
      <c r="BY152" s="305"/>
      <c r="BZ152" s="305"/>
      <c r="CA152" s="305"/>
      <c r="CB152" s="305"/>
      <c r="CC152" s="305"/>
      <c r="CD152" s="305"/>
    </row>
    <row r="153" spans="1:82" x14ac:dyDescent="0.3">
      <c r="A153" s="293" t="s">
        <v>551</v>
      </c>
      <c r="B153" s="304">
        <v>3.9199999999999999E-2</v>
      </c>
      <c r="C153" s="304">
        <v>4.3300000000000005E-2</v>
      </c>
      <c r="D153" s="295">
        <v>567512.06999999995</v>
      </c>
      <c r="E153" s="295">
        <v>567512.06999999995</v>
      </c>
      <c r="F153" s="295">
        <v>567512.06999999995</v>
      </c>
      <c r="G153" s="295">
        <v>561752.42000000004</v>
      </c>
      <c r="H153" s="295">
        <v>555992.76</v>
      </c>
      <c r="I153" s="295">
        <v>555992.76</v>
      </c>
      <c r="J153" s="295">
        <v>555992.76</v>
      </c>
      <c r="K153" s="295">
        <v>555992.76</v>
      </c>
      <c r="L153" s="295">
        <v>555992.76</v>
      </c>
      <c r="M153" s="295">
        <v>555992.76</v>
      </c>
      <c r="N153" s="295">
        <v>555992.76</v>
      </c>
      <c r="O153" s="295">
        <v>555992.76</v>
      </c>
      <c r="P153" s="295">
        <f t="shared" si="23"/>
        <v>6712230.7099999981</v>
      </c>
      <c r="Q153" s="295">
        <v>555992.76</v>
      </c>
      <c r="R153" s="295">
        <v>555992.76</v>
      </c>
      <c r="S153" s="295">
        <v>555992.76</v>
      </c>
      <c r="T153" s="295">
        <v>555992.76</v>
      </c>
      <c r="U153" s="295">
        <v>555992.76</v>
      </c>
      <c r="V153" s="295">
        <v>555992.76</v>
      </c>
      <c r="W153" s="295">
        <v>555992.76</v>
      </c>
      <c r="X153" s="295">
        <v>555992.76</v>
      </c>
      <c r="Y153" s="295">
        <v>555992.76</v>
      </c>
      <c r="Z153" s="295">
        <v>555992.76</v>
      </c>
      <c r="AA153" s="295">
        <v>555992.76</v>
      </c>
      <c r="AB153" s="295">
        <v>555992.76</v>
      </c>
      <c r="AC153" s="295">
        <f t="shared" si="24"/>
        <v>6671913.1199999982</v>
      </c>
      <c r="AD153" s="295"/>
      <c r="AE153" s="305">
        <v>1853.87</v>
      </c>
      <c r="AF153" s="305">
        <v>1853.87</v>
      </c>
      <c r="AG153" s="305">
        <v>1853.87</v>
      </c>
      <c r="AH153" s="305">
        <v>1835.06</v>
      </c>
      <c r="AI153" s="305">
        <v>1816.25</v>
      </c>
      <c r="AJ153" s="305">
        <v>1816.25</v>
      </c>
      <c r="AK153" s="305">
        <f t="shared" si="20"/>
        <v>1816.24</v>
      </c>
      <c r="AL153" s="305">
        <f t="shared" si="20"/>
        <v>1816.24</v>
      </c>
      <c r="AM153" s="305">
        <f t="shared" si="20"/>
        <v>1816.24</v>
      </c>
      <c r="AN153" s="305">
        <f t="shared" si="20"/>
        <v>1816.24</v>
      </c>
      <c r="AO153" s="305">
        <f t="shared" si="20"/>
        <v>1816.24</v>
      </c>
      <c r="AP153" s="305">
        <f t="shared" si="20"/>
        <v>1816.24</v>
      </c>
      <c r="AQ153" s="295">
        <f t="shared" si="25"/>
        <v>21926.610000000004</v>
      </c>
      <c r="AR153" s="305">
        <f t="shared" si="27"/>
        <v>2006.21</v>
      </c>
      <c r="AS153" s="305">
        <f t="shared" si="27"/>
        <v>2006.21</v>
      </c>
      <c r="AT153" s="305">
        <f t="shared" si="27"/>
        <v>2006.21</v>
      </c>
      <c r="AU153" s="305">
        <f t="shared" si="27"/>
        <v>2006.21</v>
      </c>
      <c r="AV153" s="305">
        <f t="shared" si="27"/>
        <v>2006.21</v>
      </c>
      <c r="AW153" s="305">
        <f t="shared" si="27"/>
        <v>2006.21</v>
      </c>
      <c r="AX153" s="305">
        <f t="shared" si="22"/>
        <v>2006.21</v>
      </c>
      <c r="AY153" s="305">
        <f t="shared" si="22"/>
        <v>2006.21</v>
      </c>
      <c r="AZ153" s="305">
        <f t="shared" si="22"/>
        <v>2006.21</v>
      </c>
      <c r="BA153" s="305">
        <f t="shared" si="19"/>
        <v>2006.21</v>
      </c>
      <c r="BB153" s="305">
        <f t="shared" si="19"/>
        <v>2006.21</v>
      </c>
      <c r="BC153" s="305">
        <f t="shared" si="19"/>
        <v>2006.21</v>
      </c>
      <c r="BD153" s="295">
        <f t="shared" si="26"/>
        <v>24074.519999999993</v>
      </c>
      <c r="BE153" s="305"/>
      <c r="BF153" s="305"/>
      <c r="BG153" s="305"/>
      <c r="BH153" s="305"/>
      <c r="BI153" s="305"/>
      <c r="BJ153" s="305"/>
      <c r="BK153" s="305"/>
      <c r="BL153" s="305"/>
      <c r="BM153" s="305"/>
      <c r="BN153" s="305"/>
      <c r="BO153" s="305"/>
      <c r="BP153" s="305"/>
      <c r="BQ153" s="305"/>
      <c r="BR153" s="305"/>
      <c r="BS153" s="305"/>
      <c r="BT153" s="305"/>
      <c r="BU153" s="305"/>
      <c r="BV153" s="305"/>
      <c r="BW153" s="305"/>
      <c r="BX153" s="305"/>
      <c r="BY153" s="305"/>
      <c r="BZ153" s="305"/>
      <c r="CA153" s="305"/>
      <c r="CB153" s="305"/>
      <c r="CC153" s="305"/>
      <c r="CD153" s="305"/>
    </row>
    <row r="154" spans="1:82" x14ac:dyDescent="0.3">
      <c r="A154" s="293" t="s">
        <v>552</v>
      </c>
      <c r="B154" s="304">
        <v>3.56E-2</v>
      </c>
      <c r="C154" s="304">
        <v>3.9699999999999999E-2</v>
      </c>
      <c r="D154" s="295">
        <v>2012654.95</v>
      </c>
      <c r="E154" s="295">
        <v>2012654.95</v>
      </c>
      <c r="F154" s="295">
        <v>2012654.95</v>
      </c>
      <c r="G154" s="295">
        <v>2012654.95</v>
      </c>
      <c r="H154" s="295">
        <v>2012654.95</v>
      </c>
      <c r="I154" s="295">
        <v>2012654.95</v>
      </c>
      <c r="J154" s="295">
        <v>2012654.95</v>
      </c>
      <c r="K154" s="295">
        <v>2012654.95</v>
      </c>
      <c r="L154" s="295">
        <v>2012654.95</v>
      </c>
      <c r="M154" s="295">
        <v>2012654.95</v>
      </c>
      <c r="N154" s="295">
        <v>2012654.95</v>
      </c>
      <c r="O154" s="295">
        <v>2012654.95</v>
      </c>
      <c r="P154" s="295">
        <f t="shared" si="23"/>
        <v>24151859.399999995</v>
      </c>
      <c r="Q154" s="295">
        <v>2012654.95</v>
      </c>
      <c r="R154" s="295">
        <v>2012654.95</v>
      </c>
      <c r="S154" s="295">
        <v>2012654.95</v>
      </c>
      <c r="T154" s="295">
        <v>2012654.95</v>
      </c>
      <c r="U154" s="295">
        <v>2012654.95</v>
      </c>
      <c r="V154" s="295">
        <v>2012654.95</v>
      </c>
      <c r="W154" s="295">
        <v>2012654.95</v>
      </c>
      <c r="X154" s="295">
        <v>2012654.95</v>
      </c>
      <c r="Y154" s="295">
        <v>2012654.95</v>
      </c>
      <c r="Z154" s="295">
        <v>2012654.95</v>
      </c>
      <c r="AA154" s="295">
        <v>2012654.95</v>
      </c>
      <c r="AB154" s="295">
        <v>2012654.95</v>
      </c>
      <c r="AC154" s="295">
        <f t="shared" si="24"/>
        <v>24151859.399999995</v>
      </c>
      <c r="AD154" s="295"/>
      <c r="AE154" s="305">
        <v>5970.87</v>
      </c>
      <c r="AF154" s="305">
        <v>5970.87</v>
      </c>
      <c r="AG154" s="305">
        <v>5970.87</v>
      </c>
      <c r="AH154" s="305">
        <v>5970.87</v>
      </c>
      <c r="AI154" s="305">
        <v>5970.87</v>
      </c>
      <c r="AJ154" s="305">
        <v>5970.87</v>
      </c>
      <c r="AK154" s="305">
        <f t="shared" si="20"/>
        <v>5970.88</v>
      </c>
      <c r="AL154" s="305">
        <f t="shared" si="20"/>
        <v>5970.88</v>
      </c>
      <c r="AM154" s="305">
        <f t="shared" si="20"/>
        <v>5970.88</v>
      </c>
      <c r="AN154" s="305">
        <f t="shared" ref="AN154:AP217" si="28">ROUND(M154*$B154/12,2)</f>
        <v>5970.88</v>
      </c>
      <c r="AO154" s="305">
        <f t="shared" si="28"/>
        <v>5970.88</v>
      </c>
      <c r="AP154" s="305">
        <f t="shared" si="28"/>
        <v>5970.88</v>
      </c>
      <c r="AQ154" s="295">
        <f t="shared" si="25"/>
        <v>71650.5</v>
      </c>
      <c r="AR154" s="305">
        <f t="shared" si="27"/>
        <v>6658.53</v>
      </c>
      <c r="AS154" s="305">
        <f t="shared" si="27"/>
        <v>6658.53</v>
      </c>
      <c r="AT154" s="305">
        <f t="shared" si="27"/>
        <v>6658.53</v>
      </c>
      <c r="AU154" s="305">
        <f t="shared" si="27"/>
        <v>6658.53</v>
      </c>
      <c r="AV154" s="305">
        <f t="shared" si="27"/>
        <v>6658.53</v>
      </c>
      <c r="AW154" s="305">
        <f t="shared" si="27"/>
        <v>6658.53</v>
      </c>
      <c r="AX154" s="305">
        <f t="shared" si="22"/>
        <v>6658.53</v>
      </c>
      <c r="AY154" s="305">
        <f t="shared" si="22"/>
        <v>6658.53</v>
      </c>
      <c r="AZ154" s="305">
        <f t="shared" si="22"/>
        <v>6658.53</v>
      </c>
      <c r="BA154" s="305">
        <f t="shared" si="19"/>
        <v>6658.53</v>
      </c>
      <c r="BB154" s="305">
        <f t="shared" si="19"/>
        <v>6658.53</v>
      </c>
      <c r="BC154" s="305">
        <f t="shared" si="19"/>
        <v>6658.53</v>
      </c>
      <c r="BD154" s="295">
        <f t="shared" si="26"/>
        <v>79902.36</v>
      </c>
      <c r="BE154" s="305"/>
      <c r="BF154" s="305"/>
      <c r="BG154" s="305"/>
      <c r="BH154" s="305"/>
      <c r="BI154" s="305"/>
      <c r="BJ154" s="305"/>
      <c r="BK154" s="305"/>
      <c r="BL154" s="305"/>
      <c r="BM154" s="305"/>
      <c r="BN154" s="305"/>
      <c r="BO154" s="305"/>
      <c r="BP154" s="305"/>
      <c r="BQ154" s="305"/>
      <c r="BR154" s="305"/>
      <c r="BS154" s="305"/>
      <c r="BT154" s="305"/>
      <c r="BU154" s="305"/>
      <c r="BV154" s="305"/>
      <c r="BW154" s="305"/>
      <c r="BX154" s="305"/>
      <c r="BY154" s="305"/>
      <c r="BZ154" s="305"/>
      <c r="CA154" s="305"/>
      <c r="CB154" s="305"/>
      <c r="CC154" s="305"/>
      <c r="CD154" s="305"/>
    </row>
    <row r="155" spans="1:82" x14ac:dyDescent="0.3">
      <c r="A155" s="293" t="s">
        <v>553</v>
      </c>
      <c r="B155" s="304">
        <v>2.64E-2</v>
      </c>
      <c r="C155" s="304">
        <v>2.7599999999999996E-2</v>
      </c>
      <c r="D155" s="295">
        <v>4660156.04</v>
      </c>
      <c r="E155" s="295">
        <v>4660156.04</v>
      </c>
      <c r="F155" s="295">
        <v>4660156.04</v>
      </c>
      <c r="G155" s="295">
        <v>4660156.04</v>
      </c>
      <c r="H155" s="295">
        <v>4660156.04</v>
      </c>
      <c r="I155" s="295">
        <v>4660156.04</v>
      </c>
      <c r="J155" s="295">
        <v>4660156.04</v>
      </c>
      <c r="K155" s="295">
        <v>4660156.04</v>
      </c>
      <c r="L155" s="295">
        <v>4660156.04</v>
      </c>
      <c r="M155" s="295">
        <v>4660156.04</v>
      </c>
      <c r="N155" s="295">
        <v>4660156.04</v>
      </c>
      <c r="O155" s="295">
        <v>4660156.04</v>
      </c>
      <c r="P155" s="295">
        <f t="shared" si="23"/>
        <v>55921872.479999997</v>
      </c>
      <c r="Q155" s="295">
        <v>4660156.04</v>
      </c>
      <c r="R155" s="295">
        <v>4660156.04</v>
      </c>
      <c r="S155" s="295">
        <v>4660156.04</v>
      </c>
      <c r="T155" s="295">
        <v>4660156.04</v>
      </c>
      <c r="U155" s="295">
        <v>4660156.04</v>
      </c>
      <c r="V155" s="295">
        <v>4660156.04</v>
      </c>
      <c r="W155" s="295">
        <v>4660156.04</v>
      </c>
      <c r="X155" s="295">
        <v>4660156.04</v>
      </c>
      <c r="Y155" s="295">
        <v>4660156.04</v>
      </c>
      <c r="Z155" s="295">
        <v>4660156.04</v>
      </c>
      <c r="AA155" s="295">
        <v>4660156.04</v>
      </c>
      <c r="AB155" s="295">
        <v>4660156.04</v>
      </c>
      <c r="AC155" s="295">
        <f t="shared" si="24"/>
        <v>55921872.479999997</v>
      </c>
      <c r="AD155" s="295"/>
      <c r="AE155" s="305">
        <v>10252.34</v>
      </c>
      <c r="AF155" s="305">
        <v>10252.34</v>
      </c>
      <c r="AG155" s="305">
        <v>10252.34</v>
      </c>
      <c r="AH155" s="305">
        <v>10252.34</v>
      </c>
      <c r="AI155" s="305">
        <v>10252.34</v>
      </c>
      <c r="AJ155" s="305">
        <v>10252.34</v>
      </c>
      <c r="AK155" s="305">
        <f t="shared" ref="AK155:AP218" si="29">ROUND(J155*$B155/12,2)</f>
        <v>10252.34</v>
      </c>
      <c r="AL155" s="305">
        <f t="shared" si="29"/>
        <v>10252.34</v>
      </c>
      <c r="AM155" s="305">
        <f t="shared" si="29"/>
        <v>10252.34</v>
      </c>
      <c r="AN155" s="305">
        <f t="shared" si="28"/>
        <v>10252.34</v>
      </c>
      <c r="AO155" s="305">
        <f t="shared" si="28"/>
        <v>10252.34</v>
      </c>
      <c r="AP155" s="305">
        <f t="shared" si="28"/>
        <v>10252.34</v>
      </c>
      <c r="AQ155" s="295">
        <f t="shared" si="25"/>
        <v>123028.07999999997</v>
      </c>
      <c r="AR155" s="305">
        <f t="shared" si="27"/>
        <v>10718.36</v>
      </c>
      <c r="AS155" s="305">
        <f t="shared" si="27"/>
        <v>10718.36</v>
      </c>
      <c r="AT155" s="305">
        <f t="shared" si="27"/>
        <v>10718.36</v>
      </c>
      <c r="AU155" s="305">
        <f t="shared" si="27"/>
        <v>10718.36</v>
      </c>
      <c r="AV155" s="305">
        <f t="shared" si="27"/>
        <v>10718.36</v>
      </c>
      <c r="AW155" s="305">
        <f t="shared" si="27"/>
        <v>10718.36</v>
      </c>
      <c r="AX155" s="305">
        <f t="shared" si="22"/>
        <v>10718.36</v>
      </c>
      <c r="AY155" s="305">
        <f t="shared" si="22"/>
        <v>10718.36</v>
      </c>
      <c r="AZ155" s="305">
        <f t="shared" si="22"/>
        <v>10718.36</v>
      </c>
      <c r="BA155" s="305">
        <f t="shared" si="19"/>
        <v>10718.36</v>
      </c>
      <c r="BB155" s="305">
        <f t="shared" si="19"/>
        <v>10718.36</v>
      </c>
      <c r="BC155" s="305">
        <f t="shared" si="19"/>
        <v>10718.36</v>
      </c>
      <c r="BD155" s="295">
        <f t="shared" si="26"/>
        <v>128620.32</v>
      </c>
      <c r="BE155" s="305"/>
      <c r="BF155" s="305"/>
      <c r="BG155" s="305"/>
      <c r="BH155" s="305"/>
      <c r="BI155" s="305"/>
      <c r="BJ155" s="305"/>
      <c r="BK155" s="305"/>
      <c r="BL155" s="305"/>
      <c r="BM155" s="305"/>
      <c r="BN155" s="305"/>
      <c r="BO155" s="305"/>
      <c r="BP155" s="305"/>
      <c r="BQ155" s="305"/>
      <c r="BR155" s="305"/>
      <c r="BS155" s="305"/>
      <c r="BT155" s="305"/>
      <c r="BU155" s="305"/>
      <c r="BV155" s="305"/>
      <c r="BW155" s="305"/>
      <c r="BX155" s="305"/>
      <c r="BY155" s="305"/>
      <c r="BZ155" s="305"/>
      <c r="CA155" s="305"/>
      <c r="CB155" s="305"/>
      <c r="CC155" s="305"/>
      <c r="CD155" s="305"/>
    </row>
    <row r="156" spans="1:82" x14ac:dyDescent="0.3">
      <c r="A156" s="293" t="s">
        <v>554</v>
      </c>
      <c r="B156" s="304">
        <v>4.24E-2</v>
      </c>
      <c r="C156" s="304">
        <v>4.24E-2</v>
      </c>
      <c r="D156" s="295">
        <v>0</v>
      </c>
      <c r="E156" s="295">
        <v>0</v>
      </c>
      <c r="F156" s="295">
        <v>0</v>
      </c>
      <c r="G156" s="295">
        <v>428682.33</v>
      </c>
      <c r="H156" s="295">
        <v>858480.48</v>
      </c>
      <c r="I156" s="295">
        <v>860431.17</v>
      </c>
      <c r="J156" s="295">
        <v>861266.04</v>
      </c>
      <c r="K156" s="295">
        <v>861266.04</v>
      </c>
      <c r="L156" s="295">
        <v>861266.04</v>
      </c>
      <c r="M156" s="295">
        <v>861266.04</v>
      </c>
      <c r="N156" s="295">
        <v>861266.04</v>
      </c>
      <c r="O156" s="295">
        <v>861266.04</v>
      </c>
      <c r="P156" s="295">
        <f t="shared" si="23"/>
        <v>7315190.2199999997</v>
      </c>
      <c r="Q156" s="295">
        <v>861266.04</v>
      </c>
      <c r="R156" s="295">
        <v>861266.04</v>
      </c>
      <c r="S156" s="295">
        <v>861266.04</v>
      </c>
      <c r="T156" s="295">
        <v>861266.04</v>
      </c>
      <c r="U156" s="295">
        <v>861266.04</v>
      </c>
      <c r="V156" s="295">
        <v>861266.04</v>
      </c>
      <c r="W156" s="295">
        <v>861266.04</v>
      </c>
      <c r="X156" s="295">
        <v>861266.04</v>
      </c>
      <c r="Y156" s="295">
        <v>861266.04</v>
      </c>
      <c r="Z156" s="295">
        <v>861266.04</v>
      </c>
      <c r="AA156" s="295">
        <v>861266.04</v>
      </c>
      <c r="AB156" s="295">
        <v>861266.04</v>
      </c>
      <c r="AC156" s="295">
        <f t="shared" si="24"/>
        <v>10335192.48</v>
      </c>
      <c r="AD156" s="295"/>
      <c r="AE156" s="305">
        <v>0</v>
      </c>
      <c r="AF156" s="305">
        <v>0</v>
      </c>
      <c r="AG156" s="305">
        <v>0</v>
      </c>
      <c r="AH156" s="305">
        <v>1514.68</v>
      </c>
      <c r="AI156" s="305">
        <v>3033.2999999999997</v>
      </c>
      <c r="AJ156" s="305">
        <v>3040.19</v>
      </c>
      <c r="AK156" s="305">
        <f t="shared" si="29"/>
        <v>3043.14</v>
      </c>
      <c r="AL156" s="305">
        <f t="shared" si="29"/>
        <v>3043.14</v>
      </c>
      <c r="AM156" s="305">
        <f t="shared" si="29"/>
        <v>3043.14</v>
      </c>
      <c r="AN156" s="305">
        <f t="shared" si="28"/>
        <v>3043.14</v>
      </c>
      <c r="AO156" s="305">
        <f t="shared" si="28"/>
        <v>3043.14</v>
      </c>
      <c r="AP156" s="305">
        <f t="shared" si="28"/>
        <v>3043.14</v>
      </c>
      <c r="AQ156" s="295">
        <f t="shared" si="25"/>
        <v>25847.01</v>
      </c>
      <c r="AR156" s="305">
        <f t="shared" si="27"/>
        <v>3043.14</v>
      </c>
      <c r="AS156" s="305">
        <f t="shared" si="27"/>
        <v>3043.14</v>
      </c>
      <c r="AT156" s="305">
        <f t="shared" si="27"/>
        <v>3043.14</v>
      </c>
      <c r="AU156" s="305">
        <f t="shared" si="27"/>
        <v>3043.14</v>
      </c>
      <c r="AV156" s="305">
        <f t="shared" si="27"/>
        <v>3043.14</v>
      </c>
      <c r="AW156" s="305">
        <f t="shared" si="27"/>
        <v>3043.14</v>
      </c>
      <c r="AX156" s="305">
        <f t="shared" si="22"/>
        <v>3043.14</v>
      </c>
      <c r="AY156" s="305">
        <f t="shared" si="22"/>
        <v>3043.14</v>
      </c>
      <c r="AZ156" s="305">
        <f t="shared" si="22"/>
        <v>3043.14</v>
      </c>
      <c r="BA156" s="305">
        <f t="shared" si="19"/>
        <v>3043.14</v>
      </c>
      <c r="BB156" s="305">
        <f t="shared" si="19"/>
        <v>3043.14</v>
      </c>
      <c r="BC156" s="305">
        <f t="shared" si="19"/>
        <v>3043.14</v>
      </c>
      <c r="BD156" s="295">
        <f t="shared" si="26"/>
        <v>36517.68</v>
      </c>
      <c r="BE156" s="305"/>
      <c r="BF156" s="305"/>
      <c r="BG156" s="305"/>
      <c r="BH156" s="305"/>
      <c r="BI156" s="305"/>
      <c r="BJ156" s="305"/>
      <c r="BK156" s="305"/>
      <c r="BL156" s="305"/>
      <c r="BM156" s="305"/>
      <c r="BN156" s="305"/>
      <c r="BO156" s="305"/>
      <c r="BP156" s="305"/>
      <c r="BQ156" s="305"/>
      <c r="BR156" s="305"/>
      <c r="BS156" s="305"/>
      <c r="BT156" s="305"/>
      <c r="BU156" s="305"/>
      <c r="BV156" s="305"/>
      <c r="BW156" s="305"/>
      <c r="BX156" s="305"/>
      <c r="BY156" s="305"/>
      <c r="BZ156" s="305"/>
      <c r="CA156" s="305"/>
      <c r="CB156" s="305"/>
      <c r="CC156" s="305"/>
      <c r="CD156" s="305"/>
    </row>
    <row r="157" spans="1:82" x14ac:dyDescent="0.3">
      <c r="A157" s="293" t="s">
        <v>555</v>
      </c>
      <c r="B157" s="304">
        <v>9.8799999999999999E-2</v>
      </c>
      <c r="C157" s="304">
        <v>0.19170000000000004</v>
      </c>
      <c r="D157" s="295">
        <v>291451.55</v>
      </c>
      <c r="E157" s="295">
        <v>291451.55</v>
      </c>
      <c r="F157" s="295">
        <v>291451.55</v>
      </c>
      <c r="G157" s="295">
        <v>291451.55</v>
      </c>
      <c r="H157" s="295">
        <v>291451.55</v>
      </c>
      <c r="I157" s="295">
        <v>291451.55</v>
      </c>
      <c r="J157" s="295">
        <v>291451.55</v>
      </c>
      <c r="K157" s="295">
        <v>291451.55</v>
      </c>
      <c r="L157" s="295">
        <v>291451.55</v>
      </c>
      <c r="M157" s="295">
        <v>291451.55</v>
      </c>
      <c r="N157" s="295">
        <v>291451.55</v>
      </c>
      <c r="O157" s="295">
        <v>291451.55</v>
      </c>
      <c r="P157" s="295">
        <f t="shared" si="23"/>
        <v>3497418.5999999992</v>
      </c>
      <c r="Q157" s="295">
        <v>291451.55</v>
      </c>
      <c r="R157" s="295">
        <v>291451.55</v>
      </c>
      <c r="S157" s="295">
        <v>291451.55</v>
      </c>
      <c r="T157" s="295">
        <v>291451.55</v>
      </c>
      <c r="U157" s="295">
        <v>291451.55</v>
      </c>
      <c r="V157" s="295">
        <v>291451.55</v>
      </c>
      <c r="W157" s="295">
        <v>291451.55</v>
      </c>
      <c r="X157" s="295">
        <v>291451.55</v>
      </c>
      <c r="Y157" s="295">
        <v>291451.55</v>
      </c>
      <c r="Z157" s="295">
        <v>291451.55</v>
      </c>
      <c r="AA157" s="295">
        <v>291451.55</v>
      </c>
      <c r="AB157" s="295">
        <v>291451.55</v>
      </c>
      <c r="AC157" s="295">
        <f t="shared" si="24"/>
        <v>3497418.5999999992</v>
      </c>
      <c r="AD157" s="295"/>
      <c r="AE157" s="305">
        <v>2399.62</v>
      </c>
      <c r="AF157" s="305">
        <v>2399.62</v>
      </c>
      <c r="AG157" s="305">
        <v>2399.62</v>
      </c>
      <c r="AH157" s="305">
        <v>2399.62</v>
      </c>
      <c r="AI157" s="305">
        <v>2399.62</v>
      </c>
      <c r="AJ157" s="305">
        <v>2399.62</v>
      </c>
      <c r="AK157" s="305">
        <f t="shared" si="29"/>
        <v>2399.62</v>
      </c>
      <c r="AL157" s="305">
        <f t="shared" si="29"/>
        <v>2399.62</v>
      </c>
      <c r="AM157" s="305">
        <f t="shared" si="29"/>
        <v>2399.62</v>
      </c>
      <c r="AN157" s="305">
        <f t="shared" si="28"/>
        <v>2399.62</v>
      </c>
      <c r="AO157" s="305">
        <f t="shared" si="28"/>
        <v>2399.62</v>
      </c>
      <c r="AP157" s="305">
        <f t="shared" si="28"/>
        <v>2399.62</v>
      </c>
      <c r="AQ157" s="295">
        <f t="shared" si="25"/>
        <v>28795.439999999991</v>
      </c>
      <c r="AR157" s="305">
        <f t="shared" si="27"/>
        <v>4655.9399999999996</v>
      </c>
      <c r="AS157" s="305">
        <f t="shared" si="27"/>
        <v>4655.9399999999996</v>
      </c>
      <c r="AT157" s="305">
        <f t="shared" si="27"/>
        <v>4655.9399999999996</v>
      </c>
      <c r="AU157" s="305">
        <f t="shared" si="27"/>
        <v>4655.9399999999996</v>
      </c>
      <c r="AV157" s="305">
        <f t="shared" si="27"/>
        <v>4655.9399999999996</v>
      </c>
      <c r="AW157" s="305">
        <f t="shared" si="27"/>
        <v>4655.9399999999996</v>
      </c>
      <c r="AX157" s="305">
        <f t="shared" si="22"/>
        <v>4655.9399999999996</v>
      </c>
      <c r="AY157" s="305">
        <f t="shared" si="22"/>
        <v>4655.9399999999996</v>
      </c>
      <c r="AZ157" s="305">
        <f t="shared" si="22"/>
        <v>4655.9399999999996</v>
      </c>
      <c r="BA157" s="305">
        <f t="shared" si="19"/>
        <v>4655.9399999999996</v>
      </c>
      <c r="BB157" s="305">
        <f t="shared" si="19"/>
        <v>4655.9399999999996</v>
      </c>
      <c r="BC157" s="305">
        <f t="shared" si="19"/>
        <v>4655.9399999999996</v>
      </c>
      <c r="BD157" s="295">
        <f t="shared" si="26"/>
        <v>55871.280000000006</v>
      </c>
      <c r="BE157" s="305"/>
      <c r="BF157" s="305"/>
      <c r="BG157" s="305"/>
      <c r="BH157" s="305"/>
      <c r="BI157" s="305"/>
      <c r="BJ157" s="305"/>
      <c r="BK157" s="305"/>
      <c r="BL157" s="305"/>
      <c r="BM157" s="305"/>
      <c r="BN157" s="305"/>
      <c r="BO157" s="305"/>
      <c r="BP157" s="305"/>
      <c r="BQ157" s="305"/>
      <c r="BR157" s="305"/>
      <c r="BS157" s="305"/>
      <c r="BT157" s="305"/>
      <c r="BU157" s="305"/>
      <c r="BV157" s="305"/>
      <c r="BW157" s="305"/>
      <c r="BX157" s="305"/>
      <c r="BY157" s="305"/>
      <c r="BZ157" s="305"/>
      <c r="CA157" s="305"/>
      <c r="CB157" s="305"/>
      <c r="CC157" s="305"/>
      <c r="CD157" s="305"/>
    </row>
    <row r="158" spans="1:82" x14ac:dyDescent="0.3">
      <c r="A158" s="293" t="s">
        <v>556</v>
      </c>
      <c r="B158" s="304">
        <v>3.7100000000000001E-2</v>
      </c>
      <c r="C158" s="304">
        <v>4.1599999999999998E-2</v>
      </c>
      <c r="D158" s="295">
        <v>2138790.6</v>
      </c>
      <c r="E158" s="295">
        <v>2138790.6</v>
      </c>
      <c r="F158" s="295">
        <v>2138790.6</v>
      </c>
      <c r="G158" s="295">
        <v>2138790.6</v>
      </c>
      <c r="H158" s="295">
        <v>2138790.6</v>
      </c>
      <c r="I158" s="295">
        <v>2138790.6</v>
      </c>
      <c r="J158" s="295">
        <v>2138790.6</v>
      </c>
      <c r="K158" s="295">
        <v>2138790.6</v>
      </c>
      <c r="L158" s="295">
        <v>2138790.6</v>
      </c>
      <c r="M158" s="295">
        <v>2138790.6</v>
      </c>
      <c r="N158" s="295">
        <v>2138790.6</v>
      </c>
      <c r="O158" s="295">
        <v>2138790.6</v>
      </c>
      <c r="P158" s="295">
        <f t="shared" si="23"/>
        <v>25665487.200000007</v>
      </c>
      <c r="Q158" s="295">
        <v>2138790.6</v>
      </c>
      <c r="R158" s="295">
        <v>2138790.6</v>
      </c>
      <c r="S158" s="295">
        <v>2138790.6</v>
      </c>
      <c r="T158" s="295">
        <v>2138790.6</v>
      </c>
      <c r="U158" s="295">
        <v>2162290.6</v>
      </c>
      <c r="V158" s="295">
        <v>2185790.6</v>
      </c>
      <c r="W158" s="295">
        <v>2185790.6</v>
      </c>
      <c r="X158" s="295">
        <v>2185790.6</v>
      </c>
      <c r="Y158" s="295">
        <v>2185790.6</v>
      </c>
      <c r="Z158" s="295">
        <v>2185790.6</v>
      </c>
      <c r="AA158" s="295">
        <v>2209290.6</v>
      </c>
      <c r="AB158" s="295">
        <v>2232790.6</v>
      </c>
      <c r="AC158" s="295">
        <f t="shared" si="24"/>
        <v>26088487.200000007</v>
      </c>
      <c r="AD158" s="295"/>
      <c r="AE158" s="305">
        <v>6612.42</v>
      </c>
      <c r="AF158" s="305">
        <v>6612.42</v>
      </c>
      <c r="AG158" s="305">
        <v>6612.42</v>
      </c>
      <c r="AH158" s="305">
        <v>6612.42</v>
      </c>
      <c r="AI158" s="305">
        <v>6612.42</v>
      </c>
      <c r="AJ158" s="305">
        <v>6612.42</v>
      </c>
      <c r="AK158" s="305">
        <f t="shared" si="29"/>
        <v>6612.43</v>
      </c>
      <c r="AL158" s="305">
        <f t="shared" si="29"/>
        <v>6612.43</v>
      </c>
      <c r="AM158" s="305">
        <f t="shared" si="29"/>
        <v>6612.43</v>
      </c>
      <c r="AN158" s="305">
        <f t="shared" si="28"/>
        <v>6612.43</v>
      </c>
      <c r="AO158" s="305">
        <f t="shared" si="28"/>
        <v>6612.43</v>
      </c>
      <c r="AP158" s="305">
        <f t="shared" si="28"/>
        <v>6612.43</v>
      </c>
      <c r="AQ158" s="295">
        <f t="shared" si="25"/>
        <v>79349.099999999977</v>
      </c>
      <c r="AR158" s="305">
        <f t="shared" si="27"/>
        <v>7414.47</v>
      </c>
      <c r="AS158" s="305">
        <f t="shared" si="27"/>
        <v>7414.47</v>
      </c>
      <c r="AT158" s="305">
        <f t="shared" si="27"/>
        <v>7414.47</v>
      </c>
      <c r="AU158" s="305">
        <f t="shared" si="27"/>
        <v>7414.47</v>
      </c>
      <c r="AV158" s="305">
        <f t="shared" si="27"/>
        <v>7495.94</v>
      </c>
      <c r="AW158" s="305">
        <f t="shared" si="27"/>
        <v>7577.41</v>
      </c>
      <c r="AX158" s="305">
        <f t="shared" si="22"/>
        <v>7577.41</v>
      </c>
      <c r="AY158" s="305">
        <f t="shared" si="22"/>
        <v>7577.41</v>
      </c>
      <c r="AZ158" s="305">
        <f t="shared" si="22"/>
        <v>7577.41</v>
      </c>
      <c r="BA158" s="305">
        <f t="shared" si="19"/>
        <v>7577.41</v>
      </c>
      <c r="BB158" s="305">
        <f t="shared" si="19"/>
        <v>7658.87</v>
      </c>
      <c r="BC158" s="305">
        <f t="shared" si="19"/>
        <v>7740.34</v>
      </c>
      <c r="BD158" s="295">
        <f t="shared" si="26"/>
        <v>90440.08</v>
      </c>
      <c r="BE158" s="305"/>
      <c r="BF158" s="305"/>
      <c r="BG158" s="305"/>
      <c r="BH158" s="305"/>
      <c r="BI158" s="305"/>
      <c r="BJ158" s="305"/>
      <c r="BK158" s="305"/>
      <c r="BL158" s="305"/>
      <c r="BM158" s="305"/>
      <c r="BN158" s="305"/>
      <c r="BO158" s="305"/>
      <c r="BP158" s="305"/>
      <c r="BQ158" s="305"/>
      <c r="BR158" s="305"/>
      <c r="BS158" s="305"/>
      <c r="BT158" s="305"/>
      <c r="BU158" s="305"/>
      <c r="BV158" s="305"/>
      <c r="BW158" s="305"/>
      <c r="BX158" s="305"/>
      <c r="BY158" s="305"/>
      <c r="BZ158" s="305"/>
      <c r="CA158" s="305"/>
      <c r="CB158" s="305"/>
      <c r="CC158" s="305"/>
      <c r="CD158" s="305"/>
    </row>
    <row r="159" spans="1:82" x14ac:dyDescent="0.3">
      <c r="A159" s="293" t="s">
        <v>557</v>
      </c>
      <c r="B159" s="304">
        <v>3.7199999999999997E-2</v>
      </c>
      <c r="C159" s="304">
        <v>3.7900000000000003E-2</v>
      </c>
      <c r="D159" s="295">
        <v>3653029.99</v>
      </c>
      <c r="E159" s="295">
        <v>3653029.99</v>
      </c>
      <c r="F159" s="295">
        <v>3653029.99</v>
      </c>
      <c r="G159" s="295">
        <v>3653029.99</v>
      </c>
      <c r="H159" s="295">
        <v>3653029.99</v>
      </c>
      <c r="I159" s="295">
        <v>3653029.99</v>
      </c>
      <c r="J159" s="295">
        <v>3653029.99</v>
      </c>
      <c r="K159" s="295">
        <v>3653029.99</v>
      </c>
      <c r="L159" s="295">
        <v>3653029.99</v>
      </c>
      <c r="M159" s="295">
        <v>3653029.99</v>
      </c>
      <c r="N159" s="295">
        <v>3653029.99</v>
      </c>
      <c r="O159" s="295">
        <v>3653029.99</v>
      </c>
      <c r="P159" s="295">
        <f t="shared" si="23"/>
        <v>43836359.880000018</v>
      </c>
      <c r="Q159" s="295">
        <v>3653029.99</v>
      </c>
      <c r="R159" s="295">
        <v>3653029.99</v>
      </c>
      <c r="S159" s="295">
        <v>3653029.99</v>
      </c>
      <c r="T159" s="295">
        <v>3653029.99</v>
      </c>
      <c r="U159" s="295">
        <v>3653029.99</v>
      </c>
      <c r="V159" s="295">
        <v>3653029.99</v>
      </c>
      <c r="W159" s="295">
        <v>3653029.99</v>
      </c>
      <c r="X159" s="295">
        <v>3653029.99</v>
      </c>
      <c r="Y159" s="295">
        <v>3653029.99</v>
      </c>
      <c r="Z159" s="295">
        <v>3653029.99</v>
      </c>
      <c r="AA159" s="295">
        <v>3653029.99</v>
      </c>
      <c r="AB159" s="295">
        <v>3653029.99</v>
      </c>
      <c r="AC159" s="295">
        <f t="shared" si="24"/>
        <v>43836359.880000018</v>
      </c>
      <c r="AD159" s="295"/>
      <c r="AE159" s="305">
        <v>11324.390000000001</v>
      </c>
      <c r="AF159" s="305">
        <v>11324.390000000001</v>
      </c>
      <c r="AG159" s="305">
        <v>11324.390000000001</v>
      </c>
      <c r="AH159" s="305">
        <v>11324.390000000001</v>
      </c>
      <c r="AI159" s="305">
        <v>11324.390000000001</v>
      </c>
      <c r="AJ159" s="305">
        <v>11324.390000000001</v>
      </c>
      <c r="AK159" s="305">
        <f t="shared" si="29"/>
        <v>11324.39</v>
      </c>
      <c r="AL159" s="305">
        <f t="shared" si="29"/>
        <v>11324.39</v>
      </c>
      <c r="AM159" s="305">
        <f t="shared" si="29"/>
        <v>11324.39</v>
      </c>
      <c r="AN159" s="305">
        <f t="shared" si="28"/>
        <v>11324.39</v>
      </c>
      <c r="AO159" s="305">
        <f t="shared" si="28"/>
        <v>11324.39</v>
      </c>
      <c r="AP159" s="305">
        <f t="shared" si="28"/>
        <v>11324.39</v>
      </c>
      <c r="AQ159" s="295">
        <f t="shared" si="25"/>
        <v>135892.68</v>
      </c>
      <c r="AR159" s="305">
        <f t="shared" si="27"/>
        <v>11537.49</v>
      </c>
      <c r="AS159" s="305">
        <f t="shared" si="27"/>
        <v>11537.49</v>
      </c>
      <c r="AT159" s="305">
        <f t="shared" si="27"/>
        <v>11537.49</v>
      </c>
      <c r="AU159" s="305">
        <f t="shared" si="27"/>
        <v>11537.49</v>
      </c>
      <c r="AV159" s="305">
        <f t="shared" si="27"/>
        <v>11537.49</v>
      </c>
      <c r="AW159" s="305">
        <f t="shared" si="27"/>
        <v>11537.49</v>
      </c>
      <c r="AX159" s="305">
        <f t="shared" si="22"/>
        <v>11537.49</v>
      </c>
      <c r="AY159" s="305">
        <f t="shared" si="22"/>
        <v>11537.49</v>
      </c>
      <c r="AZ159" s="305">
        <f t="shared" si="22"/>
        <v>11537.49</v>
      </c>
      <c r="BA159" s="305">
        <f t="shared" si="19"/>
        <v>11537.49</v>
      </c>
      <c r="BB159" s="305">
        <f t="shared" si="19"/>
        <v>11537.49</v>
      </c>
      <c r="BC159" s="305">
        <f t="shared" si="19"/>
        <v>11537.49</v>
      </c>
      <c r="BD159" s="295">
        <f t="shared" si="26"/>
        <v>138449.88000000003</v>
      </c>
      <c r="BE159" s="305"/>
      <c r="BF159" s="305"/>
      <c r="BG159" s="305"/>
      <c r="BH159" s="305"/>
      <c r="BI159" s="305"/>
      <c r="BJ159" s="305"/>
      <c r="BK159" s="305"/>
      <c r="BL159" s="305"/>
      <c r="BM159" s="305"/>
      <c r="BN159" s="305"/>
      <c r="BO159" s="305"/>
      <c r="BP159" s="305"/>
      <c r="BQ159" s="305"/>
      <c r="BR159" s="305"/>
      <c r="BS159" s="305"/>
      <c r="BT159" s="305"/>
      <c r="BU159" s="305"/>
      <c r="BV159" s="305"/>
      <c r="BW159" s="305"/>
      <c r="BX159" s="305"/>
      <c r="BY159" s="305"/>
      <c r="BZ159" s="305"/>
      <c r="CA159" s="305"/>
      <c r="CB159" s="305"/>
      <c r="CC159" s="305"/>
      <c r="CD159" s="305"/>
    </row>
    <row r="160" spans="1:82" x14ac:dyDescent="0.3">
      <c r="A160" s="293" t="s">
        <v>558</v>
      </c>
      <c r="B160" s="304">
        <v>3.7699999999999997E-2</v>
      </c>
      <c r="C160" s="304">
        <v>3.8700000000000005E-2</v>
      </c>
      <c r="D160" s="295">
        <v>3740231.32</v>
      </c>
      <c r="E160" s="295">
        <v>3740231.32</v>
      </c>
      <c r="F160" s="295">
        <v>3740231.32</v>
      </c>
      <c r="G160" s="295">
        <v>3740231.32</v>
      </c>
      <c r="H160" s="295">
        <v>3740231.32</v>
      </c>
      <c r="I160" s="295">
        <v>3740231.32</v>
      </c>
      <c r="J160" s="295">
        <v>3740231.32</v>
      </c>
      <c r="K160" s="295">
        <v>3740231.32</v>
      </c>
      <c r="L160" s="295">
        <v>3740231.32</v>
      </c>
      <c r="M160" s="295">
        <v>3740231.32</v>
      </c>
      <c r="N160" s="295">
        <v>3740231.32</v>
      </c>
      <c r="O160" s="295">
        <v>3740231.32</v>
      </c>
      <c r="P160" s="295">
        <f t="shared" si="23"/>
        <v>44882775.839999996</v>
      </c>
      <c r="Q160" s="295">
        <v>3740231.32</v>
      </c>
      <c r="R160" s="295">
        <v>3740231.32</v>
      </c>
      <c r="S160" s="295">
        <v>3740231.32</v>
      </c>
      <c r="T160" s="295">
        <v>3740231.32</v>
      </c>
      <c r="U160" s="295">
        <v>3740231.32</v>
      </c>
      <c r="V160" s="295">
        <v>3740231.32</v>
      </c>
      <c r="W160" s="295">
        <v>3740231.32</v>
      </c>
      <c r="X160" s="295">
        <v>3740231.32</v>
      </c>
      <c r="Y160" s="295">
        <v>3740231.32</v>
      </c>
      <c r="Z160" s="295">
        <v>3740231.32</v>
      </c>
      <c r="AA160" s="295">
        <v>3740231.32</v>
      </c>
      <c r="AB160" s="295">
        <v>3740231.32</v>
      </c>
      <c r="AC160" s="295">
        <f t="shared" si="24"/>
        <v>44882775.839999996</v>
      </c>
      <c r="AD160" s="295"/>
      <c r="AE160" s="305">
        <v>11750.56</v>
      </c>
      <c r="AF160" s="305">
        <v>11750.56</v>
      </c>
      <c r="AG160" s="305">
        <v>11750.56</v>
      </c>
      <c r="AH160" s="305">
        <v>11750.56</v>
      </c>
      <c r="AI160" s="305">
        <v>11750.56</v>
      </c>
      <c r="AJ160" s="305">
        <v>11750.56</v>
      </c>
      <c r="AK160" s="305">
        <f t="shared" si="29"/>
        <v>11750.56</v>
      </c>
      <c r="AL160" s="305">
        <f t="shared" si="29"/>
        <v>11750.56</v>
      </c>
      <c r="AM160" s="305">
        <f t="shared" si="29"/>
        <v>11750.56</v>
      </c>
      <c r="AN160" s="305">
        <f t="shared" si="28"/>
        <v>11750.56</v>
      </c>
      <c r="AO160" s="305">
        <f t="shared" si="28"/>
        <v>11750.56</v>
      </c>
      <c r="AP160" s="305">
        <f t="shared" si="28"/>
        <v>11750.56</v>
      </c>
      <c r="AQ160" s="295">
        <f t="shared" si="25"/>
        <v>141006.72</v>
      </c>
      <c r="AR160" s="305">
        <f t="shared" si="27"/>
        <v>12062.25</v>
      </c>
      <c r="AS160" s="305">
        <f t="shared" si="27"/>
        <v>12062.25</v>
      </c>
      <c r="AT160" s="305">
        <f t="shared" si="27"/>
        <v>12062.25</v>
      </c>
      <c r="AU160" s="305">
        <f t="shared" si="27"/>
        <v>12062.25</v>
      </c>
      <c r="AV160" s="305">
        <f t="shared" si="27"/>
        <v>12062.25</v>
      </c>
      <c r="AW160" s="305">
        <f t="shared" si="27"/>
        <v>12062.25</v>
      </c>
      <c r="AX160" s="305">
        <f t="shared" si="22"/>
        <v>12062.25</v>
      </c>
      <c r="AY160" s="305">
        <f t="shared" si="22"/>
        <v>12062.25</v>
      </c>
      <c r="AZ160" s="305">
        <f t="shared" si="22"/>
        <v>12062.25</v>
      </c>
      <c r="BA160" s="305">
        <f t="shared" si="22"/>
        <v>12062.25</v>
      </c>
      <c r="BB160" s="305">
        <f t="shared" si="22"/>
        <v>12062.25</v>
      </c>
      <c r="BC160" s="305">
        <f t="shared" si="22"/>
        <v>12062.25</v>
      </c>
      <c r="BD160" s="295">
        <f t="shared" si="26"/>
        <v>144747</v>
      </c>
      <c r="BE160" s="305"/>
      <c r="BF160" s="305"/>
      <c r="BG160" s="305"/>
      <c r="BH160" s="305"/>
      <c r="BI160" s="305"/>
      <c r="BJ160" s="305"/>
      <c r="BK160" s="305"/>
      <c r="BL160" s="305"/>
      <c r="BM160" s="305"/>
      <c r="BN160" s="305"/>
      <c r="BO160" s="305"/>
      <c r="BP160" s="305"/>
      <c r="BQ160" s="305"/>
      <c r="BR160" s="305"/>
      <c r="BS160" s="305"/>
      <c r="BT160" s="305"/>
      <c r="BU160" s="305"/>
      <c r="BV160" s="305"/>
      <c r="BW160" s="305"/>
      <c r="BX160" s="305"/>
      <c r="BY160" s="305"/>
      <c r="BZ160" s="305"/>
      <c r="CA160" s="305"/>
      <c r="CB160" s="305"/>
      <c r="CC160" s="305"/>
      <c r="CD160" s="305"/>
    </row>
    <row r="161" spans="1:82" x14ac:dyDescent="0.3">
      <c r="A161" s="293" t="s">
        <v>559</v>
      </c>
      <c r="B161" s="304">
        <v>3.7599999999999995E-2</v>
      </c>
      <c r="C161" s="304">
        <v>3.8600000000000002E-2</v>
      </c>
      <c r="D161" s="295">
        <v>3588684.24</v>
      </c>
      <c r="E161" s="295">
        <v>3588684.24</v>
      </c>
      <c r="F161" s="295">
        <v>3588684.24</v>
      </c>
      <c r="G161" s="295">
        <v>3588684.24</v>
      </c>
      <c r="H161" s="295">
        <v>3588684.24</v>
      </c>
      <c r="I161" s="295">
        <v>3588684.24</v>
      </c>
      <c r="J161" s="295">
        <v>3588684.24</v>
      </c>
      <c r="K161" s="295">
        <v>3588684.24</v>
      </c>
      <c r="L161" s="295">
        <v>3588684.24</v>
      </c>
      <c r="M161" s="295">
        <v>3588684.24</v>
      </c>
      <c r="N161" s="295">
        <v>3588684.24</v>
      </c>
      <c r="O161" s="295">
        <v>3588684.24</v>
      </c>
      <c r="P161" s="295">
        <f t="shared" si="23"/>
        <v>43064210.880000018</v>
      </c>
      <c r="Q161" s="295">
        <v>3588684.24</v>
      </c>
      <c r="R161" s="295">
        <v>3588684.24</v>
      </c>
      <c r="S161" s="295">
        <v>3588684.24</v>
      </c>
      <c r="T161" s="295">
        <v>3588684.24</v>
      </c>
      <c r="U161" s="295">
        <v>3588684.24</v>
      </c>
      <c r="V161" s="295">
        <v>3588684.24</v>
      </c>
      <c r="W161" s="295">
        <v>3588684.24</v>
      </c>
      <c r="X161" s="295">
        <v>3588684.24</v>
      </c>
      <c r="Y161" s="295">
        <v>3588684.24</v>
      </c>
      <c r="Z161" s="295">
        <v>3588684.24</v>
      </c>
      <c r="AA161" s="295">
        <v>3588684.24</v>
      </c>
      <c r="AB161" s="295">
        <v>3588684.24</v>
      </c>
      <c r="AC161" s="295">
        <f t="shared" si="24"/>
        <v>43064210.880000018</v>
      </c>
      <c r="AD161" s="295"/>
      <c r="AE161" s="305">
        <v>11244.539999999999</v>
      </c>
      <c r="AF161" s="305">
        <v>11244.539999999999</v>
      </c>
      <c r="AG161" s="305">
        <v>11244.539999999999</v>
      </c>
      <c r="AH161" s="305">
        <v>11244.539999999999</v>
      </c>
      <c r="AI161" s="305">
        <v>11244.539999999999</v>
      </c>
      <c r="AJ161" s="305">
        <v>11244.539999999999</v>
      </c>
      <c r="AK161" s="305">
        <f t="shared" si="29"/>
        <v>11244.54</v>
      </c>
      <c r="AL161" s="305">
        <f t="shared" si="29"/>
        <v>11244.54</v>
      </c>
      <c r="AM161" s="305">
        <f t="shared" si="29"/>
        <v>11244.54</v>
      </c>
      <c r="AN161" s="305">
        <f t="shared" si="28"/>
        <v>11244.54</v>
      </c>
      <c r="AO161" s="305">
        <f t="shared" si="28"/>
        <v>11244.54</v>
      </c>
      <c r="AP161" s="305">
        <f t="shared" si="28"/>
        <v>11244.54</v>
      </c>
      <c r="AQ161" s="295">
        <f t="shared" si="25"/>
        <v>134934.48000000004</v>
      </c>
      <c r="AR161" s="305">
        <f t="shared" si="27"/>
        <v>11543.6</v>
      </c>
      <c r="AS161" s="305">
        <f t="shared" si="27"/>
        <v>11543.6</v>
      </c>
      <c r="AT161" s="305">
        <f t="shared" si="27"/>
        <v>11543.6</v>
      </c>
      <c r="AU161" s="305">
        <f t="shared" si="27"/>
        <v>11543.6</v>
      </c>
      <c r="AV161" s="305">
        <f t="shared" si="27"/>
        <v>11543.6</v>
      </c>
      <c r="AW161" s="305">
        <f t="shared" si="27"/>
        <v>11543.6</v>
      </c>
      <c r="AX161" s="305">
        <f t="shared" si="22"/>
        <v>11543.6</v>
      </c>
      <c r="AY161" s="305">
        <f t="shared" si="22"/>
        <v>11543.6</v>
      </c>
      <c r="AZ161" s="305">
        <f t="shared" si="22"/>
        <v>11543.6</v>
      </c>
      <c r="BA161" s="305">
        <f t="shared" si="22"/>
        <v>11543.6</v>
      </c>
      <c r="BB161" s="305">
        <f t="shared" si="22"/>
        <v>11543.6</v>
      </c>
      <c r="BC161" s="305">
        <f t="shared" si="22"/>
        <v>11543.6</v>
      </c>
      <c r="BD161" s="295">
        <f t="shared" si="26"/>
        <v>138523.20000000004</v>
      </c>
      <c r="BE161" s="305"/>
      <c r="BF161" s="305"/>
      <c r="BG161" s="305"/>
      <c r="BH161" s="305"/>
      <c r="BI161" s="305"/>
      <c r="BJ161" s="305"/>
      <c r="BK161" s="305"/>
      <c r="BL161" s="305"/>
      <c r="BM161" s="305"/>
      <c r="BN161" s="305"/>
      <c r="BO161" s="305"/>
      <c r="BP161" s="305"/>
      <c r="BQ161" s="305"/>
      <c r="BR161" s="305"/>
      <c r="BS161" s="305"/>
      <c r="BT161" s="305"/>
      <c r="BU161" s="305"/>
      <c r="BV161" s="305"/>
      <c r="BW161" s="305"/>
      <c r="BX161" s="305"/>
      <c r="BY161" s="305"/>
      <c r="BZ161" s="305"/>
      <c r="CA161" s="305"/>
      <c r="CB161" s="305"/>
      <c r="CC161" s="305"/>
      <c r="CD161" s="305"/>
    </row>
    <row r="162" spans="1:82" x14ac:dyDescent="0.3">
      <c r="A162" s="293" t="s">
        <v>560</v>
      </c>
      <c r="B162" s="304">
        <v>3.7099999999999994E-2</v>
      </c>
      <c r="C162" s="304">
        <v>3.78E-2</v>
      </c>
      <c r="D162" s="295">
        <v>3559154.97</v>
      </c>
      <c r="E162" s="295">
        <v>3559154.97</v>
      </c>
      <c r="F162" s="295">
        <v>3559154.97</v>
      </c>
      <c r="G162" s="295">
        <v>3559154.97</v>
      </c>
      <c r="H162" s="295">
        <v>3559154.97</v>
      </c>
      <c r="I162" s="295">
        <v>3559154.97</v>
      </c>
      <c r="J162" s="295">
        <v>3559154.97</v>
      </c>
      <c r="K162" s="295">
        <v>3559154.97</v>
      </c>
      <c r="L162" s="295">
        <v>3559154.97</v>
      </c>
      <c r="M162" s="295">
        <v>3559154.97</v>
      </c>
      <c r="N162" s="295">
        <v>3559154.97</v>
      </c>
      <c r="O162" s="295">
        <v>3559154.97</v>
      </c>
      <c r="P162" s="295">
        <f t="shared" si="23"/>
        <v>42709859.639999993</v>
      </c>
      <c r="Q162" s="295">
        <v>3559154.97</v>
      </c>
      <c r="R162" s="295">
        <v>3559154.97</v>
      </c>
      <c r="S162" s="295">
        <v>3559154.97</v>
      </c>
      <c r="T162" s="295">
        <v>3559154.97</v>
      </c>
      <c r="U162" s="295">
        <v>3559154.97</v>
      </c>
      <c r="V162" s="295">
        <v>3559154.97</v>
      </c>
      <c r="W162" s="295">
        <v>3559154.97</v>
      </c>
      <c r="X162" s="295">
        <v>3559154.97</v>
      </c>
      <c r="Y162" s="295">
        <v>3559154.97</v>
      </c>
      <c r="Z162" s="295">
        <v>3559154.97</v>
      </c>
      <c r="AA162" s="295">
        <v>3559154.97</v>
      </c>
      <c r="AB162" s="295">
        <v>3559154.97</v>
      </c>
      <c r="AC162" s="295">
        <f t="shared" si="24"/>
        <v>42709859.639999993</v>
      </c>
      <c r="AD162" s="295"/>
      <c r="AE162" s="305">
        <v>11003.72</v>
      </c>
      <c r="AF162" s="305">
        <v>11003.72</v>
      </c>
      <c r="AG162" s="305">
        <v>11003.72</v>
      </c>
      <c r="AH162" s="305">
        <v>11003.72</v>
      </c>
      <c r="AI162" s="305">
        <v>11003.72</v>
      </c>
      <c r="AJ162" s="305">
        <v>11003.72</v>
      </c>
      <c r="AK162" s="305">
        <f t="shared" si="29"/>
        <v>11003.72</v>
      </c>
      <c r="AL162" s="305">
        <f t="shared" si="29"/>
        <v>11003.72</v>
      </c>
      <c r="AM162" s="305">
        <f t="shared" si="29"/>
        <v>11003.72</v>
      </c>
      <c r="AN162" s="305">
        <f t="shared" si="28"/>
        <v>11003.72</v>
      </c>
      <c r="AO162" s="305">
        <f t="shared" si="28"/>
        <v>11003.72</v>
      </c>
      <c r="AP162" s="305">
        <f t="shared" si="28"/>
        <v>11003.72</v>
      </c>
      <c r="AQ162" s="295">
        <f t="shared" si="25"/>
        <v>132044.63999999998</v>
      </c>
      <c r="AR162" s="305">
        <f t="shared" si="27"/>
        <v>11211.34</v>
      </c>
      <c r="AS162" s="305">
        <f t="shared" si="27"/>
        <v>11211.34</v>
      </c>
      <c r="AT162" s="305">
        <f t="shared" si="27"/>
        <v>11211.34</v>
      </c>
      <c r="AU162" s="305">
        <f t="shared" si="27"/>
        <v>11211.34</v>
      </c>
      <c r="AV162" s="305">
        <f t="shared" si="27"/>
        <v>11211.34</v>
      </c>
      <c r="AW162" s="305">
        <f t="shared" si="27"/>
        <v>11211.34</v>
      </c>
      <c r="AX162" s="305">
        <f t="shared" si="22"/>
        <v>11211.34</v>
      </c>
      <c r="AY162" s="305">
        <f t="shared" si="22"/>
        <v>11211.34</v>
      </c>
      <c r="AZ162" s="305">
        <f t="shared" si="22"/>
        <v>11211.34</v>
      </c>
      <c r="BA162" s="305">
        <f t="shared" si="22"/>
        <v>11211.34</v>
      </c>
      <c r="BB162" s="305">
        <f t="shared" si="22"/>
        <v>11211.34</v>
      </c>
      <c r="BC162" s="305">
        <f t="shared" si="22"/>
        <v>11211.34</v>
      </c>
      <c r="BD162" s="295">
        <f t="shared" si="26"/>
        <v>134536.07999999999</v>
      </c>
      <c r="BE162" s="305"/>
      <c r="BF162" s="305"/>
      <c r="BG162" s="305"/>
      <c r="BH162" s="305"/>
      <c r="BI162" s="305"/>
      <c r="BJ162" s="305"/>
      <c r="BK162" s="305"/>
      <c r="BL162" s="305"/>
      <c r="BM162" s="305"/>
      <c r="BN162" s="305"/>
      <c r="BO162" s="305"/>
      <c r="BP162" s="305"/>
      <c r="BQ162" s="305"/>
      <c r="BR162" s="305"/>
      <c r="BS162" s="305"/>
      <c r="BT162" s="305"/>
      <c r="BU162" s="305"/>
      <c r="BV162" s="305"/>
      <c r="BW162" s="305"/>
      <c r="BX162" s="305"/>
      <c r="BY162" s="305"/>
      <c r="BZ162" s="305"/>
      <c r="CA162" s="305"/>
      <c r="CB162" s="305"/>
      <c r="CC162" s="305"/>
      <c r="CD162" s="305"/>
    </row>
    <row r="163" spans="1:82" x14ac:dyDescent="0.3">
      <c r="A163" s="293" t="s">
        <v>561</v>
      </c>
      <c r="B163" s="304">
        <v>3.7099999999999994E-2</v>
      </c>
      <c r="C163" s="304">
        <v>3.78E-2</v>
      </c>
      <c r="D163" s="295">
        <v>3548851.71</v>
      </c>
      <c r="E163" s="295">
        <v>3548851.71</v>
      </c>
      <c r="F163" s="295">
        <v>3548851.71</v>
      </c>
      <c r="G163" s="295">
        <v>3548851.71</v>
      </c>
      <c r="H163" s="295">
        <v>3548851.71</v>
      </c>
      <c r="I163" s="295">
        <v>3548851.71</v>
      </c>
      <c r="J163" s="295">
        <v>3548851.71</v>
      </c>
      <c r="K163" s="295">
        <v>3548851.71</v>
      </c>
      <c r="L163" s="295">
        <v>3548851.71</v>
      </c>
      <c r="M163" s="295">
        <v>3548851.71</v>
      </c>
      <c r="N163" s="295">
        <v>3548851.71</v>
      </c>
      <c r="O163" s="295">
        <v>3548851.71</v>
      </c>
      <c r="P163" s="295">
        <f t="shared" si="23"/>
        <v>42586220.520000003</v>
      </c>
      <c r="Q163" s="295">
        <v>3548851.71</v>
      </c>
      <c r="R163" s="295">
        <v>3548851.71</v>
      </c>
      <c r="S163" s="295">
        <v>3548851.71</v>
      </c>
      <c r="T163" s="295">
        <v>3548851.71</v>
      </c>
      <c r="U163" s="295">
        <v>3548851.71</v>
      </c>
      <c r="V163" s="295">
        <v>3548851.71</v>
      </c>
      <c r="W163" s="295">
        <v>3548851.71</v>
      </c>
      <c r="X163" s="295">
        <v>3548851.71</v>
      </c>
      <c r="Y163" s="295">
        <v>3548851.71</v>
      </c>
      <c r="Z163" s="295">
        <v>3548851.71</v>
      </c>
      <c r="AA163" s="295">
        <v>3548851.71</v>
      </c>
      <c r="AB163" s="295">
        <v>3548851.71</v>
      </c>
      <c r="AC163" s="295">
        <f t="shared" si="24"/>
        <v>42586220.520000003</v>
      </c>
      <c r="AD163" s="295"/>
      <c r="AE163" s="305">
        <v>10971.869999999999</v>
      </c>
      <c r="AF163" s="305">
        <v>10971.869999999999</v>
      </c>
      <c r="AG163" s="305">
        <v>10971.869999999999</v>
      </c>
      <c r="AH163" s="305">
        <v>10971.869999999999</v>
      </c>
      <c r="AI163" s="305">
        <v>10971.869999999999</v>
      </c>
      <c r="AJ163" s="305">
        <v>10971.869999999999</v>
      </c>
      <c r="AK163" s="305">
        <f t="shared" si="29"/>
        <v>10971.87</v>
      </c>
      <c r="AL163" s="305">
        <f t="shared" si="29"/>
        <v>10971.87</v>
      </c>
      <c r="AM163" s="305">
        <f t="shared" si="29"/>
        <v>10971.87</v>
      </c>
      <c r="AN163" s="305">
        <f t="shared" si="28"/>
        <v>10971.87</v>
      </c>
      <c r="AO163" s="305">
        <f t="shared" si="28"/>
        <v>10971.87</v>
      </c>
      <c r="AP163" s="305">
        <f t="shared" si="28"/>
        <v>10971.87</v>
      </c>
      <c r="AQ163" s="295">
        <f t="shared" si="25"/>
        <v>131662.43999999997</v>
      </c>
      <c r="AR163" s="305">
        <f t="shared" si="27"/>
        <v>11178.88</v>
      </c>
      <c r="AS163" s="305">
        <f t="shared" si="27"/>
        <v>11178.88</v>
      </c>
      <c r="AT163" s="305">
        <f t="shared" si="27"/>
        <v>11178.88</v>
      </c>
      <c r="AU163" s="305">
        <f t="shared" si="27"/>
        <v>11178.88</v>
      </c>
      <c r="AV163" s="305">
        <f t="shared" si="27"/>
        <v>11178.88</v>
      </c>
      <c r="AW163" s="305">
        <f t="shared" si="27"/>
        <v>11178.88</v>
      </c>
      <c r="AX163" s="305">
        <f t="shared" si="22"/>
        <v>11178.88</v>
      </c>
      <c r="AY163" s="305">
        <f t="shared" si="22"/>
        <v>11178.88</v>
      </c>
      <c r="AZ163" s="305">
        <f t="shared" si="22"/>
        <v>11178.88</v>
      </c>
      <c r="BA163" s="305">
        <f t="shared" si="22"/>
        <v>11178.88</v>
      </c>
      <c r="BB163" s="305">
        <f t="shared" si="22"/>
        <v>11178.88</v>
      </c>
      <c r="BC163" s="305">
        <f t="shared" si="22"/>
        <v>11178.88</v>
      </c>
      <c r="BD163" s="295">
        <f t="shared" si="26"/>
        <v>134146.56000000003</v>
      </c>
      <c r="BE163" s="305"/>
      <c r="BF163" s="305"/>
      <c r="BG163" s="305"/>
      <c r="BH163" s="305"/>
      <c r="BI163" s="305"/>
      <c r="BJ163" s="305"/>
      <c r="BK163" s="305"/>
      <c r="BL163" s="305"/>
      <c r="BM163" s="305"/>
      <c r="BN163" s="305"/>
      <c r="BO163" s="305"/>
      <c r="BP163" s="305"/>
      <c r="BQ163" s="305"/>
      <c r="BR163" s="305"/>
      <c r="BS163" s="305"/>
      <c r="BT163" s="305"/>
      <c r="BU163" s="305"/>
      <c r="BV163" s="305"/>
      <c r="BW163" s="305"/>
      <c r="BX163" s="305"/>
      <c r="BY163" s="305"/>
      <c r="BZ163" s="305"/>
      <c r="CA163" s="305"/>
      <c r="CB163" s="305"/>
      <c r="CC163" s="305"/>
      <c r="CD163" s="305"/>
    </row>
    <row r="164" spans="1:82" x14ac:dyDescent="0.3">
      <c r="A164" s="293" t="s">
        <v>562</v>
      </c>
      <c r="B164" s="304">
        <v>3.7199999999999997E-2</v>
      </c>
      <c r="C164" s="304">
        <v>3.7900000000000003E-2</v>
      </c>
      <c r="D164" s="295">
        <v>3655976.41</v>
      </c>
      <c r="E164" s="295">
        <v>3655976.41</v>
      </c>
      <c r="F164" s="295">
        <v>3655976.41</v>
      </c>
      <c r="G164" s="295">
        <v>3655976.41</v>
      </c>
      <c r="H164" s="295">
        <v>3655976.41</v>
      </c>
      <c r="I164" s="295">
        <v>3655976.41</v>
      </c>
      <c r="J164" s="295">
        <v>3655976.41</v>
      </c>
      <c r="K164" s="295">
        <v>3655976.41</v>
      </c>
      <c r="L164" s="295">
        <v>3655976.41</v>
      </c>
      <c r="M164" s="295">
        <v>3655976.41</v>
      </c>
      <c r="N164" s="295">
        <v>3655976.41</v>
      </c>
      <c r="O164" s="295">
        <v>3655976.41</v>
      </c>
      <c r="P164" s="295">
        <f t="shared" si="23"/>
        <v>43871716.920000002</v>
      </c>
      <c r="Q164" s="295">
        <v>3655976.41</v>
      </c>
      <c r="R164" s="295">
        <v>3655976.41</v>
      </c>
      <c r="S164" s="295">
        <v>3655976.41</v>
      </c>
      <c r="T164" s="295">
        <v>3655976.41</v>
      </c>
      <c r="U164" s="295">
        <v>3655976.41</v>
      </c>
      <c r="V164" s="295">
        <v>3655976.41</v>
      </c>
      <c r="W164" s="295">
        <v>3655976.41</v>
      </c>
      <c r="X164" s="295">
        <v>3655976.41</v>
      </c>
      <c r="Y164" s="295">
        <v>3655976.41</v>
      </c>
      <c r="Z164" s="295">
        <v>3655976.41</v>
      </c>
      <c r="AA164" s="295">
        <v>3655976.41</v>
      </c>
      <c r="AB164" s="295">
        <v>3655976.41</v>
      </c>
      <c r="AC164" s="295">
        <f t="shared" si="24"/>
        <v>43871716.920000002</v>
      </c>
      <c r="AD164" s="295"/>
      <c r="AE164" s="305">
        <v>11333.529999999999</v>
      </c>
      <c r="AF164" s="305">
        <v>11333.529999999999</v>
      </c>
      <c r="AG164" s="305">
        <v>11333.529999999999</v>
      </c>
      <c r="AH164" s="305">
        <v>11333.529999999999</v>
      </c>
      <c r="AI164" s="305">
        <v>11333.529999999999</v>
      </c>
      <c r="AJ164" s="305">
        <v>11333.529999999999</v>
      </c>
      <c r="AK164" s="305">
        <f t="shared" si="29"/>
        <v>11333.53</v>
      </c>
      <c r="AL164" s="305">
        <f t="shared" si="29"/>
        <v>11333.53</v>
      </c>
      <c r="AM164" s="305">
        <f t="shared" si="29"/>
        <v>11333.53</v>
      </c>
      <c r="AN164" s="305">
        <f t="shared" si="28"/>
        <v>11333.53</v>
      </c>
      <c r="AO164" s="305">
        <f t="shared" si="28"/>
        <v>11333.53</v>
      </c>
      <c r="AP164" s="305">
        <f t="shared" si="28"/>
        <v>11333.53</v>
      </c>
      <c r="AQ164" s="295">
        <f t="shared" si="25"/>
        <v>136002.35999999999</v>
      </c>
      <c r="AR164" s="305">
        <f t="shared" si="27"/>
        <v>11546.79</v>
      </c>
      <c r="AS164" s="305">
        <f t="shared" si="27"/>
        <v>11546.79</v>
      </c>
      <c r="AT164" s="305">
        <f t="shared" si="27"/>
        <v>11546.79</v>
      </c>
      <c r="AU164" s="305">
        <f t="shared" si="27"/>
        <v>11546.79</v>
      </c>
      <c r="AV164" s="305">
        <f t="shared" si="27"/>
        <v>11546.79</v>
      </c>
      <c r="AW164" s="305">
        <f t="shared" si="27"/>
        <v>11546.79</v>
      </c>
      <c r="AX164" s="305">
        <f t="shared" si="22"/>
        <v>11546.79</v>
      </c>
      <c r="AY164" s="305">
        <f t="shared" si="22"/>
        <v>11546.79</v>
      </c>
      <c r="AZ164" s="305">
        <f t="shared" si="22"/>
        <v>11546.79</v>
      </c>
      <c r="BA164" s="305">
        <f t="shared" si="22"/>
        <v>11546.79</v>
      </c>
      <c r="BB164" s="305">
        <f t="shared" si="22"/>
        <v>11546.79</v>
      </c>
      <c r="BC164" s="305">
        <f t="shared" si="22"/>
        <v>11546.79</v>
      </c>
      <c r="BD164" s="295">
        <f t="shared" si="26"/>
        <v>138561.48000000004</v>
      </c>
      <c r="BE164" s="305"/>
      <c r="BF164" s="305"/>
      <c r="BG164" s="305"/>
      <c r="BH164" s="305"/>
      <c r="BI164" s="305"/>
      <c r="BJ164" s="305"/>
      <c r="BK164" s="305"/>
      <c r="BL164" s="305"/>
      <c r="BM164" s="305"/>
      <c r="BN164" s="305"/>
      <c r="BO164" s="305"/>
      <c r="BP164" s="305"/>
      <c r="BQ164" s="305"/>
      <c r="BR164" s="305"/>
      <c r="BS164" s="305"/>
      <c r="BT164" s="305"/>
      <c r="BU164" s="305"/>
      <c r="BV164" s="305"/>
      <c r="BW164" s="305"/>
      <c r="BX164" s="305"/>
      <c r="BY164" s="305"/>
      <c r="BZ164" s="305"/>
      <c r="CA164" s="305"/>
      <c r="CB164" s="305"/>
      <c r="CC164" s="305"/>
      <c r="CD164" s="305"/>
    </row>
    <row r="165" spans="1:82" x14ac:dyDescent="0.3">
      <c r="A165" s="293" t="s">
        <v>563</v>
      </c>
      <c r="B165" s="304">
        <v>2.7299999999999998E-2</v>
      </c>
      <c r="C165" s="304">
        <v>3.1E-2</v>
      </c>
      <c r="D165" s="295">
        <v>111557830.63</v>
      </c>
      <c r="E165" s="295">
        <v>111560385.54000001</v>
      </c>
      <c r="F165" s="295">
        <v>111562419.14</v>
      </c>
      <c r="G165" s="295">
        <v>111564054.39</v>
      </c>
      <c r="H165" s="295">
        <v>58941726.25</v>
      </c>
      <c r="I165" s="295">
        <v>6319398.0999999996</v>
      </c>
      <c r="J165" s="295">
        <v>6319398.0999999996</v>
      </c>
      <c r="K165" s="295">
        <v>6319398.0999999996</v>
      </c>
      <c r="L165" s="295">
        <v>6319398.0999999996</v>
      </c>
      <c r="M165" s="295">
        <v>6319398.0999999996</v>
      </c>
      <c r="N165" s="295">
        <v>6319398.0999999996</v>
      </c>
      <c r="O165" s="295">
        <v>6319398.0999999996</v>
      </c>
      <c r="P165" s="295">
        <f t="shared" si="23"/>
        <v>549422202.6500001</v>
      </c>
      <c r="Q165" s="295">
        <v>6319398.0999999996</v>
      </c>
      <c r="R165" s="295">
        <v>6319398.0999999996</v>
      </c>
      <c r="S165" s="295">
        <v>6319398.0999999996</v>
      </c>
      <c r="T165" s="295">
        <v>6319398.0999999996</v>
      </c>
      <c r="U165" s="295">
        <v>6319398.0999999996</v>
      </c>
      <c r="V165" s="295">
        <v>6319398.0999999996</v>
      </c>
      <c r="W165" s="295">
        <v>6319398.0999999996</v>
      </c>
      <c r="X165" s="295">
        <v>6319398.0999999996</v>
      </c>
      <c r="Y165" s="295">
        <v>6319398.0999999996</v>
      </c>
      <c r="Z165" s="295">
        <v>6319398.0999999996</v>
      </c>
      <c r="AA165" s="295">
        <v>6319398.0999999996</v>
      </c>
      <c r="AB165" s="295">
        <v>6319398.0999999996</v>
      </c>
      <c r="AC165" s="295">
        <f t="shared" si="24"/>
        <v>75832777.200000003</v>
      </c>
      <c r="AD165" s="295"/>
      <c r="AE165" s="305">
        <v>253794.06</v>
      </c>
      <c r="AF165" s="305">
        <v>253799.88</v>
      </c>
      <c r="AG165" s="305">
        <v>253804.5</v>
      </c>
      <c r="AH165" s="305">
        <v>253808.22999999998</v>
      </c>
      <c r="AI165" s="305">
        <v>134092.42000000001</v>
      </c>
      <c r="AJ165" s="305">
        <v>14376.630000000001</v>
      </c>
      <c r="AK165" s="305">
        <f t="shared" si="29"/>
        <v>14376.63</v>
      </c>
      <c r="AL165" s="305">
        <f t="shared" si="29"/>
        <v>14376.63</v>
      </c>
      <c r="AM165" s="305">
        <f t="shared" si="29"/>
        <v>14376.63</v>
      </c>
      <c r="AN165" s="305">
        <f t="shared" si="28"/>
        <v>14376.63</v>
      </c>
      <c r="AO165" s="305">
        <f t="shared" si="28"/>
        <v>14376.63</v>
      </c>
      <c r="AP165" s="305">
        <f t="shared" si="28"/>
        <v>14376.63</v>
      </c>
      <c r="AQ165" s="295">
        <f t="shared" si="25"/>
        <v>1249935.4999999991</v>
      </c>
      <c r="AR165" s="305">
        <f t="shared" si="27"/>
        <v>16325.11</v>
      </c>
      <c r="AS165" s="305">
        <f t="shared" si="27"/>
        <v>16325.11</v>
      </c>
      <c r="AT165" s="305">
        <f t="shared" si="27"/>
        <v>16325.11</v>
      </c>
      <c r="AU165" s="305">
        <f t="shared" si="27"/>
        <v>16325.11</v>
      </c>
      <c r="AV165" s="305">
        <f t="shared" si="27"/>
        <v>16325.11</v>
      </c>
      <c r="AW165" s="305">
        <f t="shared" si="27"/>
        <v>16325.11</v>
      </c>
      <c r="AX165" s="305">
        <f t="shared" si="22"/>
        <v>16325.11</v>
      </c>
      <c r="AY165" s="305">
        <f t="shared" si="22"/>
        <v>16325.11</v>
      </c>
      <c r="AZ165" s="305">
        <f t="shared" si="22"/>
        <v>16325.11</v>
      </c>
      <c r="BA165" s="305">
        <f t="shared" si="22"/>
        <v>16325.11</v>
      </c>
      <c r="BB165" s="305">
        <f t="shared" si="22"/>
        <v>16325.11</v>
      </c>
      <c r="BC165" s="305">
        <f t="shared" si="22"/>
        <v>16325.11</v>
      </c>
      <c r="BD165" s="295">
        <f t="shared" si="26"/>
        <v>195901.31999999995</v>
      </c>
      <c r="BE165" s="305"/>
      <c r="BF165" s="305"/>
      <c r="BG165" s="305"/>
      <c r="BH165" s="305"/>
      <c r="BI165" s="305"/>
      <c r="BJ165" s="305"/>
      <c r="BK165" s="305"/>
      <c r="BL165" s="305"/>
      <c r="BM165" s="305"/>
      <c r="BN165" s="305"/>
      <c r="BO165" s="305"/>
      <c r="BP165" s="305"/>
      <c r="BQ165" s="305"/>
      <c r="BR165" s="305"/>
      <c r="BS165" s="305"/>
      <c r="BT165" s="305"/>
      <c r="BU165" s="305"/>
      <c r="BV165" s="305"/>
      <c r="BW165" s="305"/>
      <c r="BX165" s="305"/>
      <c r="BY165" s="305"/>
      <c r="BZ165" s="305"/>
      <c r="CA165" s="305"/>
      <c r="CB165" s="305"/>
      <c r="CC165" s="305"/>
      <c r="CD165" s="305"/>
    </row>
    <row r="166" spans="1:82" x14ac:dyDescent="0.3">
      <c r="A166" s="293" t="s">
        <v>564</v>
      </c>
      <c r="B166" s="304">
        <v>4.8000000000000001E-2</v>
      </c>
      <c r="C166" s="304">
        <v>5.4299999999999994E-2</v>
      </c>
      <c r="D166" s="295">
        <v>282445.64</v>
      </c>
      <c r="E166" s="295">
        <v>282445.64</v>
      </c>
      <c r="F166" s="295">
        <v>282445.64</v>
      </c>
      <c r="G166" s="295">
        <v>282445.64</v>
      </c>
      <c r="H166" s="295">
        <v>282445.64</v>
      </c>
      <c r="I166" s="295">
        <v>282445.64</v>
      </c>
      <c r="J166" s="295">
        <v>282445.64</v>
      </c>
      <c r="K166" s="295">
        <v>282445.64</v>
      </c>
      <c r="L166" s="295">
        <v>282445.64</v>
      </c>
      <c r="M166" s="295">
        <v>282445.64</v>
      </c>
      <c r="N166" s="295">
        <v>282445.64</v>
      </c>
      <c r="O166" s="295">
        <v>282445.64</v>
      </c>
      <c r="P166" s="295">
        <f t="shared" si="23"/>
        <v>3389347.6800000011</v>
      </c>
      <c r="Q166" s="295">
        <v>282445.64</v>
      </c>
      <c r="R166" s="295">
        <v>282445.64</v>
      </c>
      <c r="S166" s="295">
        <v>282445.64</v>
      </c>
      <c r="T166" s="295">
        <v>282445.64</v>
      </c>
      <c r="U166" s="295">
        <v>282445.64</v>
      </c>
      <c r="V166" s="295">
        <v>282445.64</v>
      </c>
      <c r="W166" s="295">
        <v>282445.64</v>
      </c>
      <c r="X166" s="295">
        <v>282445.64</v>
      </c>
      <c r="Y166" s="295">
        <v>282445.64</v>
      </c>
      <c r="Z166" s="295">
        <v>282445.64</v>
      </c>
      <c r="AA166" s="295">
        <v>282445.64</v>
      </c>
      <c r="AB166" s="295">
        <v>282445.64</v>
      </c>
      <c r="AC166" s="295">
        <f t="shared" si="24"/>
        <v>3389347.6800000011</v>
      </c>
      <c r="AD166" s="295"/>
      <c r="AE166" s="305">
        <v>1129.78</v>
      </c>
      <c r="AF166" s="305">
        <v>1129.78</v>
      </c>
      <c r="AG166" s="305">
        <v>1129.78</v>
      </c>
      <c r="AH166" s="305">
        <v>1129.78</v>
      </c>
      <c r="AI166" s="305">
        <v>1129.78</v>
      </c>
      <c r="AJ166" s="305">
        <v>1129.78</v>
      </c>
      <c r="AK166" s="305">
        <f t="shared" si="29"/>
        <v>1129.78</v>
      </c>
      <c r="AL166" s="305">
        <f t="shared" si="29"/>
        <v>1129.78</v>
      </c>
      <c r="AM166" s="305">
        <f t="shared" si="29"/>
        <v>1129.78</v>
      </c>
      <c r="AN166" s="305">
        <f t="shared" si="28"/>
        <v>1129.78</v>
      </c>
      <c r="AO166" s="305">
        <f t="shared" si="28"/>
        <v>1129.78</v>
      </c>
      <c r="AP166" s="305">
        <f t="shared" si="28"/>
        <v>1129.78</v>
      </c>
      <c r="AQ166" s="295">
        <f t="shared" si="25"/>
        <v>13557.360000000002</v>
      </c>
      <c r="AR166" s="305">
        <f t="shared" si="27"/>
        <v>1278.07</v>
      </c>
      <c r="AS166" s="305">
        <f t="shared" si="27"/>
        <v>1278.07</v>
      </c>
      <c r="AT166" s="305">
        <f t="shared" si="27"/>
        <v>1278.07</v>
      </c>
      <c r="AU166" s="305">
        <f t="shared" si="27"/>
        <v>1278.07</v>
      </c>
      <c r="AV166" s="305">
        <f t="shared" si="27"/>
        <v>1278.07</v>
      </c>
      <c r="AW166" s="305">
        <f t="shared" si="27"/>
        <v>1278.07</v>
      </c>
      <c r="AX166" s="305">
        <f t="shared" si="22"/>
        <v>1278.07</v>
      </c>
      <c r="AY166" s="305">
        <f t="shared" si="22"/>
        <v>1278.07</v>
      </c>
      <c r="AZ166" s="305">
        <f t="shared" si="22"/>
        <v>1278.07</v>
      </c>
      <c r="BA166" s="305">
        <f t="shared" si="22"/>
        <v>1278.07</v>
      </c>
      <c r="BB166" s="305">
        <f t="shared" si="22"/>
        <v>1278.07</v>
      </c>
      <c r="BC166" s="305">
        <f t="shared" si="22"/>
        <v>1278.07</v>
      </c>
      <c r="BD166" s="295">
        <f t="shared" si="26"/>
        <v>15336.839999999998</v>
      </c>
      <c r="BE166" s="305"/>
      <c r="BF166" s="305"/>
      <c r="BG166" s="305"/>
      <c r="BH166" s="305"/>
      <c r="BI166" s="305"/>
      <c r="BJ166" s="305"/>
      <c r="BK166" s="305"/>
      <c r="BL166" s="305"/>
      <c r="BM166" s="305"/>
      <c r="BN166" s="305"/>
      <c r="BO166" s="305"/>
      <c r="BP166" s="305"/>
      <c r="BQ166" s="305"/>
      <c r="BR166" s="305"/>
      <c r="BS166" s="305"/>
      <c r="BT166" s="305"/>
      <c r="BU166" s="305"/>
      <c r="BV166" s="305"/>
      <c r="BW166" s="305"/>
      <c r="BX166" s="305"/>
      <c r="BY166" s="305"/>
      <c r="BZ166" s="305"/>
      <c r="CA166" s="305"/>
      <c r="CB166" s="305"/>
      <c r="CC166" s="305"/>
      <c r="CD166" s="305"/>
    </row>
    <row r="167" spans="1:82" x14ac:dyDescent="0.3">
      <c r="A167" s="293" t="s">
        <v>565</v>
      </c>
      <c r="B167" s="304">
        <v>6.2199999999999998E-2</v>
      </c>
      <c r="C167" s="304">
        <v>7.3899999999999993E-2</v>
      </c>
      <c r="D167" s="295">
        <v>301560.87</v>
      </c>
      <c r="E167" s="295">
        <v>301560.87</v>
      </c>
      <c r="F167" s="295">
        <v>301560.87</v>
      </c>
      <c r="G167" s="295">
        <v>301560.87</v>
      </c>
      <c r="H167" s="295">
        <v>301560.87</v>
      </c>
      <c r="I167" s="295">
        <v>301560.87</v>
      </c>
      <c r="J167" s="295">
        <v>301560.87</v>
      </c>
      <c r="K167" s="295">
        <v>301560.87</v>
      </c>
      <c r="L167" s="295">
        <v>301560.87</v>
      </c>
      <c r="M167" s="295">
        <v>301560.87</v>
      </c>
      <c r="N167" s="295">
        <v>301560.87</v>
      </c>
      <c r="O167" s="295">
        <v>301560.87</v>
      </c>
      <c r="P167" s="295">
        <f t="shared" si="23"/>
        <v>3618730.4400000009</v>
      </c>
      <c r="Q167" s="295">
        <v>301560.87</v>
      </c>
      <c r="R167" s="295">
        <v>301560.87</v>
      </c>
      <c r="S167" s="295">
        <v>301560.87</v>
      </c>
      <c r="T167" s="295">
        <v>301560.87</v>
      </c>
      <c r="U167" s="295">
        <v>301560.87</v>
      </c>
      <c r="V167" s="295">
        <v>301560.87</v>
      </c>
      <c r="W167" s="295">
        <v>301560.87</v>
      </c>
      <c r="X167" s="295">
        <v>301560.87</v>
      </c>
      <c r="Y167" s="295">
        <v>301560.87</v>
      </c>
      <c r="Z167" s="295">
        <v>301560.87</v>
      </c>
      <c r="AA167" s="295">
        <v>301560.87</v>
      </c>
      <c r="AB167" s="295">
        <v>301560.87</v>
      </c>
      <c r="AC167" s="295">
        <f t="shared" si="24"/>
        <v>3618730.4400000009</v>
      </c>
      <c r="AD167" s="295"/>
      <c r="AE167" s="305">
        <v>1563.0900000000001</v>
      </c>
      <c r="AF167" s="305">
        <v>1563.0900000000001</v>
      </c>
      <c r="AG167" s="305">
        <v>1563.0900000000001</v>
      </c>
      <c r="AH167" s="305">
        <v>1563.0900000000001</v>
      </c>
      <c r="AI167" s="305">
        <v>1563.0900000000001</v>
      </c>
      <c r="AJ167" s="305">
        <v>1563.0900000000001</v>
      </c>
      <c r="AK167" s="305">
        <f t="shared" si="29"/>
        <v>1563.09</v>
      </c>
      <c r="AL167" s="305">
        <f t="shared" si="29"/>
        <v>1563.09</v>
      </c>
      <c r="AM167" s="305">
        <f t="shared" si="29"/>
        <v>1563.09</v>
      </c>
      <c r="AN167" s="305">
        <f t="shared" si="28"/>
        <v>1563.09</v>
      </c>
      <c r="AO167" s="305">
        <f t="shared" si="28"/>
        <v>1563.09</v>
      </c>
      <c r="AP167" s="305">
        <f t="shared" si="28"/>
        <v>1563.09</v>
      </c>
      <c r="AQ167" s="295">
        <f t="shared" si="25"/>
        <v>18757.080000000002</v>
      </c>
      <c r="AR167" s="305">
        <f t="shared" si="27"/>
        <v>1857.11</v>
      </c>
      <c r="AS167" s="305">
        <f t="shared" si="27"/>
        <v>1857.11</v>
      </c>
      <c r="AT167" s="305">
        <f t="shared" si="27"/>
        <v>1857.11</v>
      </c>
      <c r="AU167" s="305">
        <f t="shared" si="27"/>
        <v>1857.11</v>
      </c>
      <c r="AV167" s="305">
        <f t="shared" si="27"/>
        <v>1857.11</v>
      </c>
      <c r="AW167" s="305">
        <f t="shared" si="27"/>
        <v>1857.11</v>
      </c>
      <c r="AX167" s="305">
        <f t="shared" si="22"/>
        <v>1857.11</v>
      </c>
      <c r="AY167" s="305">
        <f t="shared" si="22"/>
        <v>1857.11</v>
      </c>
      <c r="AZ167" s="305">
        <f t="shared" si="22"/>
        <v>1857.11</v>
      </c>
      <c r="BA167" s="305">
        <f t="shared" si="22"/>
        <v>1857.11</v>
      </c>
      <c r="BB167" s="305">
        <f t="shared" si="22"/>
        <v>1857.11</v>
      </c>
      <c r="BC167" s="305">
        <f t="shared" si="22"/>
        <v>1857.11</v>
      </c>
      <c r="BD167" s="295">
        <f t="shared" si="26"/>
        <v>22285.320000000003</v>
      </c>
      <c r="BE167" s="305"/>
      <c r="BF167" s="305"/>
      <c r="BG167" s="305"/>
      <c r="BH167" s="305"/>
      <c r="BI167" s="305"/>
      <c r="BJ167" s="305"/>
      <c r="BK167" s="305"/>
      <c r="BL167" s="305"/>
      <c r="BM167" s="305"/>
      <c r="BN167" s="305"/>
      <c r="BO167" s="305"/>
      <c r="BP167" s="305"/>
      <c r="BQ167" s="305"/>
      <c r="BR167" s="305"/>
      <c r="BS167" s="305"/>
      <c r="BT167" s="305"/>
      <c r="BU167" s="305"/>
      <c r="BV167" s="305"/>
      <c r="BW167" s="305"/>
      <c r="BX167" s="305"/>
      <c r="BY167" s="305"/>
      <c r="BZ167" s="305"/>
      <c r="CA167" s="305"/>
      <c r="CB167" s="305"/>
      <c r="CC167" s="305"/>
      <c r="CD167" s="305"/>
    </row>
    <row r="168" spans="1:82" x14ac:dyDescent="0.3">
      <c r="A168" s="293" t="s">
        <v>566</v>
      </c>
      <c r="B168" s="304">
        <v>4.6199999999999998E-2</v>
      </c>
      <c r="C168" s="304">
        <v>4.9999999999999996E-2</v>
      </c>
      <c r="D168" s="295">
        <v>795787.89</v>
      </c>
      <c r="E168" s="295">
        <v>795787.89</v>
      </c>
      <c r="F168" s="295">
        <v>795787.89</v>
      </c>
      <c r="G168" s="295">
        <v>795787.89</v>
      </c>
      <c r="H168" s="295">
        <v>795787.89</v>
      </c>
      <c r="I168" s="295">
        <v>795787.89</v>
      </c>
      <c r="J168" s="295">
        <v>795787.89</v>
      </c>
      <c r="K168" s="295">
        <v>795787.89</v>
      </c>
      <c r="L168" s="295">
        <v>795787.89</v>
      </c>
      <c r="M168" s="295">
        <v>795787.89</v>
      </c>
      <c r="N168" s="295">
        <v>795787.89</v>
      </c>
      <c r="O168" s="295">
        <v>795787.89</v>
      </c>
      <c r="P168" s="295">
        <f t="shared" si="23"/>
        <v>9549454.6799999997</v>
      </c>
      <c r="Q168" s="295">
        <v>795787.89</v>
      </c>
      <c r="R168" s="295">
        <v>795787.89</v>
      </c>
      <c r="S168" s="295">
        <v>795787.89</v>
      </c>
      <c r="T168" s="295">
        <v>795787.89</v>
      </c>
      <c r="U168" s="295">
        <v>795787.89</v>
      </c>
      <c r="V168" s="295">
        <v>795787.89</v>
      </c>
      <c r="W168" s="295">
        <v>795787.89</v>
      </c>
      <c r="X168" s="295">
        <v>795787.89</v>
      </c>
      <c r="Y168" s="295">
        <v>795787.89</v>
      </c>
      <c r="Z168" s="295">
        <v>795787.89</v>
      </c>
      <c r="AA168" s="295">
        <v>795787.89</v>
      </c>
      <c r="AB168" s="295">
        <v>795787.89</v>
      </c>
      <c r="AC168" s="295">
        <f t="shared" si="24"/>
        <v>9549454.6799999997</v>
      </c>
      <c r="AD168" s="295"/>
      <c r="AE168" s="305">
        <v>3063.7799999999997</v>
      </c>
      <c r="AF168" s="305">
        <v>3063.7799999999997</v>
      </c>
      <c r="AG168" s="305">
        <v>3063.7799999999997</v>
      </c>
      <c r="AH168" s="305">
        <v>3063.7799999999997</v>
      </c>
      <c r="AI168" s="305">
        <v>3063.7799999999997</v>
      </c>
      <c r="AJ168" s="305">
        <v>3063.7799999999997</v>
      </c>
      <c r="AK168" s="305">
        <f t="shared" si="29"/>
        <v>3063.78</v>
      </c>
      <c r="AL168" s="305">
        <f t="shared" si="29"/>
        <v>3063.78</v>
      </c>
      <c r="AM168" s="305">
        <f t="shared" si="29"/>
        <v>3063.78</v>
      </c>
      <c r="AN168" s="305">
        <f t="shared" si="28"/>
        <v>3063.78</v>
      </c>
      <c r="AO168" s="305">
        <f t="shared" si="28"/>
        <v>3063.78</v>
      </c>
      <c r="AP168" s="305">
        <f t="shared" si="28"/>
        <v>3063.78</v>
      </c>
      <c r="AQ168" s="295">
        <f t="shared" si="25"/>
        <v>36765.359999999993</v>
      </c>
      <c r="AR168" s="305">
        <f t="shared" si="27"/>
        <v>3315.78</v>
      </c>
      <c r="AS168" s="305">
        <f t="shared" si="27"/>
        <v>3315.78</v>
      </c>
      <c r="AT168" s="305">
        <f t="shared" si="27"/>
        <v>3315.78</v>
      </c>
      <c r="AU168" s="305">
        <f t="shared" si="27"/>
        <v>3315.78</v>
      </c>
      <c r="AV168" s="305">
        <f t="shared" si="27"/>
        <v>3315.78</v>
      </c>
      <c r="AW168" s="305">
        <f t="shared" si="27"/>
        <v>3315.78</v>
      </c>
      <c r="AX168" s="305">
        <f t="shared" si="22"/>
        <v>3315.78</v>
      </c>
      <c r="AY168" s="305">
        <f t="shared" si="22"/>
        <v>3315.78</v>
      </c>
      <c r="AZ168" s="305">
        <f t="shared" si="22"/>
        <v>3315.78</v>
      </c>
      <c r="BA168" s="305">
        <f t="shared" si="22"/>
        <v>3315.78</v>
      </c>
      <c r="BB168" s="305">
        <f t="shared" si="22"/>
        <v>3315.78</v>
      </c>
      <c r="BC168" s="305">
        <f t="shared" si="22"/>
        <v>3315.78</v>
      </c>
      <c r="BD168" s="295">
        <f t="shared" si="26"/>
        <v>39789.359999999993</v>
      </c>
      <c r="BE168" s="305"/>
      <c r="BF168" s="305"/>
      <c r="BG168" s="305"/>
      <c r="BH168" s="305"/>
      <c r="BI168" s="305"/>
      <c r="BJ168" s="305"/>
      <c r="BK168" s="305"/>
      <c r="BL168" s="305"/>
      <c r="BM168" s="305"/>
      <c r="BN168" s="305"/>
      <c r="BO168" s="305"/>
      <c r="BP168" s="305"/>
      <c r="BQ168" s="305"/>
      <c r="BR168" s="305"/>
      <c r="BS168" s="305"/>
      <c r="BT168" s="305"/>
      <c r="BU168" s="305"/>
      <c r="BV168" s="305"/>
      <c r="BW168" s="305"/>
      <c r="BX168" s="305"/>
      <c r="BY168" s="305"/>
      <c r="BZ168" s="305"/>
      <c r="CA168" s="305"/>
      <c r="CB168" s="305"/>
      <c r="CC168" s="305"/>
      <c r="CD168" s="305"/>
    </row>
    <row r="169" spans="1:82" x14ac:dyDescent="0.3">
      <c r="A169" s="293" t="s">
        <v>567</v>
      </c>
      <c r="B169" s="304">
        <v>5.74E-2</v>
      </c>
      <c r="C169" s="304">
        <v>6.9599999999999995E-2</v>
      </c>
      <c r="D169" s="295">
        <v>959617.2</v>
      </c>
      <c r="E169" s="295">
        <v>959617.2</v>
      </c>
      <c r="F169" s="295">
        <v>959617.2</v>
      </c>
      <c r="G169" s="295">
        <v>959617.2</v>
      </c>
      <c r="H169" s="295">
        <v>959617.2</v>
      </c>
      <c r="I169" s="295">
        <v>959617.2</v>
      </c>
      <c r="J169" s="295">
        <v>959617.2</v>
      </c>
      <c r="K169" s="295">
        <v>959617.2</v>
      </c>
      <c r="L169" s="295">
        <v>959617.2</v>
      </c>
      <c r="M169" s="295">
        <v>959617.2</v>
      </c>
      <c r="N169" s="295">
        <v>959617.2</v>
      </c>
      <c r="O169" s="295">
        <v>959617.2</v>
      </c>
      <c r="P169" s="295">
        <f t="shared" si="23"/>
        <v>11515406.399999999</v>
      </c>
      <c r="Q169" s="295">
        <v>1059617.2</v>
      </c>
      <c r="R169" s="295">
        <v>1059617.2</v>
      </c>
      <c r="S169" s="295">
        <v>1059617.2</v>
      </c>
      <c r="T169" s="295">
        <v>1059617.2</v>
      </c>
      <c r="U169" s="295">
        <v>1059617.2</v>
      </c>
      <c r="V169" s="295">
        <v>1059617.2</v>
      </c>
      <c r="W169" s="295">
        <v>1059617.2</v>
      </c>
      <c r="X169" s="295">
        <v>1059617.2</v>
      </c>
      <c r="Y169" s="295">
        <v>1059617.2</v>
      </c>
      <c r="Z169" s="295">
        <v>1059617.2</v>
      </c>
      <c r="AA169" s="295">
        <v>1059617.2</v>
      </c>
      <c r="AB169" s="295">
        <v>1059617.2</v>
      </c>
      <c r="AC169" s="295">
        <f t="shared" si="24"/>
        <v>12715406.399999997</v>
      </c>
      <c r="AD169" s="295"/>
      <c r="AE169" s="305">
        <v>4590.16</v>
      </c>
      <c r="AF169" s="305">
        <v>4590.16</v>
      </c>
      <c r="AG169" s="305">
        <v>4590.16</v>
      </c>
      <c r="AH169" s="305">
        <v>4590.16</v>
      </c>
      <c r="AI169" s="305">
        <v>4590.16</v>
      </c>
      <c r="AJ169" s="305">
        <v>4590.16</v>
      </c>
      <c r="AK169" s="305">
        <f t="shared" si="29"/>
        <v>4590.17</v>
      </c>
      <c r="AL169" s="305">
        <f t="shared" si="29"/>
        <v>4590.17</v>
      </c>
      <c r="AM169" s="305">
        <f t="shared" si="29"/>
        <v>4590.17</v>
      </c>
      <c r="AN169" s="305">
        <f t="shared" si="28"/>
        <v>4590.17</v>
      </c>
      <c r="AO169" s="305">
        <f t="shared" si="28"/>
        <v>4590.17</v>
      </c>
      <c r="AP169" s="305">
        <f t="shared" si="28"/>
        <v>4590.17</v>
      </c>
      <c r="AQ169" s="295">
        <f t="shared" si="25"/>
        <v>55081.979999999989</v>
      </c>
      <c r="AR169" s="305">
        <f t="shared" si="27"/>
        <v>6145.78</v>
      </c>
      <c r="AS169" s="305">
        <f t="shared" si="27"/>
        <v>6145.78</v>
      </c>
      <c r="AT169" s="305">
        <f t="shared" si="27"/>
        <v>6145.78</v>
      </c>
      <c r="AU169" s="305">
        <f t="shared" si="27"/>
        <v>6145.78</v>
      </c>
      <c r="AV169" s="305">
        <f t="shared" si="27"/>
        <v>6145.78</v>
      </c>
      <c r="AW169" s="305">
        <f t="shared" si="27"/>
        <v>6145.78</v>
      </c>
      <c r="AX169" s="305">
        <f t="shared" si="22"/>
        <v>6145.78</v>
      </c>
      <c r="AY169" s="305">
        <f t="shared" si="22"/>
        <v>6145.78</v>
      </c>
      <c r="AZ169" s="305">
        <f t="shared" si="22"/>
        <v>6145.78</v>
      </c>
      <c r="BA169" s="305">
        <f t="shared" si="22"/>
        <v>6145.78</v>
      </c>
      <c r="BB169" s="305">
        <f t="shared" si="22"/>
        <v>6145.78</v>
      </c>
      <c r="BC169" s="305">
        <f t="shared" si="22"/>
        <v>6145.78</v>
      </c>
      <c r="BD169" s="295">
        <f t="shared" si="26"/>
        <v>73749.36</v>
      </c>
      <c r="BE169" s="305"/>
      <c r="BF169" s="305"/>
      <c r="BG169" s="305"/>
      <c r="BH169" s="305"/>
      <c r="BI169" s="305"/>
      <c r="BJ169" s="305"/>
      <c r="BK169" s="305"/>
      <c r="BL169" s="305"/>
      <c r="BM169" s="305"/>
      <c r="BN169" s="305"/>
      <c r="BO169" s="305"/>
      <c r="BP169" s="305"/>
      <c r="BQ169" s="305"/>
      <c r="BR169" s="305"/>
      <c r="BS169" s="305"/>
      <c r="BT169" s="305"/>
      <c r="BU169" s="305"/>
      <c r="BV169" s="305"/>
      <c r="BW169" s="305"/>
      <c r="BX169" s="305"/>
      <c r="BY169" s="305"/>
      <c r="BZ169" s="305"/>
      <c r="CA169" s="305"/>
      <c r="CB169" s="305"/>
      <c r="CC169" s="305"/>
      <c r="CD169" s="305"/>
    </row>
    <row r="170" spans="1:82" x14ac:dyDescent="0.3">
      <c r="A170" s="293" t="s">
        <v>568</v>
      </c>
      <c r="B170" s="304">
        <v>5.8099999999999999E-2</v>
      </c>
      <c r="C170" s="304">
        <v>6.989999999999999E-2</v>
      </c>
      <c r="D170" s="295">
        <v>959028.11</v>
      </c>
      <c r="E170" s="295">
        <v>959028.11</v>
      </c>
      <c r="F170" s="295">
        <v>959028.11</v>
      </c>
      <c r="G170" s="295">
        <v>959028.11</v>
      </c>
      <c r="H170" s="295">
        <v>959028.11</v>
      </c>
      <c r="I170" s="295">
        <v>959028.11</v>
      </c>
      <c r="J170" s="295">
        <v>959028.11</v>
      </c>
      <c r="K170" s="295">
        <v>959028.11</v>
      </c>
      <c r="L170" s="295">
        <v>959028.11</v>
      </c>
      <c r="M170" s="295">
        <v>959028.11</v>
      </c>
      <c r="N170" s="295">
        <v>959028.11</v>
      </c>
      <c r="O170" s="295">
        <v>959028.11</v>
      </c>
      <c r="P170" s="295">
        <f t="shared" si="23"/>
        <v>11508337.319999998</v>
      </c>
      <c r="Q170" s="295">
        <v>959028.11</v>
      </c>
      <c r="R170" s="295">
        <v>959028.11</v>
      </c>
      <c r="S170" s="295">
        <v>959028.11</v>
      </c>
      <c r="T170" s="295">
        <v>959028.11</v>
      </c>
      <c r="U170" s="295">
        <v>959028.11</v>
      </c>
      <c r="V170" s="295">
        <v>959028.11</v>
      </c>
      <c r="W170" s="295">
        <v>959028.11</v>
      </c>
      <c r="X170" s="295">
        <v>959028.11</v>
      </c>
      <c r="Y170" s="295">
        <v>959028.11</v>
      </c>
      <c r="Z170" s="295">
        <v>959028.11</v>
      </c>
      <c r="AA170" s="295">
        <v>959028.11</v>
      </c>
      <c r="AB170" s="295">
        <v>959028.11</v>
      </c>
      <c r="AC170" s="295">
        <f t="shared" si="24"/>
        <v>11508337.319999998</v>
      </c>
      <c r="AD170" s="295"/>
      <c r="AE170" s="305">
        <v>4643.29</v>
      </c>
      <c r="AF170" s="305">
        <v>4643.29</v>
      </c>
      <c r="AG170" s="305">
        <v>4643.29</v>
      </c>
      <c r="AH170" s="305">
        <v>4643.29</v>
      </c>
      <c r="AI170" s="305">
        <v>4643.29</v>
      </c>
      <c r="AJ170" s="305">
        <v>4643.29</v>
      </c>
      <c r="AK170" s="305">
        <f t="shared" si="29"/>
        <v>4643.29</v>
      </c>
      <c r="AL170" s="305">
        <f t="shared" si="29"/>
        <v>4643.29</v>
      </c>
      <c r="AM170" s="305">
        <f t="shared" si="29"/>
        <v>4643.29</v>
      </c>
      <c r="AN170" s="305">
        <f t="shared" si="28"/>
        <v>4643.29</v>
      </c>
      <c r="AO170" s="305">
        <f t="shared" si="28"/>
        <v>4643.29</v>
      </c>
      <c r="AP170" s="305">
        <f t="shared" si="28"/>
        <v>4643.29</v>
      </c>
      <c r="AQ170" s="295">
        <f t="shared" si="25"/>
        <v>55719.48</v>
      </c>
      <c r="AR170" s="305">
        <f t="shared" si="27"/>
        <v>5586.34</v>
      </c>
      <c r="AS170" s="305">
        <f t="shared" si="27"/>
        <v>5586.34</v>
      </c>
      <c r="AT170" s="305">
        <f t="shared" si="27"/>
        <v>5586.34</v>
      </c>
      <c r="AU170" s="305">
        <f t="shared" si="27"/>
        <v>5586.34</v>
      </c>
      <c r="AV170" s="305">
        <f t="shared" si="27"/>
        <v>5586.34</v>
      </c>
      <c r="AW170" s="305">
        <f t="shared" si="27"/>
        <v>5586.34</v>
      </c>
      <c r="AX170" s="305">
        <f t="shared" si="22"/>
        <v>5586.34</v>
      </c>
      <c r="AY170" s="305">
        <f t="shared" si="22"/>
        <v>5586.34</v>
      </c>
      <c r="AZ170" s="305">
        <f t="shared" si="22"/>
        <v>5586.34</v>
      </c>
      <c r="BA170" s="305">
        <f t="shared" si="22"/>
        <v>5586.34</v>
      </c>
      <c r="BB170" s="305">
        <f t="shared" si="22"/>
        <v>5586.34</v>
      </c>
      <c r="BC170" s="305">
        <f t="shared" si="22"/>
        <v>5586.34</v>
      </c>
      <c r="BD170" s="295">
        <f t="shared" si="26"/>
        <v>67036.079999999987</v>
      </c>
      <c r="BE170" s="305"/>
      <c r="BF170" s="305"/>
      <c r="BG170" s="305"/>
      <c r="BH170" s="305"/>
      <c r="BI170" s="305"/>
      <c r="BJ170" s="305"/>
      <c r="BK170" s="305"/>
      <c r="BL170" s="305"/>
      <c r="BM170" s="305"/>
      <c r="BN170" s="305"/>
      <c r="BO170" s="305"/>
      <c r="BP170" s="305"/>
      <c r="BQ170" s="305"/>
      <c r="BR170" s="305"/>
      <c r="BS170" s="305"/>
      <c r="BT170" s="305"/>
      <c r="BU170" s="305"/>
      <c r="BV170" s="305"/>
      <c r="BW170" s="305"/>
      <c r="BX170" s="305"/>
      <c r="BY170" s="305"/>
      <c r="BZ170" s="305"/>
      <c r="CA170" s="305"/>
      <c r="CB170" s="305"/>
      <c r="CC170" s="305"/>
      <c r="CD170" s="305"/>
    </row>
    <row r="171" spans="1:82" x14ac:dyDescent="0.3">
      <c r="A171" s="293" t="s">
        <v>569</v>
      </c>
      <c r="B171" s="304">
        <v>7.0199999999999999E-2</v>
      </c>
      <c r="C171" s="304">
        <v>6.5300000000000011E-2</v>
      </c>
      <c r="D171" s="295">
        <v>263045.52</v>
      </c>
      <c r="E171" s="295">
        <v>263045.52</v>
      </c>
      <c r="F171" s="295">
        <v>263045.52</v>
      </c>
      <c r="G171" s="295">
        <v>263045.52</v>
      </c>
      <c r="H171" s="295">
        <v>263045.52</v>
      </c>
      <c r="I171" s="295">
        <v>263045.52</v>
      </c>
      <c r="J171" s="295">
        <v>263045.52</v>
      </c>
      <c r="K171" s="295">
        <v>263045.52</v>
      </c>
      <c r="L171" s="295">
        <v>263045.52</v>
      </c>
      <c r="M171" s="295">
        <v>263045.52</v>
      </c>
      <c r="N171" s="295">
        <v>263045.52</v>
      </c>
      <c r="O171" s="295">
        <v>263045.52</v>
      </c>
      <c r="P171" s="295">
        <f t="shared" si="23"/>
        <v>3156546.24</v>
      </c>
      <c r="Q171" s="295">
        <v>263045.52</v>
      </c>
      <c r="R171" s="295">
        <v>263045.52</v>
      </c>
      <c r="S171" s="295">
        <v>263045.52</v>
      </c>
      <c r="T171" s="295">
        <v>263045.52</v>
      </c>
      <c r="U171" s="295">
        <v>263045.52</v>
      </c>
      <c r="V171" s="295">
        <v>263045.52</v>
      </c>
      <c r="W171" s="295">
        <v>263045.52</v>
      </c>
      <c r="X171" s="295">
        <v>263045.52</v>
      </c>
      <c r="Y171" s="295">
        <v>263045.52</v>
      </c>
      <c r="Z171" s="295">
        <v>263045.52</v>
      </c>
      <c r="AA171" s="295">
        <v>263045.52</v>
      </c>
      <c r="AB171" s="295">
        <v>263045.52</v>
      </c>
      <c r="AC171" s="295">
        <f t="shared" si="24"/>
        <v>3156546.24</v>
      </c>
      <c r="AD171" s="295"/>
      <c r="AE171" s="305">
        <v>1538.8200000000002</v>
      </c>
      <c r="AF171" s="305">
        <v>1538.8200000000002</v>
      </c>
      <c r="AG171" s="305">
        <v>1538.8200000000002</v>
      </c>
      <c r="AH171" s="305">
        <v>1538.8200000000002</v>
      </c>
      <c r="AI171" s="305">
        <v>1538.8200000000002</v>
      </c>
      <c r="AJ171" s="305">
        <v>1538.8200000000002</v>
      </c>
      <c r="AK171" s="305">
        <f t="shared" si="29"/>
        <v>1538.82</v>
      </c>
      <c r="AL171" s="305">
        <f t="shared" si="29"/>
        <v>1538.82</v>
      </c>
      <c r="AM171" s="305">
        <f t="shared" si="29"/>
        <v>1538.82</v>
      </c>
      <c r="AN171" s="305">
        <f t="shared" si="28"/>
        <v>1538.82</v>
      </c>
      <c r="AO171" s="305">
        <f t="shared" si="28"/>
        <v>1538.82</v>
      </c>
      <c r="AP171" s="305">
        <f t="shared" si="28"/>
        <v>1538.82</v>
      </c>
      <c r="AQ171" s="295">
        <f t="shared" si="25"/>
        <v>18465.84</v>
      </c>
      <c r="AR171" s="305">
        <f t="shared" si="27"/>
        <v>1431.41</v>
      </c>
      <c r="AS171" s="305">
        <f t="shared" si="27"/>
        <v>1431.41</v>
      </c>
      <c r="AT171" s="305">
        <f t="shared" si="27"/>
        <v>1431.41</v>
      </c>
      <c r="AU171" s="305">
        <f t="shared" si="27"/>
        <v>1431.41</v>
      </c>
      <c r="AV171" s="305">
        <f t="shared" si="27"/>
        <v>1431.41</v>
      </c>
      <c r="AW171" s="305">
        <f t="shared" si="27"/>
        <v>1431.41</v>
      </c>
      <c r="AX171" s="305">
        <f t="shared" si="22"/>
        <v>1431.41</v>
      </c>
      <c r="AY171" s="305">
        <f t="shared" si="22"/>
        <v>1431.41</v>
      </c>
      <c r="AZ171" s="305">
        <f t="shared" si="22"/>
        <v>1431.41</v>
      </c>
      <c r="BA171" s="305">
        <f t="shared" si="22"/>
        <v>1431.41</v>
      </c>
      <c r="BB171" s="305">
        <f t="shared" si="22"/>
        <v>1431.41</v>
      </c>
      <c r="BC171" s="305">
        <f t="shared" si="22"/>
        <v>1431.41</v>
      </c>
      <c r="BD171" s="295">
        <f t="shared" si="26"/>
        <v>17176.920000000002</v>
      </c>
      <c r="BE171" s="305"/>
      <c r="BF171" s="305"/>
      <c r="BG171" s="305"/>
      <c r="BH171" s="305"/>
      <c r="BI171" s="305"/>
      <c r="BJ171" s="305"/>
      <c r="BK171" s="305"/>
      <c r="BL171" s="305"/>
      <c r="BM171" s="305"/>
      <c r="BN171" s="305"/>
      <c r="BO171" s="305"/>
      <c r="BP171" s="305"/>
      <c r="BQ171" s="305"/>
      <c r="BR171" s="305"/>
      <c r="BS171" s="305"/>
      <c r="BT171" s="305"/>
      <c r="BU171" s="305"/>
      <c r="BV171" s="305"/>
      <c r="BW171" s="305"/>
      <c r="BX171" s="305"/>
      <c r="BY171" s="305"/>
      <c r="BZ171" s="305"/>
      <c r="CA171" s="305"/>
      <c r="CB171" s="305"/>
      <c r="CC171" s="305"/>
      <c r="CD171" s="305"/>
    </row>
    <row r="172" spans="1:82" x14ac:dyDescent="0.3">
      <c r="A172" s="293" t="s">
        <v>570</v>
      </c>
      <c r="B172" s="304">
        <v>3.1699999999999999E-2</v>
      </c>
      <c r="C172" s="304">
        <v>4.6500000000000007E-2</v>
      </c>
      <c r="D172" s="295">
        <v>3155168.07</v>
      </c>
      <c r="E172" s="295">
        <v>3155168.07</v>
      </c>
      <c r="F172" s="295">
        <v>3155168.07</v>
      </c>
      <c r="G172" s="295">
        <v>3155168.07</v>
      </c>
      <c r="H172" s="295">
        <v>3155168.07</v>
      </c>
      <c r="I172" s="295">
        <v>3155168.07</v>
      </c>
      <c r="J172" s="295">
        <v>3155168.07</v>
      </c>
      <c r="K172" s="295">
        <v>3155168.07</v>
      </c>
      <c r="L172" s="295">
        <v>3155168.07</v>
      </c>
      <c r="M172" s="295">
        <v>3155168.07</v>
      </c>
      <c r="N172" s="295">
        <v>3155168.07</v>
      </c>
      <c r="O172" s="295">
        <v>3155168.07</v>
      </c>
      <c r="P172" s="295">
        <f t="shared" si="23"/>
        <v>37862016.839999996</v>
      </c>
      <c r="Q172" s="295">
        <v>3155168.07</v>
      </c>
      <c r="R172" s="295">
        <v>3155168.07</v>
      </c>
      <c r="S172" s="295">
        <v>3155168.07</v>
      </c>
      <c r="T172" s="295">
        <v>3155168.07</v>
      </c>
      <c r="U172" s="295">
        <v>3155168.07</v>
      </c>
      <c r="V172" s="295">
        <v>3155168.07</v>
      </c>
      <c r="W172" s="295">
        <v>3155168.07</v>
      </c>
      <c r="X172" s="295">
        <v>3155168.07</v>
      </c>
      <c r="Y172" s="295">
        <v>3155168.07</v>
      </c>
      <c r="Z172" s="295">
        <v>3155168.07</v>
      </c>
      <c r="AA172" s="295">
        <v>3155168.07</v>
      </c>
      <c r="AB172" s="295">
        <v>3155168.07</v>
      </c>
      <c r="AC172" s="295">
        <f t="shared" si="24"/>
        <v>37862016.839999996</v>
      </c>
      <c r="AD172" s="295"/>
      <c r="AE172" s="305">
        <v>8334.9</v>
      </c>
      <c r="AF172" s="305">
        <v>8334.9</v>
      </c>
      <c r="AG172" s="305">
        <v>8334.9</v>
      </c>
      <c r="AH172" s="305">
        <v>8334.9</v>
      </c>
      <c r="AI172" s="305">
        <v>8334.9</v>
      </c>
      <c r="AJ172" s="305">
        <v>8334.9</v>
      </c>
      <c r="AK172" s="305">
        <f t="shared" si="29"/>
        <v>8334.9</v>
      </c>
      <c r="AL172" s="305">
        <f t="shared" si="29"/>
        <v>8334.9</v>
      </c>
      <c r="AM172" s="305">
        <f t="shared" si="29"/>
        <v>8334.9</v>
      </c>
      <c r="AN172" s="305">
        <f t="shared" si="28"/>
        <v>8334.9</v>
      </c>
      <c r="AO172" s="305">
        <f t="shared" si="28"/>
        <v>8334.9</v>
      </c>
      <c r="AP172" s="305">
        <f t="shared" si="28"/>
        <v>8334.9</v>
      </c>
      <c r="AQ172" s="295">
        <f t="shared" si="25"/>
        <v>100018.79999999997</v>
      </c>
      <c r="AR172" s="305">
        <f t="shared" si="27"/>
        <v>12226.28</v>
      </c>
      <c r="AS172" s="305">
        <f t="shared" si="27"/>
        <v>12226.28</v>
      </c>
      <c r="AT172" s="305">
        <f t="shared" si="27"/>
        <v>12226.28</v>
      </c>
      <c r="AU172" s="305">
        <f t="shared" si="27"/>
        <v>12226.28</v>
      </c>
      <c r="AV172" s="305">
        <f t="shared" si="27"/>
        <v>12226.28</v>
      </c>
      <c r="AW172" s="305">
        <f t="shared" si="27"/>
        <v>12226.28</v>
      </c>
      <c r="AX172" s="305">
        <f t="shared" si="22"/>
        <v>12226.28</v>
      </c>
      <c r="AY172" s="305">
        <f t="shared" si="22"/>
        <v>12226.28</v>
      </c>
      <c r="AZ172" s="305">
        <f t="shared" si="22"/>
        <v>12226.28</v>
      </c>
      <c r="BA172" s="305">
        <f t="shared" si="22"/>
        <v>12226.28</v>
      </c>
      <c r="BB172" s="305">
        <f t="shared" si="22"/>
        <v>12226.28</v>
      </c>
      <c r="BC172" s="305">
        <f t="shared" si="22"/>
        <v>12226.28</v>
      </c>
      <c r="BD172" s="295">
        <f t="shared" si="26"/>
        <v>146715.36000000002</v>
      </c>
      <c r="BE172" s="305"/>
      <c r="BF172" s="305"/>
      <c r="BG172" s="305"/>
      <c r="BH172" s="305"/>
      <c r="BI172" s="305"/>
      <c r="BJ172" s="305"/>
      <c r="BK172" s="305"/>
      <c r="BL172" s="305"/>
      <c r="BM172" s="305"/>
      <c r="BN172" s="305"/>
      <c r="BO172" s="305"/>
      <c r="BP172" s="305"/>
      <c r="BQ172" s="305"/>
      <c r="BR172" s="305"/>
      <c r="BS172" s="305"/>
      <c r="BT172" s="305"/>
      <c r="BU172" s="305"/>
      <c r="BV172" s="305"/>
      <c r="BW172" s="305"/>
      <c r="BX172" s="305"/>
      <c r="BY172" s="305"/>
      <c r="BZ172" s="305"/>
      <c r="CA172" s="305"/>
      <c r="CB172" s="305"/>
      <c r="CC172" s="305"/>
      <c r="CD172" s="305"/>
    </row>
    <row r="173" spans="1:82" x14ac:dyDescent="0.3">
      <c r="A173" s="293" t="s">
        <v>571</v>
      </c>
      <c r="B173" s="304">
        <v>0.1026</v>
      </c>
      <c r="C173" s="304">
        <v>0.15740000000000001</v>
      </c>
      <c r="D173" s="295">
        <v>472117.33</v>
      </c>
      <c r="E173" s="295">
        <v>472117.33</v>
      </c>
      <c r="F173" s="295">
        <v>472117.33</v>
      </c>
      <c r="G173" s="295">
        <v>472117.33</v>
      </c>
      <c r="H173" s="295">
        <v>472117.33</v>
      </c>
      <c r="I173" s="295">
        <v>472117.33</v>
      </c>
      <c r="J173" s="295">
        <v>472117.33</v>
      </c>
      <c r="K173" s="295">
        <v>472117.33</v>
      </c>
      <c r="L173" s="295">
        <v>472117.33</v>
      </c>
      <c r="M173" s="295">
        <v>472117.33</v>
      </c>
      <c r="N173" s="295">
        <v>472117.33</v>
      </c>
      <c r="O173" s="295">
        <v>472117.33</v>
      </c>
      <c r="P173" s="295">
        <f t="shared" si="23"/>
        <v>5665407.96</v>
      </c>
      <c r="Q173" s="295">
        <v>472117.33</v>
      </c>
      <c r="R173" s="295">
        <v>472117.33</v>
      </c>
      <c r="S173" s="295">
        <v>472117.33</v>
      </c>
      <c r="T173" s="295">
        <v>472117.33</v>
      </c>
      <c r="U173" s="295">
        <v>472117.33</v>
      </c>
      <c r="V173" s="295">
        <v>472117.33</v>
      </c>
      <c r="W173" s="295">
        <v>472117.33</v>
      </c>
      <c r="X173" s="295">
        <v>472117.33</v>
      </c>
      <c r="Y173" s="295">
        <v>472117.33</v>
      </c>
      <c r="Z173" s="295">
        <v>472117.33</v>
      </c>
      <c r="AA173" s="295">
        <v>472117.33</v>
      </c>
      <c r="AB173" s="295">
        <v>472117.33</v>
      </c>
      <c r="AC173" s="295">
        <f t="shared" si="24"/>
        <v>5665407.96</v>
      </c>
      <c r="AD173" s="295"/>
      <c r="AE173" s="305">
        <v>4036.61</v>
      </c>
      <c r="AF173" s="305">
        <v>4036.61</v>
      </c>
      <c r="AG173" s="305">
        <v>4036.61</v>
      </c>
      <c r="AH173" s="305">
        <v>4036.61</v>
      </c>
      <c r="AI173" s="305">
        <v>4036.61</v>
      </c>
      <c r="AJ173" s="305">
        <v>4036.61</v>
      </c>
      <c r="AK173" s="305">
        <f t="shared" si="29"/>
        <v>4036.6</v>
      </c>
      <c r="AL173" s="305">
        <f t="shared" si="29"/>
        <v>4036.6</v>
      </c>
      <c r="AM173" s="305">
        <f t="shared" si="29"/>
        <v>4036.6</v>
      </c>
      <c r="AN173" s="305">
        <f t="shared" si="28"/>
        <v>4036.6</v>
      </c>
      <c r="AO173" s="305">
        <f t="shared" si="28"/>
        <v>4036.6</v>
      </c>
      <c r="AP173" s="305">
        <f t="shared" si="28"/>
        <v>4036.6</v>
      </c>
      <c r="AQ173" s="295">
        <f t="shared" si="25"/>
        <v>48439.259999999995</v>
      </c>
      <c r="AR173" s="305">
        <f t="shared" si="27"/>
        <v>6192.61</v>
      </c>
      <c r="AS173" s="305">
        <f t="shared" si="27"/>
        <v>6192.61</v>
      </c>
      <c r="AT173" s="305">
        <f t="shared" si="27"/>
        <v>6192.61</v>
      </c>
      <c r="AU173" s="305">
        <f t="shared" si="27"/>
        <v>6192.61</v>
      </c>
      <c r="AV173" s="305">
        <f t="shared" si="27"/>
        <v>6192.61</v>
      </c>
      <c r="AW173" s="305">
        <f t="shared" si="27"/>
        <v>6192.61</v>
      </c>
      <c r="AX173" s="305">
        <f t="shared" si="22"/>
        <v>6192.61</v>
      </c>
      <c r="AY173" s="305">
        <f t="shared" si="22"/>
        <v>6192.61</v>
      </c>
      <c r="AZ173" s="305">
        <f t="shared" si="22"/>
        <v>6192.61</v>
      </c>
      <c r="BA173" s="305">
        <f t="shared" si="22"/>
        <v>6192.61</v>
      </c>
      <c r="BB173" s="305">
        <f t="shared" si="22"/>
        <v>6192.61</v>
      </c>
      <c r="BC173" s="305">
        <f t="shared" si="22"/>
        <v>6192.61</v>
      </c>
      <c r="BD173" s="295">
        <f t="shared" si="26"/>
        <v>74311.319999999992</v>
      </c>
      <c r="BE173" s="305"/>
      <c r="BF173" s="305"/>
      <c r="BG173" s="305"/>
      <c r="BH173" s="305"/>
      <c r="BI173" s="305"/>
      <c r="BJ173" s="305"/>
      <c r="BK173" s="305"/>
      <c r="BL173" s="305"/>
      <c r="BM173" s="305"/>
      <c r="BN173" s="305"/>
      <c r="BO173" s="305"/>
      <c r="BP173" s="305"/>
      <c r="BQ173" s="305"/>
      <c r="BR173" s="305"/>
      <c r="BS173" s="305"/>
      <c r="BT173" s="305"/>
      <c r="BU173" s="305"/>
      <c r="BV173" s="305"/>
      <c r="BW173" s="305"/>
      <c r="BX173" s="305"/>
      <c r="BY173" s="305"/>
      <c r="BZ173" s="305"/>
      <c r="CA173" s="305"/>
      <c r="CB173" s="305"/>
      <c r="CC173" s="305"/>
      <c r="CD173" s="305"/>
    </row>
    <row r="174" spans="1:82" x14ac:dyDescent="0.3">
      <c r="A174" s="293" t="s">
        <v>572</v>
      </c>
      <c r="B174" s="304">
        <v>3.6400000000000002E-2</v>
      </c>
      <c r="C174" s="304">
        <v>3.8899999999999997E-2</v>
      </c>
      <c r="D174" s="295">
        <v>1997091.15</v>
      </c>
      <c r="E174" s="295">
        <v>1997091.15</v>
      </c>
      <c r="F174" s="295">
        <v>1997091.15</v>
      </c>
      <c r="G174" s="295">
        <v>1997091.15</v>
      </c>
      <c r="H174" s="295">
        <v>1997091.15</v>
      </c>
      <c r="I174" s="295">
        <v>1997091.15</v>
      </c>
      <c r="J174" s="295">
        <v>1997091.15</v>
      </c>
      <c r="K174" s="295">
        <v>1997091.15</v>
      </c>
      <c r="L174" s="295">
        <v>1997091.15</v>
      </c>
      <c r="M174" s="295">
        <v>5334957.0449999999</v>
      </c>
      <c r="N174" s="295">
        <v>8672822.9399999995</v>
      </c>
      <c r="O174" s="295">
        <v>8672822.9399999995</v>
      </c>
      <c r="P174" s="295">
        <f t="shared" si="23"/>
        <v>40654423.274999999</v>
      </c>
      <c r="Q174" s="295">
        <v>8672822.9399999995</v>
      </c>
      <c r="R174" s="295">
        <v>8672822.9399999995</v>
      </c>
      <c r="S174" s="295">
        <v>8672822.9399999995</v>
      </c>
      <c r="T174" s="295">
        <v>8672822.9399999995</v>
      </c>
      <c r="U174" s="295">
        <v>8672822.9399999995</v>
      </c>
      <c r="V174" s="295">
        <v>8672822.9399999995</v>
      </c>
      <c r="W174" s="295">
        <v>8672822.9399999995</v>
      </c>
      <c r="X174" s="295">
        <v>8672822.9399999995</v>
      </c>
      <c r="Y174" s="295">
        <v>8672822.9399999995</v>
      </c>
      <c r="Z174" s="295">
        <v>8672822.9399999995</v>
      </c>
      <c r="AA174" s="295">
        <v>8672822.9399999995</v>
      </c>
      <c r="AB174" s="295">
        <v>8672822.9399999995</v>
      </c>
      <c r="AC174" s="295">
        <f t="shared" si="24"/>
        <v>104073875.27999999</v>
      </c>
      <c r="AD174" s="295"/>
      <c r="AE174" s="305">
        <v>6057.85</v>
      </c>
      <c r="AF174" s="305">
        <v>6057.85</v>
      </c>
      <c r="AG174" s="305">
        <v>6057.85</v>
      </c>
      <c r="AH174" s="305">
        <v>6057.85</v>
      </c>
      <c r="AI174" s="305">
        <v>6057.85</v>
      </c>
      <c r="AJ174" s="305">
        <v>6057.85</v>
      </c>
      <c r="AK174" s="305">
        <f t="shared" si="29"/>
        <v>6057.84</v>
      </c>
      <c r="AL174" s="305">
        <f t="shared" si="29"/>
        <v>6057.84</v>
      </c>
      <c r="AM174" s="305">
        <f t="shared" si="29"/>
        <v>6057.84</v>
      </c>
      <c r="AN174" s="305">
        <f t="shared" si="28"/>
        <v>16182.7</v>
      </c>
      <c r="AO174" s="305">
        <f t="shared" si="28"/>
        <v>26307.56</v>
      </c>
      <c r="AP174" s="305">
        <f t="shared" si="28"/>
        <v>26307.56</v>
      </c>
      <c r="AQ174" s="295">
        <f t="shared" si="25"/>
        <v>123318.43999999999</v>
      </c>
      <c r="AR174" s="305">
        <f t="shared" si="27"/>
        <v>28114.400000000001</v>
      </c>
      <c r="AS174" s="305">
        <f t="shared" si="27"/>
        <v>28114.400000000001</v>
      </c>
      <c r="AT174" s="305">
        <f t="shared" si="27"/>
        <v>28114.400000000001</v>
      </c>
      <c r="AU174" s="305">
        <f t="shared" si="27"/>
        <v>28114.400000000001</v>
      </c>
      <c r="AV174" s="305">
        <f t="shared" si="27"/>
        <v>28114.400000000001</v>
      </c>
      <c r="AW174" s="305">
        <f t="shared" si="27"/>
        <v>28114.400000000001</v>
      </c>
      <c r="AX174" s="305">
        <f t="shared" si="22"/>
        <v>28114.400000000001</v>
      </c>
      <c r="AY174" s="305">
        <f t="shared" si="22"/>
        <v>28114.400000000001</v>
      </c>
      <c r="AZ174" s="305">
        <f t="shared" si="22"/>
        <v>28114.400000000001</v>
      </c>
      <c r="BA174" s="305">
        <f t="shared" si="22"/>
        <v>28114.400000000001</v>
      </c>
      <c r="BB174" s="305">
        <f t="shared" si="22"/>
        <v>28114.400000000001</v>
      </c>
      <c r="BC174" s="305">
        <f t="shared" si="22"/>
        <v>28114.400000000001</v>
      </c>
      <c r="BD174" s="295">
        <f t="shared" si="26"/>
        <v>337372.80000000005</v>
      </c>
      <c r="BE174" s="305"/>
      <c r="BF174" s="305"/>
      <c r="BG174" s="305"/>
      <c r="BH174" s="305"/>
      <c r="BI174" s="305"/>
      <c r="BJ174" s="305"/>
      <c r="BK174" s="305"/>
      <c r="BL174" s="305"/>
      <c r="BM174" s="305"/>
      <c r="BN174" s="305"/>
      <c r="BO174" s="305"/>
      <c r="BP174" s="305"/>
      <c r="BQ174" s="305"/>
      <c r="BR174" s="305"/>
      <c r="BS174" s="305"/>
      <c r="BT174" s="305"/>
      <c r="BU174" s="305"/>
      <c r="BV174" s="305"/>
      <c r="BW174" s="305"/>
      <c r="BX174" s="305"/>
      <c r="BY174" s="305"/>
      <c r="BZ174" s="305"/>
      <c r="CA174" s="305"/>
      <c r="CB174" s="305"/>
      <c r="CC174" s="305"/>
      <c r="CD174" s="305"/>
    </row>
    <row r="175" spans="1:82" x14ac:dyDescent="0.3">
      <c r="A175" s="293" t="s">
        <v>573</v>
      </c>
      <c r="B175" s="304">
        <v>3.6499999999999998E-2</v>
      </c>
      <c r="C175" s="304">
        <v>3.8500000000000006E-2</v>
      </c>
      <c r="D175" s="295">
        <v>622872.6</v>
      </c>
      <c r="E175" s="295">
        <v>622872.6</v>
      </c>
      <c r="F175" s="295">
        <v>622872.6</v>
      </c>
      <c r="G175" s="295">
        <v>622872.6</v>
      </c>
      <c r="H175" s="295">
        <v>622872.6</v>
      </c>
      <c r="I175" s="295">
        <v>622872.6</v>
      </c>
      <c r="J175" s="295">
        <v>622872.6</v>
      </c>
      <c r="K175" s="295">
        <v>622872.6</v>
      </c>
      <c r="L175" s="295">
        <v>622872.6</v>
      </c>
      <c r="M175" s="295">
        <v>622872.6</v>
      </c>
      <c r="N175" s="295">
        <v>622872.6</v>
      </c>
      <c r="O175" s="295">
        <v>622872.6</v>
      </c>
      <c r="P175" s="295">
        <f t="shared" si="23"/>
        <v>7474471.1999999983</v>
      </c>
      <c r="Q175" s="295">
        <v>622872.6</v>
      </c>
      <c r="R175" s="295">
        <v>622872.6</v>
      </c>
      <c r="S175" s="295">
        <v>622872.6</v>
      </c>
      <c r="T175" s="295">
        <v>622872.6</v>
      </c>
      <c r="U175" s="295">
        <v>622872.6</v>
      </c>
      <c r="V175" s="295">
        <v>622872.6</v>
      </c>
      <c r="W175" s="295">
        <v>622872.6</v>
      </c>
      <c r="X175" s="295">
        <v>622872.6</v>
      </c>
      <c r="Y175" s="295">
        <v>622872.6</v>
      </c>
      <c r="Z175" s="295">
        <v>622872.6</v>
      </c>
      <c r="AA175" s="295">
        <v>622872.6</v>
      </c>
      <c r="AB175" s="295">
        <v>622872.6</v>
      </c>
      <c r="AC175" s="295">
        <f t="shared" si="24"/>
        <v>7474471.1999999983</v>
      </c>
      <c r="AD175" s="295"/>
      <c r="AE175" s="305">
        <v>1894.57</v>
      </c>
      <c r="AF175" s="305">
        <v>1894.57</v>
      </c>
      <c r="AG175" s="305">
        <v>1894.57</v>
      </c>
      <c r="AH175" s="305">
        <v>1894.57</v>
      </c>
      <c r="AI175" s="305">
        <v>1894.57</v>
      </c>
      <c r="AJ175" s="305">
        <v>1894.57</v>
      </c>
      <c r="AK175" s="305">
        <f t="shared" si="29"/>
        <v>1894.57</v>
      </c>
      <c r="AL175" s="305">
        <f t="shared" si="29"/>
        <v>1894.57</v>
      </c>
      <c r="AM175" s="305">
        <f t="shared" si="29"/>
        <v>1894.57</v>
      </c>
      <c r="AN175" s="305">
        <f t="shared" si="28"/>
        <v>1894.57</v>
      </c>
      <c r="AO175" s="305">
        <f t="shared" si="28"/>
        <v>1894.57</v>
      </c>
      <c r="AP175" s="305">
        <f t="shared" si="28"/>
        <v>1894.57</v>
      </c>
      <c r="AQ175" s="295">
        <f t="shared" si="25"/>
        <v>22734.84</v>
      </c>
      <c r="AR175" s="305">
        <f t="shared" si="27"/>
        <v>1998.38</v>
      </c>
      <c r="AS175" s="305">
        <f t="shared" si="27"/>
        <v>1998.38</v>
      </c>
      <c r="AT175" s="305">
        <f t="shared" si="27"/>
        <v>1998.38</v>
      </c>
      <c r="AU175" s="305">
        <f t="shared" si="27"/>
        <v>1998.38</v>
      </c>
      <c r="AV175" s="305">
        <f t="shared" si="27"/>
        <v>1998.38</v>
      </c>
      <c r="AW175" s="305">
        <f t="shared" si="27"/>
        <v>1998.38</v>
      </c>
      <c r="AX175" s="305">
        <f t="shared" si="22"/>
        <v>1998.38</v>
      </c>
      <c r="AY175" s="305">
        <f t="shared" si="22"/>
        <v>1998.38</v>
      </c>
      <c r="AZ175" s="305">
        <f t="shared" si="22"/>
        <v>1998.38</v>
      </c>
      <c r="BA175" s="305">
        <f t="shared" si="22"/>
        <v>1998.38</v>
      </c>
      <c r="BB175" s="305">
        <f t="shared" si="22"/>
        <v>1998.38</v>
      </c>
      <c r="BC175" s="305">
        <f t="shared" si="22"/>
        <v>1998.38</v>
      </c>
      <c r="BD175" s="295">
        <f t="shared" si="26"/>
        <v>23980.560000000009</v>
      </c>
      <c r="BE175" s="305"/>
      <c r="BF175" s="305"/>
      <c r="BG175" s="305"/>
      <c r="BH175" s="305"/>
      <c r="BI175" s="305"/>
      <c r="BJ175" s="305"/>
      <c r="BK175" s="305"/>
      <c r="BL175" s="305"/>
      <c r="BM175" s="305"/>
      <c r="BN175" s="305"/>
      <c r="BO175" s="305"/>
      <c r="BP175" s="305"/>
      <c r="BQ175" s="305"/>
      <c r="BR175" s="305"/>
      <c r="BS175" s="305"/>
      <c r="BT175" s="305"/>
      <c r="BU175" s="305"/>
      <c r="BV175" s="305"/>
      <c r="BW175" s="305"/>
      <c r="BX175" s="305"/>
      <c r="BY175" s="305"/>
      <c r="BZ175" s="305"/>
      <c r="CA175" s="305"/>
      <c r="CB175" s="305"/>
      <c r="CC175" s="305"/>
      <c r="CD175" s="305"/>
    </row>
    <row r="176" spans="1:82" x14ac:dyDescent="0.3">
      <c r="A176" s="293" t="s">
        <v>574</v>
      </c>
      <c r="B176" s="304">
        <v>3.6699999999999997E-2</v>
      </c>
      <c r="C176" s="304">
        <v>3.8999999999999993E-2</v>
      </c>
      <c r="D176" s="295">
        <v>239584.43</v>
      </c>
      <c r="E176" s="295">
        <v>239584.43</v>
      </c>
      <c r="F176" s="295">
        <v>239584.43</v>
      </c>
      <c r="G176" s="295">
        <v>239584.43</v>
      </c>
      <c r="H176" s="295">
        <v>239584.43</v>
      </c>
      <c r="I176" s="295">
        <v>239584.43</v>
      </c>
      <c r="J176" s="295">
        <v>239584.43</v>
      </c>
      <c r="K176" s="295">
        <v>239584.43</v>
      </c>
      <c r="L176" s="295">
        <v>239584.43</v>
      </c>
      <c r="M176" s="295">
        <v>239584.43</v>
      </c>
      <c r="N176" s="295">
        <v>239584.43</v>
      </c>
      <c r="O176" s="295">
        <v>239584.43</v>
      </c>
      <c r="P176" s="295">
        <f t="shared" si="23"/>
        <v>2875013.16</v>
      </c>
      <c r="Q176" s="295">
        <v>239584.43</v>
      </c>
      <c r="R176" s="295">
        <v>239584.43</v>
      </c>
      <c r="S176" s="295">
        <v>239584.43</v>
      </c>
      <c r="T176" s="295">
        <v>239584.43</v>
      </c>
      <c r="U176" s="295">
        <v>239584.43</v>
      </c>
      <c r="V176" s="295">
        <v>239584.43</v>
      </c>
      <c r="W176" s="295">
        <v>239584.43</v>
      </c>
      <c r="X176" s="295">
        <v>239584.43</v>
      </c>
      <c r="Y176" s="295">
        <v>239584.43</v>
      </c>
      <c r="Z176" s="295">
        <v>239584.43</v>
      </c>
      <c r="AA176" s="295">
        <v>239584.43</v>
      </c>
      <c r="AB176" s="295">
        <v>239584.43</v>
      </c>
      <c r="AC176" s="295">
        <f t="shared" si="24"/>
        <v>2875013.16</v>
      </c>
      <c r="AD176" s="295"/>
      <c r="AE176" s="305">
        <v>732.73</v>
      </c>
      <c r="AF176" s="305">
        <v>732.73</v>
      </c>
      <c r="AG176" s="305">
        <v>732.73</v>
      </c>
      <c r="AH176" s="305">
        <v>732.73</v>
      </c>
      <c r="AI176" s="305">
        <v>732.73</v>
      </c>
      <c r="AJ176" s="305">
        <v>732.73</v>
      </c>
      <c r="AK176" s="305">
        <f t="shared" si="29"/>
        <v>732.73</v>
      </c>
      <c r="AL176" s="305">
        <f t="shared" si="29"/>
        <v>732.73</v>
      </c>
      <c r="AM176" s="305">
        <f t="shared" si="29"/>
        <v>732.73</v>
      </c>
      <c r="AN176" s="305">
        <f t="shared" si="28"/>
        <v>732.73</v>
      </c>
      <c r="AO176" s="305">
        <f t="shared" si="28"/>
        <v>732.73</v>
      </c>
      <c r="AP176" s="305">
        <f t="shared" si="28"/>
        <v>732.73</v>
      </c>
      <c r="AQ176" s="295">
        <f t="shared" si="25"/>
        <v>8792.7599999999984</v>
      </c>
      <c r="AR176" s="305">
        <f t="shared" si="27"/>
        <v>778.65</v>
      </c>
      <c r="AS176" s="305">
        <f t="shared" si="27"/>
        <v>778.65</v>
      </c>
      <c r="AT176" s="305">
        <f t="shared" si="27"/>
        <v>778.65</v>
      </c>
      <c r="AU176" s="305">
        <f t="shared" si="27"/>
        <v>778.65</v>
      </c>
      <c r="AV176" s="305">
        <f t="shared" si="27"/>
        <v>778.65</v>
      </c>
      <c r="AW176" s="305">
        <f t="shared" si="27"/>
        <v>778.65</v>
      </c>
      <c r="AX176" s="305">
        <f t="shared" si="22"/>
        <v>778.65</v>
      </c>
      <c r="AY176" s="305">
        <f t="shared" si="22"/>
        <v>778.65</v>
      </c>
      <c r="AZ176" s="305">
        <f t="shared" si="22"/>
        <v>778.65</v>
      </c>
      <c r="BA176" s="305">
        <f t="shared" si="22"/>
        <v>778.65</v>
      </c>
      <c r="BB176" s="305">
        <f t="shared" si="22"/>
        <v>778.65</v>
      </c>
      <c r="BC176" s="305">
        <f t="shared" si="22"/>
        <v>778.65</v>
      </c>
      <c r="BD176" s="295">
        <f t="shared" si="26"/>
        <v>9343.7999999999975</v>
      </c>
      <c r="BE176" s="305"/>
      <c r="BF176" s="305"/>
      <c r="BG176" s="305"/>
      <c r="BH176" s="305"/>
      <c r="BI176" s="305"/>
      <c r="BJ176" s="305"/>
      <c r="BK176" s="305"/>
      <c r="BL176" s="305"/>
      <c r="BM176" s="305"/>
      <c r="BN176" s="305"/>
      <c r="BO176" s="305"/>
      <c r="BP176" s="305"/>
      <c r="BQ176" s="305"/>
      <c r="BR176" s="305"/>
      <c r="BS176" s="305"/>
      <c r="BT176" s="305"/>
      <c r="BU176" s="305"/>
      <c r="BV176" s="305"/>
      <c r="BW176" s="305"/>
      <c r="BX176" s="305"/>
      <c r="BY176" s="305"/>
      <c r="BZ176" s="305"/>
      <c r="CA176" s="305"/>
      <c r="CB176" s="305"/>
      <c r="CC176" s="305"/>
      <c r="CD176" s="305"/>
    </row>
    <row r="177" spans="1:82" x14ac:dyDescent="0.3">
      <c r="A177" s="293" t="s">
        <v>575</v>
      </c>
      <c r="B177" s="304">
        <v>3.6699999999999997E-2</v>
      </c>
      <c r="C177" s="304">
        <v>3.8999999999999993E-2</v>
      </c>
      <c r="D177" s="295">
        <v>239245.54</v>
      </c>
      <c r="E177" s="295">
        <v>239245.54</v>
      </c>
      <c r="F177" s="295">
        <v>239245.54</v>
      </c>
      <c r="G177" s="295">
        <v>239245.54</v>
      </c>
      <c r="H177" s="295">
        <v>239245.54</v>
      </c>
      <c r="I177" s="295">
        <v>239245.54</v>
      </c>
      <c r="J177" s="295">
        <v>239245.54</v>
      </c>
      <c r="K177" s="295">
        <v>239245.54</v>
      </c>
      <c r="L177" s="295">
        <v>239245.54</v>
      </c>
      <c r="M177" s="295">
        <v>239245.54</v>
      </c>
      <c r="N177" s="295">
        <v>239245.54</v>
      </c>
      <c r="O177" s="295">
        <v>239245.54</v>
      </c>
      <c r="P177" s="295">
        <f t="shared" si="23"/>
        <v>2870946.48</v>
      </c>
      <c r="Q177" s="295">
        <v>239245.54</v>
      </c>
      <c r="R177" s="295">
        <v>239245.54</v>
      </c>
      <c r="S177" s="295">
        <v>239245.54</v>
      </c>
      <c r="T177" s="295">
        <v>239245.54</v>
      </c>
      <c r="U177" s="295">
        <v>239245.54</v>
      </c>
      <c r="V177" s="295">
        <v>239245.54</v>
      </c>
      <c r="W177" s="295">
        <v>239245.54</v>
      </c>
      <c r="X177" s="295">
        <v>239245.54</v>
      </c>
      <c r="Y177" s="295">
        <v>239245.54</v>
      </c>
      <c r="Z177" s="295">
        <v>239245.54</v>
      </c>
      <c r="AA177" s="295">
        <v>239245.54</v>
      </c>
      <c r="AB177" s="295">
        <v>239245.54</v>
      </c>
      <c r="AC177" s="295">
        <f t="shared" si="24"/>
        <v>2870946.48</v>
      </c>
      <c r="AD177" s="295"/>
      <c r="AE177" s="305">
        <v>731.68999999999994</v>
      </c>
      <c r="AF177" s="305">
        <v>731.68999999999994</v>
      </c>
      <c r="AG177" s="305">
        <v>731.68999999999994</v>
      </c>
      <c r="AH177" s="305">
        <v>731.68999999999994</v>
      </c>
      <c r="AI177" s="305">
        <v>731.68999999999994</v>
      </c>
      <c r="AJ177" s="305">
        <v>731.68999999999994</v>
      </c>
      <c r="AK177" s="305">
        <f t="shared" si="29"/>
        <v>731.69</v>
      </c>
      <c r="AL177" s="305">
        <f t="shared" si="29"/>
        <v>731.69</v>
      </c>
      <c r="AM177" s="305">
        <f t="shared" si="29"/>
        <v>731.69</v>
      </c>
      <c r="AN177" s="305">
        <f t="shared" si="28"/>
        <v>731.69</v>
      </c>
      <c r="AO177" s="305">
        <f t="shared" si="28"/>
        <v>731.69</v>
      </c>
      <c r="AP177" s="305">
        <f t="shared" si="28"/>
        <v>731.69</v>
      </c>
      <c r="AQ177" s="295">
        <f t="shared" si="25"/>
        <v>8780.2800000000025</v>
      </c>
      <c r="AR177" s="305">
        <f t="shared" si="27"/>
        <v>777.55</v>
      </c>
      <c r="AS177" s="305">
        <f t="shared" si="27"/>
        <v>777.55</v>
      </c>
      <c r="AT177" s="305">
        <f t="shared" si="27"/>
        <v>777.55</v>
      </c>
      <c r="AU177" s="305">
        <f t="shared" si="27"/>
        <v>777.55</v>
      </c>
      <c r="AV177" s="305">
        <f t="shared" si="27"/>
        <v>777.55</v>
      </c>
      <c r="AW177" s="305">
        <f t="shared" si="27"/>
        <v>777.55</v>
      </c>
      <c r="AX177" s="305">
        <f t="shared" si="22"/>
        <v>777.55</v>
      </c>
      <c r="AY177" s="305">
        <f t="shared" si="22"/>
        <v>777.55</v>
      </c>
      <c r="AZ177" s="305">
        <f t="shared" si="22"/>
        <v>777.55</v>
      </c>
      <c r="BA177" s="305">
        <f t="shared" si="22"/>
        <v>777.55</v>
      </c>
      <c r="BB177" s="305">
        <f t="shared" si="22"/>
        <v>777.55</v>
      </c>
      <c r="BC177" s="305">
        <f t="shared" si="22"/>
        <v>777.55</v>
      </c>
      <c r="BD177" s="295">
        <f t="shared" si="26"/>
        <v>9330.6</v>
      </c>
      <c r="BE177" s="305"/>
      <c r="BF177" s="305"/>
      <c r="BG177" s="305"/>
      <c r="BH177" s="305"/>
      <c r="BI177" s="305"/>
      <c r="BJ177" s="305"/>
      <c r="BK177" s="305"/>
      <c r="BL177" s="305"/>
      <c r="BM177" s="305"/>
      <c r="BN177" s="305"/>
      <c r="BO177" s="305"/>
      <c r="BP177" s="305"/>
      <c r="BQ177" s="305"/>
      <c r="BR177" s="305"/>
      <c r="BS177" s="305"/>
      <c r="BT177" s="305"/>
      <c r="BU177" s="305"/>
      <c r="BV177" s="305"/>
      <c r="BW177" s="305"/>
      <c r="BX177" s="305"/>
      <c r="BY177" s="305"/>
      <c r="BZ177" s="305"/>
      <c r="CA177" s="305"/>
      <c r="CB177" s="305"/>
      <c r="CC177" s="305"/>
      <c r="CD177" s="305"/>
    </row>
    <row r="178" spans="1:82" x14ac:dyDescent="0.3">
      <c r="A178" s="293" t="s">
        <v>576</v>
      </c>
      <c r="B178" s="304">
        <v>3.6199999999999996E-2</v>
      </c>
      <c r="C178" s="304">
        <v>3.8199999999999998E-2</v>
      </c>
      <c r="D178" s="295">
        <v>578059.38</v>
      </c>
      <c r="E178" s="295">
        <v>578059.38</v>
      </c>
      <c r="F178" s="295">
        <v>578059.38</v>
      </c>
      <c r="G178" s="295">
        <v>578059.38</v>
      </c>
      <c r="H178" s="295">
        <v>578059.38</v>
      </c>
      <c r="I178" s="295">
        <v>578059.38</v>
      </c>
      <c r="J178" s="295">
        <v>578059.38</v>
      </c>
      <c r="K178" s="295">
        <v>578059.38</v>
      </c>
      <c r="L178" s="295">
        <v>578059.38</v>
      </c>
      <c r="M178" s="295">
        <v>578059.38</v>
      </c>
      <c r="N178" s="295">
        <v>578059.38</v>
      </c>
      <c r="O178" s="295">
        <v>578059.38</v>
      </c>
      <c r="P178" s="295">
        <f t="shared" si="23"/>
        <v>6936712.5599999996</v>
      </c>
      <c r="Q178" s="295">
        <v>578059.38</v>
      </c>
      <c r="R178" s="295">
        <v>578059.38</v>
      </c>
      <c r="S178" s="295">
        <v>578059.38</v>
      </c>
      <c r="T178" s="295">
        <v>578059.38</v>
      </c>
      <c r="U178" s="295">
        <v>578059.38</v>
      </c>
      <c r="V178" s="295">
        <v>578059.38</v>
      </c>
      <c r="W178" s="295">
        <v>578059.38</v>
      </c>
      <c r="X178" s="295">
        <v>578059.38</v>
      </c>
      <c r="Y178" s="295">
        <v>578059.38</v>
      </c>
      <c r="Z178" s="295">
        <v>578059.38</v>
      </c>
      <c r="AA178" s="295">
        <v>578059.38</v>
      </c>
      <c r="AB178" s="295">
        <v>578059.38</v>
      </c>
      <c r="AC178" s="295">
        <f t="shared" si="24"/>
        <v>6936712.5599999996</v>
      </c>
      <c r="AD178" s="295"/>
      <c r="AE178" s="305">
        <v>1743.81</v>
      </c>
      <c r="AF178" s="305">
        <v>1743.81</v>
      </c>
      <c r="AG178" s="305">
        <v>1743.81</v>
      </c>
      <c r="AH178" s="305">
        <v>1743.81</v>
      </c>
      <c r="AI178" s="305">
        <v>1743.81</v>
      </c>
      <c r="AJ178" s="305">
        <v>1743.81</v>
      </c>
      <c r="AK178" s="305">
        <f t="shared" si="29"/>
        <v>1743.81</v>
      </c>
      <c r="AL178" s="305">
        <f t="shared" si="29"/>
        <v>1743.81</v>
      </c>
      <c r="AM178" s="305">
        <f t="shared" si="29"/>
        <v>1743.81</v>
      </c>
      <c r="AN178" s="305">
        <f t="shared" si="28"/>
        <v>1743.81</v>
      </c>
      <c r="AO178" s="305">
        <f t="shared" si="28"/>
        <v>1743.81</v>
      </c>
      <c r="AP178" s="305">
        <f t="shared" si="28"/>
        <v>1743.81</v>
      </c>
      <c r="AQ178" s="295">
        <f t="shared" si="25"/>
        <v>20925.72</v>
      </c>
      <c r="AR178" s="305">
        <f t="shared" si="27"/>
        <v>1840.16</v>
      </c>
      <c r="AS178" s="305">
        <f t="shared" si="27"/>
        <v>1840.16</v>
      </c>
      <c r="AT178" s="305">
        <f t="shared" si="27"/>
        <v>1840.16</v>
      </c>
      <c r="AU178" s="305">
        <f t="shared" si="27"/>
        <v>1840.16</v>
      </c>
      <c r="AV178" s="305">
        <f t="shared" si="27"/>
        <v>1840.16</v>
      </c>
      <c r="AW178" s="305">
        <f t="shared" si="27"/>
        <v>1840.16</v>
      </c>
      <c r="AX178" s="305">
        <f t="shared" si="22"/>
        <v>1840.16</v>
      </c>
      <c r="AY178" s="305">
        <f t="shared" si="22"/>
        <v>1840.16</v>
      </c>
      <c r="AZ178" s="305">
        <f t="shared" si="22"/>
        <v>1840.16</v>
      </c>
      <c r="BA178" s="305">
        <f t="shared" si="22"/>
        <v>1840.16</v>
      </c>
      <c r="BB178" s="305">
        <f t="shared" si="22"/>
        <v>1840.16</v>
      </c>
      <c r="BC178" s="305">
        <f t="shared" si="22"/>
        <v>1840.16</v>
      </c>
      <c r="BD178" s="295">
        <f t="shared" si="26"/>
        <v>22081.920000000002</v>
      </c>
      <c r="BE178" s="305"/>
      <c r="BF178" s="305"/>
      <c r="BG178" s="305"/>
      <c r="BH178" s="305"/>
      <c r="BI178" s="305"/>
      <c r="BJ178" s="305"/>
      <c r="BK178" s="305"/>
      <c r="BL178" s="305"/>
      <c r="BM178" s="305"/>
      <c r="BN178" s="305"/>
      <c r="BO178" s="305"/>
      <c r="BP178" s="305"/>
      <c r="BQ178" s="305"/>
      <c r="BR178" s="305"/>
      <c r="BS178" s="305"/>
      <c r="BT178" s="305"/>
      <c r="BU178" s="305"/>
      <c r="BV178" s="305"/>
      <c r="BW178" s="305"/>
      <c r="BX178" s="305"/>
      <c r="BY178" s="305"/>
      <c r="BZ178" s="305"/>
      <c r="CA178" s="305"/>
      <c r="CB178" s="305"/>
      <c r="CC178" s="305"/>
      <c r="CD178" s="305"/>
    </row>
    <row r="179" spans="1:82" x14ac:dyDescent="0.3">
      <c r="A179" s="293" t="s">
        <v>577</v>
      </c>
      <c r="B179" s="304">
        <v>3.6199999999999996E-2</v>
      </c>
      <c r="C179" s="304">
        <v>3.8199999999999998E-2</v>
      </c>
      <c r="D179" s="295">
        <v>576385.74</v>
      </c>
      <c r="E179" s="295">
        <v>576385.74</v>
      </c>
      <c r="F179" s="295">
        <v>576385.74</v>
      </c>
      <c r="G179" s="295">
        <v>576385.74</v>
      </c>
      <c r="H179" s="295">
        <v>576385.74</v>
      </c>
      <c r="I179" s="295">
        <v>576385.74</v>
      </c>
      <c r="J179" s="295">
        <v>576385.74</v>
      </c>
      <c r="K179" s="295">
        <v>576385.74</v>
      </c>
      <c r="L179" s="295">
        <v>576385.74</v>
      </c>
      <c r="M179" s="295">
        <v>576385.74</v>
      </c>
      <c r="N179" s="295">
        <v>576385.74</v>
      </c>
      <c r="O179" s="295">
        <v>576385.74</v>
      </c>
      <c r="P179" s="295">
        <f t="shared" si="23"/>
        <v>6916628.8800000018</v>
      </c>
      <c r="Q179" s="295">
        <v>576385.74</v>
      </c>
      <c r="R179" s="295">
        <v>576385.74</v>
      </c>
      <c r="S179" s="295">
        <v>576385.74</v>
      </c>
      <c r="T179" s="295">
        <v>576385.74</v>
      </c>
      <c r="U179" s="295">
        <v>576385.74</v>
      </c>
      <c r="V179" s="295">
        <v>576385.74</v>
      </c>
      <c r="W179" s="295">
        <v>576385.74</v>
      </c>
      <c r="X179" s="295">
        <v>576385.74</v>
      </c>
      <c r="Y179" s="295">
        <v>576385.74</v>
      </c>
      <c r="Z179" s="295">
        <v>576385.74</v>
      </c>
      <c r="AA179" s="295">
        <v>576385.74</v>
      </c>
      <c r="AB179" s="295">
        <v>576385.74</v>
      </c>
      <c r="AC179" s="295">
        <f t="shared" si="24"/>
        <v>6916628.8800000018</v>
      </c>
      <c r="AD179" s="295"/>
      <c r="AE179" s="305">
        <v>1738.77</v>
      </c>
      <c r="AF179" s="305">
        <v>1738.77</v>
      </c>
      <c r="AG179" s="305">
        <v>1738.77</v>
      </c>
      <c r="AH179" s="305">
        <v>1738.77</v>
      </c>
      <c r="AI179" s="305">
        <v>1738.77</v>
      </c>
      <c r="AJ179" s="305">
        <v>1738.77</v>
      </c>
      <c r="AK179" s="305">
        <f t="shared" si="29"/>
        <v>1738.76</v>
      </c>
      <c r="AL179" s="305">
        <f t="shared" si="29"/>
        <v>1738.76</v>
      </c>
      <c r="AM179" s="305">
        <f t="shared" si="29"/>
        <v>1738.76</v>
      </c>
      <c r="AN179" s="305">
        <f t="shared" si="28"/>
        <v>1738.76</v>
      </c>
      <c r="AO179" s="305">
        <f t="shared" si="28"/>
        <v>1738.76</v>
      </c>
      <c r="AP179" s="305">
        <f t="shared" si="28"/>
        <v>1738.76</v>
      </c>
      <c r="AQ179" s="295">
        <f t="shared" si="25"/>
        <v>20865.179999999997</v>
      </c>
      <c r="AR179" s="305">
        <f t="shared" si="27"/>
        <v>1834.83</v>
      </c>
      <c r="AS179" s="305">
        <f t="shared" si="27"/>
        <v>1834.83</v>
      </c>
      <c r="AT179" s="305">
        <f t="shared" si="27"/>
        <v>1834.83</v>
      </c>
      <c r="AU179" s="305">
        <f t="shared" si="27"/>
        <v>1834.83</v>
      </c>
      <c r="AV179" s="305">
        <f t="shared" si="27"/>
        <v>1834.83</v>
      </c>
      <c r="AW179" s="305">
        <f t="shared" si="27"/>
        <v>1834.83</v>
      </c>
      <c r="AX179" s="305">
        <f t="shared" si="22"/>
        <v>1834.83</v>
      </c>
      <c r="AY179" s="305">
        <f t="shared" si="22"/>
        <v>1834.83</v>
      </c>
      <c r="AZ179" s="305">
        <f t="shared" si="22"/>
        <v>1834.83</v>
      </c>
      <c r="BA179" s="305">
        <f t="shared" si="22"/>
        <v>1834.83</v>
      </c>
      <c r="BB179" s="305">
        <f t="shared" si="22"/>
        <v>1834.83</v>
      </c>
      <c r="BC179" s="305">
        <f t="shared" si="22"/>
        <v>1834.83</v>
      </c>
      <c r="BD179" s="295">
        <f t="shared" si="26"/>
        <v>22017.960000000006</v>
      </c>
      <c r="BE179" s="305"/>
      <c r="BF179" s="305"/>
      <c r="BG179" s="305"/>
      <c r="BH179" s="305"/>
      <c r="BI179" s="305"/>
      <c r="BJ179" s="305"/>
      <c r="BK179" s="305"/>
      <c r="BL179" s="305"/>
      <c r="BM179" s="305"/>
      <c r="BN179" s="305"/>
      <c r="BO179" s="305"/>
      <c r="BP179" s="305"/>
      <c r="BQ179" s="305"/>
      <c r="BR179" s="305"/>
      <c r="BS179" s="305"/>
      <c r="BT179" s="305"/>
      <c r="BU179" s="305"/>
      <c r="BV179" s="305"/>
      <c r="BW179" s="305"/>
      <c r="BX179" s="305"/>
      <c r="BY179" s="305"/>
      <c r="BZ179" s="305"/>
      <c r="CA179" s="305"/>
      <c r="CB179" s="305"/>
      <c r="CC179" s="305"/>
      <c r="CD179" s="305"/>
    </row>
    <row r="180" spans="1:82" x14ac:dyDescent="0.3">
      <c r="A180" s="293" t="s">
        <v>578</v>
      </c>
      <c r="B180" s="304">
        <v>3.6399999999999995E-2</v>
      </c>
      <c r="C180" s="304">
        <v>3.8300000000000001E-2</v>
      </c>
      <c r="D180" s="295">
        <v>593786.01</v>
      </c>
      <c r="E180" s="295">
        <v>593786.01</v>
      </c>
      <c r="F180" s="295">
        <v>593786.01</v>
      </c>
      <c r="G180" s="295">
        <v>593786.01</v>
      </c>
      <c r="H180" s="295">
        <v>593786.01</v>
      </c>
      <c r="I180" s="295">
        <v>593786.01</v>
      </c>
      <c r="J180" s="295">
        <v>593786.01</v>
      </c>
      <c r="K180" s="295">
        <v>593786.01</v>
      </c>
      <c r="L180" s="295">
        <v>593786.01</v>
      </c>
      <c r="M180" s="295">
        <v>593786.01</v>
      </c>
      <c r="N180" s="295">
        <v>593786.01</v>
      </c>
      <c r="O180" s="295">
        <v>593786.01</v>
      </c>
      <c r="P180" s="295">
        <f t="shared" si="23"/>
        <v>7125432.1199999982</v>
      </c>
      <c r="Q180" s="295">
        <v>593786.01</v>
      </c>
      <c r="R180" s="295">
        <v>593786.01</v>
      </c>
      <c r="S180" s="295">
        <v>593786.01</v>
      </c>
      <c r="T180" s="295">
        <v>593786.01</v>
      </c>
      <c r="U180" s="295">
        <v>593786.01</v>
      </c>
      <c r="V180" s="295">
        <v>593786.01</v>
      </c>
      <c r="W180" s="295">
        <v>593786.01</v>
      </c>
      <c r="X180" s="295">
        <v>593786.01</v>
      </c>
      <c r="Y180" s="295">
        <v>593786.01</v>
      </c>
      <c r="Z180" s="295">
        <v>593786.01</v>
      </c>
      <c r="AA180" s="295">
        <v>593786.01</v>
      </c>
      <c r="AB180" s="295">
        <v>593786.01</v>
      </c>
      <c r="AC180" s="295">
        <f t="shared" si="24"/>
        <v>7125432.1199999982</v>
      </c>
      <c r="AD180" s="295"/>
      <c r="AE180" s="305">
        <v>1801.15</v>
      </c>
      <c r="AF180" s="305">
        <v>1801.15</v>
      </c>
      <c r="AG180" s="305">
        <v>1801.15</v>
      </c>
      <c r="AH180" s="305">
        <v>1801.15</v>
      </c>
      <c r="AI180" s="305">
        <v>1801.15</v>
      </c>
      <c r="AJ180" s="305">
        <v>1801.15</v>
      </c>
      <c r="AK180" s="305">
        <f t="shared" si="29"/>
        <v>1801.15</v>
      </c>
      <c r="AL180" s="305">
        <f t="shared" si="29"/>
        <v>1801.15</v>
      </c>
      <c r="AM180" s="305">
        <f t="shared" si="29"/>
        <v>1801.15</v>
      </c>
      <c r="AN180" s="305">
        <f t="shared" si="28"/>
        <v>1801.15</v>
      </c>
      <c r="AO180" s="305">
        <f t="shared" si="28"/>
        <v>1801.15</v>
      </c>
      <c r="AP180" s="305">
        <f t="shared" si="28"/>
        <v>1801.15</v>
      </c>
      <c r="AQ180" s="295">
        <f t="shared" si="25"/>
        <v>21613.800000000003</v>
      </c>
      <c r="AR180" s="305">
        <f t="shared" si="27"/>
        <v>1895.17</v>
      </c>
      <c r="AS180" s="305">
        <f t="shared" si="27"/>
        <v>1895.17</v>
      </c>
      <c r="AT180" s="305">
        <f t="shared" si="27"/>
        <v>1895.17</v>
      </c>
      <c r="AU180" s="305">
        <f t="shared" si="27"/>
        <v>1895.17</v>
      </c>
      <c r="AV180" s="305">
        <f t="shared" si="27"/>
        <v>1895.17</v>
      </c>
      <c r="AW180" s="305">
        <f t="shared" si="27"/>
        <v>1895.17</v>
      </c>
      <c r="AX180" s="305">
        <f t="shared" si="22"/>
        <v>1895.17</v>
      </c>
      <c r="AY180" s="305">
        <f t="shared" si="22"/>
        <v>1895.17</v>
      </c>
      <c r="AZ180" s="305">
        <f t="shared" si="22"/>
        <v>1895.17</v>
      </c>
      <c r="BA180" s="305">
        <f t="shared" si="22"/>
        <v>1895.17</v>
      </c>
      <c r="BB180" s="305">
        <f t="shared" si="22"/>
        <v>1895.17</v>
      </c>
      <c r="BC180" s="305">
        <f t="shared" si="22"/>
        <v>1895.17</v>
      </c>
      <c r="BD180" s="295">
        <f t="shared" si="26"/>
        <v>22742.039999999994</v>
      </c>
      <c r="BE180" s="305"/>
      <c r="BF180" s="305"/>
      <c r="BG180" s="305"/>
      <c r="BH180" s="305"/>
      <c r="BI180" s="305"/>
      <c r="BJ180" s="305"/>
      <c r="BK180" s="305"/>
      <c r="BL180" s="305"/>
      <c r="BM180" s="305"/>
      <c r="BN180" s="305"/>
      <c r="BO180" s="305"/>
      <c r="BP180" s="305"/>
      <c r="BQ180" s="305"/>
      <c r="BR180" s="305"/>
      <c r="BS180" s="305"/>
      <c r="BT180" s="305"/>
      <c r="BU180" s="305"/>
      <c r="BV180" s="305"/>
      <c r="BW180" s="305"/>
      <c r="BX180" s="305"/>
      <c r="BY180" s="305"/>
      <c r="BZ180" s="305"/>
      <c r="CA180" s="305"/>
      <c r="CB180" s="305"/>
      <c r="CC180" s="305"/>
      <c r="CD180" s="305"/>
    </row>
    <row r="181" spans="1:82" x14ac:dyDescent="0.3">
      <c r="A181" s="293" t="s">
        <v>579</v>
      </c>
      <c r="B181" s="304">
        <v>2.7899999999999998E-2</v>
      </c>
      <c r="C181" s="304">
        <v>3.5699999999999996E-2</v>
      </c>
      <c r="D181" s="295">
        <v>89891288.640000001</v>
      </c>
      <c r="E181" s="295">
        <v>89893347.340000004</v>
      </c>
      <c r="F181" s="295">
        <v>89894985.969999999</v>
      </c>
      <c r="G181" s="295">
        <v>89896303.620000005</v>
      </c>
      <c r="H181" s="295">
        <v>172624515.09999999</v>
      </c>
      <c r="I181" s="295">
        <v>255352726.58000001</v>
      </c>
      <c r="J181" s="295">
        <v>257247793.94000003</v>
      </c>
      <c r="K181" s="295">
        <v>259152562.55000001</v>
      </c>
      <c r="L181" s="295">
        <v>259182303.56</v>
      </c>
      <c r="M181" s="295">
        <v>259202343.32000002</v>
      </c>
      <c r="N181" s="295">
        <v>259202343.32000002</v>
      </c>
      <c r="O181" s="295">
        <v>259202343.32000002</v>
      </c>
      <c r="P181" s="295">
        <f t="shared" si="23"/>
        <v>2340742857.2600002</v>
      </c>
      <c r="Q181" s="295">
        <v>259202343.32000002</v>
      </c>
      <c r="R181" s="295">
        <v>259202343.32000002</v>
      </c>
      <c r="S181" s="295">
        <v>259202343.32000002</v>
      </c>
      <c r="T181" s="295">
        <v>263154996.32000002</v>
      </c>
      <c r="U181" s="295">
        <v>267107649.32000002</v>
      </c>
      <c r="V181" s="295">
        <v>267107649.32000002</v>
      </c>
      <c r="W181" s="295">
        <v>267107649.32000002</v>
      </c>
      <c r="X181" s="295">
        <v>267107649.32000002</v>
      </c>
      <c r="Y181" s="295">
        <v>267107649.32000002</v>
      </c>
      <c r="Z181" s="295">
        <v>267107649.32000002</v>
      </c>
      <c r="AA181" s="295">
        <v>267107649.32000002</v>
      </c>
      <c r="AB181" s="295">
        <v>267107649.32000002</v>
      </c>
      <c r="AC181" s="295">
        <f t="shared" si="24"/>
        <v>3177623220.8400006</v>
      </c>
      <c r="AD181" s="295"/>
      <c r="AE181" s="305">
        <v>208997.25</v>
      </c>
      <c r="AF181" s="305">
        <v>209002.04</v>
      </c>
      <c r="AG181" s="305">
        <v>209005.85</v>
      </c>
      <c r="AH181" s="305">
        <v>209008.90000000002</v>
      </c>
      <c r="AI181" s="305">
        <v>401352</v>
      </c>
      <c r="AJ181" s="305">
        <v>593695.09000000008</v>
      </c>
      <c r="AK181" s="305">
        <f t="shared" si="29"/>
        <v>598101.12</v>
      </c>
      <c r="AL181" s="305">
        <f t="shared" si="29"/>
        <v>602529.71</v>
      </c>
      <c r="AM181" s="305">
        <f t="shared" si="29"/>
        <v>602598.86</v>
      </c>
      <c r="AN181" s="305">
        <f t="shared" si="28"/>
        <v>602645.44999999995</v>
      </c>
      <c r="AO181" s="305">
        <f t="shared" si="28"/>
        <v>602645.44999999995</v>
      </c>
      <c r="AP181" s="305">
        <f t="shared" si="28"/>
        <v>602645.44999999995</v>
      </c>
      <c r="AQ181" s="295">
        <f t="shared" si="25"/>
        <v>5442227.1699999999</v>
      </c>
      <c r="AR181" s="305">
        <f t="shared" si="27"/>
        <v>771126.97</v>
      </c>
      <c r="AS181" s="305">
        <f t="shared" si="27"/>
        <v>771126.97</v>
      </c>
      <c r="AT181" s="305">
        <f t="shared" si="27"/>
        <v>771126.97</v>
      </c>
      <c r="AU181" s="305">
        <f t="shared" si="27"/>
        <v>782886.11</v>
      </c>
      <c r="AV181" s="305">
        <f t="shared" si="27"/>
        <v>794645.26</v>
      </c>
      <c r="AW181" s="305">
        <f t="shared" si="27"/>
        <v>794645.26</v>
      </c>
      <c r="AX181" s="305">
        <f t="shared" si="22"/>
        <v>794645.26</v>
      </c>
      <c r="AY181" s="305">
        <f t="shared" si="22"/>
        <v>794645.26</v>
      </c>
      <c r="AZ181" s="305">
        <f t="shared" si="22"/>
        <v>794645.26</v>
      </c>
      <c r="BA181" s="305">
        <f t="shared" si="22"/>
        <v>794645.26</v>
      </c>
      <c r="BB181" s="305">
        <f t="shared" si="22"/>
        <v>794645.26</v>
      </c>
      <c r="BC181" s="305">
        <f t="shared" si="22"/>
        <v>794645.26</v>
      </c>
      <c r="BD181" s="295">
        <f t="shared" si="26"/>
        <v>9453429.0999999996</v>
      </c>
      <c r="BE181" s="305"/>
      <c r="BF181" s="305"/>
      <c r="BG181" s="305"/>
      <c r="BH181" s="305"/>
      <c r="BI181" s="305"/>
      <c r="BJ181" s="305"/>
      <c r="BK181" s="305"/>
      <c r="BL181" s="305"/>
      <c r="BM181" s="305"/>
      <c r="BN181" s="305"/>
      <c r="BO181" s="305"/>
      <c r="BP181" s="305"/>
      <c r="BQ181" s="305"/>
      <c r="BR181" s="305"/>
      <c r="BS181" s="305"/>
      <c r="BT181" s="305"/>
      <c r="BU181" s="305"/>
      <c r="BV181" s="305"/>
      <c r="BW181" s="305"/>
      <c r="BX181" s="305"/>
      <c r="BY181" s="305"/>
      <c r="BZ181" s="305"/>
      <c r="CA181" s="305"/>
      <c r="CB181" s="305"/>
      <c r="CC181" s="305"/>
      <c r="CD181" s="305"/>
    </row>
    <row r="182" spans="1:82" x14ac:dyDescent="0.3">
      <c r="A182" s="293" t="s">
        <v>580</v>
      </c>
      <c r="B182" s="304">
        <v>3.3000000000000002E-2</v>
      </c>
      <c r="C182" s="304">
        <v>4.9399999999999999E-2</v>
      </c>
      <c r="D182" s="295">
        <v>25926887.420000002</v>
      </c>
      <c r="E182" s="295">
        <v>25926887.420000002</v>
      </c>
      <c r="F182" s="295">
        <v>25926887.420000002</v>
      </c>
      <c r="G182" s="295">
        <v>25926887.420000002</v>
      </c>
      <c r="H182" s="295">
        <v>25926887.420000002</v>
      </c>
      <c r="I182" s="295">
        <v>25926887.420000002</v>
      </c>
      <c r="J182" s="295">
        <v>25926887.420000002</v>
      </c>
      <c r="K182" s="295">
        <v>25926887.420000002</v>
      </c>
      <c r="L182" s="295">
        <v>25926887.420000002</v>
      </c>
      <c r="M182" s="295">
        <v>25926887.420000002</v>
      </c>
      <c r="N182" s="295">
        <v>25926887.420000002</v>
      </c>
      <c r="O182" s="295">
        <v>25926887.420000002</v>
      </c>
      <c r="P182" s="295">
        <f t="shared" si="23"/>
        <v>311122649.04000008</v>
      </c>
      <c r="Q182" s="295">
        <v>25926887.420000002</v>
      </c>
      <c r="R182" s="295">
        <v>25926887.420000002</v>
      </c>
      <c r="S182" s="295">
        <v>25926887.420000002</v>
      </c>
      <c r="T182" s="295">
        <v>25926887.420000002</v>
      </c>
      <c r="U182" s="295">
        <v>25926887.420000002</v>
      </c>
      <c r="V182" s="295">
        <v>25926887.420000002</v>
      </c>
      <c r="W182" s="295">
        <v>25926887.420000002</v>
      </c>
      <c r="X182" s="295">
        <v>25926887.420000002</v>
      </c>
      <c r="Y182" s="295">
        <v>25926887.420000002</v>
      </c>
      <c r="Z182" s="295">
        <v>25926887.420000002</v>
      </c>
      <c r="AA182" s="295">
        <v>25926887.420000002</v>
      </c>
      <c r="AB182" s="295">
        <v>25926887.420000002</v>
      </c>
      <c r="AC182" s="295">
        <f t="shared" si="24"/>
        <v>311122649.04000008</v>
      </c>
      <c r="AD182" s="295"/>
      <c r="AE182" s="305">
        <v>71298.94</v>
      </c>
      <c r="AF182" s="305">
        <v>71298.94</v>
      </c>
      <c r="AG182" s="305">
        <v>71298.94</v>
      </c>
      <c r="AH182" s="305">
        <v>71298.94</v>
      </c>
      <c r="AI182" s="305">
        <v>71298.94</v>
      </c>
      <c r="AJ182" s="305">
        <v>71298.94</v>
      </c>
      <c r="AK182" s="305">
        <f t="shared" si="29"/>
        <v>71298.94</v>
      </c>
      <c r="AL182" s="305">
        <f t="shared" si="29"/>
        <v>71298.94</v>
      </c>
      <c r="AM182" s="305">
        <f t="shared" si="29"/>
        <v>71298.94</v>
      </c>
      <c r="AN182" s="305">
        <f t="shared" si="28"/>
        <v>71298.94</v>
      </c>
      <c r="AO182" s="305">
        <f t="shared" si="28"/>
        <v>71298.94</v>
      </c>
      <c r="AP182" s="305">
        <f t="shared" si="28"/>
        <v>71298.94</v>
      </c>
      <c r="AQ182" s="295">
        <f t="shared" si="25"/>
        <v>855587.2799999998</v>
      </c>
      <c r="AR182" s="305">
        <f t="shared" si="27"/>
        <v>106732.35</v>
      </c>
      <c r="AS182" s="305">
        <f t="shared" si="27"/>
        <v>106732.35</v>
      </c>
      <c r="AT182" s="305">
        <f t="shared" si="27"/>
        <v>106732.35</v>
      </c>
      <c r="AU182" s="305">
        <f t="shared" si="27"/>
        <v>106732.35</v>
      </c>
      <c r="AV182" s="305">
        <f t="shared" si="27"/>
        <v>106732.35</v>
      </c>
      <c r="AW182" s="305">
        <f t="shared" si="27"/>
        <v>106732.35</v>
      </c>
      <c r="AX182" s="305">
        <f t="shared" si="22"/>
        <v>106732.35</v>
      </c>
      <c r="AY182" s="305">
        <f t="shared" si="22"/>
        <v>106732.35</v>
      </c>
      <c r="AZ182" s="305">
        <f t="shared" si="22"/>
        <v>106732.35</v>
      </c>
      <c r="BA182" s="305">
        <f t="shared" si="22"/>
        <v>106732.35</v>
      </c>
      <c r="BB182" s="305">
        <f t="shared" si="22"/>
        <v>106732.35</v>
      </c>
      <c r="BC182" s="305">
        <f t="shared" si="22"/>
        <v>106732.35</v>
      </c>
      <c r="BD182" s="295">
        <f t="shared" si="26"/>
        <v>1280788.2000000002</v>
      </c>
      <c r="BE182" s="305"/>
      <c r="BF182" s="305"/>
      <c r="BG182" s="305"/>
      <c r="BH182" s="305"/>
      <c r="BI182" s="305"/>
      <c r="BJ182" s="305"/>
      <c r="BK182" s="305"/>
      <c r="BL182" s="305"/>
      <c r="BM182" s="305"/>
      <c r="BN182" s="305"/>
      <c r="BO182" s="305"/>
      <c r="BP182" s="305"/>
      <c r="BQ182" s="305"/>
      <c r="BR182" s="305"/>
      <c r="BS182" s="305"/>
      <c r="BT182" s="305"/>
      <c r="BU182" s="305"/>
      <c r="BV182" s="305"/>
      <c r="BW182" s="305"/>
      <c r="BX182" s="305"/>
      <c r="BY182" s="305"/>
      <c r="BZ182" s="305"/>
      <c r="CA182" s="305"/>
      <c r="CB182" s="305"/>
      <c r="CC182" s="305"/>
      <c r="CD182" s="305"/>
    </row>
    <row r="183" spans="1:82" x14ac:dyDescent="0.3">
      <c r="A183" s="293" t="s">
        <v>581</v>
      </c>
      <c r="B183" s="304">
        <v>4.4200000000000003E-2</v>
      </c>
      <c r="C183" s="304">
        <v>4.82E-2</v>
      </c>
      <c r="D183" s="295">
        <v>34682773.229999997</v>
      </c>
      <c r="E183" s="295">
        <v>34682773.229999997</v>
      </c>
      <c r="F183" s="295">
        <v>34682773.229999997</v>
      </c>
      <c r="G183" s="295">
        <v>34682773.229999997</v>
      </c>
      <c r="H183" s="295">
        <v>34682773.229999997</v>
      </c>
      <c r="I183" s="295">
        <v>34720380.289999999</v>
      </c>
      <c r="J183" s="295">
        <v>34757987.339999996</v>
      </c>
      <c r="K183" s="295">
        <v>34757987.339999996</v>
      </c>
      <c r="L183" s="295">
        <v>34757987.339999996</v>
      </c>
      <c r="M183" s="295">
        <v>34757987.339999996</v>
      </c>
      <c r="N183" s="295">
        <v>34757987.339999996</v>
      </c>
      <c r="O183" s="295">
        <v>34757987.339999996</v>
      </c>
      <c r="P183" s="295">
        <f t="shared" si="23"/>
        <v>416682170.47999984</v>
      </c>
      <c r="Q183" s="295">
        <v>34757987.339999996</v>
      </c>
      <c r="R183" s="295">
        <v>34757987.339999996</v>
      </c>
      <c r="S183" s="295">
        <v>34757987.339999996</v>
      </c>
      <c r="T183" s="295">
        <v>34757987.339999996</v>
      </c>
      <c r="U183" s="295">
        <v>34757987.339999996</v>
      </c>
      <c r="V183" s="295">
        <v>34757987.339999996</v>
      </c>
      <c r="W183" s="295">
        <v>34757987.339999996</v>
      </c>
      <c r="X183" s="295">
        <v>34757987.339999996</v>
      </c>
      <c r="Y183" s="295">
        <v>34757987.339999996</v>
      </c>
      <c r="Z183" s="295">
        <v>34757987.339999996</v>
      </c>
      <c r="AA183" s="295">
        <v>34757987.339999996</v>
      </c>
      <c r="AB183" s="295">
        <v>34757987.339999996</v>
      </c>
      <c r="AC183" s="295">
        <f t="shared" si="24"/>
        <v>417095848.07999986</v>
      </c>
      <c r="AD183" s="295"/>
      <c r="AE183" s="305">
        <v>127748.22</v>
      </c>
      <c r="AF183" s="305">
        <v>127748.22</v>
      </c>
      <c r="AG183" s="305">
        <v>127748.22</v>
      </c>
      <c r="AH183" s="305">
        <v>127748.22</v>
      </c>
      <c r="AI183" s="305">
        <v>127748.22</v>
      </c>
      <c r="AJ183" s="305">
        <v>127886.73</v>
      </c>
      <c r="AK183" s="305">
        <f t="shared" si="29"/>
        <v>128025.25</v>
      </c>
      <c r="AL183" s="305">
        <f t="shared" si="29"/>
        <v>128025.25</v>
      </c>
      <c r="AM183" s="305">
        <f t="shared" si="29"/>
        <v>128025.25</v>
      </c>
      <c r="AN183" s="305">
        <f t="shared" si="28"/>
        <v>128025.25</v>
      </c>
      <c r="AO183" s="305">
        <f t="shared" si="28"/>
        <v>128025.25</v>
      </c>
      <c r="AP183" s="305">
        <f t="shared" si="28"/>
        <v>128025.25</v>
      </c>
      <c r="AQ183" s="295">
        <f t="shared" si="25"/>
        <v>1534779.33</v>
      </c>
      <c r="AR183" s="305">
        <f t="shared" si="27"/>
        <v>139611.25</v>
      </c>
      <c r="AS183" s="305">
        <f t="shared" si="27"/>
        <v>139611.25</v>
      </c>
      <c r="AT183" s="305">
        <f t="shared" si="27"/>
        <v>139611.25</v>
      </c>
      <c r="AU183" s="305">
        <f t="shared" si="27"/>
        <v>139611.25</v>
      </c>
      <c r="AV183" s="305">
        <f t="shared" si="27"/>
        <v>139611.25</v>
      </c>
      <c r="AW183" s="305">
        <f t="shared" si="27"/>
        <v>139611.25</v>
      </c>
      <c r="AX183" s="305">
        <f t="shared" si="22"/>
        <v>139611.25</v>
      </c>
      <c r="AY183" s="305">
        <f t="shared" si="22"/>
        <v>139611.25</v>
      </c>
      <c r="AZ183" s="305">
        <f t="shared" si="22"/>
        <v>139611.25</v>
      </c>
      <c r="BA183" s="305">
        <f t="shared" si="22"/>
        <v>139611.25</v>
      </c>
      <c r="BB183" s="305">
        <f t="shared" si="22"/>
        <v>139611.25</v>
      </c>
      <c r="BC183" s="305">
        <f t="shared" si="22"/>
        <v>139611.25</v>
      </c>
      <c r="BD183" s="295">
        <f t="shared" si="26"/>
        <v>1675335</v>
      </c>
      <c r="BE183" s="305"/>
      <c r="BF183" s="305"/>
      <c r="BG183" s="305"/>
      <c r="BH183" s="305"/>
      <c r="BI183" s="305"/>
      <c r="BJ183" s="305"/>
      <c r="BK183" s="305"/>
      <c r="BL183" s="305"/>
      <c r="BM183" s="305"/>
      <c r="BN183" s="305"/>
      <c r="BO183" s="305"/>
      <c r="BP183" s="305"/>
      <c r="BQ183" s="305"/>
      <c r="BR183" s="305"/>
      <c r="BS183" s="305"/>
      <c r="BT183" s="305"/>
      <c r="BU183" s="305"/>
      <c r="BV183" s="305"/>
      <c r="BW183" s="305"/>
      <c r="BX183" s="305"/>
      <c r="BY183" s="305"/>
      <c r="BZ183" s="305"/>
      <c r="CA183" s="305"/>
      <c r="CB183" s="305"/>
      <c r="CC183" s="305"/>
      <c r="CD183" s="305"/>
    </row>
    <row r="184" spans="1:82" x14ac:dyDescent="0.3">
      <c r="A184" s="293" t="s">
        <v>582</v>
      </c>
      <c r="B184" s="304">
        <v>4.1600000000000005E-2</v>
      </c>
      <c r="C184" s="304">
        <v>4.41E-2</v>
      </c>
      <c r="D184" s="295">
        <v>14722669.92</v>
      </c>
      <c r="E184" s="295">
        <v>14722669.92</v>
      </c>
      <c r="F184" s="295">
        <v>14722669.92</v>
      </c>
      <c r="G184" s="295">
        <v>14722669.92</v>
      </c>
      <c r="H184" s="295">
        <v>14722669.92</v>
      </c>
      <c r="I184" s="295">
        <v>14722669.92</v>
      </c>
      <c r="J184" s="295">
        <v>14722669.92</v>
      </c>
      <c r="K184" s="295">
        <v>14722669.92</v>
      </c>
      <c r="L184" s="295">
        <v>14722669.92</v>
      </c>
      <c r="M184" s="295">
        <v>14722669.92</v>
      </c>
      <c r="N184" s="295">
        <v>14722669.92</v>
      </c>
      <c r="O184" s="295">
        <v>14722669.92</v>
      </c>
      <c r="P184" s="295">
        <f t="shared" si="23"/>
        <v>176672039.03999996</v>
      </c>
      <c r="Q184" s="295">
        <v>14722669.92</v>
      </c>
      <c r="R184" s="295">
        <v>14722669.92</v>
      </c>
      <c r="S184" s="295">
        <v>14722669.92</v>
      </c>
      <c r="T184" s="295">
        <v>14722669.92</v>
      </c>
      <c r="U184" s="295">
        <v>17177169.960000001</v>
      </c>
      <c r="V184" s="295">
        <v>19631670</v>
      </c>
      <c r="W184" s="295">
        <v>19631670</v>
      </c>
      <c r="X184" s="295">
        <v>19631670</v>
      </c>
      <c r="Y184" s="295">
        <v>19631670</v>
      </c>
      <c r="Z184" s="295">
        <v>19631670</v>
      </c>
      <c r="AA184" s="295">
        <v>19631670</v>
      </c>
      <c r="AB184" s="295">
        <v>19631670</v>
      </c>
      <c r="AC184" s="295">
        <f t="shared" si="24"/>
        <v>213489539.63999999</v>
      </c>
      <c r="AD184" s="295"/>
      <c r="AE184" s="305">
        <v>51038.59</v>
      </c>
      <c r="AF184" s="305">
        <v>51038.59</v>
      </c>
      <c r="AG184" s="305">
        <v>51038.59</v>
      </c>
      <c r="AH184" s="305">
        <v>51038.59</v>
      </c>
      <c r="AI184" s="305">
        <v>51038.59</v>
      </c>
      <c r="AJ184" s="305">
        <v>51038.59</v>
      </c>
      <c r="AK184" s="305">
        <f t="shared" si="29"/>
        <v>51038.59</v>
      </c>
      <c r="AL184" s="305">
        <f t="shared" si="29"/>
        <v>51038.59</v>
      </c>
      <c r="AM184" s="305">
        <f t="shared" si="29"/>
        <v>51038.59</v>
      </c>
      <c r="AN184" s="305">
        <f t="shared" si="28"/>
        <v>51038.59</v>
      </c>
      <c r="AO184" s="305">
        <f t="shared" si="28"/>
        <v>51038.59</v>
      </c>
      <c r="AP184" s="305">
        <f t="shared" si="28"/>
        <v>51038.59</v>
      </c>
      <c r="AQ184" s="295">
        <f t="shared" si="25"/>
        <v>612463.07999999984</v>
      </c>
      <c r="AR184" s="305">
        <f t="shared" si="27"/>
        <v>54105.81</v>
      </c>
      <c r="AS184" s="305">
        <f t="shared" si="27"/>
        <v>54105.81</v>
      </c>
      <c r="AT184" s="305">
        <f t="shared" si="27"/>
        <v>54105.81</v>
      </c>
      <c r="AU184" s="305">
        <f t="shared" si="27"/>
        <v>54105.81</v>
      </c>
      <c r="AV184" s="305">
        <f t="shared" si="27"/>
        <v>63126.1</v>
      </c>
      <c r="AW184" s="305">
        <f t="shared" si="27"/>
        <v>72146.39</v>
      </c>
      <c r="AX184" s="305">
        <f t="shared" si="22"/>
        <v>72146.39</v>
      </c>
      <c r="AY184" s="305">
        <f t="shared" si="22"/>
        <v>72146.39</v>
      </c>
      <c r="AZ184" s="305">
        <f t="shared" si="22"/>
        <v>72146.39</v>
      </c>
      <c r="BA184" s="305">
        <f t="shared" si="22"/>
        <v>72146.39</v>
      </c>
      <c r="BB184" s="305">
        <f t="shared" si="22"/>
        <v>72146.39</v>
      </c>
      <c r="BC184" s="305">
        <f t="shared" si="22"/>
        <v>72146.39</v>
      </c>
      <c r="BD184" s="295">
        <f t="shared" si="26"/>
        <v>784574.07000000007</v>
      </c>
      <c r="BE184" s="305"/>
      <c r="BF184" s="305"/>
      <c r="BG184" s="305"/>
      <c r="BH184" s="305"/>
      <c r="BI184" s="305"/>
      <c r="BJ184" s="305"/>
      <c r="BK184" s="305"/>
      <c r="BL184" s="305"/>
      <c r="BM184" s="305"/>
      <c r="BN184" s="305"/>
      <c r="BO184" s="305"/>
      <c r="BP184" s="305"/>
      <c r="BQ184" s="305"/>
      <c r="BR184" s="305"/>
      <c r="BS184" s="305"/>
      <c r="BT184" s="305"/>
      <c r="BU184" s="305"/>
      <c r="BV184" s="305"/>
      <c r="BW184" s="305"/>
      <c r="BX184" s="305"/>
      <c r="BY184" s="305"/>
      <c r="BZ184" s="305"/>
      <c r="CA184" s="305"/>
      <c r="CB184" s="305"/>
      <c r="CC184" s="305"/>
      <c r="CD184" s="305"/>
    </row>
    <row r="185" spans="1:82" x14ac:dyDescent="0.3">
      <c r="A185" s="293" t="s">
        <v>583</v>
      </c>
      <c r="B185" s="304">
        <v>5.0500000000000003E-2</v>
      </c>
      <c r="C185" s="304">
        <v>5.4199999999999998E-2</v>
      </c>
      <c r="D185" s="295">
        <v>34702471.57</v>
      </c>
      <c r="E185" s="295">
        <v>34702471.57</v>
      </c>
      <c r="F185" s="295">
        <v>34702471.57</v>
      </c>
      <c r="G185" s="295">
        <v>34702471.57</v>
      </c>
      <c r="H185" s="295">
        <v>34702471.57</v>
      </c>
      <c r="I185" s="295">
        <v>34702471.57</v>
      </c>
      <c r="J185" s="295">
        <v>34703433.664999999</v>
      </c>
      <c r="K185" s="295">
        <v>34704395.759999998</v>
      </c>
      <c r="L185" s="295">
        <v>34704395.759999998</v>
      </c>
      <c r="M185" s="295">
        <v>34704395.759999998</v>
      </c>
      <c r="N185" s="295">
        <v>34704395.759999998</v>
      </c>
      <c r="O185" s="295">
        <v>34704395.759999998</v>
      </c>
      <c r="P185" s="295">
        <f t="shared" si="23"/>
        <v>416440241.88499993</v>
      </c>
      <c r="Q185" s="295">
        <v>34704395.759999998</v>
      </c>
      <c r="R185" s="295">
        <v>34704395.759999998</v>
      </c>
      <c r="S185" s="295">
        <v>34704395.759999998</v>
      </c>
      <c r="T185" s="295">
        <v>34704395.759999998</v>
      </c>
      <c r="U185" s="295">
        <v>34704395.759999998</v>
      </c>
      <c r="V185" s="295">
        <v>34704395.759999998</v>
      </c>
      <c r="W185" s="295">
        <v>34704395.759999998</v>
      </c>
      <c r="X185" s="295">
        <v>34704395.759999998</v>
      </c>
      <c r="Y185" s="295">
        <v>34704395.759999998</v>
      </c>
      <c r="Z185" s="295">
        <v>34704395.759999998</v>
      </c>
      <c r="AA185" s="295">
        <v>34704395.759999998</v>
      </c>
      <c r="AB185" s="295">
        <v>34704395.759999998</v>
      </c>
      <c r="AC185" s="295">
        <f t="shared" si="24"/>
        <v>416452749.11999995</v>
      </c>
      <c r="AD185" s="295"/>
      <c r="AE185" s="305">
        <v>146039.57</v>
      </c>
      <c r="AF185" s="305">
        <v>146039.57</v>
      </c>
      <c r="AG185" s="305">
        <v>146039.57</v>
      </c>
      <c r="AH185" s="305">
        <v>146039.57</v>
      </c>
      <c r="AI185" s="305">
        <v>146039.57</v>
      </c>
      <c r="AJ185" s="305">
        <v>146039.57</v>
      </c>
      <c r="AK185" s="305">
        <f t="shared" si="29"/>
        <v>146043.62</v>
      </c>
      <c r="AL185" s="305">
        <f t="shared" si="29"/>
        <v>146047.67000000001</v>
      </c>
      <c r="AM185" s="305">
        <f t="shared" si="29"/>
        <v>146047.67000000001</v>
      </c>
      <c r="AN185" s="305">
        <f t="shared" si="28"/>
        <v>146047.67000000001</v>
      </c>
      <c r="AO185" s="305">
        <f t="shared" si="28"/>
        <v>146047.67000000001</v>
      </c>
      <c r="AP185" s="305">
        <f t="shared" si="28"/>
        <v>146047.67000000001</v>
      </c>
      <c r="AQ185" s="295">
        <f t="shared" si="25"/>
        <v>1752519.39</v>
      </c>
      <c r="AR185" s="305">
        <f t="shared" si="27"/>
        <v>156748.19</v>
      </c>
      <c r="AS185" s="305">
        <f t="shared" si="27"/>
        <v>156748.19</v>
      </c>
      <c r="AT185" s="305">
        <f t="shared" si="27"/>
        <v>156748.19</v>
      </c>
      <c r="AU185" s="305">
        <f t="shared" si="27"/>
        <v>156748.19</v>
      </c>
      <c r="AV185" s="305">
        <f t="shared" si="27"/>
        <v>156748.19</v>
      </c>
      <c r="AW185" s="305">
        <f t="shared" si="27"/>
        <v>156748.19</v>
      </c>
      <c r="AX185" s="305">
        <f t="shared" si="22"/>
        <v>156748.19</v>
      </c>
      <c r="AY185" s="305">
        <f t="shared" si="22"/>
        <v>156748.19</v>
      </c>
      <c r="AZ185" s="305">
        <f t="shared" si="22"/>
        <v>156748.19</v>
      </c>
      <c r="BA185" s="305">
        <f t="shared" si="22"/>
        <v>156748.19</v>
      </c>
      <c r="BB185" s="305">
        <f t="shared" si="22"/>
        <v>156748.19</v>
      </c>
      <c r="BC185" s="305">
        <f t="shared" si="22"/>
        <v>156748.19</v>
      </c>
      <c r="BD185" s="295">
        <f t="shared" si="26"/>
        <v>1880978.2799999996</v>
      </c>
      <c r="BE185" s="305"/>
      <c r="BF185" s="305"/>
      <c r="BG185" s="305"/>
      <c r="BH185" s="305"/>
      <c r="BI185" s="305"/>
      <c r="BJ185" s="305"/>
      <c r="BK185" s="305"/>
      <c r="BL185" s="305"/>
      <c r="BM185" s="305"/>
      <c r="BN185" s="305"/>
      <c r="BO185" s="305"/>
      <c r="BP185" s="305"/>
      <c r="BQ185" s="305"/>
      <c r="BR185" s="305"/>
      <c r="BS185" s="305"/>
      <c r="BT185" s="305"/>
      <c r="BU185" s="305"/>
      <c r="BV185" s="305"/>
      <c r="BW185" s="305"/>
      <c r="BX185" s="305"/>
      <c r="BY185" s="305"/>
      <c r="BZ185" s="305"/>
      <c r="CA185" s="305"/>
      <c r="CB185" s="305"/>
      <c r="CC185" s="305"/>
      <c r="CD185" s="305"/>
    </row>
    <row r="186" spans="1:82" x14ac:dyDescent="0.3">
      <c r="A186" s="293" t="s">
        <v>584</v>
      </c>
      <c r="B186" s="304">
        <v>4.9500000000000002E-2</v>
      </c>
      <c r="C186" s="304">
        <v>5.2800000000000007E-2</v>
      </c>
      <c r="D186" s="295">
        <v>31876587.219999999</v>
      </c>
      <c r="E186" s="295">
        <v>31876587.219999999</v>
      </c>
      <c r="F186" s="295">
        <v>31876587.219999999</v>
      </c>
      <c r="G186" s="295">
        <v>31876587.219999999</v>
      </c>
      <c r="H186" s="295">
        <v>31876587.219999999</v>
      </c>
      <c r="I186" s="295">
        <v>31876587.219999999</v>
      </c>
      <c r="J186" s="295">
        <v>32046175.199999999</v>
      </c>
      <c r="K186" s="295">
        <v>32215763.18</v>
      </c>
      <c r="L186" s="295">
        <v>32215763.18</v>
      </c>
      <c r="M186" s="295">
        <v>32215763.18</v>
      </c>
      <c r="N186" s="295">
        <v>32215763.18</v>
      </c>
      <c r="O186" s="295">
        <v>32215763.18</v>
      </c>
      <c r="P186" s="295">
        <f t="shared" si="23"/>
        <v>384384514.42000002</v>
      </c>
      <c r="Q186" s="295">
        <v>32215763.18</v>
      </c>
      <c r="R186" s="295">
        <v>32215763.18</v>
      </c>
      <c r="S186" s="295">
        <v>32215763.18</v>
      </c>
      <c r="T186" s="295">
        <v>32215763.18</v>
      </c>
      <c r="U186" s="295">
        <v>32215763.18</v>
      </c>
      <c r="V186" s="295">
        <v>32215763.18</v>
      </c>
      <c r="W186" s="295">
        <v>32215763.18</v>
      </c>
      <c r="X186" s="295">
        <v>32215763.18</v>
      </c>
      <c r="Y186" s="295">
        <v>32215763.18</v>
      </c>
      <c r="Z186" s="295">
        <v>32215763.18</v>
      </c>
      <c r="AA186" s="295">
        <v>32215763.18</v>
      </c>
      <c r="AB186" s="295">
        <v>32215763.18</v>
      </c>
      <c r="AC186" s="295">
        <f t="shared" si="24"/>
        <v>386589158.16000003</v>
      </c>
      <c r="AD186" s="295"/>
      <c r="AE186" s="305">
        <v>131490.91999999998</v>
      </c>
      <c r="AF186" s="305">
        <v>131490.91999999998</v>
      </c>
      <c r="AG186" s="305">
        <v>131490.91999999998</v>
      </c>
      <c r="AH186" s="305">
        <v>131490.91999999998</v>
      </c>
      <c r="AI186" s="305">
        <v>131490.91999999998</v>
      </c>
      <c r="AJ186" s="305">
        <v>131490.91999999998</v>
      </c>
      <c r="AK186" s="305">
        <f t="shared" si="29"/>
        <v>132190.47</v>
      </c>
      <c r="AL186" s="305">
        <f t="shared" si="29"/>
        <v>132890.01999999999</v>
      </c>
      <c r="AM186" s="305">
        <f t="shared" si="29"/>
        <v>132890.01999999999</v>
      </c>
      <c r="AN186" s="305">
        <f t="shared" si="28"/>
        <v>132890.01999999999</v>
      </c>
      <c r="AO186" s="305">
        <f t="shared" si="28"/>
        <v>132890.01999999999</v>
      </c>
      <c r="AP186" s="305">
        <f t="shared" si="28"/>
        <v>132890.01999999999</v>
      </c>
      <c r="AQ186" s="295">
        <f t="shared" si="25"/>
        <v>1585586.0899999999</v>
      </c>
      <c r="AR186" s="305">
        <f t="shared" si="27"/>
        <v>141749.35999999999</v>
      </c>
      <c r="AS186" s="305">
        <f t="shared" si="27"/>
        <v>141749.35999999999</v>
      </c>
      <c r="AT186" s="305">
        <f t="shared" si="27"/>
        <v>141749.35999999999</v>
      </c>
      <c r="AU186" s="305">
        <f t="shared" si="27"/>
        <v>141749.35999999999</v>
      </c>
      <c r="AV186" s="305">
        <f t="shared" si="27"/>
        <v>141749.35999999999</v>
      </c>
      <c r="AW186" s="305">
        <f t="shared" si="27"/>
        <v>141749.35999999999</v>
      </c>
      <c r="AX186" s="305">
        <f t="shared" si="22"/>
        <v>141749.35999999999</v>
      </c>
      <c r="AY186" s="305">
        <f t="shared" si="22"/>
        <v>141749.35999999999</v>
      </c>
      <c r="AZ186" s="305">
        <f t="shared" si="22"/>
        <v>141749.35999999999</v>
      </c>
      <c r="BA186" s="305">
        <f t="shared" si="22"/>
        <v>141749.35999999999</v>
      </c>
      <c r="BB186" s="305">
        <f t="shared" si="22"/>
        <v>141749.35999999999</v>
      </c>
      <c r="BC186" s="305">
        <f t="shared" si="22"/>
        <v>141749.35999999999</v>
      </c>
      <c r="BD186" s="295">
        <f t="shared" si="26"/>
        <v>1700992.3199999994</v>
      </c>
      <c r="BE186" s="305"/>
      <c r="BF186" s="305"/>
      <c r="BG186" s="305"/>
      <c r="BH186" s="305"/>
      <c r="BI186" s="305"/>
      <c r="BJ186" s="305"/>
      <c r="BK186" s="305"/>
      <c r="BL186" s="305"/>
      <c r="BM186" s="305"/>
      <c r="BN186" s="305"/>
      <c r="BO186" s="305"/>
      <c r="BP186" s="305"/>
      <c r="BQ186" s="305"/>
      <c r="BR186" s="305"/>
      <c r="BS186" s="305"/>
      <c r="BT186" s="305"/>
      <c r="BU186" s="305"/>
      <c r="BV186" s="305"/>
      <c r="BW186" s="305"/>
      <c r="BX186" s="305"/>
      <c r="BY186" s="305"/>
      <c r="BZ186" s="305"/>
      <c r="CA186" s="305"/>
      <c r="CB186" s="305"/>
      <c r="CC186" s="305"/>
      <c r="CD186" s="305"/>
    </row>
    <row r="187" spans="1:82" x14ac:dyDescent="0.3">
      <c r="A187" s="293" t="s">
        <v>585</v>
      </c>
      <c r="B187" s="304">
        <v>5.1999999999999998E-2</v>
      </c>
      <c r="C187" s="304">
        <v>5.8099999999999992E-2</v>
      </c>
      <c r="D187" s="295">
        <v>26679925.25</v>
      </c>
      <c r="E187" s="295">
        <v>26679925.25</v>
      </c>
      <c r="F187" s="295">
        <v>26679925.25</v>
      </c>
      <c r="G187" s="295">
        <v>26679925.25</v>
      </c>
      <c r="H187" s="295">
        <v>26679925.25</v>
      </c>
      <c r="I187" s="295">
        <v>26679925.25</v>
      </c>
      <c r="J187" s="295">
        <v>26679925.25</v>
      </c>
      <c r="K187" s="295">
        <v>26679925.25</v>
      </c>
      <c r="L187" s="295">
        <v>26679925.25</v>
      </c>
      <c r="M187" s="295">
        <v>26679925.25</v>
      </c>
      <c r="N187" s="295">
        <v>26679925.25</v>
      </c>
      <c r="O187" s="295">
        <v>26679925.25</v>
      </c>
      <c r="P187" s="295">
        <f t="shared" si="23"/>
        <v>320159103</v>
      </c>
      <c r="Q187" s="295">
        <v>26679925.25</v>
      </c>
      <c r="R187" s="295">
        <v>26679925.25</v>
      </c>
      <c r="S187" s="295">
        <v>26679925.25</v>
      </c>
      <c r="T187" s="295">
        <v>26679925.25</v>
      </c>
      <c r="U187" s="295">
        <v>26679925.25</v>
      </c>
      <c r="V187" s="295">
        <v>26679925.25</v>
      </c>
      <c r="W187" s="295">
        <v>26679925.25</v>
      </c>
      <c r="X187" s="295">
        <v>26679925.25</v>
      </c>
      <c r="Y187" s="295">
        <v>26679925.25</v>
      </c>
      <c r="Z187" s="295">
        <v>26679925.25</v>
      </c>
      <c r="AA187" s="295">
        <v>26679925.25</v>
      </c>
      <c r="AB187" s="295">
        <v>26679925.25</v>
      </c>
      <c r="AC187" s="295">
        <f t="shared" si="24"/>
        <v>320159103</v>
      </c>
      <c r="AD187" s="295"/>
      <c r="AE187" s="305">
        <v>115613.01</v>
      </c>
      <c r="AF187" s="305">
        <v>115613.01</v>
      </c>
      <c r="AG187" s="305">
        <v>115613.01</v>
      </c>
      <c r="AH187" s="305">
        <v>115613.01</v>
      </c>
      <c r="AI187" s="305">
        <v>115613.01</v>
      </c>
      <c r="AJ187" s="305">
        <v>115613.01</v>
      </c>
      <c r="AK187" s="305">
        <f t="shared" si="29"/>
        <v>115613.01</v>
      </c>
      <c r="AL187" s="305">
        <f t="shared" si="29"/>
        <v>115613.01</v>
      </c>
      <c r="AM187" s="305">
        <f t="shared" si="29"/>
        <v>115613.01</v>
      </c>
      <c r="AN187" s="305">
        <f t="shared" si="28"/>
        <v>115613.01</v>
      </c>
      <c r="AO187" s="305">
        <f t="shared" si="28"/>
        <v>115613.01</v>
      </c>
      <c r="AP187" s="305">
        <f t="shared" si="28"/>
        <v>115613.01</v>
      </c>
      <c r="AQ187" s="295">
        <f t="shared" si="25"/>
        <v>1387356.1199999999</v>
      </c>
      <c r="AR187" s="305">
        <f t="shared" si="27"/>
        <v>129175.3</v>
      </c>
      <c r="AS187" s="305">
        <f t="shared" si="27"/>
        <v>129175.3</v>
      </c>
      <c r="AT187" s="305">
        <f t="shared" si="27"/>
        <v>129175.3</v>
      </c>
      <c r="AU187" s="305">
        <f t="shared" si="27"/>
        <v>129175.3</v>
      </c>
      <c r="AV187" s="305">
        <f t="shared" si="27"/>
        <v>129175.3</v>
      </c>
      <c r="AW187" s="305">
        <f t="shared" si="27"/>
        <v>129175.3</v>
      </c>
      <c r="AX187" s="305">
        <f t="shared" si="22"/>
        <v>129175.3</v>
      </c>
      <c r="AY187" s="305">
        <f t="shared" si="22"/>
        <v>129175.3</v>
      </c>
      <c r="AZ187" s="305">
        <f t="shared" si="22"/>
        <v>129175.3</v>
      </c>
      <c r="BA187" s="305">
        <f t="shared" si="22"/>
        <v>129175.3</v>
      </c>
      <c r="BB187" s="305">
        <f t="shared" si="22"/>
        <v>129175.3</v>
      </c>
      <c r="BC187" s="305">
        <f t="shared" si="22"/>
        <v>129175.3</v>
      </c>
      <c r="BD187" s="295">
        <f t="shared" si="26"/>
        <v>1550103.6000000003</v>
      </c>
      <c r="BE187" s="305"/>
      <c r="BF187" s="305"/>
      <c r="BG187" s="305"/>
      <c r="BH187" s="305"/>
      <c r="BI187" s="305"/>
      <c r="BJ187" s="305"/>
      <c r="BK187" s="305"/>
      <c r="BL187" s="305"/>
      <c r="BM187" s="305"/>
      <c r="BN187" s="305"/>
      <c r="BO187" s="305"/>
      <c r="BP187" s="305"/>
      <c r="BQ187" s="305"/>
      <c r="BR187" s="305"/>
      <c r="BS187" s="305"/>
      <c r="BT187" s="305"/>
      <c r="BU187" s="305"/>
      <c r="BV187" s="305"/>
      <c r="BW187" s="305"/>
      <c r="BX187" s="305"/>
      <c r="BY187" s="305"/>
      <c r="BZ187" s="305"/>
      <c r="CA187" s="305"/>
      <c r="CB187" s="305"/>
      <c r="CC187" s="305"/>
      <c r="CD187" s="305"/>
    </row>
    <row r="188" spans="1:82" x14ac:dyDescent="0.3">
      <c r="A188" s="293" t="s">
        <v>586</v>
      </c>
      <c r="B188" s="304">
        <v>3.2500000000000001E-2</v>
      </c>
      <c r="C188" s="304">
        <v>4.7400000000000012E-2</v>
      </c>
      <c r="D188" s="295">
        <v>28722138.719999999</v>
      </c>
      <c r="E188" s="295">
        <v>28722138.719999999</v>
      </c>
      <c r="F188" s="295">
        <v>28722138.719999999</v>
      </c>
      <c r="G188" s="295">
        <v>28719982.91</v>
      </c>
      <c r="H188" s="295">
        <v>28717827.09</v>
      </c>
      <c r="I188" s="295">
        <v>28717827.09</v>
      </c>
      <c r="J188" s="295">
        <v>28760511.199999999</v>
      </c>
      <c r="K188" s="295">
        <v>28842195.309999999</v>
      </c>
      <c r="L188" s="295">
        <v>28881195.309999999</v>
      </c>
      <c r="M188" s="295">
        <v>28881195.309999999</v>
      </c>
      <c r="N188" s="295">
        <v>28881195.309999999</v>
      </c>
      <c r="O188" s="295">
        <v>28881195.309999999</v>
      </c>
      <c r="P188" s="295">
        <f t="shared" si="23"/>
        <v>345449541</v>
      </c>
      <c r="Q188" s="295">
        <v>28881195.309999999</v>
      </c>
      <c r="R188" s="295">
        <v>28997695.309999999</v>
      </c>
      <c r="S188" s="295">
        <v>29114195.309999999</v>
      </c>
      <c r="T188" s="295">
        <v>29562624.189999998</v>
      </c>
      <c r="U188" s="295">
        <v>30011053.07</v>
      </c>
      <c r="V188" s="295">
        <v>30011053.07</v>
      </c>
      <c r="W188" s="295">
        <v>30011053.07</v>
      </c>
      <c r="X188" s="295">
        <v>30011053.07</v>
      </c>
      <c r="Y188" s="295">
        <v>30011053.07</v>
      </c>
      <c r="Z188" s="295">
        <v>30011053.07</v>
      </c>
      <c r="AA188" s="295">
        <v>30011053.07</v>
      </c>
      <c r="AB188" s="295">
        <v>30011053.07</v>
      </c>
      <c r="AC188" s="295">
        <f t="shared" si="24"/>
        <v>356644134.67999995</v>
      </c>
      <c r="AD188" s="295"/>
      <c r="AE188" s="305">
        <v>77789.12999999999</v>
      </c>
      <c r="AF188" s="305">
        <v>77789.12999999999</v>
      </c>
      <c r="AG188" s="305">
        <v>77789.12999999999</v>
      </c>
      <c r="AH188" s="305">
        <v>77783.28</v>
      </c>
      <c r="AI188" s="305">
        <v>77777.440000000002</v>
      </c>
      <c r="AJ188" s="305">
        <v>77777.440000000002</v>
      </c>
      <c r="AK188" s="305">
        <f t="shared" si="29"/>
        <v>77893.05</v>
      </c>
      <c r="AL188" s="305">
        <f t="shared" si="29"/>
        <v>78114.28</v>
      </c>
      <c r="AM188" s="305">
        <f t="shared" si="29"/>
        <v>78219.899999999994</v>
      </c>
      <c r="AN188" s="305">
        <f t="shared" si="28"/>
        <v>78219.899999999994</v>
      </c>
      <c r="AO188" s="305">
        <f t="shared" si="28"/>
        <v>78219.899999999994</v>
      </c>
      <c r="AP188" s="305">
        <f t="shared" si="28"/>
        <v>78219.899999999994</v>
      </c>
      <c r="AQ188" s="295">
        <f t="shared" si="25"/>
        <v>935592.4800000001</v>
      </c>
      <c r="AR188" s="305">
        <f t="shared" si="27"/>
        <v>114080.72</v>
      </c>
      <c r="AS188" s="305">
        <f t="shared" si="27"/>
        <v>114540.9</v>
      </c>
      <c r="AT188" s="305">
        <f t="shared" si="27"/>
        <v>115001.07</v>
      </c>
      <c r="AU188" s="305">
        <f t="shared" si="27"/>
        <v>116772.37</v>
      </c>
      <c r="AV188" s="305">
        <f t="shared" si="27"/>
        <v>118543.66</v>
      </c>
      <c r="AW188" s="305">
        <f t="shared" si="27"/>
        <v>118543.66</v>
      </c>
      <c r="AX188" s="305">
        <f t="shared" si="22"/>
        <v>118543.66</v>
      </c>
      <c r="AY188" s="305">
        <f t="shared" si="22"/>
        <v>118543.66</v>
      </c>
      <c r="AZ188" s="305">
        <f t="shared" si="22"/>
        <v>118543.66</v>
      </c>
      <c r="BA188" s="305">
        <f t="shared" ref="BA188:BC251" si="30">ROUND(Z188*$C188/12,2)</f>
        <v>118543.66</v>
      </c>
      <c r="BB188" s="305">
        <f t="shared" si="30"/>
        <v>118543.66</v>
      </c>
      <c r="BC188" s="305">
        <f t="shared" si="30"/>
        <v>118543.66</v>
      </c>
      <c r="BD188" s="295">
        <f t="shared" si="26"/>
        <v>1408744.3399999999</v>
      </c>
      <c r="BE188" s="305"/>
      <c r="BF188" s="305"/>
      <c r="BG188" s="305"/>
      <c r="BH188" s="305"/>
      <c r="BI188" s="305"/>
      <c r="BJ188" s="305"/>
      <c r="BK188" s="305"/>
      <c r="BL188" s="305"/>
      <c r="BM188" s="305"/>
      <c r="BN188" s="305"/>
      <c r="BO188" s="305"/>
      <c r="BP188" s="305"/>
      <c r="BQ188" s="305"/>
      <c r="BR188" s="305"/>
      <c r="BS188" s="305"/>
      <c r="BT188" s="305"/>
      <c r="BU188" s="305"/>
      <c r="BV188" s="305"/>
      <c r="BW188" s="305"/>
      <c r="BX188" s="305"/>
      <c r="BY188" s="305"/>
      <c r="BZ188" s="305"/>
      <c r="CA188" s="305"/>
      <c r="CB188" s="305"/>
      <c r="CC188" s="305"/>
      <c r="CD188" s="305"/>
    </row>
    <row r="189" spans="1:82" x14ac:dyDescent="0.3">
      <c r="A189" s="293" t="s">
        <v>587</v>
      </c>
      <c r="B189" s="304">
        <v>4.3500000000000004E-2</v>
      </c>
      <c r="C189" s="304">
        <v>5.5300000000000002E-2</v>
      </c>
      <c r="D189" s="295">
        <v>19558876.850000001</v>
      </c>
      <c r="E189" s="295">
        <v>19558876.850000001</v>
      </c>
      <c r="F189" s="295">
        <v>19558876.850000001</v>
      </c>
      <c r="G189" s="295">
        <v>19558876.850000001</v>
      </c>
      <c r="H189" s="295">
        <v>19558876.850000001</v>
      </c>
      <c r="I189" s="295">
        <v>19558876.850000001</v>
      </c>
      <c r="J189" s="295">
        <v>19558876.850000001</v>
      </c>
      <c r="K189" s="295">
        <v>19558876.850000001</v>
      </c>
      <c r="L189" s="295">
        <v>19558876.850000001</v>
      </c>
      <c r="M189" s="295">
        <v>19558876.850000001</v>
      </c>
      <c r="N189" s="295">
        <v>19558876.850000001</v>
      </c>
      <c r="O189" s="295">
        <v>19558876.850000001</v>
      </c>
      <c r="P189" s="295">
        <f t="shared" si="23"/>
        <v>234706522.19999996</v>
      </c>
      <c r="Q189" s="295">
        <v>19558876.850000001</v>
      </c>
      <c r="R189" s="295">
        <v>19558876.850000001</v>
      </c>
      <c r="S189" s="295">
        <v>19558876.850000001</v>
      </c>
      <c r="T189" s="295">
        <v>19558876.850000001</v>
      </c>
      <c r="U189" s="295">
        <v>19558876.850000001</v>
      </c>
      <c r="V189" s="295">
        <v>19558876.850000001</v>
      </c>
      <c r="W189" s="295">
        <v>19558876.850000001</v>
      </c>
      <c r="X189" s="295">
        <v>19558876.850000001</v>
      </c>
      <c r="Y189" s="295">
        <v>19558876.850000001</v>
      </c>
      <c r="Z189" s="295">
        <v>19558876.850000001</v>
      </c>
      <c r="AA189" s="295">
        <v>19558876.850000001</v>
      </c>
      <c r="AB189" s="295">
        <v>19558876.850000001</v>
      </c>
      <c r="AC189" s="295">
        <f t="shared" si="24"/>
        <v>234706522.19999996</v>
      </c>
      <c r="AD189" s="295"/>
      <c r="AE189" s="305">
        <v>70900.929999999993</v>
      </c>
      <c r="AF189" s="305">
        <v>70900.929999999993</v>
      </c>
      <c r="AG189" s="305">
        <v>70900.929999999993</v>
      </c>
      <c r="AH189" s="305">
        <v>70900.929999999993</v>
      </c>
      <c r="AI189" s="305">
        <v>70900.929999999993</v>
      </c>
      <c r="AJ189" s="305">
        <v>70900.929999999993</v>
      </c>
      <c r="AK189" s="305">
        <f t="shared" si="29"/>
        <v>70900.929999999993</v>
      </c>
      <c r="AL189" s="305">
        <f t="shared" si="29"/>
        <v>70900.929999999993</v>
      </c>
      <c r="AM189" s="305">
        <f t="shared" si="29"/>
        <v>70900.929999999993</v>
      </c>
      <c r="AN189" s="305">
        <f t="shared" si="28"/>
        <v>70900.929999999993</v>
      </c>
      <c r="AO189" s="305">
        <f t="shared" si="28"/>
        <v>70900.929999999993</v>
      </c>
      <c r="AP189" s="305">
        <f t="shared" si="28"/>
        <v>70900.929999999993</v>
      </c>
      <c r="AQ189" s="295">
        <f t="shared" si="25"/>
        <v>850811.15999999968</v>
      </c>
      <c r="AR189" s="305">
        <f t="shared" si="27"/>
        <v>90133.82</v>
      </c>
      <c r="AS189" s="305">
        <f t="shared" si="27"/>
        <v>90133.82</v>
      </c>
      <c r="AT189" s="305">
        <f t="shared" si="27"/>
        <v>90133.82</v>
      </c>
      <c r="AU189" s="305">
        <f t="shared" si="27"/>
        <v>90133.82</v>
      </c>
      <c r="AV189" s="305">
        <f t="shared" si="27"/>
        <v>90133.82</v>
      </c>
      <c r="AW189" s="305">
        <f t="shared" si="27"/>
        <v>90133.82</v>
      </c>
      <c r="AX189" s="305">
        <f t="shared" si="27"/>
        <v>90133.82</v>
      </c>
      <c r="AY189" s="305">
        <f t="shared" si="27"/>
        <v>90133.82</v>
      </c>
      <c r="AZ189" s="305">
        <f t="shared" si="27"/>
        <v>90133.82</v>
      </c>
      <c r="BA189" s="305">
        <f t="shared" si="30"/>
        <v>90133.82</v>
      </c>
      <c r="BB189" s="305">
        <f t="shared" si="30"/>
        <v>90133.82</v>
      </c>
      <c r="BC189" s="305">
        <f t="shared" si="30"/>
        <v>90133.82</v>
      </c>
      <c r="BD189" s="295">
        <f t="shared" si="26"/>
        <v>1081605.8400000003</v>
      </c>
      <c r="BE189" s="305"/>
      <c r="BF189" s="305"/>
      <c r="BG189" s="305"/>
      <c r="BH189" s="305"/>
      <c r="BI189" s="305"/>
      <c r="BJ189" s="305"/>
      <c r="BK189" s="305"/>
      <c r="BL189" s="305"/>
      <c r="BM189" s="305"/>
      <c r="BN189" s="305"/>
      <c r="BO189" s="305"/>
      <c r="BP189" s="305"/>
      <c r="BQ189" s="305"/>
      <c r="BR189" s="305"/>
      <c r="BS189" s="305"/>
      <c r="BT189" s="305"/>
      <c r="BU189" s="305"/>
      <c r="BV189" s="305"/>
      <c r="BW189" s="305"/>
      <c r="BX189" s="305"/>
      <c r="BY189" s="305"/>
      <c r="BZ189" s="305"/>
      <c r="CA189" s="305"/>
      <c r="CB189" s="305"/>
      <c r="CC189" s="305"/>
      <c r="CD189" s="305"/>
    </row>
    <row r="190" spans="1:82" x14ac:dyDescent="0.3">
      <c r="A190" s="293" t="s">
        <v>588</v>
      </c>
      <c r="B190" s="304">
        <v>3.9400000000000004E-2</v>
      </c>
      <c r="C190" s="304">
        <v>4.4900000000000009E-2</v>
      </c>
      <c r="D190" s="295">
        <v>24739825.43</v>
      </c>
      <c r="E190" s="295">
        <v>24796260.77</v>
      </c>
      <c r="F190" s="295">
        <v>24855168.98</v>
      </c>
      <c r="G190" s="295">
        <v>24858360.170000002</v>
      </c>
      <c r="H190" s="295">
        <v>24859078.469999999</v>
      </c>
      <c r="I190" s="295">
        <v>24859078.469999999</v>
      </c>
      <c r="J190" s="295">
        <v>24859078.469999999</v>
      </c>
      <c r="K190" s="295">
        <v>24859078.469999999</v>
      </c>
      <c r="L190" s="295">
        <v>24859078.469999999</v>
      </c>
      <c r="M190" s="295">
        <v>24859078.469999999</v>
      </c>
      <c r="N190" s="295">
        <v>24859078.469999999</v>
      </c>
      <c r="O190" s="295">
        <v>24859078.469999999</v>
      </c>
      <c r="P190" s="295">
        <f t="shared" si="23"/>
        <v>298122243.11000001</v>
      </c>
      <c r="Q190" s="295">
        <v>24859078.469999999</v>
      </c>
      <c r="R190" s="295">
        <v>24859078.469999999</v>
      </c>
      <c r="S190" s="295">
        <v>24859078.469999999</v>
      </c>
      <c r="T190" s="295">
        <v>24859078.469999999</v>
      </c>
      <c r="U190" s="295">
        <v>24859078.469999999</v>
      </c>
      <c r="V190" s="295">
        <v>25091747.27</v>
      </c>
      <c r="W190" s="295">
        <v>25324416.07</v>
      </c>
      <c r="X190" s="295">
        <v>25324416.07</v>
      </c>
      <c r="Y190" s="295">
        <v>25324416.07</v>
      </c>
      <c r="Z190" s="295">
        <v>25324416.07</v>
      </c>
      <c r="AA190" s="295">
        <v>25324416.07</v>
      </c>
      <c r="AB190" s="295">
        <v>25324416.07</v>
      </c>
      <c r="AC190" s="295">
        <f t="shared" si="24"/>
        <v>301333636.03999996</v>
      </c>
      <c r="AD190" s="295"/>
      <c r="AE190" s="305">
        <v>81229.099999999991</v>
      </c>
      <c r="AF190" s="305">
        <v>81414.39</v>
      </c>
      <c r="AG190" s="305">
        <v>81607.8</v>
      </c>
      <c r="AH190" s="305">
        <v>81618.290000000008</v>
      </c>
      <c r="AI190" s="305">
        <v>81620.63</v>
      </c>
      <c r="AJ190" s="305">
        <v>81620.63</v>
      </c>
      <c r="AK190" s="305">
        <f t="shared" si="29"/>
        <v>81620.639999999999</v>
      </c>
      <c r="AL190" s="305">
        <f t="shared" si="29"/>
        <v>81620.639999999999</v>
      </c>
      <c r="AM190" s="305">
        <f t="shared" si="29"/>
        <v>81620.639999999999</v>
      </c>
      <c r="AN190" s="305">
        <f t="shared" si="28"/>
        <v>81620.639999999999</v>
      </c>
      <c r="AO190" s="305">
        <f t="shared" si="28"/>
        <v>81620.639999999999</v>
      </c>
      <c r="AP190" s="305">
        <f t="shared" si="28"/>
        <v>81620.639999999999</v>
      </c>
      <c r="AQ190" s="295">
        <f t="shared" si="25"/>
        <v>978834.68</v>
      </c>
      <c r="AR190" s="305">
        <f t="shared" ref="AR190:AZ218" si="31">ROUND(Q190*$C190/12,2)</f>
        <v>93014.39</v>
      </c>
      <c r="AS190" s="305">
        <f t="shared" si="31"/>
        <v>93014.39</v>
      </c>
      <c r="AT190" s="305">
        <f t="shared" si="31"/>
        <v>93014.39</v>
      </c>
      <c r="AU190" s="305">
        <f t="shared" si="31"/>
        <v>93014.39</v>
      </c>
      <c r="AV190" s="305">
        <f t="shared" si="31"/>
        <v>93014.39</v>
      </c>
      <c r="AW190" s="305">
        <f t="shared" si="31"/>
        <v>93884.95</v>
      </c>
      <c r="AX190" s="305">
        <f t="shared" si="31"/>
        <v>94755.520000000004</v>
      </c>
      <c r="AY190" s="305">
        <f t="shared" si="31"/>
        <v>94755.520000000004</v>
      </c>
      <c r="AZ190" s="305">
        <f t="shared" si="31"/>
        <v>94755.520000000004</v>
      </c>
      <c r="BA190" s="305">
        <f t="shared" si="30"/>
        <v>94755.520000000004</v>
      </c>
      <c r="BB190" s="305">
        <f t="shared" si="30"/>
        <v>94755.520000000004</v>
      </c>
      <c r="BC190" s="305">
        <f t="shared" si="30"/>
        <v>94755.520000000004</v>
      </c>
      <c r="BD190" s="295">
        <f t="shared" si="26"/>
        <v>1127490.02</v>
      </c>
      <c r="BE190" s="305"/>
      <c r="BF190" s="305"/>
      <c r="BG190" s="305"/>
      <c r="BH190" s="305"/>
      <c r="BI190" s="305"/>
      <c r="BJ190" s="305"/>
      <c r="BK190" s="305"/>
      <c r="BL190" s="305"/>
      <c r="BM190" s="305"/>
      <c r="BN190" s="305"/>
      <c r="BO190" s="305"/>
      <c r="BP190" s="305"/>
      <c r="BQ190" s="305"/>
      <c r="BR190" s="305"/>
      <c r="BS190" s="305"/>
      <c r="BT190" s="305"/>
      <c r="BU190" s="305"/>
      <c r="BV190" s="305"/>
      <c r="BW190" s="305"/>
      <c r="BX190" s="305"/>
      <c r="BY190" s="305"/>
      <c r="BZ190" s="305"/>
      <c r="CA190" s="305"/>
      <c r="CB190" s="305"/>
      <c r="CC190" s="305"/>
      <c r="CD190" s="305"/>
    </row>
    <row r="191" spans="1:82" x14ac:dyDescent="0.3">
      <c r="A191" s="293" t="s">
        <v>589</v>
      </c>
      <c r="B191" s="304">
        <v>3.9300000000000002E-2</v>
      </c>
      <c r="C191" s="304">
        <v>4.5800000000000007E-2</v>
      </c>
      <c r="D191" s="295">
        <v>33056281.239999998</v>
      </c>
      <c r="E191" s="295">
        <v>33056281.239999998</v>
      </c>
      <c r="F191" s="295">
        <v>33056281.239999998</v>
      </c>
      <c r="G191" s="295">
        <v>33056281.239999998</v>
      </c>
      <c r="H191" s="295">
        <v>33056281.239999998</v>
      </c>
      <c r="I191" s="295">
        <v>33056281.239999998</v>
      </c>
      <c r="J191" s="295">
        <v>33056281.239999998</v>
      </c>
      <c r="K191" s="295">
        <v>33056281.239999998</v>
      </c>
      <c r="L191" s="295">
        <v>33056281.239999998</v>
      </c>
      <c r="M191" s="295">
        <v>33145299.619999997</v>
      </c>
      <c r="N191" s="295">
        <v>33234318</v>
      </c>
      <c r="O191" s="295">
        <v>33234318</v>
      </c>
      <c r="P191" s="295">
        <f t="shared" si="23"/>
        <v>397120466.78000003</v>
      </c>
      <c r="Q191" s="295">
        <v>33234318</v>
      </c>
      <c r="R191" s="295">
        <v>33234318</v>
      </c>
      <c r="S191" s="295">
        <v>33234318</v>
      </c>
      <c r="T191" s="295">
        <v>33234318</v>
      </c>
      <c r="U191" s="295">
        <v>33234318</v>
      </c>
      <c r="V191" s="295">
        <v>33234318</v>
      </c>
      <c r="W191" s="295">
        <v>33234318</v>
      </c>
      <c r="X191" s="295">
        <v>33234318</v>
      </c>
      <c r="Y191" s="295">
        <v>33234318</v>
      </c>
      <c r="Z191" s="295">
        <v>33234318</v>
      </c>
      <c r="AA191" s="295">
        <v>33234318</v>
      </c>
      <c r="AB191" s="295">
        <v>33234318</v>
      </c>
      <c r="AC191" s="295">
        <f t="shared" si="24"/>
        <v>398811816</v>
      </c>
      <c r="AD191" s="295"/>
      <c r="AE191" s="305">
        <v>108259.31999999999</v>
      </c>
      <c r="AF191" s="305">
        <v>108259.31999999999</v>
      </c>
      <c r="AG191" s="305">
        <v>108259.31999999999</v>
      </c>
      <c r="AH191" s="305">
        <v>108259.31999999999</v>
      </c>
      <c r="AI191" s="305">
        <v>108259.31999999999</v>
      </c>
      <c r="AJ191" s="305">
        <v>108259.31999999999</v>
      </c>
      <c r="AK191" s="305">
        <f t="shared" si="29"/>
        <v>108259.32</v>
      </c>
      <c r="AL191" s="305">
        <f t="shared" si="29"/>
        <v>108259.32</v>
      </c>
      <c r="AM191" s="305">
        <f t="shared" si="29"/>
        <v>108259.32</v>
      </c>
      <c r="AN191" s="305">
        <f t="shared" si="28"/>
        <v>108550.86</v>
      </c>
      <c r="AO191" s="305">
        <f t="shared" si="28"/>
        <v>108842.39</v>
      </c>
      <c r="AP191" s="305">
        <f t="shared" si="28"/>
        <v>108842.39</v>
      </c>
      <c r="AQ191" s="295">
        <f t="shared" si="25"/>
        <v>1300569.52</v>
      </c>
      <c r="AR191" s="305">
        <f t="shared" si="31"/>
        <v>126844.31</v>
      </c>
      <c r="AS191" s="305">
        <f t="shared" si="31"/>
        <v>126844.31</v>
      </c>
      <c r="AT191" s="305">
        <f t="shared" si="31"/>
        <v>126844.31</v>
      </c>
      <c r="AU191" s="305">
        <f t="shared" si="31"/>
        <v>126844.31</v>
      </c>
      <c r="AV191" s="305">
        <f t="shared" si="31"/>
        <v>126844.31</v>
      </c>
      <c r="AW191" s="305">
        <f t="shared" si="31"/>
        <v>126844.31</v>
      </c>
      <c r="AX191" s="305">
        <f t="shared" si="31"/>
        <v>126844.31</v>
      </c>
      <c r="AY191" s="305">
        <f t="shared" si="31"/>
        <v>126844.31</v>
      </c>
      <c r="AZ191" s="305">
        <f t="shared" si="31"/>
        <v>126844.31</v>
      </c>
      <c r="BA191" s="305">
        <f t="shared" si="30"/>
        <v>126844.31</v>
      </c>
      <c r="BB191" s="305">
        <f t="shared" si="30"/>
        <v>126844.31</v>
      </c>
      <c r="BC191" s="305">
        <f t="shared" si="30"/>
        <v>126844.31</v>
      </c>
      <c r="BD191" s="295">
        <f t="shared" si="26"/>
        <v>1522131.7200000004</v>
      </c>
      <c r="BE191" s="305"/>
      <c r="BF191" s="305"/>
      <c r="BG191" s="305"/>
      <c r="BH191" s="305"/>
      <c r="BI191" s="305"/>
      <c r="BJ191" s="305"/>
      <c r="BK191" s="305"/>
      <c r="BL191" s="305"/>
      <c r="BM191" s="305"/>
      <c r="BN191" s="305"/>
      <c r="BO191" s="305"/>
      <c r="BP191" s="305"/>
      <c r="BQ191" s="305"/>
      <c r="BR191" s="305"/>
      <c r="BS191" s="305"/>
      <c r="BT191" s="305"/>
      <c r="BU191" s="305"/>
      <c r="BV191" s="305"/>
      <c r="BW191" s="305"/>
      <c r="BX191" s="305"/>
      <c r="BY191" s="305"/>
      <c r="BZ191" s="305"/>
      <c r="CA191" s="305"/>
      <c r="CB191" s="305"/>
      <c r="CC191" s="305"/>
      <c r="CD191" s="305"/>
    </row>
    <row r="192" spans="1:82" x14ac:dyDescent="0.3">
      <c r="A192" s="293" t="s">
        <v>590</v>
      </c>
      <c r="B192" s="304">
        <v>4.3200000000000002E-2</v>
      </c>
      <c r="C192" s="304">
        <v>4.5000000000000005E-2</v>
      </c>
      <c r="D192" s="295">
        <v>32944728.98</v>
      </c>
      <c r="E192" s="295">
        <v>32944728.98</v>
      </c>
      <c r="F192" s="295">
        <v>32944728.98</v>
      </c>
      <c r="G192" s="295">
        <v>32944728.98</v>
      </c>
      <c r="H192" s="295">
        <v>32944728.98</v>
      </c>
      <c r="I192" s="295">
        <v>32944728.98</v>
      </c>
      <c r="J192" s="295">
        <v>32944728.98</v>
      </c>
      <c r="K192" s="295">
        <v>32944728.98</v>
      </c>
      <c r="L192" s="295">
        <v>32944728.98</v>
      </c>
      <c r="M192" s="295">
        <v>34622729.730000004</v>
      </c>
      <c r="N192" s="295">
        <v>36300730.480000004</v>
      </c>
      <c r="O192" s="295">
        <v>36300730.480000004</v>
      </c>
      <c r="P192" s="295">
        <f t="shared" si="23"/>
        <v>403726751.51000005</v>
      </c>
      <c r="Q192" s="295">
        <v>36300730.480000004</v>
      </c>
      <c r="R192" s="295">
        <v>36300730.480000004</v>
      </c>
      <c r="S192" s="295">
        <v>36300730.480000004</v>
      </c>
      <c r="T192" s="295">
        <v>36300730.480000004</v>
      </c>
      <c r="U192" s="295">
        <v>36300730.480000004</v>
      </c>
      <c r="V192" s="295">
        <v>36300730.480000004</v>
      </c>
      <c r="W192" s="295">
        <v>36300730.480000004</v>
      </c>
      <c r="X192" s="295">
        <v>36300730.480000004</v>
      </c>
      <c r="Y192" s="295">
        <v>36300730.480000004</v>
      </c>
      <c r="Z192" s="295">
        <v>36300730.480000004</v>
      </c>
      <c r="AA192" s="295">
        <v>36300730.480000004</v>
      </c>
      <c r="AB192" s="295">
        <v>36300730.480000004</v>
      </c>
      <c r="AC192" s="295">
        <f t="shared" si="24"/>
        <v>435608765.76000017</v>
      </c>
      <c r="AD192" s="295"/>
      <c r="AE192" s="305">
        <v>118601.01999999999</v>
      </c>
      <c r="AF192" s="305">
        <v>118601.01999999999</v>
      </c>
      <c r="AG192" s="305">
        <v>118601.01999999999</v>
      </c>
      <c r="AH192" s="305">
        <v>118601.01999999999</v>
      </c>
      <c r="AI192" s="305">
        <v>118601.01999999999</v>
      </c>
      <c r="AJ192" s="305">
        <v>118601.01999999999</v>
      </c>
      <c r="AK192" s="305">
        <f t="shared" si="29"/>
        <v>118601.02</v>
      </c>
      <c r="AL192" s="305">
        <f t="shared" si="29"/>
        <v>118601.02</v>
      </c>
      <c r="AM192" s="305">
        <f t="shared" si="29"/>
        <v>118601.02</v>
      </c>
      <c r="AN192" s="305">
        <f t="shared" si="28"/>
        <v>124641.83</v>
      </c>
      <c r="AO192" s="305">
        <f t="shared" si="28"/>
        <v>130682.63</v>
      </c>
      <c r="AP192" s="305">
        <f t="shared" si="28"/>
        <v>130682.63</v>
      </c>
      <c r="AQ192" s="295">
        <f t="shared" si="25"/>
        <v>1453416.27</v>
      </c>
      <c r="AR192" s="305">
        <f t="shared" si="31"/>
        <v>136127.74</v>
      </c>
      <c r="AS192" s="305">
        <f t="shared" si="31"/>
        <v>136127.74</v>
      </c>
      <c r="AT192" s="305">
        <f t="shared" si="31"/>
        <v>136127.74</v>
      </c>
      <c r="AU192" s="305">
        <f t="shared" si="31"/>
        <v>136127.74</v>
      </c>
      <c r="AV192" s="305">
        <f t="shared" si="31"/>
        <v>136127.74</v>
      </c>
      <c r="AW192" s="305">
        <f t="shared" si="31"/>
        <v>136127.74</v>
      </c>
      <c r="AX192" s="305">
        <f t="shared" si="31"/>
        <v>136127.74</v>
      </c>
      <c r="AY192" s="305">
        <f t="shared" si="31"/>
        <v>136127.74</v>
      </c>
      <c r="AZ192" s="305">
        <f t="shared" si="31"/>
        <v>136127.74</v>
      </c>
      <c r="BA192" s="305">
        <f t="shared" si="30"/>
        <v>136127.74</v>
      </c>
      <c r="BB192" s="305">
        <f t="shared" si="30"/>
        <v>136127.74</v>
      </c>
      <c r="BC192" s="305">
        <f t="shared" si="30"/>
        <v>136127.74</v>
      </c>
      <c r="BD192" s="295">
        <f t="shared" si="26"/>
        <v>1633532.88</v>
      </c>
      <c r="BE192" s="305"/>
      <c r="BF192" s="305"/>
      <c r="BG192" s="305"/>
      <c r="BH192" s="305"/>
      <c r="BI192" s="305"/>
      <c r="BJ192" s="305"/>
      <c r="BK192" s="305"/>
      <c r="BL192" s="305"/>
      <c r="BM192" s="305"/>
      <c r="BN192" s="305"/>
      <c r="BO192" s="305"/>
      <c r="BP192" s="305"/>
      <c r="BQ192" s="305"/>
      <c r="BR192" s="305"/>
      <c r="BS192" s="305"/>
      <c r="BT192" s="305"/>
      <c r="BU192" s="305"/>
      <c r="BV192" s="305"/>
      <c r="BW192" s="305"/>
      <c r="BX192" s="305"/>
      <c r="BY192" s="305"/>
      <c r="BZ192" s="305"/>
      <c r="CA192" s="305"/>
      <c r="CB192" s="305"/>
      <c r="CC192" s="305"/>
      <c r="CD192" s="305"/>
    </row>
    <row r="193" spans="1:82" x14ac:dyDescent="0.3">
      <c r="A193" s="293" t="s">
        <v>591</v>
      </c>
      <c r="B193" s="304">
        <v>3.8900000000000004E-2</v>
      </c>
      <c r="C193" s="304">
        <v>4.5199999999999997E-2</v>
      </c>
      <c r="D193" s="295">
        <v>26290569.66</v>
      </c>
      <c r="E193" s="295">
        <v>26290569.66</v>
      </c>
      <c r="F193" s="295">
        <v>26290569.66</v>
      </c>
      <c r="G193" s="295">
        <v>26290569.66</v>
      </c>
      <c r="H193" s="295">
        <v>26290569.66</v>
      </c>
      <c r="I193" s="295">
        <v>26290569.66</v>
      </c>
      <c r="J193" s="295">
        <v>26290569.66</v>
      </c>
      <c r="K193" s="295">
        <v>26290569.66</v>
      </c>
      <c r="L193" s="295">
        <v>26290569.66</v>
      </c>
      <c r="M193" s="295">
        <v>26290569.66</v>
      </c>
      <c r="N193" s="295">
        <v>26290569.66</v>
      </c>
      <c r="O193" s="295">
        <v>26290569.66</v>
      </c>
      <c r="P193" s="295">
        <f t="shared" si="23"/>
        <v>315486835.92000002</v>
      </c>
      <c r="Q193" s="295">
        <v>26290569.66</v>
      </c>
      <c r="R193" s="295">
        <v>26290569.66</v>
      </c>
      <c r="S193" s="295">
        <v>26290569.66</v>
      </c>
      <c r="T193" s="295">
        <v>26290569.66</v>
      </c>
      <c r="U193" s="295">
        <v>26290569.66</v>
      </c>
      <c r="V193" s="295">
        <v>26290569.66</v>
      </c>
      <c r="W193" s="295">
        <v>26290569.66</v>
      </c>
      <c r="X193" s="295">
        <v>26290569.66</v>
      </c>
      <c r="Y193" s="295">
        <v>26290569.66</v>
      </c>
      <c r="Z193" s="295">
        <v>26290569.66</v>
      </c>
      <c r="AA193" s="295">
        <v>26290569.66</v>
      </c>
      <c r="AB193" s="295">
        <v>26290569.66</v>
      </c>
      <c r="AC193" s="295">
        <f t="shared" si="24"/>
        <v>315486835.92000002</v>
      </c>
      <c r="AD193" s="295"/>
      <c r="AE193" s="305">
        <v>85225.26</v>
      </c>
      <c r="AF193" s="305">
        <v>85225.26</v>
      </c>
      <c r="AG193" s="305">
        <v>85225.26</v>
      </c>
      <c r="AH193" s="305">
        <v>85225.26</v>
      </c>
      <c r="AI193" s="305">
        <v>85225.26</v>
      </c>
      <c r="AJ193" s="305">
        <v>85225.26</v>
      </c>
      <c r="AK193" s="305">
        <f t="shared" si="29"/>
        <v>85225.26</v>
      </c>
      <c r="AL193" s="305">
        <f t="shared" si="29"/>
        <v>85225.26</v>
      </c>
      <c r="AM193" s="305">
        <f t="shared" si="29"/>
        <v>85225.26</v>
      </c>
      <c r="AN193" s="305">
        <f t="shared" si="28"/>
        <v>85225.26</v>
      </c>
      <c r="AO193" s="305">
        <f t="shared" si="28"/>
        <v>85225.26</v>
      </c>
      <c r="AP193" s="305">
        <f t="shared" si="28"/>
        <v>85225.26</v>
      </c>
      <c r="AQ193" s="295">
        <f t="shared" si="25"/>
        <v>1022703.12</v>
      </c>
      <c r="AR193" s="305">
        <f t="shared" si="31"/>
        <v>99027.81</v>
      </c>
      <c r="AS193" s="305">
        <f t="shared" si="31"/>
        <v>99027.81</v>
      </c>
      <c r="AT193" s="305">
        <f t="shared" si="31"/>
        <v>99027.81</v>
      </c>
      <c r="AU193" s="305">
        <f t="shared" si="31"/>
        <v>99027.81</v>
      </c>
      <c r="AV193" s="305">
        <f t="shared" si="31"/>
        <v>99027.81</v>
      </c>
      <c r="AW193" s="305">
        <f t="shared" si="31"/>
        <v>99027.81</v>
      </c>
      <c r="AX193" s="305">
        <f t="shared" si="31"/>
        <v>99027.81</v>
      </c>
      <c r="AY193" s="305">
        <f t="shared" si="31"/>
        <v>99027.81</v>
      </c>
      <c r="AZ193" s="305">
        <f t="shared" si="31"/>
        <v>99027.81</v>
      </c>
      <c r="BA193" s="305">
        <f t="shared" si="30"/>
        <v>99027.81</v>
      </c>
      <c r="BB193" s="305">
        <f t="shared" si="30"/>
        <v>99027.81</v>
      </c>
      <c r="BC193" s="305">
        <f t="shared" si="30"/>
        <v>99027.81</v>
      </c>
      <c r="BD193" s="295">
        <f t="shared" si="26"/>
        <v>1188333.7200000002</v>
      </c>
      <c r="BE193" s="305"/>
      <c r="BF193" s="305"/>
      <c r="BG193" s="305"/>
      <c r="BH193" s="305"/>
      <c r="BI193" s="305"/>
      <c r="BJ193" s="305"/>
      <c r="BK193" s="305"/>
      <c r="BL193" s="305"/>
      <c r="BM193" s="305"/>
      <c r="BN193" s="305"/>
      <c r="BO193" s="305"/>
      <c r="BP193" s="305"/>
      <c r="BQ193" s="305"/>
      <c r="BR193" s="305"/>
      <c r="BS193" s="305"/>
      <c r="BT193" s="305"/>
      <c r="BU193" s="305"/>
      <c r="BV193" s="305"/>
      <c r="BW193" s="305"/>
      <c r="BX193" s="305"/>
      <c r="BY193" s="305"/>
      <c r="BZ193" s="305"/>
      <c r="CA193" s="305"/>
      <c r="CB193" s="305"/>
      <c r="CC193" s="305"/>
      <c r="CD193" s="305"/>
    </row>
    <row r="194" spans="1:82" x14ac:dyDescent="0.3">
      <c r="A194" s="293" t="s">
        <v>592</v>
      </c>
      <c r="B194" s="304">
        <v>3.8900000000000004E-2</v>
      </c>
      <c r="C194" s="304">
        <v>4.5700000000000005E-2</v>
      </c>
      <c r="D194" s="295">
        <v>25158461.82</v>
      </c>
      <c r="E194" s="295">
        <v>25158461.82</v>
      </c>
      <c r="F194" s="295">
        <v>25158461.82</v>
      </c>
      <c r="G194" s="295">
        <v>25158461.82</v>
      </c>
      <c r="H194" s="295">
        <v>25158461.82</v>
      </c>
      <c r="I194" s="295">
        <v>25158461.82</v>
      </c>
      <c r="J194" s="295">
        <v>25158461.82</v>
      </c>
      <c r="K194" s="295">
        <v>25158461.82</v>
      </c>
      <c r="L194" s="295">
        <v>25158461.82</v>
      </c>
      <c r="M194" s="295">
        <v>25158461.82</v>
      </c>
      <c r="N194" s="295">
        <v>25158461.82</v>
      </c>
      <c r="O194" s="295">
        <v>25158461.82</v>
      </c>
      <c r="P194" s="295">
        <f t="shared" si="23"/>
        <v>301901541.83999997</v>
      </c>
      <c r="Q194" s="295">
        <v>25158461.82</v>
      </c>
      <c r="R194" s="295">
        <v>25158461.82</v>
      </c>
      <c r="S194" s="295">
        <v>25158461.82</v>
      </c>
      <c r="T194" s="295">
        <v>25158461.82</v>
      </c>
      <c r="U194" s="295">
        <v>25158461.82</v>
      </c>
      <c r="V194" s="295">
        <v>25158461.82</v>
      </c>
      <c r="W194" s="295">
        <v>25158461.82</v>
      </c>
      <c r="X194" s="295">
        <v>25158461.82</v>
      </c>
      <c r="Y194" s="295">
        <v>25158461.82</v>
      </c>
      <c r="Z194" s="295">
        <v>25158461.82</v>
      </c>
      <c r="AA194" s="295">
        <v>25158461.82</v>
      </c>
      <c r="AB194" s="295">
        <v>25158461.82</v>
      </c>
      <c r="AC194" s="295">
        <f t="shared" si="24"/>
        <v>301901541.83999997</v>
      </c>
      <c r="AD194" s="295"/>
      <c r="AE194" s="305">
        <v>81555.34</v>
      </c>
      <c r="AF194" s="305">
        <v>81555.34</v>
      </c>
      <c r="AG194" s="305">
        <v>81555.34</v>
      </c>
      <c r="AH194" s="305">
        <v>81555.34</v>
      </c>
      <c r="AI194" s="305">
        <v>81555.34</v>
      </c>
      <c r="AJ194" s="305">
        <v>81555.34</v>
      </c>
      <c r="AK194" s="305">
        <f t="shared" si="29"/>
        <v>81555.350000000006</v>
      </c>
      <c r="AL194" s="305">
        <f t="shared" si="29"/>
        <v>81555.350000000006</v>
      </c>
      <c r="AM194" s="305">
        <f t="shared" si="29"/>
        <v>81555.350000000006</v>
      </c>
      <c r="AN194" s="305">
        <f t="shared" si="28"/>
        <v>81555.350000000006</v>
      </c>
      <c r="AO194" s="305">
        <f t="shared" si="28"/>
        <v>81555.350000000006</v>
      </c>
      <c r="AP194" s="305">
        <f t="shared" si="28"/>
        <v>81555.350000000006</v>
      </c>
      <c r="AQ194" s="295">
        <f t="shared" si="25"/>
        <v>978664.13999999978</v>
      </c>
      <c r="AR194" s="305">
        <f t="shared" si="31"/>
        <v>95811.81</v>
      </c>
      <c r="AS194" s="305">
        <f t="shared" si="31"/>
        <v>95811.81</v>
      </c>
      <c r="AT194" s="305">
        <f t="shared" si="31"/>
        <v>95811.81</v>
      </c>
      <c r="AU194" s="305">
        <f t="shared" si="31"/>
        <v>95811.81</v>
      </c>
      <c r="AV194" s="305">
        <f t="shared" si="31"/>
        <v>95811.81</v>
      </c>
      <c r="AW194" s="305">
        <f t="shared" si="31"/>
        <v>95811.81</v>
      </c>
      <c r="AX194" s="305">
        <f t="shared" si="31"/>
        <v>95811.81</v>
      </c>
      <c r="AY194" s="305">
        <f t="shared" si="31"/>
        <v>95811.81</v>
      </c>
      <c r="AZ194" s="305">
        <f t="shared" si="31"/>
        <v>95811.81</v>
      </c>
      <c r="BA194" s="305">
        <f t="shared" si="30"/>
        <v>95811.81</v>
      </c>
      <c r="BB194" s="305">
        <f t="shared" si="30"/>
        <v>95811.81</v>
      </c>
      <c r="BC194" s="305">
        <f t="shared" si="30"/>
        <v>95811.81</v>
      </c>
      <c r="BD194" s="295">
        <f t="shared" si="26"/>
        <v>1149741.7200000002</v>
      </c>
      <c r="BE194" s="305"/>
      <c r="BF194" s="305"/>
      <c r="BG194" s="305"/>
      <c r="BH194" s="305"/>
      <c r="BI194" s="305"/>
      <c r="BJ194" s="305"/>
      <c r="BK194" s="305"/>
      <c r="BL194" s="305"/>
      <c r="BM194" s="305"/>
      <c r="BN194" s="305"/>
      <c r="BO194" s="305"/>
      <c r="BP194" s="305"/>
      <c r="BQ194" s="305"/>
      <c r="BR194" s="305"/>
      <c r="BS194" s="305"/>
      <c r="BT194" s="305"/>
      <c r="BU194" s="305"/>
      <c r="BV194" s="305"/>
      <c r="BW194" s="305"/>
      <c r="BX194" s="305"/>
      <c r="BY194" s="305"/>
      <c r="BZ194" s="305"/>
      <c r="CA194" s="305"/>
      <c r="CB194" s="305"/>
      <c r="CC194" s="305"/>
      <c r="CD194" s="305"/>
    </row>
    <row r="195" spans="1:82" x14ac:dyDescent="0.3">
      <c r="A195" s="293" t="s">
        <v>593</v>
      </c>
      <c r="B195" s="304">
        <v>3.9400000000000004E-2</v>
      </c>
      <c r="C195" s="304">
        <v>4.4800000000000006E-2</v>
      </c>
      <c r="D195" s="295">
        <v>24889310.25</v>
      </c>
      <c r="E195" s="295">
        <v>24889310.25</v>
      </c>
      <c r="F195" s="295">
        <v>24889310.25</v>
      </c>
      <c r="G195" s="295">
        <v>24889310.25</v>
      </c>
      <c r="H195" s="295">
        <v>24889310.25</v>
      </c>
      <c r="I195" s="295">
        <v>24889310.25</v>
      </c>
      <c r="J195" s="295">
        <v>24889310.25</v>
      </c>
      <c r="K195" s="295">
        <v>24889310.25</v>
      </c>
      <c r="L195" s="295">
        <v>24889310.25</v>
      </c>
      <c r="M195" s="295">
        <v>24889310.25</v>
      </c>
      <c r="N195" s="295">
        <v>24889310.25</v>
      </c>
      <c r="O195" s="295">
        <v>24889310.25</v>
      </c>
      <c r="P195" s="295">
        <f t="shared" si="23"/>
        <v>298671723</v>
      </c>
      <c r="Q195" s="295">
        <v>24889310.25</v>
      </c>
      <c r="R195" s="295">
        <v>24889310.25</v>
      </c>
      <c r="S195" s="295">
        <v>24889310.25</v>
      </c>
      <c r="T195" s="295">
        <v>24889310.25</v>
      </c>
      <c r="U195" s="295">
        <v>24889310.25</v>
      </c>
      <c r="V195" s="295">
        <v>24889310.25</v>
      </c>
      <c r="W195" s="295">
        <v>24889310.25</v>
      </c>
      <c r="X195" s="295">
        <v>24889310.25</v>
      </c>
      <c r="Y195" s="295">
        <v>24889310.25</v>
      </c>
      <c r="Z195" s="295">
        <v>24889310.25</v>
      </c>
      <c r="AA195" s="295">
        <v>24889310.25</v>
      </c>
      <c r="AB195" s="295">
        <v>24889310.25</v>
      </c>
      <c r="AC195" s="295">
        <f t="shared" si="24"/>
        <v>298671723</v>
      </c>
      <c r="AD195" s="295"/>
      <c r="AE195" s="305">
        <v>81719.900000000009</v>
      </c>
      <c r="AF195" s="305">
        <v>81719.900000000009</v>
      </c>
      <c r="AG195" s="305">
        <v>81719.900000000009</v>
      </c>
      <c r="AH195" s="305">
        <v>81719.900000000009</v>
      </c>
      <c r="AI195" s="305">
        <v>81719.900000000009</v>
      </c>
      <c r="AJ195" s="305">
        <v>81719.900000000009</v>
      </c>
      <c r="AK195" s="305">
        <f t="shared" si="29"/>
        <v>81719.899999999994</v>
      </c>
      <c r="AL195" s="305">
        <f t="shared" si="29"/>
        <v>81719.899999999994</v>
      </c>
      <c r="AM195" s="305">
        <f t="shared" si="29"/>
        <v>81719.899999999994</v>
      </c>
      <c r="AN195" s="305">
        <f t="shared" si="28"/>
        <v>81719.899999999994</v>
      </c>
      <c r="AO195" s="305">
        <f t="shared" si="28"/>
        <v>81719.899999999994</v>
      </c>
      <c r="AP195" s="305">
        <f t="shared" si="28"/>
        <v>81719.899999999994</v>
      </c>
      <c r="AQ195" s="295">
        <f t="shared" si="25"/>
        <v>980638.80000000016</v>
      </c>
      <c r="AR195" s="305">
        <f t="shared" si="31"/>
        <v>92920.09</v>
      </c>
      <c r="AS195" s="305">
        <f t="shared" si="31"/>
        <v>92920.09</v>
      </c>
      <c r="AT195" s="305">
        <f t="shared" si="31"/>
        <v>92920.09</v>
      </c>
      <c r="AU195" s="305">
        <f t="shared" si="31"/>
        <v>92920.09</v>
      </c>
      <c r="AV195" s="305">
        <f t="shared" si="31"/>
        <v>92920.09</v>
      </c>
      <c r="AW195" s="305">
        <f t="shared" si="31"/>
        <v>92920.09</v>
      </c>
      <c r="AX195" s="305">
        <f t="shared" si="31"/>
        <v>92920.09</v>
      </c>
      <c r="AY195" s="305">
        <f t="shared" si="31"/>
        <v>92920.09</v>
      </c>
      <c r="AZ195" s="305">
        <f t="shared" si="31"/>
        <v>92920.09</v>
      </c>
      <c r="BA195" s="305">
        <f t="shared" si="30"/>
        <v>92920.09</v>
      </c>
      <c r="BB195" s="305">
        <f t="shared" si="30"/>
        <v>92920.09</v>
      </c>
      <c r="BC195" s="305">
        <f t="shared" si="30"/>
        <v>92920.09</v>
      </c>
      <c r="BD195" s="295">
        <f t="shared" si="26"/>
        <v>1115041.0799999998</v>
      </c>
      <c r="BE195" s="305"/>
      <c r="BF195" s="305"/>
      <c r="BG195" s="305"/>
      <c r="BH195" s="305"/>
      <c r="BI195" s="305"/>
      <c r="BJ195" s="305"/>
      <c r="BK195" s="305"/>
      <c r="BL195" s="305"/>
      <c r="BM195" s="305"/>
      <c r="BN195" s="305"/>
      <c r="BO195" s="305"/>
      <c r="BP195" s="305"/>
      <c r="BQ195" s="305"/>
      <c r="BR195" s="305"/>
      <c r="BS195" s="305"/>
      <c r="BT195" s="305"/>
      <c r="BU195" s="305"/>
      <c r="BV195" s="305"/>
      <c r="BW195" s="305"/>
      <c r="BX195" s="305"/>
      <c r="BY195" s="305"/>
      <c r="BZ195" s="305"/>
      <c r="CA195" s="305"/>
      <c r="CB195" s="305"/>
      <c r="CC195" s="305"/>
      <c r="CD195" s="305"/>
    </row>
    <row r="196" spans="1:82" x14ac:dyDescent="0.3">
      <c r="A196" s="293" t="s">
        <v>594</v>
      </c>
      <c r="B196" s="304">
        <v>3.1099999999999999E-2</v>
      </c>
      <c r="C196" s="304">
        <v>2.8899999999999999E-2</v>
      </c>
      <c r="D196" s="295">
        <v>113412855.48</v>
      </c>
      <c r="E196" s="295">
        <v>113415452.87</v>
      </c>
      <c r="F196" s="295">
        <v>113417520.28</v>
      </c>
      <c r="G196" s="295">
        <v>113419182.70999999</v>
      </c>
      <c r="H196" s="295">
        <v>85639019.230000004</v>
      </c>
      <c r="I196" s="295">
        <v>57858855.740000002</v>
      </c>
      <c r="J196" s="295">
        <v>57858855.740000002</v>
      </c>
      <c r="K196" s="295">
        <v>57858855.740000002</v>
      </c>
      <c r="L196" s="295">
        <v>57858855.740000002</v>
      </c>
      <c r="M196" s="295">
        <v>57858855.740000002</v>
      </c>
      <c r="N196" s="295">
        <v>57858855.740000002</v>
      </c>
      <c r="O196" s="295">
        <v>57858855.740000002</v>
      </c>
      <c r="P196" s="295">
        <f t="shared" si="23"/>
        <v>944316020.75</v>
      </c>
      <c r="Q196" s="295">
        <v>58011355.740000002</v>
      </c>
      <c r="R196" s="295">
        <v>58011355.740000002</v>
      </c>
      <c r="S196" s="295">
        <v>58011355.740000002</v>
      </c>
      <c r="T196" s="295">
        <v>58011355.740000002</v>
      </c>
      <c r="U196" s="295">
        <v>58011355.740000002</v>
      </c>
      <c r="V196" s="295">
        <v>58011355.740000002</v>
      </c>
      <c r="W196" s="295">
        <v>58011355.740000002</v>
      </c>
      <c r="X196" s="295">
        <v>58011355.740000002</v>
      </c>
      <c r="Y196" s="295">
        <v>58011355.740000002</v>
      </c>
      <c r="Z196" s="295">
        <v>58011355.740000002</v>
      </c>
      <c r="AA196" s="295">
        <v>58011355.740000002</v>
      </c>
      <c r="AB196" s="295">
        <v>58011355.740000002</v>
      </c>
      <c r="AC196" s="295">
        <f t="shared" si="24"/>
        <v>696136268.88</v>
      </c>
      <c r="AD196" s="295"/>
      <c r="AE196" s="305">
        <v>293928.32000000001</v>
      </c>
      <c r="AF196" s="305">
        <v>293935.05</v>
      </c>
      <c r="AG196" s="305">
        <v>293940.40000000002</v>
      </c>
      <c r="AH196" s="305">
        <v>293944.71999999997</v>
      </c>
      <c r="AI196" s="305">
        <v>221947.78999999998</v>
      </c>
      <c r="AJ196" s="305">
        <v>149950.87</v>
      </c>
      <c r="AK196" s="305">
        <f t="shared" si="29"/>
        <v>149950.87</v>
      </c>
      <c r="AL196" s="305">
        <f t="shared" si="29"/>
        <v>149950.87</v>
      </c>
      <c r="AM196" s="305">
        <f t="shared" si="29"/>
        <v>149950.87</v>
      </c>
      <c r="AN196" s="305">
        <f t="shared" si="28"/>
        <v>149950.87</v>
      </c>
      <c r="AO196" s="305">
        <f t="shared" si="28"/>
        <v>149950.87</v>
      </c>
      <c r="AP196" s="305">
        <f t="shared" si="28"/>
        <v>149950.87</v>
      </c>
      <c r="AQ196" s="295">
        <f t="shared" si="25"/>
        <v>2447352.3700000006</v>
      </c>
      <c r="AR196" s="305">
        <f t="shared" si="31"/>
        <v>139710.68</v>
      </c>
      <c r="AS196" s="305">
        <f t="shared" si="31"/>
        <v>139710.68</v>
      </c>
      <c r="AT196" s="305">
        <f t="shared" si="31"/>
        <v>139710.68</v>
      </c>
      <c r="AU196" s="305">
        <f t="shared" si="31"/>
        <v>139710.68</v>
      </c>
      <c r="AV196" s="305">
        <f t="shared" si="31"/>
        <v>139710.68</v>
      </c>
      <c r="AW196" s="305">
        <f t="shared" si="31"/>
        <v>139710.68</v>
      </c>
      <c r="AX196" s="305">
        <f t="shared" si="31"/>
        <v>139710.68</v>
      </c>
      <c r="AY196" s="305">
        <f t="shared" si="31"/>
        <v>139710.68</v>
      </c>
      <c r="AZ196" s="305">
        <f t="shared" si="31"/>
        <v>139710.68</v>
      </c>
      <c r="BA196" s="305">
        <f t="shared" si="30"/>
        <v>139710.68</v>
      </c>
      <c r="BB196" s="305">
        <f t="shared" si="30"/>
        <v>139710.68</v>
      </c>
      <c r="BC196" s="305">
        <f t="shared" si="30"/>
        <v>139710.68</v>
      </c>
      <c r="BD196" s="295">
        <f t="shared" si="26"/>
        <v>1676528.1599999995</v>
      </c>
      <c r="BE196" s="305"/>
      <c r="BF196" s="305"/>
      <c r="BG196" s="305"/>
      <c r="BH196" s="305"/>
      <c r="BI196" s="305"/>
      <c r="BJ196" s="305"/>
      <c r="BK196" s="305"/>
      <c r="BL196" s="305"/>
      <c r="BM196" s="305"/>
      <c r="BN196" s="305"/>
      <c r="BO196" s="305"/>
      <c r="BP196" s="305"/>
      <c r="BQ196" s="305"/>
      <c r="BR196" s="305"/>
      <c r="BS196" s="305"/>
      <c r="BT196" s="305"/>
      <c r="BU196" s="305"/>
      <c r="BV196" s="305"/>
      <c r="BW196" s="305"/>
      <c r="BX196" s="305"/>
      <c r="BY196" s="305"/>
      <c r="BZ196" s="305"/>
      <c r="CA196" s="305"/>
      <c r="CB196" s="305"/>
      <c r="CC196" s="305"/>
      <c r="CD196" s="305"/>
    </row>
    <row r="197" spans="1:82" x14ac:dyDescent="0.3">
      <c r="A197" s="293" t="s">
        <v>595</v>
      </c>
      <c r="B197" s="304">
        <v>2.5599999999999998E-2</v>
      </c>
      <c r="C197" s="304">
        <v>2.9399999999999996E-2</v>
      </c>
      <c r="D197" s="295">
        <v>4953096.82</v>
      </c>
      <c r="E197" s="295">
        <v>4953096.82</v>
      </c>
      <c r="F197" s="295">
        <v>4953096.82</v>
      </c>
      <c r="G197" s="295">
        <v>4953096.82</v>
      </c>
      <c r="H197" s="295">
        <v>4953096.82</v>
      </c>
      <c r="I197" s="295">
        <v>4953096.82</v>
      </c>
      <c r="J197" s="295">
        <v>4953096.82</v>
      </c>
      <c r="K197" s="295">
        <v>4953096.82</v>
      </c>
      <c r="L197" s="295">
        <v>4953096.82</v>
      </c>
      <c r="M197" s="295">
        <v>4953096.82</v>
      </c>
      <c r="N197" s="295">
        <v>4953096.82</v>
      </c>
      <c r="O197" s="295">
        <v>4953096.82</v>
      </c>
      <c r="P197" s="295">
        <f t="shared" si="23"/>
        <v>59437161.840000004</v>
      </c>
      <c r="Q197" s="295">
        <v>5105596.82</v>
      </c>
      <c r="R197" s="295">
        <v>5105596.82</v>
      </c>
      <c r="S197" s="295">
        <v>5105596.82</v>
      </c>
      <c r="T197" s="295">
        <v>5105596.82</v>
      </c>
      <c r="U197" s="295">
        <v>5105596.82</v>
      </c>
      <c r="V197" s="295">
        <v>5105596.82</v>
      </c>
      <c r="W197" s="295">
        <v>5105596.82</v>
      </c>
      <c r="X197" s="295">
        <v>5105596.82</v>
      </c>
      <c r="Y197" s="295">
        <v>5105596.82</v>
      </c>
      <c r="Z197" s="295">
        <v>5105596.82</v>
      </c>
      <c r="AA197" s="295">
        <v>5105596.82</v>
      </c>
      <c r="AB197" s="295">
        <v>5105596.82</v>
      </c>
      <c r="AC197" s="295">
        <f t="shared" si="24"/>
        <v>61267161.840000004</v>
      </c>
      <c r="AD197" s="295"/>
      <c r="AE197" s="305">
        <v>10566.609999999999</v>
      </c>
      <c r="AF197" s="305">
        <v>10566.609999999999</v>
      </c>
      <c r="AG197" s="305">
        <v>10566.609999999999</v>
      </c>
      <c r="AH197" s="305">
        <v>10566.609999999999</v>
      </c>
      <c r="AI197" s="305">
        <v>10566.609999999999</v>
      </c>
      <c r="AJ197" s="305">
        <v>10566.609999999999</v>
      </c>
      <c r="AK197" s="305">
        <f t="shared" si="29"/>
        <v>10566.61</v>
      </c>
      <c r="AL197" s="305">
        <f t="shared" si="29"/>
        <v>10566.61</v>
      </c>
      <c r="AM197" s="305">
        <f t="shared" si="29"/>
        <v>10566.61</v>
      </c>
      <c r="AN197" s="305">
        <f t="shared" si="28"/>
        <v>10566.61</v>
      </c>
      <c r="AO197" s="305">
        <f t="shared" si="28"/>
        <v>10566.61</v>
      </c>
      <c r="AP197" s="305">
        <f t="shared" si="28"/>
        <v>10566.61</v>
      </c>
      <c r="AQ197" s="295">
        <f t="shared" si="25"/>
        <v>126799.31999999999</v>
      </c>
      <c r="AR197" s="305">
        <f t="shared" si="31"/>
        <v>12508.71</v>
      </c>
      <c r="AS197" s="305">
        <f t="shared" si="31"/>
        <v>12508.71</v>
      </c>
      <c r="AT197" s="305">
        <f t="shared" si="31"/>
        <v>12508.71</v>
      </c>
      <c r="AU197" s="305">
        <f t="shared" si="31"/>
        <v>12508.71</v>
      </c>
      <c r="AV197" s="305">
        <f t="shared" si="31"/>
        <v>12508.71</v>
      </c>
      <c r="AW197" s="305">
        <f t="shared" si="31"/>
        <v>12508.71</v>
      </c>
      <c r="AX197" s="305">
        <f t="shared" si="31"/>
        <v>12508.71</v>
      </c>
      <c r="AY197" s="305">
        <f t="shared" si="31"/>
        <v>12508.71</v>
      </c>
      <c r="AZ197" s="305">
        <f t="shared" si="31"/>
        <v>12508.71</v>
      </c>
      <c r="BA197" s="305">
        <f t="shared" si="30"/>
        <v>12508.71</v>
      </c>
      <c r="BB197" s="305">
        <f t="shared" si="30"/>
        <v>12508.71</v>
      </c>
      <c r="BC197" s="305">
        <f t="shared" si="30"/>
        <v>12508.71</v>
      </c>
      <c r="BD197" s="295">
        <f t="shared" si="26"/>
        <v>150104.51999999996</v>
      </c>
      <c r="BE197" s="305"/>
      <c r="BF197" s="305"/>
      <c r="BG197" s="305"/>
      <c r="BH197" s="305"/>
      <c r="BI197" s="305"/>
      <c r="BJ197" s="305"/>
      <c r="BK197" s="305"/>
      <c r="BL197" s="305"/>
      <c r="BM197" s="305"/>
      <c r="BN197" s="305"/>
      <c r="BO197" s="305"/>
      <c r="BP197" s="305"/>
      <c r="BQ197" s="305"/>
      <c r="BR197" s="305"/>
      <c r="BS197" s="305"/>
      <c r="BT197" s="305"/>
      <c r="BU197" s="305"/>
      <c r="BV197" s="305"/>
      <c r="BW197" s="305"/>
      <c r="BX197" s="305"/>
      <c r="BY197" s="305"/>
      <c r="BZ197" s="305"/>
      <c r="CA197" s="305"/>
      <c r="CB197" s="305"/>
      <c r="CC197" s="305"/>
      <c r="CD197" s="305"/>
    </row>
    <row r="198" spans="1:82" x14ac:dyDescent="0.3">
      <c r="A198" s="293" t="s">
        <v>596</v>
      </c>
      <c r="B198" s="304">
        <v>3.44E-2</v>
      </c>
      <c r="C198" s="304">
        <v>5.5499999999999994E-2</v>
      </c>
      <c r="D198" s="295">
        <v>5762894.9800000004</v>
      </c>
      <c r="E198" s="295">
        <v>5762894.9800000004</v>
      </c>
      <c r="F198" s="295">
        <v>5762894.9800000004</v>
      </c>
      <c r="G198" s="295">
        <v>5762894.9800000004</v>
      </c>
      <c r="H198" s="295">
        <v>5762894.9800000004</v>
      </c>
      <c r="I198" s="295">
        <v>5762894.9800000004</v>
      </c>
      <c r="J198" s="295">
        <v>5762894.9800000004</v>
      </c>
      <c r="K198" s="295">
        <v>5762894.9800000004</v>
      </c>
      <c r="L198" s="295">
        <v>5762894.9800000004</v>
      </c>
      <c r="M198" s="295">
        <v>5762894.9800000004</v>
      </c>
      <c r="N198" s="295">
        <v>5762894.9800000004</v>
      </c>
      <c r="O198" s="295">
        <v>5762894.9800000004</v>
      </c>
      <c r="P198" s="295">
        <f t="shared" ref="P198:P261" si="32">SUM(D198:O198)</f>
        <v>69154739.76000002</v>
      </c>
      <c r="Q198" s="295">
        <v>5762894.9800000004</v>
      </c>
      <c r="R198" s="295">
        <v>5762894.9800000004</v>
      </c>
      <c r="S198" s="295">
        <v>5762894.9800000004</v>
      </c>
      <c r="T198" s="295">
        <v>5762894.9800000004</v>
      </c>
      <c r="U198" s="295">
        <v>5762894.9800000004</v>
      </c>
      <c r="V198" s="295">
        <v>5762894.9800000004</v>
      </c>
      <c r="W198" s="295">
        <v>5762894.9800000004</v>
      </c>
      <c r="X198" s="295">
        <v>5762894.9800000004</v>
      </c>
      <c r="Y198" s="295">
        <v>5762894.9800000004</v>
      </c>
      <c r="Z198" s="295">
        <v>5762894.9800000004</v>
      </c>
      <c r="AA198" s="295">
        <v>5762894.9800000004</v>
      </c>
      <c r="AB198" s="295">
        <v>5762894.9800000004</v>
      </c>
      <c r="AC198" s="295">
        <f t="shared" ref="AC198:AC261" si="33">SUM(Q198:AB198)</f>
        <v>69154739.76000002</v>
      </c>
      <c r="AD198" s="295"/>
      <c r="AE198" s="305">
        <v>16520.3</v>
      </c>
      <c r="AF198" s="305">
        <v>16520.3</v>
      </c>
      <c r="AG198" s="305">
        <v>16520.3</v>
      </c>
      <c r="AH198" s="305">
        <v>16520.3</v>
      </c>
      <c r="AI198" s="305">
        <v>16520.3</v>
      </c>
      <c r="AJ198" s="305">
        <v>16520.3</v>
      </c>
      <c r="AK198" s="305">
        <f t="shared" si="29"/>
        <v>16520.3</v>
      </c>
      <c r="AL198" s="305">
        <f t="shared" si="29"/>
        <v>16520.3</v>
      </c>
      <c r="AM198" s="305">
        <f t="shared" si="29"/>
        <v>16520.3</v>
      </c>
      <c r="AN198" s="305">
        <f t="shared" si="28"/>
        <v>16520.3</v>
      </c>
      <c r="AO198" s="305">
        <f t="shared" si="28"/>
        <v>16520.3</v>
      </c>
      <c r="AP198" s="305">
        <f t="shared" si="28"/>
        <v>16520.3</v>
      </c>
      <c r="AQ198" s="295">
        <f t="shared" ref="AQ198:AQ261" si="34">SUM(AE198:AP198)</f>
        <v>198243.59999999995</v>
      </c>
      <c r="AR198" s="305">
        <f t="shared" si="31"/>
        <v>26653.39</v>
      </c>
      <c r="AS198" s="305">
        <f t="shared" si="31"/>
        <v>26653.39</v>
      </c>
      <c r="AT198" s="305">
        <f t="shared" si="31"/>
        <v>26653.39</v>
      </c>
      <c r="AU198" s="305">
        <f t="shared" si="31"/>
        <v>26653.39</v>
      </c>
      <c r="AV198" s="305">
        <f t="shared" si="31"/>
        <v>26653.39</v>
      </c>
      <c r="AW198" s="305">
        <f t="shared" si="31"/>
        <v>26653.39</v>
      </c>
      <c r="AX198" s="305">
        <f t="shared" si="31"/>
        <v>26653.39</v>
      </c>
      <c r="AY198" s="305">
        <f t="shared" si="31"/>
        <v>26653.39</v>
      </c>
      <c r="AZ198" s="305">
        <f t="shared" si="31"/>
        <v>26653.39</v>
      </c>
      <c r="BA198" s="305">
        <f t="shared" si="30"/>
        <v>26653.39</v>
      </c>
      <c r="BB198" s="305">
        <f t="shared" si="30"/>
        <v>26653.39</v>
      </c>
      <c r="BC198" s="305">
        <f t="shared" si="30"/>
        <v>26653.39</v>
      </c>
      <c r="BD198" s="295">
        <f t="shared" ref="BD198:BD261" si="35">SUM(AR198:BC198)</f>
        <v>319840.68000000011</v>
      </c>
      <c r="BE198" s="305"/>
      <c r="BF198" s="305"/>
      <c r="BG198" s="305"/>
      <c r="BH198" s="305"/>
      <c r="BI198" s="305"/>
      <c r="BJ198" s="305"/>
      <c r="BK198" s="305"/>
      <c r="BL198" s="305"/>
      <c r="BM198" s="305"/>
      <c r="BN198" s="305"/>
      <c r="BO198" s="305"/>
      <c r="BP198" s="305"/>
      <c r="BQ198" s="305"/>
      <c r="BR198" s="305"/>
      <c r="BS198" s="305"/>
      <c r="BT198" s="305"/>
      <c r="BU198" s="305"/>
      <c r="BV198" s="305"/>
      <c r="BW198" s="305"/>
      <c r="BX198" s="305"/>
      <c r="BY198" s="305"/>
      <c r="BZ198" s="305"/>
      <c r="CA198" s="305"/>
      <c r="CB198" s="305"/>
      <c r="CC198" s="305"/>
      <c r="CD198" s="305"/>
    </row>
    <row r="199" spans="1:82" x14ac:dyDescent="0.3">
      <c r="A199" s="293" t="s">
        <v>597</v>
      </c>
      <c r="B199" s="304">
        <v>3.5799999999999998E-2</v>
      </c>
      <c r="C199" s="304">
        <v>3.9799999999999995E-2</v>
      </c>
      <c r="D199" s="295">
        <v>2866821.78</v>
      </c>
      <c r="E199" s="295">
        <v>2866821.78</v>
      </c>
      <c r="F199" s="295">
        <v>2866821.78</v>
      </c>
      <c r="G199" s="295">
        <v>2866821.78</v>
      </c>
      <c r="H199" s="295">
        <v>2866821.78</v>
      </c>
      <c r="I199" s="295">
        <v>2866821.78</v>
      </c>
      <c r="J199" s="295">
        <v>2866821.78</v>
      </c>
      <c r="K199" s="295">
        <v>2866821.78</v>
      </c>
      <c r="L199" s="295">
        <v>2866821.78</v>
      </c>
      <c r="M199" s="295">
        <v>2866821.78</v>
      </c>
      <c r="N199" s="295">
        <v>2866821.78</v>
      </c>
      <c r="O199" s="295">
        <v>2866821.78</v>
      </c>
      <c r="P199" s="295">
        <f t="shared" si="32"/>
        <v>34401861.360000007</v>
      </c>
      <c r="Q199" s="295">
        <v>2866821.78</v>
      </c>
      <c r="R199" s="295">
        <v>2866821.78</v>
      </c>
      <c r="S199" s="295">
        <v>2866821.78</v>
      </c>
      <c r="T199" s="295">
        <v>2866821.78</v>
      </c>
      <c r="U199" s="295">
        <v>2866821.78</v>
      </c>
      <c r="V199" s="295">
        <v>2866821.78</v>
      </c>
      <c r="W199" s="295">
        <v>2866821.78</v>
      </c>
      <c r="X199" s="295">
        <v>2866821.78</v>
      </c>
      <c r="Y199" s="295">
        <v>2866821.78</v>
      </c>
      <c r="Z199" s="295">
        <v>2866821.78</v>
      </c>
      <c r="AA199" s="295">
        <v>2866821.78</v>
      </c>
      <c r="AB199" s="295">
        <v>2866821.78</v>
      </c>
      <c r="AC199" s="295">
        <f t="shared" si="33"/>
        <v>34401861.360000007</v>
      </c>
      <c r="AD199" s="295"/>
      <c r="AE199" s="305">
        <v>8552.6800000000021</v>
      </c>
      <c r="AF199" s="305">
        <v>8552.6800000000021</v>
      </c>
      <c r="AG199" s="305">
        <v>8552.6800000000021</v>
      </c>
      <c r="AH199" s="305">
        <v>8552.6800000000021</v>
      </c>
      <c r="AI199" s="305">
        <v>8552.6800000000021</v>
      </c>
      <c r="AJ199" s="305">
        <v>8552.6800000000021</v>
      </c>
      <c r="AK199" s="305">
        <f t="shared" si="29"/>
        <v>8552.68</v>
      </c>
      <c r="AL199" s="305">
        <f t="shared" si="29"/>
        <v>8552.68</v>
      </c>
      <c r="AM199" s="305">
        <f t="shared" si="29"/>
        <v>8552.68</v>
      </c>
      <c r="AN199" s="305">
        <f t="shared" si="28"/>
        <v>8552.68</v>
      </c>
      <c r="AO199" s="305">
        <f t="shared" si="28"/>
        <v>8552.68</v>
      </c>
      <c r="AP199" s="305">
        <f t="shared" si="28"/>
        <v>8552.68</v>
      </c>
      <c r="AQ199" s="295">
        <f t="shared" si="34"/>
        <v>102632.15999999997</v>
      </c>
      <c r="AR199" s="305">
        <f t="shared" si="31"/>
        <v>9508.2900000000009</v>
      </c>
      <c r="AS199" s="305">
        <f t="shared" si="31"/>
        <v>9508.2900000000009</v>
      </c>
      <c r="AT199" s="305">
        <f t="shared" si="31"/>
        <v>9508.2900000000009</v>
      </c>
      <c r="AU199" s="305">
        <f t="shared" si="31"/>
        <v>9508.2900000000009</v>
      </c>
      <c r="AV199" s="305">
        <f t="shared" si="31"/>
        <v>9508.2900000000009</v>
      </c>
      <c r="AW199" s="305">
        <f t="shared" si="31"/>
        <v>9508.2900000000009</v>
      </c>
      <c r="AX199" s="305">
        <f t="shared" si="31"/>
        <v>9508.2900000000009</v>
      </c>
      <c r="AY199" s="305">
        <f t="shared" si="31"/>
        <v>9508.2900000000009</v>
      </c>
      <c r="AZ199" s="305">
        <f t="shared" si="31"/>
        <v>9508.2900000000009</v>
      </c>
      <c r="BA199" s="305">
        <f t="shared" si="30"/>
        <v>9508.2900000000009</v>
      </c>
      <c r="BB199" s="305">
        <f t="shared" si="30"/>
        <v>9508.2900000000009</v>
      </c>
      <c r="BC199" s="305">
        <f t="shared" si="30"/>
        <v>9508.2900000000009</v>
      </c>
      <c r="BD199" s="295">
        <f t="shared" si="35"/>
        <v>114099.48000000004</v>
      </c>
      <c r="BE199" s="305"/>
      <c r="BF199" s="305"/>
      <c r="BG199" s="305"/>
      <c r="BH199" s="305"/>
      <c r="BI199" s="305"/>
      <c r="BJ199" s="305"/>
      <c r="BK199" s="305"/>
      <c r="BL199" s="305"/>
      <c r="BM199" s="305"/>
      <c r="BN199" s="305"/>
      <c r="BO199" s="305"/>
      <c r="BP199" s="305"/>
      <c r="BQ199" s="305"/>
      <c r="BR199" s="305"/>
      <c r="BS199" s="305"/>
      <c r="BT199" s="305"/>
      <c r="BU199" s="305"/>
      <c r="BV199" s="305"/>
      <c r="BW199" s="305"/>
      <c r="BX199" s="305"/>
      <c r="BY199" s="305"/>
      <c r="BZ199" s="305"/>
      <c r="CA199" s="305"/>
      <c r="CB199" s="305"/>
      <c r="CC199" s="305"/>
      <c r="CD199" s="305"/>
    </row>
    <row r="200" spans="1:82" x14ac:dyDescent="0.3">
      <c r="A200" s="293" t="s">
        <v>598</v>
      </c>
      <c r="B200" s="304">
        <v>3.56E-2</v>
      </c>
      <c r="C200" s="304">
        <v>4.0199999999999993E-2</v>
      </c>
      <c r="D200" s="295">
        <v>3721293.63</v>
      </c>
      <c r="E200" s="295">
        <v>3721293.63</v>
      </c>
      <c r="F200" s="295">
        <v>3721293.63</v>
      </c>
      <c r="G200" s="295">
        <v>3721293.63</v>
      </c>
      <c r="H200" s="295">
        <v>3721293.63</v>
      </c>
      <c r="I200" s="295">
        <v>3721293.63</v>
      </c>
      <c r="J200" s="295">
        <v>3721293.63</v>
      </c>
      <c r="K200" s="295">
        <v>3721293.63</v>
      </c>
      <c r="L200" s="295">
        <v>3721293.63</v>
      </c>
      <c r="M200" s="295">
        <v>3721293.63</v>
      </c>
      <c r="N200" s="295">
        <v>3721293.63</v>
      </c>
      <c r="O200" s="295">
        <v>3721293.63</v>
      </c>
      <c r="P200" s="295">
        <f t="shared" si="32"/>
        <v>44655523.560000002</v>
      </c>
      <c r="Q200" s="295">
        <v>3721293.63</v>
      </c>
      <c r="R200" s="295">
        <v>3721293.63</v>
      </c>
      <c r="S200" s="295">
        <v>3721293.63</v>
      </c>
      <c r="T200" s="295">
        <v>3721293.63</v>
      </c>
      <c r="U200" s="295">
        <v>3721293.63</v>
      </c>
      <c r="V200" s="295">
        <v>3721293.63</v>
      </c>
      <c r="W200" s="295">
        <v>3721293.63</v>
      </c>
      <c r="X200" s="295">
        <v>3721293.63</v>
      </c>
      <c r="Y200" s="295">
        <v>3721293.63</v>
      </c>
      <c r="Z200" s="295">
        <v>3721293.63</v>
      </c>
      <c r="AA200" s="295">
        <v>3721293.63</v>
      </c>
      <c r="AB200" s="295">
        <v>3721293.63</v>
      </c>
      <c r="AC200" s="295">
        <f t="shared" si="33"/>
        <v>44655523.560000002</v>
      </c>
      <c r="AD200" s="295"/>
      <c r="AE200" s="305">
        <v>11039.84</v>
      </c>
      <c r="AF200" s="305">
        <v>11039.84</v>
      </c>
      <c r="AG200" s="305">
        <v>11039.84</v>
      </c>
      <c r="AH200" s="305">
        <v>11039.84</v>
      </c>
      <c r="AI200" s="305">
        <v>11039.84</v>
      </c>
      <c r="AJ200" s="305">
        <v>11039.84</v>
      </c>
      <c r="AK200" s="305">
        <f t="shared" si="29"/>
        <v>11039.84</v>
      </c>
      <c r="AL200" s="305">
        <f t="shared" si="29"/>
        <v>11039.84</v>
      </c>
      <c r="AM200" s="305">
        <f t="shared" si="29"/>
        <v>11039.84</v>
      </c>
      <c r="AN200" s="305">
        <f t="shared" si="28"/>
        <v>11039.84</v>
      </c>
      <c r="AO200" s="305">
        <f t="shared" si="28"/>
        <v>11039.84</v>
      </c>
      <c r="AP200" s="305">
        <f t="shared" si="28"/>
        <v>11039.84</v>
      </c>
      <c r="AQ200" s="295">
        <f t="shared" si="34"/>
        <v>132478.07999999999</v>
      </c>
      <c r="AR200" s="305">
        <f t="shared" si="31"/>
        <v>12466.33</v>
      </c>
      <c r="AS200" s="305">
        <f t="shared" si="31"/>
        <v>12466.33</v>
      </c>
      <c r="AT200" s="305">
        <f t="shared" si="31"/>
        <v>12466.33</v>
      </c>
      <c r="AU200" s="305">
        <f t="shared" si="31"/>
        <v>12466.33</v>
      </c>
      <c r="AV200" s="305">
        <f t="shared" si="31"/>
        <v>12466.33</v>
      </c>
      <c r="AW200" s="305">
        <f t="shared" si="31"/>
        <v>12466.33</v>
      </c>
      <c r="AX200" s="305">
        <f t="shared" si="31"/>
        <v>12466.33</v>
      </c>
      <c r="AY200" s="305">
        <f t="shared" si="31"/>
        <v>12466.33</v>
      </c>
      <c r="AZ200" s="305">
        <f t="shared" si="31"/>
        <v>12466.33</v>
      </c>
      <c r="BA200" s="305">
        <f t="shared" si="30"/>
        <v>12466.33</v>
      </c>
      <c r="BB200" s="305">
        <f t="shared" si="30"/>
        <v>12466.33</v>
      </c>
      <c r="BC200" s="305">
        <f t="shared" si="30"/>
        <v>12466.33</v>
      </c>
      <c r="BD200" s="295">
        <f t="shared" si="35"/>
        <v>149595.96</v>
      </c>
      <c r="BE200" s="305"/>
      <c r="BF200" s="305"/>
      <c r="BG200" s="305"/>
      <c r="BH200" s="305"/>
      <c r="BI200" s="305"/>
      <c r="BJ200" s="305"/>
      <c r="BK200" s="305"/>
      <c r="BL200" s="305"/>
      <c r="BM200" s="305"/>
      <c r="BN200" s="305"/>
      <c r="BO200" s="305"/>
      <c r="BP200" s="305"/>
      <c r="BQ200" s="305"/>
      <c r="BR200" s="305"/>
      <c r="BS200" s="305"/>
      <c r="BT200" s="305"/>
      <c r="BU200" s="305"/>
      <c r="BV200" s="305"/>
      <c r="BW200" s="305"/>
      <c r="BX200" s="305"/>
      <c r="BY200" s="305"/>
      <c r="BZ200" s="305"/>
      <c r="CA200" s="305"/>
      <c r="CB200" s="305"/>
      <c r="CC200" s="305"/>
      <c r="CD200" s="305"/>
    </row>
    <row r="201" spans="1:82" x14ac:dyDescent="0.3">
      <c r="A201" s="293" t="s">
        <v>599</v>
      </c>
      <c r="B201" s="304">
        <v>3.61E-2</v>
      </c>
      <c r="C201" s="304">
        <v>4.0800000000000003E-2</v>
      </c>
      <c r="D201" s="295">
        <v>3731462.57</v>
      </c>
      <c r="E201" s="295">
        <v>3731462.57</v>
      </c>
      <c r="F201" s="295">
        <v>3731462.57</v>
      </c>
      <c r="G201" s="295">
        <v>3731462.57</v>
      </c>
      <c r="H201" s="295">
        <v>3731462.57</v>
      </c>
      <c r="I201" s="295">
        <v>3731462.57</v>
      </c>
      <c r="J201" s="295">
        <v>3731462.57</v>
      </c>
      <c r="K201" s="295">
        <v>3731462.57</v>
      </c>
      <c r="L201" s="295">
        <v>3731462.57</v>
      </c>
      <c r="M201" s="295">
        <v>3731462.57</v>
      </c>
      <c r="N201" s="295">
        <v>3731462.57</v>
      </c>
      <c r="O201" s="295">
        <v>3731462.57</v>
      </c>
      <c r="P201" s="295">
        <f t="shared" si="32"/>
        <v>44777550.839999996</v>
      </c>
      <c r="Q201" s="295">
        <v>3731462.57</v>
      </c>
      <c r="R201" s="295">
        <v>3731462.57</v>
      </c>
      <c r="S201" s="295">
        <v>3731462.57</v>
      </c>
      <c r="T201" s="295">
        <v>3731462.57</v>
      </c>
      <c r="U201" s="295">
        <v>3731462.57</v>
      </c>
      <c r="V201" s="295">
        <v>3731462.57</v>
      </c>
      <c r="W201" s="295">
        <v>3731462.57</v>
      </c>
      <c r="X201" s="295">
        <v>3731462.57</v>
      </c>
      <c r="Y201" s="295">
        <v>3731462.57</v>
      </c>
      <c r="Z201" s="295">
        <v>3731462.57</v>
      </c>
      <c r="AA201" s="295">
        <v>3731462.57</v>
      </c>
      <c r="AB201" s="295">
        <v>3731462.57</v>
      </c>
      <c r="AC201" s="295">
        <f t="shared" si="33"/>
        <v>44777550.839999996</v>
      </c>
      <c r="AD201" s="295"/>
      <c r="AE201" s="305">
        <v>11225.48</v>
      </c>
      <c r="AF201" s="305">
        <v>11225.48</v>
      </c>
      <c r="AG201" s="305">
        <v>11225.48</v>
      </c>
      <c r="AH201" s="305">
        <v>11225.48</v>
      </c>
      <c r="AI201" s="305">
        <v>11225.48</v>
      </c>
      <c r="AJ201" s="305">
        <v>11225.48</v>
      </c>
      <c r="AK201" s="305">
        <f t="shared" si="29"/>
        <v>11225.48</v>
      </c>
      <c r="AL201" s="305">
        <f t="shared" si="29"/>
        <v>11225.48</v>
      </c>
      <c r="AM201" s="305">
        <f t="shared" si="29"/>
        <v>11225.48</v>
      </c>
      <c r="AN201" s="305">
        <f t="shared" si="28"/>
        <v>11225.48</v>
      </c>
      <c r="AO201" s="305">
        <f t="shared" si="28"/>
        <v>11225.48</v>
      </c>
      <c r="AP201" s="305">
        <f t="shared" si="28"/>
        <v>11225.48</v>
      </c>
      <c r="AQ201" s="295">
        <f t="shared" si="34"/>
        <v>134705.75999999998</v>
      </c>
      <c r="AR201" s="305">
        <f t="shared" si="31"/>
        <v>12686.97</v>
      </c>
      <c r="AS201" s="305">
        <f t="shared" si="31"/>
        <v>12686.97</v>
      </c>
      <c r="AT201" s="305">
        <f t="shared" si="31"/>
        <v>12686.97</v>
      </c>
      <c r="AU201" s="305">
        <f t="shared" si="31"/>
        <v>12686.97</v>
      </c>
      <c r="AV201" s="305">
        <f t="shared" si="31"/>
        <v>12686.97</v>
      </c>
      <c r="AW201" s="305">
        <f t="shared" si="31"/>
        <v>12686.97</v>
      </c>
      <c r="AX201" s="305">
        <f t="shared" si="31"/>
        <v>12686.97</v>
      </c>
      <c r="AY201" s="305">
        <f t="shared" si="31"/>
        <v>12686.97</v>
      </c>
      <c r="AZ201" s="305">
        <f t="shared" si="31"/>
        <v>12686.97</v>
      </c>
      <c r="BA201" s="305">
        <f t="shared" si="30"/>
        <v>12686.97</v>
      </c>
      <c r="BB201" s="305">
        <f t="shared" si="30"/>
        <v>12686.97</v>
      </c>
      <c r="BC201" s="305">
        <f t="shared" si="30"/>
        <v>12686.97</v>
      </c>
      <c r="BD201" s="295">
        <f t="shared" si="35"/>
        <v>152243.63999999998</v>
      </c>
      <c r="BE201" s="305"/>
      <c r="BF201" s="305"/>
      <c r="BG201" s="305"/>
      <c r="BH201" s="305"/>
      <c r="BI201" s="305"/>
      <c r="BJ201" s="305"/>
      <c r="BK201" s="305"/>
      <c r="BL201" s="305"/>
      <c r="BM201" s="305"/>
      <c r="BN201" s="305"/>
      <c r="BO201" s="305"/>
      <c r="BP201" s="305"/>
      <c r="BQ201" s="305"/>
      <c r="BR201" s="305"/>
      <c r="BS201" s="305"/>
      <c r="BT201" s="305"/>
      <c r="BU201" s="305"/>
      <c r="BV201" s="305"/>
      <c r="BW201" s="305"/>
      <c r="BX201" s="305"/>
      <c r="BY201" s="305"/>
      <c r="BZ201" s="305"/>
      <c r="CA201" s="305"/>
      <c r="CB201" s="305"/>
      <c r="CC201" s="305"/>
      <c r="CD201" s="305"/>
    </row>
    <row r="202" spans="1:82" x14ac:dyDescent="0.3">
      <c r="A202" s="293" t="s">
        <v>600</v>
      </c>
      <c r="B202" s="304">
        <v>3.3799999999999997E-2</v>
      </c>
      <c r="C202" s="304">
        <v>4.0399999999999998E-2</v>
      </c>
      <c r="D202" s="295">
        <v>4962634.83</v>
      </c>
      <c r="E202" s="295">
        <v>4962634.83</v>
      </c>
      <c r="F202" s="295">
        <v>4962634.83</v>
      </c>
      <c r="G202" s="295">
        <v>4962634.83</v>
      </c>
      <c r="H202" s="295">
        <v>4962634.83</v>
      </c>
      <c r="I202" s="295">
        <v>4962634.83</v>
      </c>
      <c r="J202" s="295">
        <v>4962634.83</v>
      </c>
      <c r="K202" s="295">
        <v>4962634.83</v>
      </c>
      <c r="L202" s="295">
        <v>4962634.83</v>
      </c>
      <c r="M202" s="295">
        <v>4962634.83</v>
      </c>
      <c r="N202" s="295">
        <v>4962634.83</v>
      </c>
      <c r="O202" s="295">
        <v>4962634.83</v>
      </c>
      <c r="P202" s="295">
        <f t="shared" si="32"/>
        <v>59551617.959999986</v>
      </c>
      <c r="Q202" s="295">
        <v>5115134.83</v>
      </c>
      <c r="R202" s="295">
        <v>5115134.83</v>
      </c>
      <c r="S202" s="295">
        <v>5115134.83</v>
      </c>
      <c r="T202" s="295">
        <v>5115134.83</v>
      </c>
      <c r="U202" s="295">
        <v>5115134.83</v>
      </c>
      <c r="V202" s="295">
        <v>5115134.83</v>
      </c>
      <c r="W202" s="295">
        <v>5115134.83</v>
      </c>
      <c r="X202" s="295">
        <v>5115134.83</v>
      </c>
      <c r="Y202" s="295">
        <v>5115134.83</v>
      </c>
      <c r="Z202" s="295">
        <v>5115134.83</v>
      </c>
      <c r="AA202" s="295">
        <v>5115134.83</v>
      </c>
      <c r="AB202" s="295">
        <v>5115134.83</v>
      </c>
      <c r="AC202" s="295">
        <f t="shared" si="33"/>
        <v>61381617.959999986</v>
      </c>
      <c r="AD202" s="295"/>
      <c r="AE202" s="305">
        <v>13978.08</v>
      </c>
      <c r="AF202" s="305">
        <v>13978.08</v>
      </c>
      <c r="AG202" s="305">
        <v>13978.08</v>
      </c>
      <c r="AH202" s="305">
        <v>13978.08</v>
      </c>
      <c r="AI202" s="305">
        <v>13978.08</v>
      </c>
      <c r="AJ202" s="305">
        <v>13978.08</v>
      </c>
      <c r="AK202" s="305">
        <f t="shared" si="29"/>
        <v>13978.09</v>
      </c>
      <c r="AL202" s="305">
        <f t="shared" si="29"/>
        <v>13978.09</v>
      </c>
      <c r="AM202" s="305">
        <f t="shared" si="29"/>
        <v>13978.09</v>
      </c>
      <c r="AN202" s="305">
        <f t="shared" si="28"/>
        <v>13978.09</v>
      </c>
      <c r="AO202" s="305">
        <f t="shared" si="28"/>
        <v>13978.09</v>
      </c>
      <c r="AP202" s="305">
        <f t="shared" si="28"/>
        <v>13978.09</v>
      </c>
      <c r="AQ202" s="295">
        <f t="shared" si="34"/>
        <v>167737.01999999999</v>
      </c>
      <c r="AR202" s="305">
        <f t="shared" si="31"/>
        <v>17220.95</v>
      </c>
      <c r="AS202" s="305">
        <f t="shared" si="31"/>
        <v>17220.95</v>
      </c>
      <c r="AT202" s="305">
        <f t="shared" si="31"/>
        <v>17220.95</v>
      </c>
      <c r="AU202" s="305">
        <f t="shared" si="31"/>
        <v>17220.95</v>
      </c>
      <c r="AV202" s="305">
        <f t="shared" si="31"/>
        <v>17220.95</v>
      </c>
      <c r="AW202" s="305">
        <f t="shared" si="31"/>
        <v>17220.95</v>
      </c>
      <c r="AX202" s="305">
        <f t="shared" si="31"/>
        <v>17220.95</v>
      </c>
      <c r="AY202" s="305">
        <f t="shared" si="31"/>
        <v>17220.95</v>
      </c>
      <c r="AZ202" s="305">
        <f t="shared" si="31"/>
        <v>17220.95</v>
      </c>
      <c r="BA202" s="305">
        <f t="shared" si="30"/>
        <v>17220.95</v>
      </c>
      <c r="BB202" s="305">
        <f t="shared" si="30"/>
        <v>17220.95</v>
      </c>
      <c r="BC202" s="305">
        <f t="shared" si="30"/>
        <v>17220.95</v>
      </c>
      <c r="BD202" s="295">
        <f t="shared" si="35"/>
        <v>206651.40000000005</v>
      </c>
      <c r="BE202" s="305"/>
      <c r="BF202" s="305"/>
      <c r="BG202" s="305"/>
      <c r="BH202" s="305"/>
      <c r="BI202" s="305"/>
      <c r="BJ202" s="305"/>
      <c r="BK202" s="305"/>
      <c r="BL202" s="305"/>
      <c r="BM202" s="305"/>
      <c r="BN202" s="305"/>
      <c r="BO202" s="305"/>
      <c r="BP202" s="305"/>
      <c r="BQ202" s="305"/>
      <c r="BR202" s="305"/>
      <c r="BS202" s="305"/>
      <c r="BT202" s="305"/>
      <c r="BU202" s="305"/>
      <c r="BV202" s="305"/>
      <c r="BW202" s="305"/>
      <c r="BX202" s="305"/>
      <c r="BY202" s="305"/>
      <c r="BZ202" s="305"/>
      <c r="CA202" s="305"/>
      <c r="CB202" s="305"/>
      <c r="CC202" s="305"/>
      <c r="CD202" s="305"/>
    </row>
    <row r="203" spans="1:82" x14ac:dyDescent="0.3">
      <c r="A203" s="293" t="s">
        <v>601</v>
      </c>
      <c r="B203" s="304">
        <v>2.3900000000000001E-2</v>
      </c>
      <c r="C203" s="304">
        <v>2.7699999999999999E-2</v>
      </c>
      <c r="D203" s="295">
        <v>5460715.0800000001</v>
      </c>
      <c r="E203" s="295">
        <v>5460715.0800000001</v>
      </c>
      <c r="F203" s="295">
        <v>5460715.0800000001</v>
      </c>
      <c r="G203" s="295">
        <v>5460715.0800000001</v>
      </c>
      <c r="H203" s="295">
        <v>5460715.0800000001</v>
      </c>
      <c r="I203" s="295">
        <v>5460715.0800000001</v>
      </c>
      <c r="J203" s="295">
        <v>5460715.0800000001</v>
      </c>
      <c r="K203" s="295">
        <v>5460715.0800000001</v>
      </c>
      <c r="L203" s="295">
        <v>5460715.0800000001</v>
      </c>
      <c r="M203" s="295">
        <v>5460715.0800000001</v>
      </c>
      <c r="N203" s="295">
        <v>5460715.0800000001</v>
      </c>
      <c r="O203" s="295">
        <v>5460715.0800000001</v>
      </c>
      <c r="P203" s="295">
        <f t="shared" si="32"/>
        <v>65528580.959999986</v>
      </c>
      <c r="Q203" s="295">
        <v>5613215.0800000001</v>
      </c>
      <c r="R203" s="295">
        <v>5613215.0800000001</v>
      </c>
      <c r="S203" s="295">
        <v>5613215.0800000001</v>
      </c>
      <c r="T203" s="295">
        <v>5613215.0800000001</v>
      </c>
      <c r="U203" s="295">
        <v>5613215.0800000001</v>
      </c>
      <c r="V203" s="295">
        <v>5613215.0800000001</v>
      </c>
      <c r="W203" s="295">
        <v>5613215.0800000001</v>
      </c>
      <c r="X203" s="295">
        <v>5613215.0800000001</v>
      </c>
      <c r="Y203" s="295">
        <v>5613215.0800000001</v>
      </c>
      <c r="Z203" s="295">
        <v>5613215.0800000001</v>
      </c>
      <c r="AA203" s="295">
        <v>5613215.0800000001</v>
      </c>
      <c r="AB203" s="295">
        <v>5613215.0800000001</v>
      </c>
      <c r="AC203" s="295">
        <f t="shared" si="33"/>
        <v>67358580.959999993</v>
      </c>
      <c r="AD203" s="295"/>
      <c r="AE203" s="305">
        <v>10875.92</v>
      </c>
      <c r="AF203" s="305">
        <v>10875.92</v>
      </c>
      <c r="AG203" s="305">
        <v>10875.92</v>
      </c>
      <c r="AH203" s="305">
        <v>10875.92</v>
      </c>
      <c r="AI203" s="305">
        <v>10875.92</v>
      </c>
      <c r="AJ203" s="305">
        <v>10875.92</v>
      </c>
      <c r="AK203" s="305">
        <f t="shared" si="29"/>
        <v>10875.92</v>
      </c>
      <c r="AL203" s="305">
        <f t="shared" si="29"/>
        <v>10875.92</v>
      </c>
      <c r="AM203" s="305">
        <f t="shared" si="29"/>
        <v>10875.92</v>
      </c>
      <c r="AN203" s="305">
        <f t="shared" si="28"/>
        <v>10875.92</v>
      </c>
      <c r="AO203" s="305">
        <f t="shared" si="28"/>
        <v>10875.92</v>
      </c>
      <c r="AP203" s="305">
        <f t="shared" si="28"/>
        <v>10875.92</v>
      </c>
      <c r="AQ203" s="295">
        <f t="shared" si="34"/>
        <v>130511.03999999999</v>
      </c>
      <c r="AR203" s="305">
        <f t="shared" si="31"/>
        <v>12957.17</v>
      </c>
      <c r="AS203" s="305">
        <f t="shared" si="31"/>
        <v>12957.17</v>
      </c>
      <c r="AT203" s="305">
        <f t="shared" si="31"/>
        <v>12957.17</v>
      </c>
      <c r="AU203" s="305">
        <f t="shared" si="31"/>
        <v>12957.17</v>
      </c>
      <c r="AV203" s="305">
        <f t="shared" si="31"/>
        <v>12957.17</v>
      </c>
      <c r="AW203" s="305">
        <f t="shared" si="31"/>
        <v>12957.17</v>
      </c>
      <c r="AX203" s="305">
        <f t="shared" si="31"/>
        <v>12957.17</v>
      </c>
      <c r="AY203" s="305">
        <f t="shared" si="31"/>
        <v>12957.17</v>
      </c>
      <c r="AZ203" s="305">
        <f t="shared" si="31"/>
        <v>12957.17</v>
      </c>
      <c r="BA203" s="305">
        <f t="shared" si="30"/>
        <v>12957.17</v>
      </c>
      <c r="BB203" s="305">
        <f t="shared" si="30"/>
        <v>12957.17</v>
      </c>
      <c r="BC203" s="305">
        <f t="shared" si="30"/>
        <v>12957.17</v>
      </c>
      <c r="BD203" s="295">
        <f t="shared" si="35"/>
        <v>155486.04</v>
      </c>
      <c r="BE203" s="305"/>
      <c r="BF203" s="305"/>
      <c r="BG203" s="305"/>
      <c r="BH203" s="305"/>
      <c r="BI203" s="305"/>
      <c r="BJ203" s="305"/>
      <c r="BK203" s="305"/>
      <c r="BL203" s="305"/>
      <c r="BM203" s="305"/>
      <c r="BN203" s="305"/>
      <c r="BO203" s="305"/>
      <c r="BP203" s="305"/>
      <c r="BQ203" s="305"/>
      <c r="BR203" s="305"/>
      <c r="BS203" s="305"/>
      <c r="BT203" s="305"/>
      <c r="BU203" s="305"/>
      <c r="BV203" s="305"/>
      <c r="BW203" s="305"/>
      <c r="BX203" s="305"/>
      <c r="BY203" s="305"/>
      <c r="BZ203" s="305"/>
      <c r="CA203" s="305"/>
      <c r="CB203" s="305"/>
      <c r="CC203" s="305"/>
      <c r="CD203" s="305"/>
    </row>
    <row r="204" spans="1:82" x14ac:dyDescent="0.3">
      <c r="A204" s="293" t="s">
        <v>602</v>
      </c>
      <c r="B204" s="304">
        <v>4.6100000000000002E-2</v>
      </c>
      <c r="C204" s="304">
        <v>4.6100000000000002E-2</v>
      </c>
      <c r="D204" s="295">
        <v>0</v>
      </c>
      <c r="E204" s="295">
        <v>0</v>
      </c>
      <c r="F204" s="295">
        <v>0</v>
      </c>
      <c r="G204" s="295">
        <v>6424010.1699999999</v>
      </c>
      <c r="H204" s="295">
        <v>12864741.32</v>
      </c>
      <c r="I204" s="295">
        <v>12893973.32</v>
      </c>
      <c r="J204" s="295">
        <v>12906484.33</v>
      </c>
      <c r="K204" s="295">
        <v>12906484.33</v>
      </c>
      <c r="L204" s="295">
        <v>12906484.33</v>
      </c>
      <c r="M204" s="295">
        <v>12906484.33</v>
      </c>
      <c r="N204" s="295">
        <v>12906484.33</v>
      </c>
      <c r="O204" s="295">
        <v>12906484.33</v>
      </c>
      <c r="P204" s="295">
        <f t="shared" si="32"/>
        <v>109621630.78999999</v>
      </c>
      <c r="Q204" s="295">
        <v>12906484.33</v>
      </c>
      <c r="R204" s="295">
        <v>12906484.33</v>
      </c>
      <c r="S204" s="295">
        <v>12906484.33</v>
      </c>
      <c r="T204" s="295">
        <v>12906484.33</v>
      </c>
      <c r="U204" s="295">
        <v>12906484.33</v>
      </c>
      <c r="V204" s="295">
        <v>12906484.33</v>
      </c>
      <c r="W204" s="295">
        <v>12906484.33</v>
      </c>
      <c r="X204" s="295">
        <v>12906484.33</v>
      </c>
      <c r="Y204" s="295">
        <v>12906484.33</v>
      </c>
      <c r="Z204" s="295">
        <v>12906484.33</v>
      </c>
      <c r="AA204" s="295">
        <v>12906484.33</v>
      </c>
      <c r="AB204" s="295">
        <v>12906484.33</v>
      </c>
      <c r="AC204" s="295">
        <f t="shared" si="33"/>
        <v>154877811.96000001</v>
      </c>
      <c r="AD204" s="295"/>
      <c r="AE204" s="305">
        <v>0</v>
      </c>
      <c r="AF204" s="305">
        <v>0</v>
      </c>
      <c r="AG204" s="305">
        <v>0</v>
      </c>
      <c r="AH204" s="305">
        <v>24678.909999999996</v>
      </c>
      <c r="AI204" s="305">
        <v>49422.05</v>
      </c>
      <c r="AJ204" s="305">
        <v>49534.34</v>
      </c>
      <c r="AK204" s="305">
        <f t="shared" si="29"/>
        <v>49582.41</v>
      </c>
      <c r="AL204" s="305">
        <f t="shared" si="29"/>
        <v>49582.41</v>
      </c>
      <c r="AM204" s="305">
        <f t="shared" si="29"/>
        <v>49582.41</v>
      </c>
      <c r="AN204" s="305">
        <f t="shared" si="28"/>
        <v>49582.41</v>
      </c>
      <c r="AO204" s="305">
        <f t="shared" si="28"/>
        <v>49582.41</v>
      </c>
      <c r="AP204" s="305">
        <f t="shared" si="28"/>
        <v>49582.41</v>
      </c>
      <c r="AQ204" s="295">
        <f t="shared" si="34"/>
        <v>421129.76000000013</v>
      </c>
      <c r="AR204" s="305">
        <f t="shared" si="31"/>
        <v>49582.41</v>
      </c>
      <c r="AS204" s="305">
        <f t="shared" si="31"/>
        <v>49582.41</v>
      </c>
      <c r="AT204" s="305">
        <f t="shared" si="31"/>
        <v>49582.41</v>
      </c>
      <c r="AU204" s="305">
        <f t="shared" si="31"/>
        <v>49582.41</v>
      </c>
      <c r="AV204" s="305">
        <f t="shared" si="31"/>
        <v>49582.41</v>
      </c>
      <c r="AW204" s="305">
        <f t="shared" si="31"/>
        <v>49582.41</v>
      </c>
      <c r="AX204" s="305">
        <f t="shared" si="31"/>
        <v>49582.41</v>
      </c>
      <c r="AY204" s="305">
        <f t="shared" si="31"/>
        <v>49582.41</v>
      </c>
      <c r="AZ204" s="305">
        <f t="shared" si="31"/>
        <v>49582.41</v>
      </c>
      <c r="BA204" s="305">
        <f t="shared" si="30"/>
        <v>49582.41</v>
      </c>
      <c r="BB204" s="305">
        <f t="shared" si="30"/>
        <v>49582.41</v>
      </c>
      <c r="BC204" s="305">
        <f t="shared" si="30"/>
        <v>49582.41</v>
      </c>
      <c r="BD204" s="295">
        <f t="shared" si="35"/>
        <v>594988.92000000016</v>
      </c>
      <c r="BE204" s="305"/>
      <c r="BF204" s="305"/>
      <c r="BG204" s="305"/>
      <c r="BH204" s="305"/>
      <c r="BI204" s="305"/>
      <c r="BJ204" s="305"/>
      <c r="BK204" s="305"/>
      <c r="BL204" s="305"/>
      <c r="BM204" s="305"/>
      <c r="BN204" s="305"/>
      <c r="BO204" s="305"/>
      <c r="BP204" s="305"/>
      <c r="BQ204" s="305"/>
      <c r="BR204" s="305"/>
      <c r="BS204" s="305"/>
      <c r="BT204" s="305"/>
      <c r="BU204" s="305"/>
      <c r="BV204" s="305"/>
      <c r="BW204" s="305"/>
      <c r="BX204" s="305"/>
      <c r="BY204" s="305"/>
      <c r="BZ204" s="305"/>
      <c r="CA204" s="305"/>
      <c r="CB204" s="305"/>
      <c r="CC204" s="305"/>
      <c r="CD204" s="305"/>
    </row>
    <row r="205" spans="1:82" x14ac:dyDescent="0.3">
      <c r="A205" s="293" t="s">
        <v>603</v>
      </c>
      <c r="B205" s="304">
        <v>1.9100000000000002E-2</v>
      </c>
      <c r="C205" s="304">
        <v>5.3699999999999998E-2</v>
      </c>
      <c r="D205" s="295">
        <v>2682135.6800000002</v>
      </c>
      <c r="E205" s="295">
        <v>2682135.6800000002</v>
      </c>
      <c r="F205" s="295">
        <v>2682135.6800000002</v>
      </c>
      <c r="G205" s="295">
        <v>2682135.6800000002</v>
      </c>
      <c r="H205" s="295">
        <v>2682135.6800000002</v>
      </c>
      <c r="I205" s="295">
        <v>2682135.6800000002</v>
      </c>
      <c r="J205" s="295">
        <v>2682135.6800000002</v>
      </c>
      <c r="K205" s="295">
        <v>2682135.6800000002</v>
      </c>
      <c r="L205" s="295">
        <v>2682135.6800000002</v>
      </c>
      <c r="M205" s="295">
        <v>2682135.6800000002</v>
      </c>
      <c r="N205" s="295">
        <v>2682135.6800000002</v>
      </c>
      <c r="O205" s="295">
        <v>2682135.6800000002</v>
      </c>
      <c r="P205" s="295">
        <f t="shared" si="32"/>
        <v>32185628.16</v>
      </c>
      <c r="Q205" s="295">
        <v>2682135.6800000002</v>
      </c>
      <c r="R205" s="295">
        <v>2682135.6800000002</v>
      </c>
      <c r="S205" s="295">
        <v>2682135.6800000002</v>
      </c>
      <c r="T205" s="295">
        <v>2682135.6800000002</v>
      </c>
      <c r="U205" s="295">
        <v>2682135.6800000002</v>
      </c>
      <c r="V205" s="295">
        <v>2682135.6800000002</v>
      </c>
      <c r="W205" s="295">
        <v>2682135.6800000002</v>
      </c>
      <c r="X205" s="295">
        <v>2682135.6800000002</v>
      </c>
      <c r="Y205" s="295">
        <v>2682135.6800000002</v>
      </c>
      <c r="Z205" s="295">
        <v>2682135.6800000002</v>
      </c>
      <c r="AA205" s="295">
        <v>2682135.6800000002</v>
      </c>
      <c r="AB205" s="295">
        <v>2682135.6800000002</v>
      </c>
      <c r="AC205" s="295">
        <f t="shared" si="33"/>
        <v>32185628.16</v>
      </c>
      <c r="AD205" s="295"/>
      <c r="AE205" s="305">
        <v>4269.07</v>
      </c>
      <c r="AF205" s="305">
        <v>4269.07</v>
      </c>
      <c r="AG205" s="305">
        <v>4269.07</v>
      </c>
      <c r="AH205" s="305">
        <v>4269.07</v>
      </c>
      <c r="AI205" s="305">
        <v>4269.07</v>
      </c>
      <c r="AJ205" s="305">
        <v>4269.07</v>
      </c>
      <c r="AK205" s="305">
        <f t="shared" si="29"/>
        <v>4269.07</v>
      </c>
      <c r="AL205" s="305">
        <f t="shared" si="29"/>
        <v>4269.07</v>
      </c>
      <c r="AM205" s="305">
        <f t="shared" si="29"/>
        <v>4269.07</v>
      </c>
      <c r="AN205" s="305">
        <f t="shared" si="28"/>
        <v>4269.07</v>
      </c>
      <c r="AO205" s="305">
        <f t="shared" si="28"/>
        <v>4269.07</v>
      </c>
      <c r="AP205" s="305">
        <f t="shared" si="28"/>
        <v>4269.07</v>
      </c>
      <c r="AQ205" s="295">
        <f t="shared" si="34"/>
        <v>51228.84</v>
      </c>
      <c r="AR205" s="305">
        <f t="shared" si="31"/>
        <v>12002.56</v>
      </c>
      <c r="AS205" s="305">
        <f t="shared" si="31"/>
        <v>12002.56</v>
      </c>
      <c r="AT205" s="305">
        <f t="shared" si="31"/>
        <v>12002.56</v>
      </c>
      <c r="AU205" s="305">
        <f t="shared" si="31"/>
        <v>12002.56</v>
      </c>
      <c r="AV205" s="305">
        <f t="shared" si="31"/>
        <v>12002.56</v>
      </c>
      <c r="AW205" s="305">
        <f t="shared" si="31"/>
        <v>12002.56</v>
      </c>
      <c r="AX205" s="305">
        <f t="shared" si="31"/>
        <v>12002.56</v>
      </c>
      <c r="AY205" s="305">
        <f t="shared" si="31"/>
        <v>12002.56</v>
      </c>
      <c r="AZ205" s="305">
        <f t="shared" si="31"/>
        <v>12002.56</v>
      </c>
      <c r="BA205" s="305">
        <f t="shared" si="30"/>
        <v>12002.56</v>
      </c>
      <c r="BB205" s="305">
        <f t="shared" si="30"/>
        <v>12002.56</v>
      </c>
      <c r="BC205" s="305">
        <f t="shared" si="30"/>
        <v>12002.56</v>
      </c>
      <c r="BD205" s="295">
        <f t="shared" si="35"/>
        <v>144030.72</v>
      </c>
      <c r="BE205" s="305"/>
      <c r="BF205" s="305"/>
      <c r="BG205" s="305"/>
      <c r="BH205" s="305"/>
      <c r="BI205" s="305"/>
      <c r="BJ205" s="305"/>
      <c r="BK205" s="305"/>
      <c r="BL205" s="305"/>
      <c r="BM205" s="305"/>
      <c r="BN205" s="305"/>
      <c r="BO205" s="305"/>
      <c r="BP205" s="305"/>
      <c r="BQ205" s="305"/>
      <c r="BR205" s="305"/>
      <c r="BS205" s="305"/>
      <c r="BT205" s="305"/>
      <c r="BU205" s="305"/>
      <c r="BV205" s="305"/>
      <c r="BW205" s="305"/>
      <c r="BX205" s="305"/>
      <c r="BY205" s="305"/>
      <c r="BZ205" s="305"/>
      <c r="CA205" s="305"/>
      <c r="CB205" s="305"/>
      <c r="CC205" s="305"/>
      <c r="CD205" s="305"/>
    </row>
    <row r="206" spans="1:82" x14ac:dyDescent="0.3">
      <c r="A206" s="293" t="s">
        <v>604</v>
      </c>
      <c r="B206" s="304">
        <v>3.4799999999999998E-2</v>
      </c>
      <c r="C206" s="304">
        <v>4.2099999999999999E-2</v>
      </c>
      <c r="D206" s="295">
        <v>5450549.4199999999</v>
      </c>
      <c r="E206" s="295">
        <v>5450549.4199999999</v>
      </c>
      <c r="F206" s="295">
        <v>5450549.4199999999</v>
      </c>
      <c r="G206" s="295">
        <v>5450549.4199999999</v>
      </c>
      <c r="H206" s="295">
        <v>5450549.4199999999</v>
      </c>
      <c r="I206" s="295">
        <v>5450549.4199999999</v>
      </c>
      <c r="J206" s="295">
        <v>5450549.4199999999</v>
      </c>
      <c r="K206" s="295">
        <v>5450549.4199999999</v>
      </c>
      <c r="L206" s="295">
        <v>5450549.4199999999</v>
      </c>
      <c r="M206" s="295">
        <v>5450549.4199999999</v>
      </c>
      <c r="N206" s="295">
        <v>5450549.4199999999</v>
      </c>
      <c r="O206" s="295">
        <v>5450549.4199999999</v>
      </c>
      <c r="P206" s="295">
        <f t="shared" si="32"/>
        <v>65406593.040000014</v>
      </c>
      <c r="Q206" s="295">
        <v>5450549.4199999999</v>
      </c>
      <c r="R206" s="295">
        <v>5450549.4199999999</v>
      </c>
      <c r="S206" s="295">
        <v>5450549.4199999999</v>
      </c>
      <c r="T206" s="295">
        <v>5450549.4199999999</v>
      </c>
      <c r="U206" s="295">
        <v>5450549.4199999999</v>
      </c>
      <c r="V206" s="295">
        <v>5450549.4199999999</v>
      </c>
      <c r="W206" s="295">
        <v>5450549.4199999999</v>
      </c>
      <c r="X206" s="295">
        <v>5450549.4199999999</v>
      </c>
      <c r="Y206" s="295">
        <v>5450549.4199999999</v>
      </c>
      <c r="Z206" s="295">
        <v>5450549.4199999999</v>
      </c>
      <c r="AA206" s="295">
        <v>5450549.4199999999</v>
      </c>
      <c r="AB206" s="295">
        <v>5450549.4199999999</v>
      </c>
      <c r="AC206" s="295">
        <f t="shared" si="33"/>
        <v>65406593.040000014</v>
      </c>
      <c r="AD206" s="295"/>
      <c r="AE206" s="305">
        <v>15806.589999999998</v>
      </c>
      <c r="AF206" s="305">
        <v>15806.589999999998</v>
      </c>
      <c r="AG206" s="305">
        <v>15806.589999999998</v>
      </c>
      <c r="AH206" s="305">
        <v>15806.589999999998</v>
      </c>
      <c r="AI206" s="305">
        <v>15806.589999999998</v>
      </c>
      <c r="AJ206" s="305">
        <v>15806.589999999998</v>
      </c>
      <c r="AK206" s="305">
        <f t="shared" si="29"/>
        <v>15806.59</v>
      </c>
      <c r="AL206" s="305">
        <f t="shared" si="29"/>
        <v>15806.59</v>
      </c>
      <c r="AM206" s="305">
        <f t="shared" si="29"/>
        <v>15806.59</v>
      </c>
      <c r="AN206" s="305">
        <f t="shared" si="28"/>
        <v>15806.59</v>
      </c>
      <c r="AO206" s="305">
        <f t="shared" si="28"/>
        <v>15806.59</v>
      </c>
      <c r="AP206" s="305">
        <f t="shared" si="28"/>
        <v>15806.59</v>
      </c>
      <c r="AQ206" s="295">
        <f t="shared" si="34"/>
        <v>189679.08</v>
      </c>
      <c r="AR206" s="305">
        <f t="shared" si="31"/>
        <v>19122.34</v>
      </c>
      <c r="AS206" s="305">
        <f t="shared" si="31"/>
        <v>19122.34</v>
      </c>
      <c r="AT206" s="305">
        <f t="shared" si="31"/>
        <v>19122.34</v>
      </c>
      <c r="AU206" s="305">
        <f t="shared" si="31"/>
        <v>19122.34</v>
      </c>
      <c r="AV206" s="305">
        <f t="shared" si="31"/>
        <v>19122.34</v>
      </c>
      <c r="AW206" s="305">
        <f t="shared" si="31"/>
        <v>19122.34</v>
      </c>
      <c r="AX206" s="305">
        <f t="shared" si="31"/>
        <v>19122.34</v>
      </c>
      <c r="AY206" s="305">
        <f t="shared" si="31"/>
        <v>19122.34</v>
      </c>
      <c r="AZ206" s="305">
        <f t="shared" si="31"/>
        <v>19122.34</v>
      </c>
      <c r="BA206" s="305">
        <f t="shared" si="30"/>
        <v>19122.34</v>
      </c>
      <c r="BB206" s="305">
        <f t="shared" si="30"/>
        <v>19122.34</v>
      </c>
      <c r="BC206" s="305">
        <f t="shared" si="30"/>
        <v>19122.34</v>
      </c>
      <c r="BD206" s="295">
        <f t="shared" si="35"/>
        <v>229468.08</v>
      </c>
      <c r="BE206" s="305"/>
      <c r="BF206" s="305"/>
      <c r="BG206" s="305"/>
      <c r="BH206" s="305"/>
      <c r="BI206" s="305"/>
      <c r="BJ206" s="305"/>
      <c r="BK206" s="305"/>
      <c r="BL206" s="305"/>
      <c r="BM206" s="305"/>
      <c r="BN206" s="305"/>
      <c r="BO206" s="305"/>
      <c r="BP206" s="305"/>
      <c r="BQ206" s="305"/>
      <c r="BR206" s="305"/>
      <c r="BS206" s="305"/>
      <c r="BT206" s="305"/>
      <c r="BU206" s="305"/>
      <c r="BV206" s="305"/>
      <c r="BW206" s="305"/>
      <c r="BX206" s="305"/>
      <c r="BY206" s="305"/>
      <c r="BZ206" s="305"/>
      <c r="CA206" s="305"/>
      <c r="CB206" s="305"/>
      <c r="CC206" s="305"/>
      <c r="CD206" s="305"/>
    </row>
    <row r="207" spans="1:82" x14ac:dyDescent="0.3">
      <c r="A207" s="293" t="s">
        <v>605</v>
      </c>
      <c r="B207" s="304">
        <v>3.4799999999999998E-2</v>
      </c>
      <c r="C207" s="304">
        <v>3.7600000000000001E-2</v>
      </c>
      <c r="D207" s="295">
        <v>2987092.13</v>
      </c>
      <c r="E207" s="295">
        <v>2987092.13</v>
      </c>
      <c r="F207" s="295">
        <v>2987092.13</v>
      </c>
      <c r="G207" s="295">
        <v>2987092.13</v>
      </c>
      <c r="H207" s="295">
        <v>2987092.13</v>
      </c>
      <c r="I207" s="295">
        <v>2987092.13</v>
      </c>
      <c r="J207" s="295">
        <v>2987633.6399999997</v>
      </c>
      <c r="K207" s="295">
        <v>2993375.1749999998</v>
      </c>
      <c r="L207" s="295">
        <v>2998575.1999999997</v>
      </c>
      <c r="M207" s="295">
        <v>2998575.1999999997</v>
      </c>
      <c r="N207" s="295">
        <v>2998575.1999999997</v>
      </c>
      <c r="O207" s="295">
        <v>2998575.1999999997</v>
      </c>
      <c r="P207" s="295">
        <f t="shared" si="32"/>
        <v>35897862.394999996</v>
      </c>
      <c r="Q207" s="295">
        <v>2998575.1999999997</v>
      </c>
      <c r="R207" s="295">
        <v>2998575.1999999997</v>
      </c>
      <c r="S207" s="295">
        <v>2998575.1999999997</v>
      </c>
      <c r="T207" s="295">
        <v>2998575.1999999997</v>
      </c>
      <c r="U207" s="295">
        <v>2998575.1999999997</v>
      </c>
      <c r="V207" s="295">
        <v>2998575.1999999997</v>
      </c>
      <c r="W207" s="295">
        <v>2998575.1999999997</v>
      </c>
      <c r="X207" s="295">
        <v>2998575.1999999997</v>
      </c>
      <c r="Y207" s="295">
        <v>2998575.1999999997</v>
      </c>
      <c r="Z207" s="295">
        <v>2998575.1999999997</v>
      </c>
      <c r="AA207" s="295">
        <v>2998575.1999999997</v>
      </c>
      <c r="AB207" s="295">
        <v>2998575.1999999997</v>
      </c>
      <c r="AC207" s="295">
        <f t="shared" si="33"/>
        <v>35982902.399999999</v>
      </c>
      <c r="AD207" s="295"/>
      <c r="AE207" s="305">
        <v>8662.56</v>
      </c>
      <c r="AF207" s="305">
        <v>8662.56</v>
      </c>
      <c r="AG207" s="305">
        <v>8662.56</v>
      </c>
      <c r="AH207" s="305">
        <v>8662.56</v>
      </c>
      <c r="AI207" s="305">
        <v>8662.56</v>
      </c>
      <c r="AJ207" s="305">
        <v>8662.56</v>
      </c>
      <c r="AK207" s="305">
        <f t="shared" si="29"/>
        <v>8664.14</v>
      </c>
      <c r="AL207" s="305">
        <f t="shared" si="29"/>
        <v>8680.7900000000009</v>
      </c>
      <c r="AM207" s="305">
        <f t="shared" si="29"/>
        <v>8695.8700000000008</v>
      </c>
      <c r="AN207" s="305">
        <f t="shared" si="28"/>
        <v>8695.8700000000008</v>
      </c>
      <c r="AO207" s="305">
        <f t="shared" si="28"/>
        <v>8695.8700000000008</v>
      </c>
      <c r="AP207" s="305">
        <f t="shared" si="28"/>
        <v>8695.8700000000008</v>
      </c>
      <c r="AQ207" s="295">
        <f t="shared" si="34"/>
        <v>104103.76999999997</v>
      </c>
      <c r="AR207" s="305">
        <f t="shared" si="31"/>
        <v>9395.5400000000009</v>
      </c>
      <c r="AS207" s="305">
        <f t="shared" si="31"/>
        <v>9395.5400000000009</v>
      </c>
      <c r="AT207" s="305">
        <f t="shared" si="31"/>
        <v>9395.5400000000009</v>
      </c>
      <c r="AU207" s="305">
        <f t="shared" si="31"/>
        <v>9395.5400000000009</v>
      </c>
      <c r="AV207" s="305">
        <f t="shared" si="31"/>
        <v>9395.5400000000009</v>
      </c>
      <c r="AW207" s="305">
        <f t="shared" si="31"/>
        <v>9395.5400000000009</v>
      </c>
      <c r="AX207" s="305">
        <f t="shared" si="31"/>
        <v>9395.5400000000009</v>
      </c>
      <c r="AY207" s="305">
        <f t="shared" si="31"/>
        <v>9395.5400000000009</v>
      </c>
      <c r="AZ207" s="305">
        <f t="shared" si="31"/>
        <v>9395.5400000000009</v>
      </c>
      <c r="BA207" s="305">
        <f t="shared" si="30"/>
        <v>9395.5400000000009</v>
      </c>
      <c r="BB207" s="305">
        <f t="shared" si="30"/>
        <v>9395.5400000000009</v>
      </c>
      <c r="BC207" s="305">
        <f t="shared" si="30"/>
        <v>9395.5400000000009</v>
      </c>
      <c r="BD207" s="295">
        <f t="shared" si="35"/>
        <v>112746.48000000004</v>
      </c>
      <c r="BE207" s="305"/>
      <c r="BF207" s="305"/>
      <c r="BG207" s="305"/>
      <c r="BH207" s="305"/>
      <c r="BI207" s="305"/>
      <c r="BJ207" s="305"/>
      <c r="BK207" s="305"/>
      <c r="BL207" s="305"/>
      <c r="BM207" s="305"/>
      <c r="BN207" s="305"/>
      <c r="BO207" s="305"/>
      <c r="BP207" s="305"/>
      <c r="BQ207" s="305"/>
      <c r="BR207" s="305"/>
      <c r="BS207" s="305"/>
      <c r="BT207" s="305"/>
      <c r="BU207" s="305"/>
      <c r="BV207" s="305"/>
      <c r="BW207" s="305"/>
      <c r="BX207" s="305"/>
      <c r="BY207" s="305"/>
      <c r="BZ207" s="305"/>
      <c r="CA207" s="305"/>
      <c r="CB207" s="305"/>
      <c r="CC207" s="305"/>
      <c r="CD207" s="305"/>
    </row>
    <row r="208" spans="1:82" x14ac:dyDescent="0.3">
      <c r="A208" s="293" t="s">
        <v>606</v>
      </c>
      <c r="B208" s="304">
        <v>3.5199999999999995E-2</v>
      </c>
      <c r="C208" s="304">
        <v>3.8500000000000006E-2</v>
      </c>
      <c r="D208" s="295">
        <v>3800400.42</v>
      </c>
      <c r="E208" s="295">
        <v>3800400.42</v>
      </c>
      <c r="F208" s="295">
        <v>3800400.42</v>
      </c>
      <c r="G208" s="295">
        <v>3800400.42</v>
      </c>
      <c r="H208" s="295">
        <v>3800400.42</v>
      </c>
      <c r="I208" s="295">
        <v>3800400.42</v>
      </c>
      <c r="J208" s="295">
        <v>3800400.42</v>
      </c>
      <c r="K208" s="295">
        <v>3800400.42</v>
      </c>
      <c r="L208" s="295">
        <v>3800400.42</v>
      </c>
      <c r="M208" s="295">
        <v>3883269.4899999998</v>
      </c>
      <c r="N208" s="295">
        <v>3966138.56</v>
      </c>
      <c r="O208" s="295">
        <v>3966138.56</v>
      </c>
      <c r="P208" s="295">
        <f t="shared" si="32"/>
        <v>46019150.390000015</v>
      </c>
      <c r="Q208" s="295">
        <v>3966138.56</v>
      </c>
      <c r="R208" s="295">
        <v>3966138.56</v>
      </c>
      <c r="S208" s="295">
        <v>3966138.56</v>
      </c>
      <c r="T208" s="295">
        <v>3966138.56</v>
      </c>
      <c r="U208" s="295">
        <v>3966138.56</v>
      </c>
      <c r="V208" s="295">
        <v>3966138.56</v>
      </c>
      <c r="W208" s="295">
        <v>3966138.56</v>
      </c>
      <c r="X208" s="295">
        <v>3966138.56</v>
      </c>
      <c r="Y208" s="295">
        <v>3966138.56</v>
      </c>
      <c r="Z208" s="295">
        <v>3966138.56</v>
      </c>
      <c r="AA208" s="295">
        <v>3966138.56</v>
      </c>
      <c r="AB208" s="295">
        <v>3966138.56</v>
      </c>
      <c r="AC208" s="295">
        <f t="shared" si="33"/>
        <v>47593662.720000006</v>
      </c>
      <c r="AD208" s="295"/>
      <c r="AE208" s="305">
        <v>11147.839999999998</v>
      </c>
      <c r="AF208" s="305">
        <v>11147.839999999998</v>
      </c>
      <c r="AG208" s="305">
        <v>11147.839999999998</v>
      </c>
      <c r="AH208" s="305">
        <v>11147.839999999998</v>
      </c>
      <c r="AI208" s="305">
        <v>11147.839999999998</v>
      </c>
      <c r="AJ208" s="305">
        <v>11147.839999999998</v>
      </c>
      <c r="AK208" s="305">
        <f t="shared" si="29"/>
        <v>11147.84</v>
      </c>
      <c r="AL208" s="305">
        <f t="shared" si="29"/>
        <v>11147.84</v>
      </c>
      <c r="AM208" s="305">
        <f t="shared" si="29"/>
        <v>11147.84</v>
      </c>
      <c r="AN208" s="305">
        <f t="shared" si="28"/>
        <v>11390.92</v>
      </c>
      <c r="AO208" s="305">
        <f t="shared" si="28"/>
        <v>11634.01</v>
      </c>
      <c r="AP208" s="305">
        <f t="shared" si="28"/>
        <v>11634.01</v>
      </c>
      <c r="AQ208" s="295">
        <f t="shared" si="34"/>
        <v>134989.49999999997</v>
      </c>
      <c r="AR208" s="305">
        <f t="shared" si="31"/>
        <v>12724.69</v>
      </c>
      <c r="AS208" s="305">
        <f t="shared" si="31"/>
        <v>12724.69</v>
      </c>
      <c r="AT208" s="305">
        <f t="shared" si="31"/>
        <v>12724.69</v>
      </c>
      <c r="AU208" s="305">
        <f t="shared" si="31"/>
        <v>12724.69</v>
      </c>
      <c r="AV208" s="305">
        <f t="shared" si="31"/>
        <v>12724.69</v>
      </c>
      <c r="AW208" s="305">
        <f t="shared" si="31"/>
        <v>12724.69</v>
      </c>
      <c r="AX208" s="305">
        <f t="shared" si="31"/>
        <v>12724.69</v>
      </c>
      <c r="AY208" s="305">
        <f t="shared" si="31"/>
        <v>12724.69</v>
      </c>
      <c r="AZ208" s="305">
        <f t="shared" si="31"/>
        <v>12724.69</v>
      </c>
      <c r="BA208" s="305">
        <f t="shared" si="30"/>
        <v>12724.69</v>
      </c>
      <c r="BB208" s="305">
        <f t="shared" si="30"/>
        <v>12724.69</v>
      </c>
      <c r="BC208" s="305">
        <f t="shared" si="30"/>
        <v>12724.69</v>
      </c>
      <c r="BD208" s="295">
        <f t="shared" si="35"/>
        <v>152696.28</v>
      </c>
      <c r="BE208" s="305"/>
      <c r="BF208" s="305"/>
      <c r="BG208" s="305"/>
      <c r="BH208" s="305"/>
      <c r="BI208" s="305"/>
      <c r="BJ208" s="305"/>
      <c r="BK208" s="305"/>
      <c r="BL208" s="305"/>
      <c r="BM208" s="305"/>
      <c r="BN208" s="305"/>
      <c r="BO208" s="305"/>
      <c r="BP208" s="305"/>
      <c r="BQ208" s="305"/>
      <c r="BR208" s="305"/>
      <c r="BS208" s="305"/>
      <c r="BT208" s="305"/>
      <c r="BU208" s="305"/>
      <c r="BV208" s="305"/>
      <c r="BW208" s="305"/>
      <c r="BX208" s="305"/>
      <c r="BY208" s="305"/>
      <c r="BZ208" s="305"/>
      <c r="CA208" s="305"/>
      <c r="CB208" s="305"/>
      <c r="CC208" s="305"/>
      <c r="CD208" s="305"/>
    </row>
    <row r="209" spans="1:82" x14ac:dyDescent="0.3">
      <c r="A209" s="293" t="s">
        <v>607</v>
      </c>
      <c r="B209" s="304">
        <v>3.5199999999999995E-2</v>
      </c>
      <c r="C209" s="304">
        <v>3.8500000000000006E-2</v>
      </c>
      <c r="D209" s="295">
        <v>3795072.48</v>
      </c>
      <c r="E209" s="295">
        <v>3795072.48</v>
      </c>
      <c r="F209" s="295">
        <v>3795072.48</v>
      </c>
      <c r="G209" s="295">
        <v>3795072.48</v>
      </c>
      <c r="H209" s="295">
        <v>3795072.48</v>
      </c>
      <c r="I209" s="295">
        <v>3795072.48</v>
      </c>
      <c r="J209" s="295">
        <v>3795072.48</v>
      </c>
      <c r="K209" s="295">
        <v>3795072.48</v>
      </c>
      <c r="L209" s="295">
        <v>3795072.48</v>
      </c>
      <c r="M209" s="295">
        <v>3877941.55</v>
      </c>
      <c r="N209" s="295">
        <v>3960810.62</v>
      </c>
      <c r="O209" s="295">
        <v>3960810.62</v>
      </c>
      <c r="P209" s="295">
        <f t="shared" si="32"/>
        <v>45955215.109999992</v>
      </c>
      <c r="Q209" s="295">
        <v>3960810.62</v>
      </c>
      <c r="R209" s="295">
        <v>3960810.62</v>
      </c>
      <c r="S209" s="295">
        <v>3960810.62</v>
      </c>
      <c r="T209" s="295">
        <v>3960810.62</v>
      </c>
      <c r="U209" s="295">
        <v>3960810.62</v>
      </c>
      <c r="V209" s="295">
        <v>3960810.62</v>
      </c>
      <c r="W209" s="295">
        <v>3960810.62</v>
      </c>
      <c r="X209" s="295">
        <v>3960810.62</v>
      </c>
      <c r="Y209" s="295">
        <v>3960810.62</v>
      </c>
      <c r="Z209" s="295">
        <v>3960810.62</v>
      </c>
      <c r="AA209" s="295">
        <v>3960810.62</v>
      </c>
      <c r="AB209" s="295">
        <v>3960810.62</v>
      </c>
      <c r="AC209" s="295">
        <f t="shared" si="33"/>
        <v>47529727.439999998</v>
      </c>
      <c r="AD209" s="295"/>
      <c r="AE209" s="305">
        <v>11132.210000000001</v>
      </c>
      <c r="AF209" s="305">
        <v>11132.210000000001</v>
      </c>
      <c r="AG209" s="305">
        <v>11132.210000000001</v>
      </c>
      <c r="AH209" s="305">
        <v>11132.210000000001</v>
      </c>
      <c r="AI209" s="305">
        <v>11132.210000000001</v>
      </c>
      <c r="AJ209" s="305">
        <v>11132.210000000001</v>
      </c>
      <c r="AK209" s="305">
        <f t="shared" si="29"/>
        <v>11132.21</v>
      </c>
      <c r="AL209" s="305">
        <f t="shared" si="29"/>
        <v>11132.21</v>
      </c>
      <c r="AM209" s="305">
        <f t="shared" si="29"/>
        <v>11132.21</v>
      </c>
      <c r="AN209" s="305">
        <f t="shared" si="28"/>
        <v>11375.3</v>
      </c>
      <c r="AO209" s="305">
        <f t="shared" si="28"/>
        <v>11618.38</v>
      </c>
      <c r="AP209" s="305">
        <f t="shared" si="28"/>
        <v>11618.38</v>
      </c>
      <c r="AQ209" s="295">
        <f t="shared" si="34"/>
        <v>134801.94999999998</v>
      </c>
      <c r="AR209" s="305">
        <f t="shared" si="31"/>
        <v>12707.6</v>
      </c>
      <c r="AS209" s="305">
        <f t="shared" si="31"/>
        <v>12707.6</v>
      </c>
      <c r="AT209" s="305">
        <f t="shared" si="31"/>
        <v>12707.6</v>
      </c>
      <c r="AU209" s="305">
        <f t="shared" si="31"/>
        <v>12707.6</v>
      </c>
      <c r="AV209" s="305">
        <f t="shared" si="31"/>
        <v>12707.6</v>
      </c>
      <c r="AW209" s="305">
        <f t="shared" si="31"/>
        <v>12707.6</v>
      </c>
      <c r="AX209" s="305">
        <f t="shared" si="31"/>
        <v>12707.6</v>
      </c>
      <c r="AY209" s="305">
        <f t="shared" si="31"/>
        <v>12707.6</v>
      </c>
      <c r="AZ209" s="305">
        <f t="shared" si="31"/>
        <v>12707.6</v>
      </c>
      <c r="BA209" s="305">
        <f t="shared" si="30"/>
        <v>12707.6</v>
      </c>
      <c r="BB209" s="305">
        <f t="shared" si="30"/>
        <v>12707.6</v>
      </c>
      <c r="BC209" s="305">
        <f t="shared" si="30"/>
        <v>12707.6</v>
      </c>
      <c r="BD209" s="295">
        <f t="shared" si="35"/>
        <v>152491.20000000004</v>
      </c>
      <c r="BE209" s="305"/>
      <c r="BF209" s="305"/>
      <c r="BG209" s="305"/>
      <c r="BH209" s="305"/>
      <c r="BI209" s="305"/>
      <c r="BJ209" s="305"/>
      <c r="BK209" s="305"/>
      <c r="BL209" s="305"/>
      <c r="BM209" s="305"/>
      <c r="BN209" s="305"/>
      <c r="BO209" s="305"/>
      <c r="BP209" s="305"/>
      <c r="BQ209" s="305"/>
      <c r="BR209" s="305"/>
      <c r="BS209" s="305"/>
      <c r="BT209" s="305"/>
      <c r="BU209" s="305"/>
      <c r="BV209" s="305"/>
      <c r="BW209" s="305"/>
      <c r="BX209" s="305"/>
      <c r="BY209" s="305"/>
      <c r="BZ209" s="305"/>
      <c r="CA209" s="305"/>
      <c r="CB209" s="305"/>
      <c r="CC209" s="305"/>
      <c r="CD209" s="305"/>
    </row>
    <row r="210" spans="1:82" x14ac:dyDescent="0.3">
      <c r="A210" s="293" t="s">
        <v>608</v>
      </c>
      <c r="B210" s="304">
        <v>3.4700000000000002E-2</v>
      </c>
      <c r="C210" s="304">
        <v>3.7500000000000006E-2</v>
      </c>
      <c r="D210" s="295">
        <v>2983225.97</v>
      </c>
      <c r="E210" s="295">
        <v>2983225.97</v>
      </c>
      <c r="F210" s="295">
        <v>2983225.97</v>
      </c>
      <c r="G210" s="295">
        <v>2983225.97</v>
      </c>
      <c r="H210" s="295">
        <v>2983225.97</v>
      </c>
      <c r="I210" s="295">
        <v>2983225.97</v>
      </c>
      <c r="J210" s="295">
        <v>2983225.97</v>
      </c>
      <c r="K210" s="295">
        <v>2983225.97</v>
      </c>
      <c r="L210" s="295">
        <v>2983225.97</v>
      </c>
      <c r="M210" s="295">
        <v>2983225.97</v>
      </c>
      <c r="N210" s="295">
        <v>2983225.97</v>
      </c>
      <c r="O210" s="295">
        <v>2983225.97</v>
      </c>
      <c r="P210" s="295">
        <f t="shared" si="32"/>
        <v>35798711.639999993</v>
      </c>
      <c r="Q210" s="295">
        <v>2983225.97</v>
      </c>
      <c r="R210" s="295">
        <v>2983225.97</v>
      </c>
      <c r="S210" s="295">
        <v>2983225.97</v>
      </c>
      <c r="T210" s="295">
        <v>2983225.97</v>
      </c>
      <c r="U210" s="295">
        <v>2983225.97</v>
      </c>
      <c r="V210" s="295">
        <v>2983225.97</v>
      </c>
      <c r="W210" s="295">
        <v>2983225.97</v>
      </c>
      <c r="X210" s="295">
        <v>2983225.97</v>
      </c>
      <c r="Y210" s="295">
        <v>2983225.97</v>
      </c>
      <c r="Z210" s="295">
        <v>2983225.97</v>
      </c>
      <c r="AA210" s="295">
        <v>2983225.97</v>
      </c>
      <c r="AB210" s="295">
        <v>2983225.97</v>
      </c>
      <c r="AC210" s="295">
        <f t="shared" si="33"/>
        <v>35798711.639999993</v>
      </c>
      <c r="AD210" s="295"/>
      <c r="AE210" s="305">
        <v>8626.49</v>
      </c>
      <c r="AF210" s="305">
        <v>8626.49</v>
      </c>
      <c r="AG210" s="305">
        <v>8626.49</v>
      </c>
      <c r="AH210" s="305">
        <v>8626.49</v>
      </c>
      <c r="AI210" s="305">
        <v>8626.49</v>
      </c>
      <c r="AJ210" s="305">
        <v>8626.49</v>
      </c>
      <c r="AK210" s="305">
        <f t="shared" si="29"/>
        <v>8626.5</v>
      </c>
      <c r="AL210" s="305">
        <f t="shared" si="29"/>
        <v>8626.5</v>
      </c>
      <c r="AM210" s="305">
        <f t="shared" si="29"/>
        <v>8626.5</v>
      </c>
      <c r="AN210" s="305">
        <f t="shared" si="28"/>
        <v>8626.5</v>
      </c>
      <c r="AO210" s="305">
        <f t="shared" si="28"/>
        <v>8626.5</v>
      </c>
      <c r="AP210" s="305">
        <f t="shared" si="28"/>
        <v>8626.5</v>
      </c>
      <c r="AQ210" s="295">
        <f t="shared" si="34"/>
        <v>103517.94</v>
      </c>
      <c r="AR210" s="305">
        <f t="shared" si="31"/>
        <v>9322.58</v>
      </c>
      <c r="AS210" s="305">
        <f t="shared" si="31"/>
        <v>9322.58</v>
      </c>
      <c r="AT210" s="305">
        <f t="shared" si="31"/>
        <v>9322.58</v>
      </c>
      <c r="AU210" s="305">
        <f t="shared" si="31"/>
        <v>9322.58</v>
      </c>
      <c r="AV210" s="305">
        <f t="shared" si="31"/>
        <v>9322.58</v>
      </c>
      <c r="AW210" s="305">
        <f t="shared" si="31"/>
        <v>9322.58</v>
      </c>
      <c r="AX210" s="305">
        <f t="shared" si="31"/>
        <v>9322.58</v>
      </c>
      <c r="AY210" s="305">
        <f t="shared" si="31"/>
        <v>9322.58</v>
      </c>
      <c r="AZ210" s="305">
        <f t="shared" si="31"/>
        <v>9322.58</v>
      </c>
      <c r="BA210" s="305">
        <f t="shared" si="30"/>
        <v>9322.58</v>
      </c>
      <c r="BB210" s="305">
        <f t="shared" si="30"/>
        <v>9322.58</v>
      </c>
      <c r="BC210" s="305">
        <f t="shared" si="30"/>
        <v>9322.58</v>
      </c>
      <c r="BD210" s="295">
        <f t="shared" si="35"/>
        <v>111870.96</v>
      </c>
      <c r="BE210" s="305"/>
      <c r="BF210" s="305"/>
      <c r="BG210" s="305"/>
      <c r="BH210" s="305"/>
      <c r="BI210" s="305"/>
      <c r="BJ210" s="305"/>
      <c r="BK210" s="305"/>
      <c r="BL210" s="305"/>
      <c r="BM210" s="305"/>
      <c r="BN210" s="305"/>
      <c r="BO210" s="305"/>
      <c r="BP210" s="305"/>
      <c r="BQ210" s="305"/>
      <c r="BR210" s="305"/>
      <c r="BS210" s="305"/>
      <c r="BT210" s="305"/>
      <c r="BU210" s="305"/>
      <c r="BV210" s="305"/>
      <c r="BW210" s="305"/>
      <c r="BX210" s="305"/>
      <c r="BY210" s="305"/>
      <c r="BZ210" s="305"/>
      <c r="CA210" s="305"/>
      <c r="CB210" s="305"/>
      <c r="CC210" s="305"/>
      <c r="CD210" s="305"/>
    </row>
    <row r="211" spans="1:82" x14ac:dyDescent="0.3">
      <c r="A211" s="293" t="s">
        <v>609</v>
      </c>
      <c r="B211" s="304">
        <v>3.4700000000000002E-2</v>
      </c>
      <c r="C211" s="304">
        <v>3.7500000000000006E-2</v>
      </c>
      <c r="D211" s="295">
        <v>2970873.8</v>
      </c>
      <c r="E211" s="295">
        <v>2970873.8</v>
      </c>
      <c r="F211" s="295">
        <v>2970873.8</v>
      </c>
      <c r="G211" s="295">
        <v>2970873.8</v>
      </c>
      <c r="H211" s="295">
        <v>2970873.8</v>
      </c>
      <c r="I211" s="295">
        <v>2970873.8</v>
      </c>
      <c r="J211" s="295">
        <v>2970873.8</v>
      </c>
      <c r="K211" s="295">
        <v>2970873.8</v>
      </c>
      <c r="L211" s="295">
        <v>2970873.8</v>
      </c>
      <c r="M211" s="295">
        <v>2970873.8</v>
      </c>
      <c r="N211" s="295">
        <v>2970873.8</v>
      </c>
      <c r="O211" s="295">
        <v>2970873.8</v>
      </c>
      <c r="P211" s="295">
        <f t="shared" si="32"/>
        <v>35650485.600000001</v>
      </c>
      <c r="Q211" s="295">
        <v>2970873.8</v>
      </c>
      <c r="R211" s="295">
        <v>2970873.8</v>
      </c>
      <c r="S211" s="295">
        <v>2970873.8</v>
      </c>
      <c r="T211" s="295">
        <v>2970873.8</v>
      </c>
      <c r="U211" s="295">
        <v>2970873.8</v>
      </c>
      <c r="V211" s="295">
        <v>2970873.8</v>
      </c>
      <c r="W211" s="295">
        <v>2970873.8</v>
      </c>
      <c r="X211" s="295">
        <v>2970873.8</v>
      </c>
      <c r="Y211" s="295">
        <v>2970873.8</v>
      </c>
      <c r="Z211" s="295">
        <v>2970873.8</v>
      </c>
      <c r="AA211" s="295">
        <v>2970873.8</v>
      </c>
      <c r="AB211" s="295">
        <v>2970873.8</v>
      </c>
      <c r="AC211" s="295">
        <f t="shared" si="33"/>
        <v>35650485.600000001</v>
      </c>
      <c r="AD211" s="295"/>
      <c r="AE211" s="305">
        <v>8590.77</v>
      </c>
      <c r="AF211" s="305">
        <v>8590.77</v>
      </c>
      <c r="AG211" s="305">
        <v>8590.77</v>
      </c>
      <c r="AH211" s="305">
        <v>8590.77</v>
      </c>
      <c r="AI211" s="305">
        <v>8590.77</v>
      </c>
      <c r="AJ211" s="305">
        <v>8590.77</v>
      </c>
      <c r="AK211" s="305">
        <f t="shared" si="29"/>
        <v>8590.7800000000007</v>
      </c>
      <c r="AL211" s="305">
        <f t="shared" si="29"/>
        <v>8590.7800000000007</v>
      </c>
      <c r="AM211" s="305">
        <f t="shared" si="29"/>
        <v>8590.7800000000007</v>
      </c>
      <c r="AN211" s="305">
        <f t="shared" si="28"/>
        <v>8590.7800000000007</v>
      </c>
      <c r="AO211" s="305">
        <f t="shared" si="28"/>
        <v>8590.7800000000007</v>
      </c>
      <c r="AP211" s="305">
        <f t="shared" si="28"/>
        <v>8590.7800000000007</v>
      </c>
      <c r="AQ211" s="295">
        <f t="shared" si="34"/>
        <v>103089.3</v>
      </c>
      <c r="AR211" s="305">
        <f t="shared" si="31"/>
        <v>9283.98</v>
      </c>
      <c r="AS211" s="305">
        <f t="shared" si="31"/>
        <v>9283.98</v>
      </c>
      <c r="AT211" s="305">
        <f t="shared" si="31"/>
        <v>9283.98</v>
      </c>
      <c r="AU211" s="305">
        <f t="shared" si="31"/>
        <v>9283.98</v>
      </c>
      <c r="AV211" s="305">
        <f t="shared" si="31"/>
        <v>9283.98</v>
      </c>
      <c r="AW211" s="305">
        <f t="shared" si="31"/>
        <v>9283.98</v>
      </c>
      <c r="AX211" s="305">
        <f t="shared" si="31"/>
        <v>9283.98</v>
      </c>
      <c r="AY211" s="305">
        <f t="shared" si="31"/>
        <v>9283.98</v>
      </c>
      <c r="AZ211" s="305">
        <f t="shared" si="31"/>
        <v>9283.98</v>
      </c>
      <c r="BA211" s="305">
        <f t="shared" si="30"/>
        <v>9283.98</v>
      </c>
      <c r="BB211" s="305">
        <f t="shared" si="30"/>
        <v>9283.98</v>
      </c>
      <c r="BC211" s="305">
        <f t="shared" si="30"/>
        <v>9283.98</v>
      </c>
      <c r="BD211" s="295">
        <f t="shared" si="35"/>
        <v>111407.75999999997</v>
      </c>
      <c r="BE211" s="305"/>
      <c r="BF211" s="305"/>
      <c r="BG211" s="305"/>
      <c r="BH211" s="305"/>
      <c r="BI211" s="305"/>
      <c r="BJ211" s="305"/>
      <c r="BK211" s="305"/>
      <c r="BL211" s="305"/>
      <c r="BM211" s="305"/>
      <c r="BN211" s="305"/>
      <c r="BO211" s="305"/>
      <c r="BP211" s="305"/>
      <c r="BQ211" s="305"/>
      <c r="BR211" s="305"/>
      <c r="BS211" s="305"/>
      <c r="BT211" s="305"/>
      <c r="BU211" s="305"/>
      <c r="BV211" s="305"/>
      <c r="BW211" s="305"/>
      <c r="BX211" s="305"/>
      <c r="BY211" s="305"/>
      <c r="BZ211" s="305"/>
      <c r="CA211" s="305"/>
      <c r="CB211" s="305"/>
      <c r="CC211" s="305"/>
      <c r="CD211" s="305"/>
    </row>
    <row r="212" spans="1:82" x14ac:dyDescent="0.3">
      <c r="A212" s="293" t="s">
        <v>610</v>
      </c>
      <c r="B212" s="304">
        <v>3.4799999999999998E-2</v>
      </c>
      <c r="C212" s="304">
        <v>3.7600000000000001E-2</v>
      </c>
      <c r="D212" s="295">
        <v>2990463.7</v>
      </c>
      <c r="E212" s="295">
        <v>2990463.7</v>
      </c>
      <c r="F212" s="295">
        <v>2990463.7</v>
      </c>
      <c r="G212" s="295">
        <v>2990463.7</v>
      </c>
      <c r="H212" s="295">
        <v>3428877.8</v>
      </c>
      <c r="I212" s="295">
        <v>3682381.21</v>
      </c>
      <c r="J212" s="295">
        <v>3497470.5300000003</v>
      </c>
      <c r="K212" s="295">
        <v>3497470.5300000003</v>
      </c>
      <c r="L212" s="295">
        <v>3497470.5300000003</v>
      </c>
      <c r="M212" s="295">
        <v>3497183.7150000003</v>
      </c>
      <c r="N212" s="295">
        <v>3496896.9000000004</v>
      </c>
      <c r="O212" s="295">
        <v>3496896.9000000004</v>
      </c>
      <c r="P212" s="295">
        <f t="shared" si="32"/>
        <v>40056502.915000007</v>
      </c>
      <c r="Q212" s="295">
        <v>3496896.9000000004</v>
      </c>
      <c r="R212" s="295">
        <v>3496896.9000000004</v>
      </c>
      <c r="S212" s="295">
        <v>3496896.9000000004</v>
      </c>
      <c r="T212" s="295">
        <v>3496896.9000000004</v>
      </c>
      <c r="U212" s="295">
        <v>3496896.9000000004</v>
      </c>
      <c r="V212" s="295">
        <v>3496896.9000000004</v>
      </c>
      <c r="W212" s="295">
        <v>3496896.9000000004</v>
      </c>
      <c r="X212" s="295">
        <v>3496896.9000000004</v>
      </c>
      <c r="Y212" s="295">
        <v>3496896.9000000004</v>
      </c>
      <c r="Z212" s="295">
        <v>3496896.9000000004</v>
      </c>
      <c r="AA212" s="295">
        <v>3496896.9000000004</v>
      </c>
      <c r="AB212" s="295">
        <v>3496896.9000000004</v>
      </c>
      <c r="AC212" s="295">
        <f t="shared" si="33"/>
        <v>41962762.79999999</v>
      </c>
      <c r="AD212" s="295"/>
      <c r="AE212" s="305">
        <v>8672.3499999999985</v>
      </c>
      <c r="AF212" s="305">
        <v>8672.3499999999985</v>
      </c>
      <c r="AG212" s="305">
        <v>8672.3499999999985</v>
      </c>
      <c r="AH212" s="305">
        <v>8672.3499999999985</v>
      </c>
      <c r="AI212" s="305">
        <v>9943.7500000000018</v>
      </c>
      <c r="AJ212" s="305">
        <v>10678.900000000001</v>
      </c>
      <c r="AK212" s="305">
        <f t="shared" si="29"/>
        <v>10142.66</v>
      </c>
      <c r="AL212" s="305">
        <f t="shared" si="29"/>
        <v>10142.66</v>
      </c>
      <c r="AM212" s="305">
        <f t="shared" si="29"/>
        <v>10142.66</v>
      </c>
      <c r="AN212" s="305">
        <f t="shared" si="28"/>
        <v>10141.83</v>
      </c>
      <c r="AO212" s="305">
        <f t="shared" si="28"/>
        <v>10141</v>
      </c>
      <c r="AP212" s="305">
        <f t="shared" si="28"/>
        <v>10141</v>
      </c>
      <c r="AQ212" s="295">
        <f t="shared" si="34"/>
        <v>116163.86</v>
      </c>
      <c r="AR212" s="305">
        <f t="shared" si="31"/>
        <v>10956.94</v>
      </c>
      <c r="AS212" s="305">
        <f t="shared" si="31"/>
        <v>10956.94</v>
      </c>
      <c r="AT212" s="305">
        <f t="shared" si="31"/>
        <v>10956.94</v>
      </c>
      <c r="AU212" s="305">
        <f t="shared" si="31"/>
        <v>10956.94</v>
      </c>
      <c r="AV212" s="305">
        <f t="shared" si="31"/>
        <v>10956.94</v>
      </c>
      <c r="AW212" s="305">
        <f t="shared" si="31"/>
        <v>10956.94</v>
      </c>
      <c r="AX212" s="305">
        <f t="shared" si="31"/>
        <v>10956.94</v>
      </c>
      <c r="AY212" s="305">
        <f t="shared" si="31"/>
        <v>10956.94</v>
      </c>
      <c r="AZ212" s="305">
        <f t="shared" si="31"/>
        <v>10956.94</v>
      </c>
      <c r="BA212" s="305">
        <f t="shared" si="30"/>
        <v>10956.94</v>
      </c>
      <c r="BB212" s="305">
        <f t="shared" si="30"/>
        <v>10956.94</v>
      </c>
      <c r="BC212" s="305">
        <f t="shared" si="30"/>
        <v>10956.94</v>
      </c>
      <c r="BD212" s="295">
        <f t="shared" si="35"/>
        <v>131483.28</v>
      </c>
      <c r="BE212" s="305"/>
      <c r="BF212" s="305"/>
      <c r="BG212" s="305"/>
      <c r="BH212" s="305"/>
      <c r="BI212" s="305"/>
      <c r="BJ212" s="305"/>
      <c r="BK212" s="305"/>
      <c r="BL212" s="305"/>
      <c r="BM212" s="305"/>
      <c r="BN212" s="305"/>
      <c r="BO212" s="305"/>
      <c r="BP212" s="305"/>
      <c r="BQ212" s="305"/>
      <c r="BR212" s="305"/>
      <c r="BS212" s="305"/>
      <c r="BT212" s="305"/>
      <c r="BU212" s="305"/>
      <c r="BV212" s="305"/>
      <c r="BW212" s="305"/>
      <c r="BX212" s="305"/>
      <c r="BY212" s="305"/>
      <c r="BZ212" s="305"/>
      <c r="CA212" s="305"/>
      <c r="CB212" s="305"/>
      <c r="CC212" s="305"/>
      <c r="CD212" s="305"/>
    </row>
    <row r="213" spans="1:82" x14ac:dyDescent="0.3">
      <c r="A213" s="293" t="s">
        <v>611</v>
      </c>
      <c r="B213" s="304">
        <v>2.9699999999999997E-2</v>
      </c>
      <c r="C213" s="304">
        <v>2.9600000000000001E-2</v>
      </c>
      <c r="D213" s="295">
        <v>26291703.16</v>
      </c>
      <c r="E213" s="295">
        <v>26292305.300000001</v>
      </c>
      <c r="F213" s="295">
        <v>26292784.57</v>
      </c>
      <c r="G213" s="295">
        <v>26293169.949999999</v>
      </c>
      <c r="H213" s="295">
        <v>22215318.879999999</v>
      </c>
      <c r="I213" s="295">
        <v>18137467.800000001</v>
      </c>
      <c r="J213" s="295">
        <v>18137467.800000001</v>
      </c>
      <c r="K213" s="295">
        <v>18137467.800000001</v>
      </c>
      <c r="L213" s="295">
        <v>18195967.800000001</v>
      </c>
      <c r="M213" s="295">
        <v>18254467.800000001</v>
      </c>
      <c r="N213" s="295">
        <v>18254467.800000001</v>
      </c>
      <c r="O213" s="295">
        <v>18254467.800000001</v>
      </c>
      <c r="P213" s="295">
        <f t="shared" si="32"/>
        <v>254757056.46000007</v>
      </c>
      <c r="Q213" s="295">
        <v>18254467.800000001</v>
      </c>
      <c r="R213" s="295">
        <v>18254467.800000001</v>
      </c>
      <c r="S213" s="295">
        <v>18254467.800000001</v>
      </c>
      <c r="T213" s="295">
        <v>21939358.675000001</v>
      </c>
      <c r="U213" s="295">
        <v>25624249.550000001</v>
      </c>
      <c r="V213" s="295">
        <v>25624249.550000001</v>
      </c>
      <c r="W213" s="295">
        <v>25624249.550000001</v>
      </c>
      <c r="X213" s="295">
        <v>25624249.550000001</v>
      </c>
      <c r="Y213" s="295">
        <v>25624249.550000001</v>
      </c>
      <c r="Z213" s="295">
        <v>25624249.550000001</v>
      </c>
      <c r="AA213" s="295">
        <v>25624249.550000001</v>
      </c>
      <c r="AB213" s="295">
        <v>25624249.550000001</v>
      </c>
      <c r="AC213" s="295">
        <f t="shared" si="33"/>
        <v>281696758.47500002</v>
      </c>
      <c r="AD213" s="295"/>
      <c r="AE213" s="305">
        <v>65071.97</v>
      </c>
      <c r="AF213" s="305">
        <v>65073.46</v>
      </c>
      <c r="AG213" s="305">
        <v>65074.64</v>
      </c>
      <c r="AH213" s="305">
        <v>65075.6</v>
      </c>
      <c r="AI213" s="305">
        <v>54982.92</v>
      </c>
      <c r="AJ213" s="305">
        <v>44890.23</v>
      </c>
      <c r="AK213" s="305">
        <f t="shared" si="29"/>
        <v>44890.23</v>
      </c>
      <c r="AL213" s="305">
        <f t="shared" si="29"/>
        <v>44890.23</v>
      </c>
      <c r="AM213" s="305">
        <f t="shared" si="29"/>
        <v>45035.02</v>
      </c>
      <c r="AN213" s="305">
        <f t="shared" si="28"/>
        <v>45179.81</v>
      </c>
      <c r="AO213" s="305">
        <f t="shared" si="28"/>
        <v>45179.81</v>
      </c>
      <c r="AP213" s="305">
        <f t="shared" si="28"/>
        <v>45179.81</v>
      </c>
      <c r="AQ213" s="295">
        <f t="shared" si="34"/>
        <v>630523.73</v>
      </c>
      <c r="AR213" s="305">
        <f t="shared" si="31"/>
        <v>45027.69</v>
      </c>
      <c r="AS213" s="305">
        <f t="shared" si="31"/>
        <v>45027.69</v>
      </c>
      <c r="AT213" s="305">
        <f t="shared" si="31"/>
        <v>45027.69</v>
      </c>
      <c r="AU213" s="305">
        <f t="shared" si="31"/>
        <v>54117.08</v>
      </c>
      <c r="AV213" s="305">
        <f t="shared" si="31"/>
        <v>63206.48</v>
      </c>
      <c r="AW213" s="305">
        <f t="shared" si="31"/>
        <v>63206.48</v>
      </c>
      <c r="AX213" s="305">
        <f t="shared" si="31"/>
        <v>63206.48</v>
      </c>
      <c r="AY213" s="305">
        <f t="shared" si="31"/>
        <v>63206.48</v>
      </c>
      <c r="AZ213" s="305">
        <f t="shared" si="31"/>
        <v>63206.48</v>
      </c>
      <c r="BA213" s="305">
        <f t="shared" si="30"/>
        <v>63206.48</v>
      </c>
      <c r="BB213" s="305">
        <f t="shared" si="30"/>
        <v>63206.48</v>
      </c>
      <c r="BC213" s="305">
        <f t="shared" si="30"/>
        <v>63206.48</v>
      </c>
      <c r="BD213" s="295">
        <f t="shared" si="35"/>
        <v>694851.99</v>
      </c>
      <c r="BE213" s="305"/>
      <c r="BF213" s="305"/>
      <c r="BG213" s="305"/>
      <c r="BH213" s="305"/>
      <c r="BI213" s="305"/>
      <c r="BJ213" s="305"/>
      <c r="BK213" s="305"/>
      <c r="BL213" s="305"/>
      <c r="BM213" s="305"/>
      <c r="BN213" s="305"/>
      <c r="BO213" s="305"/>
      <c r="BP213" s="305"/>
      <c r="BQ213" s="305"/>
      <c r="BR213" s="305"/>
      <c r="BS213" s="305"/>
      <c r="BT213" s="305"/>
      <c r="BU213" s="305"/>
      <c r="BV213" s="305"/>
      <c r="BW213" s="305"/>
      <c r="BX213" s="305"/>
      <c r="BY213" s="305"/>
      <c r="BZ213" s="305"/>
      <c r="CA213" s="305"/>
      <c r="CB213" s="305"/>
      <c r="CC213" s="305"/>
      <c r="CD213" s="305"/>
    </row>
    <row r="214" spans="1:82" x14ac:dyDescent="0.3">
      <c r="A214" s="293" t="s">
        <v>612</v>
      </c>
      <c r="B214" s="304">
        <v>0.03</v>
      </c>
      <c r="C214" s="304">
        <v>3.7700000000000004E-2</v>
      </c>
      <c r="D214" s="295">
        <v>3245891.87</v>
      </c>
      <c r="E214" s="295">
        <v>3245891.87</v>
      </c>
      <c r="F214" s="295">
        <v>3245891.87</v>
      </c>
      <c r="G214" s="295">
        <v>3245891.87</v>
      </c>
      <c r="H214" s="295">
        <v>3245891.87</v>
      </c>
      <c r="I214" s="295">
        <v>3245891.87</v>
      </c>
      <c r="J214" s="295">
        <v>3245891.87</v>
      </c>
      <c r="K214" s="295">
        <v>3245891.87</v>
      </c>
      <c r="L214" s="295">
        <v>3245891.87</v>
      </c>
      <c r="M214" s="295">
        <v>3245891.87</v>
      </c>
      <c r="N214" s="295">
        <v>3245891.87</v>
      </c>
      <c r="O214" s="295">
        <v>3245891.87</v>
      </c>
      <c r="P214" s="295">
        <f t="shared" si="32"/>
        <v>38950702.440000005</v>
      </c>
      <c r="Q214" s="295">
        <v>3245891.87</v>
      </c>
      <c r="R214" s="295">
        <v>3245891.87</v>
      </c>
      <c r="S214" s="295">
        <v>3245891.87</v>
      </c>
      <c r="T214" s="295">
        <v>3245891.87</v>
      </c>
      <c r="U214" s="295">
        <v>3245891.87</v>
      </c>
      <c r="V214" s="295">
        <v>3245891.87</v>
      </c>
      <c r="W214" s="295">
        <v>3245891.87</v>
      </c>
      <c r="X214" s="295">
        <v>3245891.87</v>
      </c>
      <c r="Y214" s="295">
        <v>3245891.87</v>
      </c>
      <c r="Z214" s="295">
        <v>3245891.87</v>
      </c>
      <c r="AA214" s="295">
        <v>3245891.87</v>
      </c>
      <c r="AB214" s="295">
        <v>3245891.87</v>
      </c>
      <c r="AC214" s="295">
        <f t="shared" si="33"/>
        <v>38950702.440000005</v>
      </c>
      <c r="AD214" s="295"/>
      <c r="AE214" s="305">
        <v>8114.73</v>
      </c>
      <c r="AF214" s="305">
        <v>8114.73</v>
      </c>
      <c r="AG214" s="305">
        <v>8114.73</v>
      </c>
      <c r="AH214" s="305">
        <v>8114.73</v>
      </c>
      <c r="AI214" s="305">
        <v>8114.73</v>
      </c>
      <c r="AJ214" s="305">
        <v>8114.73</v>
      </c>
      <c r="AK214" s="305">
        <f t="shared" si="29"/>
        <v>8114.73</v>
      </c>
      <c r="AL214" s="305">
        <f t="shared" si="29"/>
        <v>8114.73</v>
      </c>
      <c r="AM214" s="305">
        <f t="shared" si="29"/>
        <v>8114.73</v>
      </c>
      <c r="AN214" s="305">
        <f t="shared" si="28"/>
        <v>8114.73</v>
      </c>
      <c r="AO214" s="305">
        <f t="shared" si="28"/>
        <v>8114.73</v>
      </c>
      <c r="AP214" s="305">
        <f t="shared" si="28"/>
        <v>8114.73</v>
      </c>
      <c r="AQ214" s="295">
        <f t="shared" si="34"/>
        <v>97376.759999999966</v>
      </c>
      <c r="AR214" s="305">
        <f t="shared" si="31"/>
        <v>10197.51</v>
      </c>
      <c r="AS214" s="305">
        <f t="shared" si="31"/>
        <v>10197.51</v>
      </c>
      <c r="AT214" s="305">
        <f t="shared" si="31"/>
        <v>10197.51</v>
      </c>
      <c r="AU214" s="305">
        <f t="shared" si="31"/>
        <v>10197.51</v>
      </c>
      <c r="AV214" s="305">
        <f t="shared" si="31"/>
        <v>10197.51</v>
      </c>
      <c r="AW214" s="305">
        <f t="shared" si="31"/>
        <v>10197.51</v>
      </c>
      <c r="AX214" s="305">
        <f t="shared" si="31"/>
        <v>10197.51</v>
      </c>
      <c r="AY214" s="305">
        <f t="shared" si="31"/>
        <v>10197.51</v>
      </c>
      <c r="AZ214" s="305">
        <f t="shared" si="31"/>
        <v>10197.51</v>
      </c>
      <c r="BA214" s="305">
        <f t="shared" si="30"/>
        <v>10197.51</v>
      </c>
      <c r="BB214" s="305">
        <f t="shared" si="30"/>
        <v>10197.51</v>
      </c>
      <c r="BC214" s="305">
        <f t="shared" si="30"/>
        <v>10197.51</v>
      </c>
      <c r="BD214" s="295">
        <f t="shared" si="35"/>
        <v>122370.11999999998</v>
      </c>
      <c r="BE214" s="305"/>
      <c r="BF214" s="305"/>
      <c r="BG214" s="305"/>
      <c r="BH214" s="305"/>
      <c r="BI214" s="305"/>
      <c r="BJ214" s="305"/>
      <c r="BK214" s="305"/>
      <c r="BL214" s="305"/>
      <c r="BM214" s="305"/>
      <c r="BN214" s="305"/>
      <c r="BO214" s="305"/>
      <c r="BP214" s="305"/>
      <c r="BQ214" s="305"/>
      <c r="BR214" s="305"/>
      <c r="BS214" s="305"/>
      <c r="BT214" s="305"/>
      <c r="BU214" s="305"/>
      <c r="BV214" s="305"/>
      <c r="BW214" s="305"/>
      <c r="BX214" s="305"/>
      <c r="BY214" s="305"/>
      <c r="BZ214" s="305"/>
      <c r="CA214" s="305"/>
      <c r="CB214" s="305"/>
      <c r="CC214" s="305"/>
      <c r="CD214" s="305"/>
    </row>
    <row r="215" spans="1:82" x14ac:dyDescent="0.3">
      <c r="A215" s="293" t="s">
        <v>613</v>
      </c>
      <c r="B215" s="304">
        <v>4.3300000000000005E-2</v>
      </c>
      <c r="C215" s="304">
        <v>4.9200000000000001E-2</v>
      </c>
      <c r="D215" s="295">
        <v>2454258.42</v>
      </c>
      <c r="E215" s="295">
        <v>2454258.42</v>
      </c>
      <c r="F215" s="295">
        <v>2454258.42</v>
      </c>
      <c r="G215" s="295">
        <v>2454258.42</v>
      </c>
      <c r="H215" s="295">
        <v>2454258.42</v>
      </c>
      <c r="I215" s="295">
        <v>2454258.42</v>
      </c>
      <c r="J215" s="295">
        <v>2454258.42</v>
      </c>
      <c r="K215" s="295">
        <v>2454258.42</v>
      </c>
      <c r="L215" s="295">
        <v>2454258.42</v>
      </c>
      <c r="M215" s="295">
        <v>2454258.42</v>
      </c>
      <c r="N215" s="295">
        <v>2454258.42</v>
      </c>
      <c r="O215" s="295">
        <v>2454258.42</v>
      </c>
      <c r="P215" s="295">
        <f t="shared" si="32"/>
        <v>29451101.040000007</v>
      </c>
      <c r="Q215" s="295">
        <v>2454258.42</v>
      </c>
      <c r="R215" s="295">
        <v>2454258.42</v>
      </c>
      <c r="S215" s="295">
        <v>2454258.42</v>
      </c>
      <c r="T215" s="295">
        <v>2454258.42</v>
      </c>
      <c r="U215" s="295">
        <v>2454258.42</v>
      </c>
      <c r="V215" s="295">
        <v>2454258.42</v>
      </c>
      <c r="W215" s="295">
        <v>2454258.42</v>
      </c>
      <c r="X215" s="295">
        <v>2454258.42</v>
      </c>
      <c r="Y215" s="295">
        <v>2454258.42</v>
      </c>
      <c r="Z215" s="295">
        <v>2454258.42</v>
      </c>
      <c r="AA215" s="295">
        <v>2454258.42</v>
      </c>
      <c r="AB215" s="295">
        <v>2454258.42</v>
      </c>
      <c r="AC215" s="295">
        <f t="shared" si="33"/>
        <v>29451101.040000007</v>
      </c>
      <c r="AD215" s="295"/>
      <c r="AE215" s="305">
        <v>8855.7900000000009</v>
      </c>
      <c r="AF215" s="305">
        <v>8855.7900000000009</v>
      </c>
      <c r="AG215" s="305">
        <v>8855.7900000000009</v>
      </c>
      <c r="AH215" s="305">
        <v>8855.7900000000009</v>
      </c>
      <c r="AI215" s="305">
        <v>8855.7900000000009</v>
      </c>
      <c r="AJ215" s="305">
        <v>8855.7900000000009</v>
      </c>
      <c r="AK215" s="305">
        <f t="shared" si="29"/>
        <v>8855.7800000000007</v>
      </c>
      <c r="AL215" s="305">
        <f t="shared" si="29"/>
        <v>8855.7800000000007</v>
      </c>
      <c r="AM215" s="305">
        <f t="shared" si="29"/>
        <v>8855.7800000000007</v>
      </c>
      <c r="AN215" s="305">
        <f t="shared" si="28"/>
        <v>8855.7800000000007</v>
      </c>
      <c r="AO215" s="305">
        <f t="shared" si="28"/>
        <v>8855.7800000000007</v>
      </c>
      <c r="AP215" s="305">
        <f t="shared" si="28"/>
        <v>8855.7800000000007</v>
      </c>
      <c r="AQ215" s="295">
        <f t="shared" si="34"/>
        <v>106269.42</v>
      </c>
      <c r="AR215" s="305">
        <f t="shared" si="31"/>
        <v>10062.459999999999</v>
      </c>
      <c r="AS215" s="305">
        <f t="shared" si="31"/>
        <v>10062.459999999999</v>
      </c>
      <c r="AT215" s="305">
        <f t="shared" si="31"/>
        <v>10062.459999999999</v>
      </c>
      <c r="AU215" s="305">
        <f t="shared" si="31"/>
        <v>10062.459999999999</v>
      </c>
      <c r="AV215" s="305">
        <f t="shared" si="31"/>
        <v>10062.459999999999</v>
      </c>
      <c r="AW215" s="305">
        <f t="shared" si="31"/>
        <v>10062.459999999999</v>
      </c>
      <c r="AX215" s="305">
        <f t="shared" si="31"/>
        <v>10062.459999999999</v>
      </c>
      <c r="AY215" s="305">
        <f t="shared" si="31"/>
        <v>10062.459999999999</v>
      </c>
      <c r="AZ215" s="305">
        <f t="shared" si="31"/>
        <v>10062.459999999999</v>
      </c>
      <c r="BA215" s="305">
        <f t="shared" si="30"/>
        <v>10062.459999999999</v>
      </c>
      <c r="BB215" s="305">
        <f t="shared" si="30"/>
        <v>10062.459999999999</v>
      </c>
      <c r="BC215" s="305">
        <f t="shared" si="30"/>
        <v>10062.459999999999</v>
      </c>
      <c r="BD215" s="295">
        <f t="shared" si="35"/>
        <v>120749.51999999996</v>
      </c>
      <c r="BE215" s="305"/>
      <c r="BF215" s="305"/>
      <c r="BG215" s="305"/>
      <c r="BH215" s="305"/>
      <c r="BI215" s="305"/>
      <c r="BJ215" s="305"/>
      <c r="BK215" s="305"/>
      <c r="BL215" s="305"/>
      <c r="BM215" s="305"/>
      <c r="BN215" s="305"/>
      <c r="BO215" s="305"/>
      <c r="BP215" s="305"/>
      <c r="BQ215" s="305"/>
      <c r="BR215" s="305"/>
      <c r="BS215" s="305"/>
      <c r="BT215" s="305"/>
      <c r="BU215" s="305"/>
      <c r="BV215" s="305"/>
      <c r="BW215" s="305"/>
      <c r="BX215" s="305"/>
      <c r="BY215" s="305"/>
      <c r="BZ215" s="305"/>
      <c r="CA215" s="305"/>
      <c r="CB215" s="305"/>
      <c r="CC215" s="305"/>
      <c r="CD215" s="305"/>
    </row>
    <row r="216" spans="1:82" x14ac:dyDescent="0.3">
      <c r="A216" s="293" t="s">
        <v>614</v>
      </c>
      <c r="B216" s="304">
        <v>3.9E-2</v>
      </c>
      <c r="C216" s="304">
        <v>4.2300000000000004E-2</v>
      </c>
      <c r="D216" s="295">
        <v>2310232.75</v>
      </c>
      <c r="E216" s="295">
        <v>2310232.75</v>
      </c>
      <c r="F216" s="295">
        <v>2310232.75</v>
      </c>
      <c r="G216" s="295">
        <v>2310232.75</v>
      </c>
      <c r="H216" s="295">
        <v>2310232.75</v>
      </c>
      <c r="I216" s="295">
        <v>2310232.75</v>
      </c>
      <c r="J216" s="295">
        <v>2310232.75</v>
      </c>
      <c r="K216" s="295">
        <v>2310232.75</v>
      </c>
      <c r="L216" s="295">
        <v>2310232.75</v>
      </c>
      <c r="M216" s="295">
        <v>2310232.75</v>
      </c>
      <c r="N216" s="295">
        <v>2310232.75</v>
      </c>
      <c r="O216" s="295">
        <v>2310232.75</v>
      </c>
      <c r="P216" s="295">
        <f t="shared" si="32"/>
        <v>27722793</v>
      </c>
      <c r="Q216" s="295">
        <v>2310232.75</v>
      </c>
      <c r="R216" s="295">
        <v>2310232.75</v>
      </c>
      <c r="S216" s="295">
        <v>2310232.75</v>
      </c>
      <c r="T216" s="295">
        <v>2310232.75</v>
      </c>
      <c r="U216" s="295">
        <v>2310232.75</v>
      </c>
      <c r="V216" s="295">
        <v>2310232.75</v>
      </c>
      <c r="W216" s="295">
        <v>2310232.75</v>
      </c>
      <c r="X216" s="295">
        <v>2310232.75</v>
      </c>
      <c r="Y216" s="295">
        <v>2310232.75</v>
      </c>
      <c r="Z216" s="295">
        <v>2310232.75</v>
      </c>
      <c r="AA216" s="295">
        <v>2310232.75</v>
      </c>
      <c r="AB216" s="295">
        <v>2310232.75</v>
      </c>
      <c r="AC216" s="295">
        <f t="shared" si="33"/>
        <v>27722793</v>
      </c>
      <c r="AD216" s="295"/>
      <c r="AE216" s="305">
        <v>7508.26</v>
      </c>
      <c r="AF216" s="305">
        <v>7508.26</v>
      </c>
      <c r="AG216" s="305">
        <v>7508.26</v>
      </c>
      <c r="AH216" s="305">
        <v>7508.26</v>
      </c>
      <c r="AI216" s="305">
        <v>7508.26</v>
      </c>
      <c r="AJ216" s="305">
        <v>7508.26</v>
      </c>
      <c r="AK216" s="305">
        <f t="shared" si="29"/>
        <v>7508.26</v>
      </c>
      <c r="AL216" s="305">
        <f t="shared" si="29"/>
        <v>7508.26</v>
      </c>
      <c r="AM216" s="305">
        <f t="shared" si="29"/>
        <v>7508.26</v>
      </c>
      <c r="AN216" s="305">
        <f t="shared" si="28"/>
        <v>7508.26</v>
      </c>
      <c r="AO216" s="305">
        <f t="shared" si="28"/>
        <v>7508.26</v>
      </c>
      <c r="AP216" s="305">
        <f t="shared" si="28"/>
        <v>7508.26</v>
      </c>
      <c r="AQ216" s="295">
        <f t="shared" si="34"/>
        <v>90099.12</v>
      </c>
      <c r="AR216" s="305">
        <f t="shared" si="31"/>
        <v>8143.57</v>
      </c>
      <c r="AS216" s="305">
        <f t="shared" si="31"/>
        <v>8143.57</v>
      </c>
      <c r="AT216" s="305">
        <f t="shared" si="31"/>
        <v>8143.57</v>
      </c>
      <c r="AU216" s="305">
        <f t="shared" si="31"/>
        <v>8143.57</v>
      </c>
      <c r="AV216" s="305">
        <f t="shared" si="31"/>
        <v>8143.57</v>
      </c>
      <c r="AW216" s="305">
        <f t="shared" si="31"/>
        <v>8143.57</v>
      </c>
      <c r="AX216" s="305">
        <f t="shared" si="31"/>
        <v>8143.57</v>
      </c>
      <c r="AY216" s="305">
        <f t="shared" si="31"/>
        <v>8143.57</v>
      </c>
      <c r="AZ216" s="305">
        <f t="shared" si="31"/>
        <v>8143.57</v>
      </c>
      <c r="BA216" s="305">
        <f t="shared" si="30"/>
        <v>8143.57</v>
      </c>
      <c r="BB216" s="305">
        <f t="shared" si="30"/>
        <v>8143.57</v>
      </c>
      <c r="BC216" s="305">
        <f t="shared" si="30"/>
        <v>8143.57</v>
      </c>
      <c r="BD216" s="295">
        <f t="shared" si="35"/>
        <v>97722.840000000026</v>
      </c>
      <c r="BE216" s="305"/>
      <c r="BF216" s="305"/>
      <c r="BG216" s="305"/>
      <c r="BH216" s="305"/>
      <c r="BI216" s="305"/>
      <c r="BJ216" s="305"/>
      <c r="BK216" s="305"/>
      <c r="BL216" s="305"/>
      <c r="BM216" s="305"/>
      <c r="BN216" s="305"/>
      <c r="BO216" s="305"/>
      <c r="BP216" s="305"/>
      <c r="BQ216" s="305"/>
      <c r="BR216" s="305"/>
      <c r="BS216" s="305"/>
      <c r="BT216" s="305"/>
      <c r="BU216" s="305"/>
      <c r="BV216" s="305"/>
      <c r="BW216" s="305"/>
      <c r="BX216" s="305"/>
      <c r="BY216" s="305"/>
      <c r="BZ216" s="305"/>
      <c r="CA216" s="305"/>
      <c r="CB216" s="305"/>
      <c r="CC216" s="305"/>
      <c r="CD216" s="305"/>
    </row>
    <row r="217" spans="1:82" x14ac:dyDescent="0.3">
      <c r="A217" s="293" t="s">
        <v>615</v>
      </c>
      <c r="B217" s="304">
        <v>3.9900000000000005E-2</v>
      </c>
      <c r="C217" s="304">
        <v>4.4400000000000002E-2</v>
      </c>
      <c r="D217" s="295">
        <v>2026642.95</v>
      </c>
      <c r="E217" s="295">
        <v>2026642.95</v>
      </c>
      <c r="F217" s="295">
        <v>2026642.95</v>
      </c>
      <c r="G217" s="295">
        <v>2026642.95</v>
      </c>
      <c r="H217" s="295">
        <v>2026642.95</v>
      </c>
      <c r="I217" s="295">
        <v>2026642.95</v>
      </c>
      <c r="J217" s="295">
        <v>2026642.95</v>
      </c>
      <c r="K217" s="295">
        <v>2026642.95</v>
      </c>
      <c r="L217" s="295">
        <v>2026642.95</v>
      </c>
      <c r="M217" s="295">
        <v>2026642.95</v>
      </c>
      <c r="N217" s="295">
        <v>2026642.95</v>
      </c>
      <c r="O217" s="295">
        <v>2026642.95</v>
      </c>
      <c r="P217" s="295">
        <f t="shared" si="32"/>
        <v>24319715.399999995</v>
      </c>
      <c r="Q217" s="295">
        <v>2026642.95</v>
      </c>
      <c r="R217" s="295">
        <v>2026642.95</v>
      </c>
      <c r="S217" s="295">
        <v>2026642.95</v>
      </c>
      <c r="T217" s="295">
        <v>2026642.95</v>
      </c>
      <c r="U217" s="295">
        <v>2026642.95</v>
      </c>
      <c r="V217" s="295">
        <v>2026642.95</v>
      </c>
      <c r="W217" s="295">
        <v>2026642.95</v>
      </c>
      <c r="X217" s="295">
        <v>2026642.95</v>
      </c>
      <c r="Y217" s="295">
        <v>2026642.95</v>
      </c>
      <c r="Z217" s="295">
        <v>2026642.95</v>
      </c>
      <c r="AA217" s="295">
        <v>2026642.95</v>
      </c>
      <c r="AB217" s="295">
        <v>2026642.95</v>
      </c>
      <c r="AC217" s="295">
        <f t="shared" si="33"/>
        <v>24319715.399999995</v>
      </c>
      <c r="AD217" s="295"/>
      <c r="AE217" s="305">
        <v>6738.5899999999992</v>
      </c>
      <c r="AF217" s="305">
        <v>6738.5899999999992</v>
      </c>
      <c r="AG217" s="305">
        <v>6738.5899999999992</v>
      </c>
      <c r="AH217" s="305">
        <v>6738.5899999999992</v>
      </c>
      <c r="AI217" s="305">
        <v>6738.5899999999992</v>
      </c>
      <c r="AJ217" s="305">
        <v>6738.5899999999992</v>
      </c>
      <c r="AK217" s="305">
        <f t="shared" si="29"/>
        <v>6738.59</v>
      </c>
      <c r="AL217" s="305">
        <f t="shared" si="29"/>
        <v>6738.59</v>
      </c>
      <c r="AM217" s="305">
        <f t="shared" si="29"/>
        <v>6738.59</v>
      </c>
      <c r="AN217" s="305">
        <f t="shared" si="28"/>
        <v>6738.59</v>
      </c>
      <c r="AO217" s="305">
        <f t="shared" si="28"/>
        <v>6738.59</v>
      </c>
      <c r="AP217" s="305">
        <f t="shared" si="28"/>
        <v>6738.59</v>
      </c>
      <c r="AQ217" s="295">
        <f t="shared" si="34"/>
        <v>80863.079999999973</v>
      </c>
      <c r="AR217" s="305">
        <f t="shared" si="31"/>
        <v>7498.58</v>
      </c>
      <c r="AS217" s="305">
        <f t="shared" si="31"/>
        <v>7498.58</v>
      </c>
      <c r="AT217" s="305">
        <f t="shared" si="31"/>
        <v>7498.58</v>
      </c>
      <c r="AU217" s="305">
        <f t="shared" si="31"/>
        <v>7498.58</v>
      </c>
      <c r="AV217" s="305">
        <f t="shared" si="31"/>
        <v>7498.58</v>
      </c>
      <c r="AW217" s="305">
        <f t="shared" si="31"/>
        <v>7498.58</v>
      </c>
      <c r="AX217" s="305">
        <f t="shared" si="31"/>
        <v>7498.58</v>
      </c>
      <c r="AY217" s="305">
        <f t="shared" si="31"/>
        <v>7498.58</v>
      </c>
      <c r="AZ217" s="305">
        <f t="shared" si="31"/>
        <v>7498.58</v>
      </c>
      <c r="BA217" s="305">
        <f t="shared" si="30"/>
        <v>7498.58</v>
      </c>
      <c r="BB217" s="305">
        <f t="shared" si="30"/>
        <v>7498.58</v>
      </c>
      <c r="BC217" s="305">
        <f t="shared" si="30"/>
        <v>7498.58</v>
      </c>
      <c r="BD217" s="295">
        <f t="shared" si="35"/>
        <v>89982.96</v>
      </c>
      <c r="BE217" s="305"/>
      <c r="BF217" s="305"/>
      <c r="BG217" s="305"/>
      <c r="BH217" s="305"/>
      <c r="BI217" s="305"/>
      <c r="BJ217" s="305"/>
      <c r="BK217" s="305"/>
      <c r="BL217" s="305"/>
      <c r="BM217" s="305"/>
      <c r="BN217" s="305"/>
      <c r="BO217" s="305"/>
      <c r="BP217" s="305"/>
      <c r="BQ217" s="305"/>
      <c r="BR217" s="305"/>
      <c r="BS217" s="305"/>
      <c r="BT217" s="305"/>
      <c r="BU217" s="305"/>
      <c r="BV217" s="305"/>
      <c r="BW217" s="305"/>
      <c r="BX217" s="305"/>
      <c r="BY217" s="305"/>
      <c r="BZ217" s="305"/>
      <c r="CA217" s="305"/>
      <c r="CB217" s="305"/>
      <c r="CC217" s="305"/>
      <c r="CD217" s="305"/>
    </row>
    <row r="218" spans="1:82" x14ac:dyDescent="0.3">
      <c r="A218" s="293" t="s">
        <v>616</v>
      </c>
      <c r="B218" s="304">
        <v>0.04</v>
      </c>
      <c r="C218" s="304">
        <v>4.4499999999999998E-2</v>
      </c>
      <c r="D218" s="295">
        <v>1987208.52</v>
      </c>
      <c r="E218" s="295">
        <v>1987208.52</v>
      </c>
      <c r="F218" s="295">
        <v>1987208.52</v>
      </c>
      <c r="G218" s="295">
        <v>1987208.52</v>
      </c>
      <c r="H218" s="295">
        <v>1987208.52</v>
      </c>
      <c r="I218" s="295">
        <v>1987208.52</v>
      </c>
      <c r="J218" s="295">
        <v>1987208.52</v>
      </c>
      <c r="K218" s="295">
        <v>1987208.52</v>
      </c>
      <c r="L218" s="295">
        <v>1987208.52</v>
      </c>
      <c r="M218" s="295">
        <v>1987208.52</v>
      </c>
      <c r="N218" s="295">
        <v>1987208.52</v>
      </c>
      <c r="O218" s="295">
        <v>1987208.52</v>
      </c>
      <c r="P218" s="295">
        <f t="shared" si="32"/>
        <v>23846502.239999998</v>
      </c>
      <c r="Q218" s="295">
        <v>1987208.52</v>
      </c>
      <c r="R218" s="295">
        <v>1987208.52</v>
      </c>
      <c r="S218" s="295">
        <v>1987208.52</v>
      </c>
      <c r="T218" s="295">
        <v>1987208.52</v>
      </c>
      <c r="U218" s="295">
        <v>1987208.52</v>
      </c>
      <c r="V218" s="295">
        <v>1987208.52</v>
      </c>
      <c r="W218" s="295">
        <v>1987208.52</v>
      </c>
      <c r="X218" s="295">
        <v>1987208.52</v>
      </c>
      <c r="Y218" s="295">
        <v>1987208.52</v>
      </c>
      <c r="Z218" s="295">
        <v>1987208.52</v>
      </c>
      <c r="AA218" s="295">
        <v>1987208.52</v>
      </c>
      <c r="AB218" s="295">
        <v>1987208.52</v>
      </c>
      <c r="AC218" s="295">
        <f t="shared" si="33"/>
        <v>23846502.239999998</v>
      </c>
      <c r="AD218" s="295"/>
      <c r="AE218" s="305">
        <v>6624.03</v>
      </c>
      <c r="AF218" s="305">
        <v>6624.03</v>
      </c>
      <c r="AG218" s="305">
        <v>6624.03</v>
      </c>
      <c r="AH218" s="305">
        <v>6624.03</v>
      </c>
      <c r="AI218" s="305">
        <v>6624.03</v>
      </c>
      <c r="AJ218" s="305">
        <v>6624.03</v>
      </c>
      <c r="AK218" s="305">
        <f t="shared" si="29"/>
        <v>6624.03</v>
      </c>
      <c r="AL218" s="305">
        <f t="shared" si="29"/>
        <v>6624.03</v>
      </c>
      <c r="AM218" s="305">
        <f t="shared" si="29"/>
        <v>6624.03</v>
      </c>
      <c r="AN218" s="305">
        <f t="shared" si="29"/>
        <v>6624.03</v>
      </c>
      <c r="AO218" s="305">
        <f t="shared" si="29"/>
        <v>6624.03</v>
      </c>
      <c r="AP218" s="305">
        <f t="shared" si="29"/>
        <v>6624.03</v>
      </c>
      <c r="AQ218" s="295">
        <f t="shared" si="34"/>
        <v>79488.36</v>
      </c>
      <c r="AR218" s="305">
        <f t="shared" si="31"/>
        <v>7369.23</v>
      </c>
      <c r="AS218" s="305">
        <f t="shared" si="31"/>
        <v>7369.23</v>
      </c>
      <c r="AT218" s="305">
        <f t="shared" si="31"/>
        <v>7369.23</v>
      </c>
      <c r="AU218" s="305">
        <f t="shared" ref="AU218:BC257" si="36">ROUND(T218*$C218/12,2)</f>
        <v>7369.23</v>
      </c>
      <c r="AV218" s="305">
        <f t="shared" si="36"/>
        <v>7369.23</v>
      </c>
      <c r="AW218" s="305">
        <f t="shared" si="36"/>
        <v>7369.23</v>
      </c>
      <c r="AX218" s="305">
        <f t="shared" si="36"/>
        <v>7369.23</v>
      </c>
      <c r="AY218" s="305">
        <f t="shared" si="36"/>
        <v>7369.23</v>
      </c>
      <c r="AZ218" s="305">
        <f t="shared" si="36"/>
        <v>7369.23</v>
      </c>
      <c r="BA218" s="305">
        <f t="shared" si="30"/>
        <v>7369.23</v>
      </c>
      <c r="BB218" s="305">
        <f t="shared" si="30"/>
        <v>7369.23</v>
      </c>
      <c r="BC218" s="305">
        <f t="shared" si="30"/>
        <v>7369.23</v>
      </c>
      <c r="BD218" s="295">
        <f t="shared" si="35"/>
        <v>88430.759999999966</v>
      </c>
      <c r="BE218" s="305"/>
      <c r="BF218" s="305"/>
      <c r="BG218" s="305"/>
      <c r="BH218" s="305"/>
      <c r="BI218" s="305"/>
      <c r="BJ218" s="305"/>
      <c r="BK218" s="305"/>
      <c r="BL218" s="305"/>
      <c r="BM218" s="305"/>
      <c r="BN218" s="305"/>
      <c r="BO218" s="305"/>
      <c r="BP218" s="305"/>
      <c r="BQ218" s="305"/>
      <c r="BR218" s="305"/>
      <c r="BS218" s="305"/>
      <c r="BT218" s="305"/>
      <c r="BU218" s="305"/>
      <c r="BV218" s="305"/>
      <c r="BW218" s="305"/>
      <c r="BX218" s="305"/>
      <c r="BY218" s="305"/>
      <c r="BZ218" s="305"/>
      <c r="CA218" s="305"/>
      <c r="CB218" s="305"/>
      <c r="CC218" s="305"/>
      <c r="CD218" s="305"/>
    </row>
    <row r="219" spans="1:82" x14ac:dyDescent="0.3">
      <c r="A219" s="293" t="s">
        <v>617</v>
      </c>
      <c r="B219" s="304">
        <v>4.0300000000000002E-2</v>
      </c>
      <c r="C219" s="304">
        <v>5.8400000000000001E-2</v>
      </c>
      <c r="D219" s="295">
        <v>3326335.69</v>
      </c>
      <c r="E219" s="295">
        <v>3326335.69</v>
      </c>
      <c r="F219" s="295">
        <v>3326335.69</v>
      </c>
      <c r="G219" s="295">
        <v>3326335.69</v>
      </c>
      <c r="H219" s="295">
        <v>3326335.69</v>
      </c>
      <c r="I219" s="295">
        <v>3326335.69</v>
      </c>
      <c r="J219" s="295">
        <v>3326335.69</v>
      </c>
      <c r="K219" s="295">
        <v>3326335.69</v>
      </c>
      <c r="L219" s="295">
        <v>3326335.69</v>
      </c>
      <c r="M219" s="295">
        <v>3326335.69</v>
      </c>
      <c r="N219" s="295">
        <v>3326335.69</v>
      </c>
      <c r="O219" s="295">
        <v>3326335.69</v>
      </c>
      <c r="P219" s="295">
        <f t="shared" si="32"/>
        <v>39916028.280000001</v>
      </c>
      <c r="Q219" s="295">
        <v>3326335.69</v>
      </c>
      <c r="R219" s="295">
        <v>3326335.69</v>
      </c>
      <c r="S219" s="295">
        <v>3326335.69</v>
      </c>
      <c r="T219" s="295">
        <v>3326335.69</v>
      </c>
      <c r="U219" s="295">
        <v>3326335.69</v>
      </c>
      <c r="V219" s="295">
        <v>3326335.69</v>
      </c>
      <c r="W219" s="295">
        <v>3326335.69</v>
      </c>
      <c r="X219" s="295">
        <v>3326335.69</v>
      </c>
      <c r="Y219" s="295">
        <v>3326335.69</v>
      </c>
      <c r="Z219" s="295">
        <v>3326335.69</v>
      </c>
      <c r="AA219" s="295">
        <v>3326335.69</v>
      </c>
      <c r="AB219" s="295">
        <v>3326335.69</v>
      </c>
      <c r="AC219" s="295">
        <f t="shared" si="33"/>
        <v>39916028.280000001</v>
      </c>
      <c r="AD219" s="295"/>
      <c r="AE219" s="305">
        <v>11170.95</v>
      </c>
      <c r="AF219" s="305">
        <v>11170.95</v>
      </c>
      <c r="AG219" s="305">
        <v>11170.95</v>
      </c>
      <c r="AH219" s="305">
        <v>11170.95</v>
      </c>
      <c r="AI219" s="305">
        <v>11170.95</v>
      </c>
      <c r="AJ219" s="305">
        <v>11170.95</v>
      </c>
      <c r="AK219" s="305">
        <f t="shared" ref="AK219:AP261" si="37">ROUND(J219*$B219/12,2)</f>
        <v>11170.94</v>
      </c>
      <c r="AL219" s="305">
        <f t="shared" si="37"/>
        <v>11170.94</v>
      </c>
      <c r="AM219" s="305">
        <f t="shared" si="37"/>
        <v>11170.94</v>
      </c>
      <c r="AN219" s="305">
        <f t="shared" si="37"/>
        <v>11170.94</v>
      </c>
      <c r="AO219" s="305">
        <f t="shared" si="37"/>
        <v>11170.94</v>
      </c>
      <c r="AP219" s="305">
        <f t="shared" si="37"/>
        <v>11170.94</v>
      </c>
      <c r="AQ219" s="295">
        <f t="shared" si="34"/>
        <v>134051.34</v>
      </c>
      <c r="AR219" s="305">
        <f t="shared" ref="AR219:AZ273" si="38">ROUND(Q219*$C219/12,2)</f>
        <v>16188.17</v>
      </c>
      <c r="AS219" s="305">
        <f t="shared" si="38"/>
        <v>16188.17</v>
      </c>
      <c r="AT219" s="305">
        <f t="shared" si="38"/>
        <v>16188.17</v>
      </c>
      <c r="AU219" s="305">
        <f t="shared" si="36"/>
        <v>16188.17</v>
      </c>
      <c r="AV219" s="305">
        <f t="shared" si="36"/>
        <v>16188.17</v>
      </c>
      <c r="AW219" s="305">
        <f t="shared" si="36"/>
        <v>16188.17</v>
      </c>
      <c r="AX219" s="305">
        <f t="shared" si="36"/>
        <v>16188.17</v>
      </c>
      <c r="AY219" s="305">
        <f t="shared" si="36"/>
        <v>16188.17</v>
      </c>
      <c r="AZ219" s="305">
        <f t="shared" si="36"/>
        <v>16188.17</v>
      </c>
      <c r="BA219" s="305">
        <f t="shared" si="30"/>
        <v>16188.17</v>
      </c>
      <c r="BB219" s="305">
        <f t="shared" si="30"/>
        <v>16188.17</v>
      </c>
      <c r="BC219" s="305">
        <f t="shared" si="30"/>
        <v>16188.17</v>
      </c>
      <c r="BD219" s="295">
        <f t="shared" si="35"/>
        <v>194258.04000000004</v>
      </c>
      <c r="BE219" s="305"/>
      <c r="BF219" s="305"/>
      <c r="BG219" s="305"/>
      <c r="BH219" s="305"/>
      <c r="BI219" s="305"/>
      <c r="BJ219" s="305"/>
      <c r="BK219" s="305"/>
      <c r="BL219" s="305"/>
      <c r="BM219" s="305"/>
      <c r="BN219" s="305"/>
      <c r="BO219" s="305"/>
      <c r="BP219" s="305"/>
      <c r="BQ219" s="305"/>
      <c r="BR219" s="305"/>
      <c r="BS219" s="305"/>
      <c r="BT219" s="305"/>
      <c r="BU219" s="305"/>
      <c r="BV219" s="305"/>
      <c r="BW219" s="305"/>
      <c r="BX219" s="305"/>
      <c r="BY219" s="305"/>
      <c r="BZ219" s="305"/>
      <c r="CA219" s="305"/>
      <c r="CB219" s="305"/>
      <c r="CC219" s="305"/>
      <c r="CD219" s="305"/>
    </row>
    <row r="220" spans="1:82" x14ac:dyDescent="0.3">
      <c r="A220" s="293" t="s">
        <v>618</v>
      </c>
      <c r="B220" s="304">
        <v>3.0200000000000001E-2</v>
      </c>
      <c r="C220" s="304">
        <v>3.6400000000000002E-2</v>
      </c>
      <c r="D220" s="295">
        <v>4707156.4800000004</v>
      </c>
      <c r="E220" s="295">
        <v>4707156.4800000004</v>
      </c>
      <c r="F220" s="295">
        <v>4707156.4800000004</v>
      </c>
      <c r="G220" s="295">
        <v>4707156.4800000004</v>
      </c>
      <c r="H220" s="295">
        <v>4707156.4800000004</v>
      </c>
      <c r="I220" s="295">
        <v>4707156.4800000004</v>
      </c>
      <c r="J220" s="295">
        <v>4707156.4800000004</v>
      </c>
      <c r="K220" s="295">
        <v>4707156.4800000004</v>
      </c>
      <c r="L220" s="295">
        <v>4707156.4800000004</v>
      </c>
      <c r="M220" s="295">
        <v>4707156.4800000004</v>
      </c>
      <c r="N220" s="295">
        <v>4707156.4800000004</v>
      </c>
      <c r="O220" s="295">
        <v>4707156.4800000004</v>
      </c>
      <c r="P220" s="295">
        <f t="shared" si="32"/>
        <v>56485877.76000002</v>
      </c>
      <c r="Q220" s="295">
        <v>4707156.4800000004</v>
      </c>
      <c r="R220" s="295">
        <v>4707156.4800000004</v>
      </c>
      <c r="S220" s="295">
        <v>4707156.4800000004</v>
      </c>
      <c r="T220" s="295">
        <v>4707156.4800000004</v>
      </c>
      <c r="U220" s="295">
        <v>4707156.4800000004</v>
      </c>
      <c r="V220" s="295">
        <v>4707156.4800000004</v>
      </c>
      <c r="W220" s="295">
        <v>4707156.4800000004</v>
      </c>
      <c r="X220" s="295">
        <v>4707156.4800000004</v>
      </c>
      <c r="Y220" s="295">
        <v>4707156.4800000004</v>
      </c>
      <c r="Z220" s="295">
        <v>4707156.4800000004</v>
      </c>
      <c r="AA220" s="295">
        <v>4707156.4800000004</v>
      </c>
      <c r="AB220" s="295">
        <v>4707156.4800000004</v>
      </c>
      <c r="AC220" s="295">
        <f t="shared" si="33"/>
        <v>56485877.76000002</v>
      </c>
      <c r="AD220" s="295"/>
      <c r="AE220" s="305">
        <v>11846.35</v>
      </c>
      <c r="AF220" s="305">
        <v>11846.35</v>
      </c>
      <c r="AG220" s="305">
        <v>11846.35</v>
      </c>
      <c r="AH220" s="305">
        <v>11846.35</v>
      </c>
      <c r="AI220" s="305">
        <v>11846.35</v>
      </c>
      <c r="AJ220" s="305">
        <v>11846.35</v>
      </c>
      <c r="AK220" s="305">
        <f t="shared" si="37"/>
        <v>11846.34</v>
      </c>
      <c r="AL220" s="305">
        <f t="shared" si="37"/>
        <v>11846.34</v>
      </c>
      <c r="AM220" s="305">
        <f t="shared" si="37"/>
        <v>11846.34</v>
      </c>
      <c r="AN220" s="305">
        <f t="shared" si="37"/>
        <v>11846.34</v>
      </c>
      <c r="AO220" s="305">
        <f t="shared" si="37"/>
        <v>11846.34</v>
      </c>
      <c r="AP220" s="305">
        <f t="shared" si="37"/>
        <v>11846.34</v>
      </c>
      <c r="AQ220" s="295">
        <f t="shared" si="34"/>
        <v>142156.13999999998</v>
      </c>
      <c r="AR220" s="305">
        <f t="shared" si="38"/>
        <v>14278.37</v>
      </c>
      <c r="AS220" s="305">
        <f t="shared" si="38"/>
        <v>14278.37</v>
      </c>
      <c r="AT220" s="305">
        <f t="shared" si="38"/>
        <v>14278.37</v>
      </c>
      <c r="AU220" s="305">
        <f t="shared" si="36"/>
        <v>14278.37</v>
      </c>
      <c r="AV220" s="305">
        <f t="shared" si="36"/>
        <v>14278.37</v>
      </c>
      <c r="AW220" s="305">
        <f t="shared" si="36"/>
        <v>14278.37</v>
      </c>
      <c r="AX220" s="305">
        <f t="shared" si="36"/>
        <v>14278.37</v>
      </c>
      <c r="AY220" s="305">
        <f t="shared" si="36"/>
        <v>14278.37</v>
      </c>
      <c r="AZ220" s="305">
        <f t="shared" si="36"/>
        <v>14278.37</v>
      </c>
      <c r="BA220" s="305">
        <f t="shared" si="30"/>
        <v>14278.37</v>
      </c>
      <c r="BB220" s="305">
        <f t="shared" si="30"/>
        <v>14278.37</v>
      </c>
      <c r="BC220" s="305">
        <f t="shared" si="30"/>
        <v>14278.37</v>
      </c>
      <c r="BD220" s="295">
        <f t="shared" si="35"/>
        <v>171340.43999999997</v>
      </c>
      <c r="BE220" s="305"/>
      <c r="BF220" s="305"/>
      <c r="BG220" s="305"/>
      <c r="BH220" s="305"/>
      <c r="BI220" s="305"/>
      <c r="BJ220" s="305"/>
      <c r="BK220" s="305"/>
      <c r="BL220" s="305"/>
      <c r="BM220" s="305"/>
      <c r="BN220" s="305"/>
      <c r="BO220" s="305"/>
      <c r="BP220" s="305"/>
      <c r="BQ220" s="305"/>
      <c r="BR220" s="305"/>
      <c r="BS220" s="305"/>
      <c r="BT220" s="305"/>
      <c r="BU220" s="305"/>
      <c r="BV220" s="305"/>
      <c r="BW220" s="305"/>
      <c r="BX220" s="305"/>
      <c r="BY220" s="305"/>
      <c r="BZ220" s="305"/>
      <c r="CA220" s="305"/>
      <c r="CB220" s="305"/>
      <c r="CC220" s="305"/>
      <c r="CD220" s="305"/>
    </row>
    <row r="221" spans="1:82" x14ac:dyDescent="0.3">
      <c r="A221" s="293" t="s">
        <v>619</v>
      </c>
      <c r="B221" s="304">
        <v>4.36E-2</v>
      </c>
      <c r="C221" s="304">
        <v>4.36E-2</v>
      </c>
      <c r="D221" s="295">
        <v>0</v>
      </c>
      <c r="E221" s="295">
        <v>0</v>
      </c>
      <c r="F221" s="295">
        <v>0</v>
      </c>
      <c r="G221" s="295">
        <v>331633.46000000002</v>
      </c>
      <c r="H221" s="295">
        <v>664130.12</v>
      </c>
      <c r="I221" s="295">
        <v>665639.18999999994</v>
      </c>
      <c r="J221" s="295">
        <v>735858.56499999994</v>
      </c>
      <c r="K221" s="295">
        <v>872357.07</v>
      </c>
      <c r="L221" s="295">
        <v>1006207.07</v>
      </c>
      <c r="M221" s="295">
        <v>1329487.7249999999</v>
      </c>
      <c r="N221" s="295">
        <v>1585843.38</v>
      </c>
      <c r="O221" s="295">
        <v>1585843.38</v>
      </c>
      <c r="P221" s="295">
        <f t="shared" si="32"/>
        <v>8776999.959999999</v>
      </c>
      <c r="Q221" s="295">
        <v>1585843.38</v>
      </c>
      <c r="R221" s="295">
        <v>1585843.38</v>
      </c>
      <c r="S221" s="295">
        <v>1585843.38</v>
      </c>
      <c r="T221" s="295">
        <v>1585843.38</v>
      </c>
      <c r="U221" s="295">
        <v>1585843.38</v>
      </c>
      <c r="V221" s="295">
        <v>2335843.38</v>
      </c>
      <c r="W221" s="295">
        <v>3085843.38</v>
      </c>
      <c r="X221" s="295">
        <v>3085843.38</v>
      </c>
      <c r="Y221" s="295">
        <v>3085843.38</v>
      </c>
      <c r="Z221" s="295">
        <v>3085843.38</v>
      </c>
      <c r="AA221" s="295">
        <v>3085843.38</v>
      </c>
      <c r="AB221" s="295">
        <v>3085843.38</v>
      </c>
      <c r="AC221" s="295">
        <f t="shared" si="33"/>
        <v>28780120.559999995</v>
      </c>
      <c r="AD221" s="295"/>
      <c r="AE221" s="305">
        <v>0</v>
      </c>
      <c r="AF221" s="305">
        <v>0</v>
      </c>
      <c r="AG221" s="305">
        <v>0</v>
      </c>
      <c r="AH221" s="305">
        <v>1204.94</v>
      </c>
      <c r="AI221" s="305">
        <v>2413</v>
      </c>
      <c r="AJ221" s="305">
        <v>2418.4899999999998</v>
      </c>
      <c r="AK221" s="305">
        <f t="shared" si="37"/>
        <v>2673.62</v>
      </c>
      <c r="AL221" s="305">
        <f t="shared" si="37"/>
        <v>3169.56</v>
      </c>
      <c r="AM221" s="305">
        <f t="shared" si="37"/>
        <v>3655.89</v>
      </c>
      <c r="AN221" s="305">
        <f t="shared" si="37"/>
        <v>4830.47</v>
      </c>
      <c r="AO221" s="305">
        <f t="shared" si="37"/>
        <v>5761.9</v>
      </c>
      <c r="AP221" s="305">
        <f t="shared" si="37"/>
        <v>5761.9</v>
      </c>
      <c r="AQ221" s="295">
        <f t="shared" si="34"/>
        <v>31889.769999999997</v>
      </c>
      <c r="AR221" s="305">
        <f t="shared" si="38"/>
        <v>5761.9</v>
      </c>
      <c r="AS221" s="305">
        <f t="shared" si="38"/>
        <v>5761.9</v>
      </c>
      <c r="AT221" s="305">
        <f t="shared" si="38"/>
        <v>5761.9</v>
      </c>
      <c r="AU221" s="305">
        <f t="shared" si="36"/>
        <v>5761.9</v>
      </c>
      <c r="AV221" s="305">
        <f t="shared" si="36"/>
        <v>5761.9</v>
      </c>
      <c r="AW221" s="305">
        <f t="shared" si="36"/>
        <v>8486.9</v>
      </c>
      <c r="AX221" s="305">
        <f t="shared" si="36"/>
        <v>11211.9</v>
      </c>
      <c r="AY221" s="305">
        <f t="shared" si="36"/>
        <v>11211.9</v>
      </c>
      <c r="AZ221" s="305">
        <f t="shared" si="36"/>
        <v>11211.9</v>
      </c>
      <c r="BA221" s="305">
        <f t="shared" si="30"/>
        <v>11211.9</v>
      </c>
      <c r="BB221" s="305">
        <f t="shared" si="30"/>
        <v>11211.9</v>
      </c>
      <c r="BC221" s="305">
        <f t="shared" si="30"/>
        <v>11211.9</v>
      </c>
      <c r="BD221" s="295">
        <f t="shared" si="35"/>
        <v>104567.79999999999</v>
      </c>
      <c r="BE221" s="305"/>
      <c r="BF221" s="305"/>
      <c r="BG221" s="305"/>
      <c r="BH221" s="305"/>
      <c r="BI221" s="305"/>
      <c r="BJ221" s="305"/>
      <c r="BK221" s="305"/>
      <c r="BL221" s="305"/>
      <c r="BM221" s="305"/>
      <c r="BN221" s="305"/>
      <c r="BO221" s="305"/>
      <c r="BP221" s="305"/>
      <c r="BQ221" s="305"/>
      <c r="BR221" s="305"/>
      <c r="BS221" s="305"/>
      <c r="BT221" s="305"/>
      <c r="BU221" s="305"/>
      <c r="BV221" s="305"/>
      <c r="BW221" s="305"/>
      <c r="BX221" s="305"/>
      <c r="BY221" s="305"/>
      <c r="BZ221" s="305"/>
      <c r="CA221" s="305"/>
      <c r="CB221" s="305"/>
      <c r="CC221" s="305"/>
      <c r="CD221" s="305"/>
    </row>
    <row r="222" spans="1:82" x14ac:dyDescent="0.3">
      <c r="A222" s="293" t="s">
        <v>620</v>
      </c>
      <c r="B222" s="304">
        <v>7.6600000000000001E-2</v>
      </c>
      <c r="C222" s="304">
        <v>0.22159999999999999</v>
      </c>
      <c r="D222" s="295">
        <v>816263.41</v>
      </c>
      <c r="E222" s="295">
        <v>816263.41</v>
      </c>
      <c r="F222" s="295">
        <v>816263.41</v>
      </c>
      <c r="G222" s="295">
        <v>816263.41</v>
      </c>
      <c r="H222" s="295">
        <v>816263.41</v>
      </c>
      <c r="I222" s="295">
        <v>816263.41</v>
      </c>
      <c r="J222" s="295">
        <v>816263.41</v>
      </c>
      <c r="K222" s="295">
        <v>816263.41</v>
      </c>
      <c r="L222" s="295">
        <v>816263.41</v>
      </c>
      <c r="M222" s="295">
        <v>816263.41</v>
      </c>
      <c r="N222" s="295">
        <v>816263.41</v>
      </c>
      <c r="O222" s="295">
        <v>816263.41</v>
      </c>
      <c r="P222" s="295">
        <f t="shared" si="32"/>
        <v>9795160.9199999999</v>
      </c>
      <c r="Q222" s="295">
        <v>816263.41</v>
      </c>
      <c r="R222" s="295">
        <v>816263.41</v>
      </c>
      <c r="S222" s="295">
        <v>816263.41</v>
      </c>
      <c r="T222" s="295">
        <v>816263.41</v>
      </c>
      <c r="U222" s="295">
        <v>816263.41</v>
      </c>
      <c r="V222" s="295">
        <v>816263.41</v>
      </c>
      <c r="W222" s="295">
        <v>816263.41</v>
      </c>
      <c r="X222" s="295">
        <v>816263.41</v>
      </c>
      <c r="Y222" s="295">
        <v>816263.41</v>
      </c>
      <c r="Z222" s="295">
        <v>816263.41</v>
      </c>
      <c r="AA222" s="295">
        <v>816263.41</v>
      </c>
      <c r="AB222" s="295">
        <v>816263.41</v>
      </c>
      <c r="AC222" s="295">
        <f t="shared" si="33"/>
        <v>9795160.9199999999</v>
      </c>
      <c r="AD222" s="295"/>
      <c r="AE222" s="305">
        <v>5210.4799999999996</v>
      </c>
      <c r="AF222" s="305">
        <v>5210.4799999999996</v>
      </c>
      <c r="AG222" s="305">
        <v>5210.4799999999996</v>
      </c>
      <c r="AH222" s="305">
        <v>5210.4799999999996</v>
      </c>
      <c r="AI222" s="305">
        <v>5210.4799999999996</v>
      </c>
      <c r="AJ222" s="305">
        <v>5210.4799999999996</v>
      </c>
      <c r="AK222" s="305">
        <f t="shared" si="37"/>
        <v>5210.4799999999996</v>
      </c>
      <c r="AL222" s="305">
        <f t="shared" si="37"/>
        <v>5210.4799999999996</v>
      </c>
      <c r="AM222" s="305">
        <f t="shared" si="37"/>
        <v>5210.4799999999996</v>
      </c>
      <c r="AN222" s="305">
        <f t="shared" si="37"/>
        <v>5210.4799999999996</v>
      </c>
      <c r="AO222" s="305">
        <f t="shared" si="37"/>
        <v>5210.4799999999996</v>
      </c>
      <c r="AP222" s="305">
        <f t="shared" si="37"/>
        <v>5210.4799999999996</v>
      </c>
      <c r="AQ222" s="295">
        <f t="shared" si="34"/>
        <v>62525.75999999998</v>
      </c>
      <c r="AR222" s="305">
        <f t="shared" si="38"/>
        <v>15073.66</v>
      </c>
      <c r="AS222" s="305">
        <f t="shared" si="38"/>
        <v>15073.66</v>
      </c>
      <c r="AT222" s="305">
        <f t="shared" si="38"/>
        <v>15073.66</v>
      </c>
      <c r="AU222" s="305">
        <f t="shared" si="36"/>
        <v>15073.66</v>
      </c>
      <c r="AV222" s="305">
        <f t="shared" si="36"/>
        <v>15073.66</v>
      </c>
      <c r="AW222" s="305">
        <f t="shared" si="36"/>
        <v>15073.66</v>
      </c>
      <c r="AX222" s="305">
        <f t="shared" si="36"/>
        <v>15073.66</v>
      </c>
      <c r="AY222" s="305">
        <f t="shared" si="36"/>
        <v>15073.66</v>
      </c>
      <c r="AZ222" s="305">
        <f t="shared" si="36"/>
        <v>15073.66</v>
      </c>
      <c r="BA222" s="305">
        <f t="shared" si="30"/>
        <v>15073.66</v>
      </c>
      <c r="BB222" s="305">
        <f t="shared" si="30"/>
        <v>15073.66</v>
      </c>
      <c r="BC222" s="305">
        <f t="shared" si="30"/>
        <v>15073.66</v>
      </c>
      <c r="BD222" s="295">
        <f t="shared" si="35"/>
        <v>180883.92</v>
      </c>
      <c r="BE222" s="305"/>
      <c r="BF222" s="305"/>
      <c r="BG222" s="305"/>
      <c r="BH222" s="305"/>
      <c r="BI222" s="305"/>
      <c r="BJ222" s="305"/>
      <c r="BK222" s="305"/>
      <c r="BL222" s="305"/>
      <c r="BM222" s="305"/>
      <c r="BN222" s="305"/>
      <c r="BO222" s="305"/>
      <c r="BP222" s="305"/>
      <c r="BQ222" s="305"/>
      <c r="BR222" s="305"/>
      <c r="BS222" s="305"/>
      <c r="BT222" s="305"/>
      <c r="BU222" s="305"/>
      <c r="BV222" s="305"/>
      <c r="BW222" s="305"/>
      <c r="BX222" s="305"/>
      <c r="BY222" s="305"/>
      <c r="BZ222" s="305"/>
      <c r="CA222" s="305"/>
      <c r="CB222" s="305"/>
      <c r="CC222" s="305"/>
      <c r="CD222" s="305"/>
    </row>
    <row r="223" spans="1:82" x14ac:dyDescent="0.3">
      <c r="A223" s="293" t="s">
        <v>621</v>
      </c>
      <c r="B223" s="304">
        <v>3.6199999999999996E-2</v>
      </c>
      <c r="C223" s="304">
        <v>4.0099999999999997E-2</v>
      </c>
      <c r="D223" s="295">
        <v>2499650.62</v>
      </c>
      <c r="E223" s="295">
        <v>2499650.62</v>
      </c>
      <c r="F223" s="295">
        <v>2499650.62</v>
      </c>
      <c r="G223" s="295">
        <v>2499650.62</v>
      </c>
      <c r="H223" s="295">
        <v>2499650.62</v>
      </c>
      <c r="I223" s="295">
        <v>2499650.62</v>
      </c>
      <c r="J223" s="295">
        <v>2499650.62</v>
      </c>
      <c r="K223" s="295">
        <v>2499650.62</v>
      </c>
      <c r="L223" s="295">
        <v>2499650.62</v>
      </c>
      <c r="M223" s="295">
        <v>2499650.62</v>
      </c>
      <c r="N223" s="295">
        <v>2499650.62</v>
      </c>
      <c r="O223" s="295">
        <v>2499650.62</v>
      </c>
      <c r="P223" s="295">
        <f t="shared" si="32"/>
        <v>29995807.440000009</v>
      </c>
      <c r="Q223" s="295">
        <v>2499650.62</v>
      </c>
      <c r="R223" s="295">
        <v>2499650.62</v>
      </c>
      <c r="S223" s="295">
        <v>2499650.62</v>
      </c>
      <c r="T223" s="295">
        <v>2499650.62</v>
      </c>
      <c r="U223" s="295">
        <v>2499650.62</v>
      </c>
      <c r="V223" s="295">
        <v>2499650.62</v>
      </c>
      <c r="W223" s="295">
        <v>2499650.62</v>
      </c>
      <c r="X223" s="295">
        <v>2499650.62</v>
      </c>
      <c r="Y223" s="295">
        <v>2499650.62</v>
      </c>
      <c r="Z223" s="295">
        <v>2499650.62</v>
      </c>
      <c r="AA223" s="295">
        <v>2499650.62</v>
      </c>
      <c r="AB223" s="295">
        <v>2499650.62</v>
      </c>
      <c r="AC223" s="295">
        <f t="shared" si="33"/>
        <v>29995807.440000009</v>
      </c>
      <c r="AD223" s="295"/>
      <c r="AE223" s="305">
        <v>7540.6100000000006</v>
      </c>
      <c r="AF223" s="305">
        <v>7540.6100000000006</v>
      </c>
      <c r="AG223" s="305">
        <v>7540.6100000000006</v>
      </c>
      <c r="AH223" s="305">
        <v>7540.6100000000006</v>
      </c>
      <c r="AI223" s="305">
        <v>7540.6100000000006</v>
      </c>
      <c r="AJ223" s="305">
        <v>7540.6100000000006</v>
      </c>
      <c r="AK223" s="305">
        <f t="shared" si="37"/>
        <v>7540.61</v>
      </c>
      <c r="AL223" s="305">
        <f t="shared" si="37"/>
        <v>7540.61</v>
      </c>
      <c r="AM223" s="305">
        <f t="shared" si="37"/>
        <v>7540.61</v>
      </c>
      <c r="AN223" s="305">
        <f t="shared" si="37"/>
        <v>7540.61</v>
      </c>
      <c r="AO223" s="305">
        <f t="shared" si="37"/>
        <v>7540.61</v>
      </c>
      <c r="AP223" s="305">
        <f t="shared" si="37"/>
        <v>7540.61</v>
      </c>
      <c r="AQ223" s="295">
        <f t="shared" si="34"/>
        <v>90487.32</v>
      </c>
      <c r="AR223" s="305">
        <f t="shared" si="38"/>
        <v>8353</v>
      </c>
      <c r="AS223" s="305">
        <f t="shared" si="38"/>
        <v>8353</v>
      </c>
      <c r="AT223" s="305">
        <f t="shared" si="38"/>
        <v>8353</v>
      </c>
      <c r="AU223" s="305">
        <f t="shared" si="36"/>
        <v>8353</v>
      </c>
      <c r="AV223" s="305">
        <f t="shared" si="36"/>
        <v>8353</v>
      </c>
      <c r="AW223" s="305">
        <f t="shared" si="36"/>
        <v>8353</v>
      </c>
      <c r="AX223" s="305">
        <f t="shared" si="36"/>
        <v>8353</v>
      </c>
      <c r="AY223" s="305">
        <f t="shared" si="36"/>
        <v>8353</v>
      </c>
      <c r="AZ223" s="305">
        <f t="shared" si="36"/>
        <v>8353</v>
      </c>
      <c r="BA223" s="305">
        <f t="shared" si="30"/>
        <v>8353</v>
      </c>
      <c r="BB223" s="305">
        <f t="shared" si="30"/>
        <v>8353</v>
      </c>
      <c r="BC223" s="305">
        <f t="shared" si="30"/>
        <v>8353</v>
      </c>
      <c r="BD223" s="295">
        <f t="shared" si="35"/>
        <v>100236</v>
      </c>
      <c r="BE223" s="305"/>
      <c r="BF223" s="305"/>
      <c r="BG223" s="305"/>
      <c r="BH223" s="305"/>
      <c r="BI223" s="305"/>
      <c r="BJ223" s="305"/>
      <c r="BK223" s="305"/>
      <c r="BL223" s="305"/>
      <c r="BM223" s="305"/>
      <c r="BN223" s="305"/>
      <c r="BO223" s="305"/>
      <c r="BP223" s="305"/>
      <c r="BQ223" s="305"/>
      <c r="BR223" s="305"/>
      <c r="BS223" s="305"/>
      <c r="BT223" s="305"/>
      <c r="BU223" s="305"/>
      <c r="BV223" s="305"/>
      <c r="BW223" s="305"/>
      <c r="BX223" s="305"/>
      <c r="BY223" s="305"/>
      <c r="BZ223" s="305"/>
      <c r="CA223" s="305"/>
      <c r="CB223" s="305"/>
      <c r="CC223" s="305"/>
      <c r="CD223" s="305"/>
    </row>
    <row r="224" spans="1:82" x14ac:dyDescent="0.3">
      <c r="A224" s="293" t="s">
        <v>622</v>
      </c>
      <c r="B224" s="304">
        <v>3.8299999999999994E-2</v>
      </c>
      <c r="C224" s="304">
        <v>4.0399999999999998E-2</v>
      </c>
      <c r="D224" s="295">
        <v>7261076.0700000003</v>
      </c>
      <c r="E224" s="295">
        <v>7261076.0700000003</v>
      </c>
      <c r="F224" s="295">
        <v>7261076.0700000003</v>
      </c>
      <c r="G224" s="295">
        <v>7380282.3899999997</v>
      </c>
      <c r="H224" s="295">
        <v>7499488.7000000002</v>
      </c>
      <c r="I224" s="295">
        <v>7499488.7000000002</v>
      </c>
      <c r="J224" s="295">
        <v>7432994.4750000006</v>
      </c>
      <c r="K224" s="295">
        <v>7366500.25</v>
      </c>
      <c r="L224" s="295">
        <v>7366500.25</v>
      </c>
      <c r="M224" s="295">
        <v>7366500.25</v>
      </c>
      <c r="N224" s="295">
        <v>7366500.25</v>
      </c>
      <c r="O224" s="295">
        <v>7366500.25</v>
      </c>
      <c r="P224" s="295">
        <f t="shared" si="32"/>
        <v>88427983.725000009</v>
      </c>
      <c r="Q224" s="295">
        <v>7366500.25</v>
      </c>
      <c r="R224" s="295">
        <v>7366500.25</v>
      </c>
      <c r="S224" s="295">
        <v>7366500.25</v>
      </c>
      <c r="T224" s="295">
        <v>9317978.9949999992</v>
      </c>
      <c r="U224" s="295">
        <v>11269457.74</v>
      </c>
      <c r="V224" s="295">
        <v>11269457.74</v>
      </c>
      <c r="W224" s="295">
        <v>11269457.74</v>
      </c>
      <c r="X224" s="295">
        <v>11269457.74</v>
      </c>
      <c r="Y224" s="295">
        <v>11269457.74</v>
      </c>
      <c r="Z224" s="295">
        <v>11269457.74</v>
      </c>
      <c r="AA224" s="295">
        <v>11269457.74</v>
      </c>
      <c r="AB224" s="295">
        <v>11269457.74</v>
      </c>
      <c r="AC224" s="295">
        <f t="shared" si="33"/>
        <v>121573141.66499998</v>
      </c>
      <c r="AD224" s="295"/>
      <c r="AE224" s="305">
        <v>23174.94</v>
      </c>
      <c r="AF224" s="305">
        <v>23174.94</v>
      </c>
      <c r="AG224" s="305">
        <v>23174.94</v>
      </c>
      <c r="AH224" s="305">
        <v>23555.41</v>
      </c>
      <c r="AI224" s="305">
        <v>23935.86</v>
      </c>
      <c r="AJ224" s="305">
        <v>23935.86</v>
      </c>
      <c r="AK224" s="305">
        <f t="shared" si="37"/>
        <v>23723.64</v>
      </c>
      <c r="AL224" s="305">
        <f t="shared" si="37"/>
        <v>23511.41</v>
      </c>
      <c r="AM224" s="305">
        <f t="shared" si="37"/>
        <v>23511.41</v>
      </c>
      <c r="AN224" s="305">
        <f t="shared" si="37"/>
        <v>23511.41</v>
      </c>
      <c r="AO224" s="305">
        <f t="shared" si="37"/>
        <v>23511.41</v>
      </c>
      <c r="AP224" s="305">
        <f t="shared" si="37"/>
        <v>23511.41</v>
      </c>
      <c r="AQ224" s="295">
        <f t="shared" si="34"/>
        <v>282232.64</v>
      </c>
      <c r="AR224" s="305">
        <f t="shared" si="38"/>
        <v>24800.55</v>
      </c>
      <c r="AS224" s="305">
        <f t="shared" si="38"/>
        <v>24800.55</v>
      </c>
      <c r="AT224" s="305">
        <f t="shared" si="38"/>
        <v>24800.55</v>
      </c>
      <c r="AU224" s="305">
        <f t="shared" si="36"/>
        <v>31370.53</v>
      </c>
      <c r="AV224" s="305">
        <f t="shared" si="36"/>
        <v>37940.51</v>
      </c>
      <c r="AW224" s="305">
        <f t="shared" si="36"/>
        <v>37940.51</v>
      </c>
      <c r="AX224" s="305">
        <f t="shared" si="36"/>
        <v>37940.51</v>
      </c>
      <c r="AY224" s="305">
        <f t="shared" si="36"/>
        <v>37940.51</v>
      </c>
      <c r="AZ224" s="305">
        <f t="shared" si="36"/>
        <v>37940.51</v>
      </c>
      <c r="BA224" s="305">
        <f t="shared" si="30"/>
        <v>37940.51</v>
      </c>
      <c r="BB224" s="305">
        <f t="shared" si="30"/>
        <v>37940.51</v>
      </c>
      <c r="BC224" s="305">
        <f t="shared" si="30"/>
        <v>37940.51</v>
      </c>
      <c r="BD224" s="295">
        <f t="shared" si="35"/>
        <v>409296.26000000007</v>
      </c>
      <c r="BE224" s="305"/>
      <c r="BF224" s="305"/>
      <c r="BG224" s="305"/>
      <c r="BH224" s="305"/>
      <c r="BI224" s="305"/>
      <c r="BJ224" s="305"/>
      <c r="BK224" s="305"/>
      <c r="BL224" s="305"/>
      <c r="BM224" s="305"/>
      <c r="BN224" s="305"/>
      <c r="BO224" s="305"/>
      <c r="BP224" s="305"/>
      <c r="BQ224" s="305"/>
      <c r="BR224" s="305"/>
      <c r="BS224" s="305"/>
      <c r="BT224" s="305"/>
      <c r="BU224" s="305"/>
      <c r="BV224" s="305"/>
      <c r="BW224" s="305"/>
      <c r="BX224" s="305"/>
      <c r="BY224" s="305"/>
      <c r="BZ224" s="305"/>
      <c r="CA224" s="305"/>
      <c r="CB224" s="305"/>
      <c r="CC224" s="305"/>
      <c r="CD224" s="305"/>
    </row>
    <row r="225" spans="1:82" x14ac:dyDescent="0.3">
      <c r="A225" s="293" t="s">
        <v>623</v>
      </c>
      <c r="B225" s="304">
        <v>3.6899999999999995E-2</v>
      </c>
      <c r="C225" s="304">
        <v>4.1799999999999997E-2</v>
      </c>
      <c r="D225" s="295">
        <v>1889943.86</v>
      </c>
      <c r="E225" s="295">
        <v>1929679.95</v>
      </c>
      <c r="F225" s="295">
        <v>1988137.96</v>
      </c>
      <c r="G225" s="295">
        <v>1919040.63</v>
      </c>
      <c r="H225" s="295">
        <v>1831221.37</v>
      </c>
      <c r="I225" s="295">
        <v>1831221.37</v>
      </c>
      <c r="J225" s="295">
        <v>1831221.37</v>
      </c>
      <c r="K225" s="295">
        <v>1831221.37</v>
      </c>
      <c r="L225" s="295">
        <v>1831221.37</v>
      </c>
      <c r="M225" s="295">
        <v>1831221.37</v>
      </c>
      <c r="N225" s="295">
        <v>1831221.37</v>
      </c>
      <c r="O225" s="295">
        <v>1831221.37</v>
      </c>
      <c r="P225" s="295">
        <f t="shared" si="32"/>
        <v>22376573.360000007</v>
      </c>
      <c r="Q225" s="295">
        <v>1831221.37</v>
      </c>
      <c r="R225" s="295">
        <v>1831221.37</v>
      </c>
      <c r="S225" s="295">
        <v>1831221.37</v>
      </c>
      <c r="T225" s="295">
        <v>1831221.37</v>
      </c>
      <c r="U225" s="295">
        <v>1831221.37</v>
      </c>
      <c r="V225" s="295">
        <v>1831221.37</v>
      </c>
      <c r="W225" s="295">
        <v>1831221.37</v>
      </c>
      <c r="X225" s="295">
        <v>1831221.37</v>
      </c>
      <c r="Y225" s="295">
        <v>1831221.37</v>
      </c>
      <c r="Z225" s="295">
        <v>1831221.37</v>
      </c>
      <c r="AA225" s="295">
        <v>1831221.37</v>
      </c>
      <c r="AB225" s="295">
        <v>1831221.37</v>
      </c>
      <c r="AC225" s="295">
        <f t="shared" si="33"/>
        <v>21974656.440000009</v>
      </c>
      <c r="AD225" s="295"/>
      <c r="AE225" s="305">
        <v>5811.57</v>
      </c>
      <c r="AF225" s="305">
        <v>5933.77</v>
      </c>
      <c r="AG225" s="305">
        <v>6113.53</v>
      </c>
      <c r="AH225" s="305">
        <v>5901.05</v>
      </c>
      <c r="AI225" s="305">
        <v>5631</v>
      </c>
      <c r="AJ225" s="305">
        <v>5631</v>
      </c>
      <c r="AK225" s="305">
        <f t="shared" si="37"/>
        <v>5631.01</v>
      </c>
      <c r="AL225" s="305">
        <f t="shared" si="37"/>
        <v>5631.01</v>
      </c>
      <c r="AM225" s="305">
        <f t="shared" si="37"/>
        <v>5631.01</v>
      </c>
      <c r="AN225" s="305">
        <f t="shared" si="37"/>
        <v>5631.01</v>
      </c>
      <c r="AO225" s="305">
        <f t="shared" si="37"/>
        <v>5631.01</v>
      </c>
      <c r="AP225" s="305">
        <f t="shared" si="37"/>
        <v>5631.01</v>
      </c>
      <c r="AQ225" s="295">
        <f t="shared" si="34"/>
        <v>68807.98000000001</v>
      </c>
      <c r="AR225" s="305">
        <f t="shared" si="38"/>
        <v>6378.75</v>
      </c>
      <c r="AS225" s="305">
        <f t="shared" si="38"/>
        <v>6378.75</v>
      </c>
      <c r="AT225" s="305">
        <f t="shared" si="38"/>
        <v>6378.75</v>
      </c>
      <c r="AU225" s="305">
        <f t="shared" si="36"/>
        <v>6378.75</v>
      </c>
      <c r="AV225" s="305">
        <f t="shared" si="36"/>
        <v>6378.75</v>
      </c>
      <c r="AW225" s="305">
        <f t="shared" si="36"/>
        <v>6378.75</v>
      </c>
      <c r="AX225" s="305">
        <f t="shared" si="36"/>
        <v>6378.75</v>
      </c>
      <c r="AY225" s="305">
        <f t="shared" si="36"/>
        <v>6378.75</v>
      </c>
      <c r="AZ225" s="305">
        <f t="shared" si="36"/>
        <v>6378.75</v>
      </c>
      <c r="BA225" s="305">
        <f t="shared" si="30"/>
        <v>6378.75</v>
      </c>
      <c r="BB225" s="305">
        <f t="shared" si="30"/>
        <v>6378.75</v>
      </c>
      <c r="BC225" s="305">
        <f t="shared" si="30"/>
        <v>6378.75</v>
      </c>
      <c r="BD225" s="295">
        <f t="shared" si="35"/>
        <v>76545</v>
      </c>
      <c r="BE225" s="305"/>
      <c r="BF225" s="305"/>
      <c r="BG225" s="305"/>
      <c r="BH225" s="305"/>
      <c r="BI225" s="305"/>
      <c r="BJ225" s="305"/>
      <c r="BK225" s="305"/>
      <c r="BL225" s="305"/>
      <c r="BM225" s="305"/>
      <c r="BN225" s="305"/>
      <c r="BO225" s="305"/>
      <c r="BP225" s="305"/>
      <c r="BQ225" s="305"/>
      <c r="BR225" s="305"/>
      <c r="BS225" s="305"/>
      <c r="BT225" s="305"/>
      <c r="BU225" s="305"/>
      <c r="BV225" s="305"/>
      <c r="BW225" s="305"/>
      <c r="BX225" s="305"/>
      <c r="BY225" s="305"/>
      <c r="BZ225" s="305"/>
      <c r="CA225" s="305"/>
      <c r="CB225" s="305"/>
      <c r="CC225" s="305"/>
      <c r="CD225" s="305"/>
    </row>
    <row r="226" spans="1:82" x14ac:dyDescent="0.3">
      <c r="A226" s="293" t="s">
        <v>624</v>
      </c>
      <c r="B226" s="304">
        <v>4.02E-2</v>
      </c>
      <c r="C226" s="304">
        <v>4.2499999999999996E-2</v>
      </c>
      <c r="D226" s="295">
        <v>4329841.09</v>
      </c>
      <c r="E226" s="295">
        <v>4369577.18</v>
      </c>
      <c r="F226" s="295">
        <v>4409313.26</v>
      </c>
      <c r="G226" s="295">
        <v>4512937.3499999996</v>
      </c>
      <c r="H226" s="295">
        <v>4616561.4400000004</v>
      </c>
      <c r="I226" s="295">
        <v>4616561.4400000004</v>
      </c>
      <c r="J226" s="295">
        <v>4616561.4400000004</v>
      </c>
      <c r="K226" s="295">
        <v>4616561.4400000004</v>
      </c>
      <c r="L226" s="295">
        <v>4616561.4400000004</v>
      </c>
      <c r="M226" s="295">
        <v>4616561.4400000004</v>
      </c>
      <c r="N226" s="295">
        <v>4616561.4400000004</v>
      </c>
      <c r="O226" s="295">
        <v>4616561.4400000004</v>
      </c>
      <c r="P226" s="295">
        <f t="shared" si="32"/>
        <v>54554160.399999991</v>
      </c>
      <c r="Q226" s="295">
        <v>4616561.4400000004</v>
      </c>
      <c r="R226" s="295">
        <v>4616561.4400000004</v>
      </c>
      <c r="S226" s="295">
        <v>4616561.4400000004</v>
      </c>
      <c r="T226" s="295">
        <v>4616561.4400000004</v>
      </c>
      <c r="U226" s="295">
        <v>4616561.4400000004</v>
      </c>
      <c r="V226" s="295">
        <v>4616561.4400000004</v>
      </c>
      <c r="W226" s="295">
        <v>4616561.4400000004</v>
      </c>
      <c r="X226" s="295">
        <v>4616561.4400000004</v>
      </c>
      <c r="Y226" s="295">
        <v>4616561.4400000004</v>
      </c>
      <c r="Z226" s="295">
        <v>4616561.4400000004</v>
      </c>
      <c r="AA226" s="295">
        <v>4616561.4400000004</v>
      </c>
      <c r="AB226" s="295">
        <v>4616561.4400000004</v>
      </c>
      <c r="AC226" s="295">
        <f t="shared" si="33"/>
        <v>55398737.279999994</v>
      </c>
      <c r="AD226" s="295"/>
      <c r="AE226" s="305">
        <v>14504.96</v>
      </c>
      <c r="AF226" s="305">
        <v>14638.089999999998</v>
      </c>
      <c r="AG226" s="305">
        <v>14771.2</v>
      </c>
      <c r="AH226" s="305">
        <v>15118.34</v>
      </c>
      <c r="AI226" s="305">
        <v>15465.48</v>
      </c>
      <c r="AJ226" s="305">
        <v>15465.48</v>
      </c>
      <c r="AK226" s="305">
        <f t="shared" si="37"/>
        <v>15465.48</v>
      </c>
      <c r="AL226" s="305">
        <f t="shared" si="37"/>
        <v>15465.48</v>
      </c>
      <c r="AM226" s="305">
        <f t="shared" si="37"/>
        <v>15465.48</v>
      </c>
      <c r="AN226" s="305">
        <f t="shared" si="37"/>
        <v>15465.48</v>
      </c>
      <c r="AO226" s="305">
        <f t="shared" si="37"/>
        <v>15465.48</v>
      </c>
      <c r="AP226" s="305">
        <f t="shared" si="37"/>
        <v>15465.48</v>
      </c>
      <c r="AQ226" s="295">
        <f t="shared" si="34"/>
        <v>182756.43000000002</v>
      </c>
      <c r="AR226" s="305">
        <f t="shared" si="38"/>
        <v>16350.32</v>
      </c>
      <c r="AS226" s="305">
        <f t="shared" si="38"/>
        <v>16350.32</v>
      </c>
      <c r="AT226" s="305">
        <f t="shared" si="38"/>
        <v>16350.32</v>
      </c>
      <c r="AU226" s="305">
        <f t="shared" si="36"/>
        <v>16350.32</v>
      </c>
      <c r="AV226" s="305">
        <f t="shared" si="36"/>
        <v>16350.32</v>
      </c>
      <c r="AW226" s="305">
        <f t="shared" si="36"/>
        <v>16350.32</v>
      </c>
      <c r="AX226" s="305">
        <f t="shared" si="36"/>
        <v>16350.32</v>
      </c>
      <c r="AY226" s="305">
        <f t="shared" si="36"/>
        <v>16350.32</v>
      </c>
      <c r="AZ226" s="305">
        <f t="shared" si="36"/>
        <v>16350.32</v>
      </c>
      <c r="BA226" s="305">
        <f t="shared" si="30"/>
        <v>16350.32</v>
      </c>
      <c r="BB226" s="305">
        <f t="shared" si="30"/>
        <v>16350.32</v>
      </c>
      <c r="BC226" s="305">
        <f t="shared" si="30"/>
        <v>16350.32</v>
      </c>
      <c r="BD226" s="295">
        <f t="shared" si="35"/>
        <v>196203.84000000005</v>
      </c>
      <c r="BE226" s="305"/>
      <c r="BF226" s="305"/>
      <c r="BG226" s="305"/>
      <c r="BH226" s="305"/>
      <c r="BI226" s="305"/>
      <c r="BJ226" s="305"/>
      <c r="BK226" s="305"/>
      <c r="BL226" s="305"/>
      <c r="BM226" s="305"/>
      <c r="BN226" s="305"/>
      <c r="BO226" s="305"/>
      <c r="BP226" s="305"/>
      <c r="BQ226" s="305"/>
      <c r="BR226" s="305"/>
      <c r="BS226" s="305"/>
      <c r="BT226" s="305"/>
      <c r="BU226" s="305"/>
      <c r="BV226" s="305"/>
      <c r="BW226" s="305"/>
      <c r="BX226" s="305"/>
      <c r="BY226" s="305"/>
      <c r="BZ226" s="305"/>
      <c r="CA226" s="305"/>
      <c r="CB226" s="305"/>
      <c r="CC226" s="305"/>
      <c r="CD226" s="305"/>
    </row>
    <row r="227" spans="1:82" x14ac:dyDescent="0.3">
      <c r="A227" s="293" t="s">
        <v>625</v>
      </c>
      <c r="B227" s="304">
        <v>3.6000000000000004E-2</v>
      </c>
      <c r="C227" s="304">
        <v>4.1299999999999996E-2</v>
      </c>
      <c r="D227" s="295">
        <v>3833038.02</v>
      </c>
      <c r="E227" s="295">
        <v>3868296.81</v>
      </c>
      <c r="F227" s="295">
        <v>3927441.75</v>
      </c>
      <c r="G227" s="295">
        <v>3839284.72</v>
      </c>
      <c r="H227" s="295">
        <v>3727241.54</v>
      </c>
      <c r="I227" s="295">
        <v>3727241.54</v>
      </c>
      <c r="J227" s="295">
        <v>3727241.54</v>
      </c>
      <c r="K227" s="295">
        <v>3727241.54</v>
      </c>
      <c r="L227" s="295">
        <v>3727241.54</v>
      </c>
      <c r="M227" s="295">
        <v>3727241.54</v>
      </c>
      <c r="N227" s="295">
        <v>3727241.54</v>
      </c>
      <c r="O227" s="295">
        <v>3727241.54</v>
      </c>
      <c r="P227" s="295">
        <f t="shared" si="32"/>
        <v>45285993.619999997</v>
      </c>
      <c r="Q227" s="295">
        <v>3727241.54</v>
      </c>
      <c r="R227" s="295">
        <v>3727241.54</v>
      </c>
      <c r="S227" s="295">
        <v>3727241.54</v>
      </c>
      <c r="T227" s="295">
        <v>3727241.54</v>
      </c>
      <c r="U227" s="295">
        <v>3727241.54</v>
      </c>
      <c r="V227" s="295">
        <v>3727241.54</v>
      </c>
      <c r="W227" s="295">
        <v>3727241.54</v>
      </c>
      <c r="X227" s="295">
        <v>3727241.54</v>
      </c>
      <c r="Y227" s="295">
        <v>3727241.54</v>
      </c>
      <c r="Z227" s="295">
        <v>3727241.54</v>
      </c>
      <c r="AA227" s="295">
        <v>3727241.54</v>
      </c>
      <c r="AB227" s="295">
        <v>3727241.54</v>
      </c>
      <c r="AC227" s="295">
        <f t="shared" si="33"/>
        <v>44726898.479999997</v>
      </c>
      <c r="AD227" s="295"/>
      <c r="AE227" s="305">
        <v>11499.11</v>
      </c>
      <c r="AF227" s="305">
        <v>11604.890000000001</v>
      </c>
      <c r="AG227" s="305">
        <v>11782.330000000002</v>
      </c>
      <c r="AH227" s="305">
        <v>11517.85</v>
      </c>
      <c r="AI227" s="305">
        <v>11181.720000000001</v>
      </c>
      <c r="AJ227" s="305">
        <v>11181.720000000001</v>
      </c>
      <c r="AK227" s="305">
        <f t="shared" si="37"/>
        <v>11181.72</v>
      </c>
      <c r="AL227" s="305">
        <f t="shared" si="37"/>
        <v>11181.72</v>
      </c>
      <c r="AM227" s="305">
        <f t="shared" si="37"/>
        <v>11181.72</v>
      </c>
      <c r="AN227" s="305">
        <f t="shared" si="37"/>
        <v>11181.72</v>
      </c>
      <c r="AO227" s="305">
        <f t="shared" si="37"/>
        <v>11181.72</v>
      </c>
      <c r="AP227" s="305">
        <f t="shared" si="37"/>
        <v>11181.72</v>
      </c>
      <c r="AQ227" s="295">
        <f t="shared" si="34"/>
        <v>135857.94</v>
      </c>
      <c r="AR227" s="305">
        <f t="shared" si="38"/>
        <v>12827.92</v>
      </c>
      <c r="AS227" s="305">
        <f t="shared" si="38"/>
        <v>12827.92</v>
      </c>
      <c r="AT227" s="305">
        <f t="shared" si="38"/>
        <v>12827.92</v>
      </c>
      <c r="AU227" s="305">
        <f t="shared" si="36"/>
        <v>12827.92</v>
      </c>
      <c r="AV227" s="305">
        <f t="shared" si="36"/>
        <v>12827.92</v>
      </c>
      <c r="AW227" s="305">
        <f t="shared" si="36"/>
        <v>12827.92</v>
      </c>
      <c r="AX227" s="305">
        <f t="shared" si="36"/>
        <v>12827.92</v>
      </c>
      <c r="AY227" s="305">
        <f t="shared" si="36"/>
        <v>12827.92</v>
      </c>
      <c r="AZ227" s="305">
        <f t="shared" si="36"/>
        <v>12827.92</v>
      </c>
      <c r="BA227" s="305">
        <f t="shared" si="30"/>
        <v>12827.92</v>
      </c>
      <c r="BB227" s="305">
        <f t="shared" si="30"/>
        <v>12827.92</v>
      </c>
      <c r="BC227" s="305">
        <f t="shared" si="30"/>
        <v>12827.92</v>
      </c>
      <c r="BD227" s="295">
        <f t="shared" si="35"/>
        <v>153935.04000000001</v>
      </c>
      <c r="BE227" s="305"/>
      <c r="BF227" s="305"/>
      <c r="BG227" s="305"/>
      <c r="BH227" s="305"/>
      <c r="BI227" s="305"/>
      <c r="BJ227" s="305"/>
      <c r="BK227" s="305"/>
      <c r="BL227" s="305"/>
      <c r="BM227" s="305"/>
      <c r="BN227" s="305"/>
      <c r="BO227" s="305"/>
      <c r="BP227" s="305"/>
      <c r="BQ227" s="305"/>
      <c r="BR227" s="305"/>
      <c r="BS227" s="305"/>
      <c r="BT227" s="305"/>
      <c r="BU227" s="305"/>
      <c r="BV227" s="305"/>
      <c r="BW227" s="305"/>
      <c r="BX227" s="305"/>
      <c r="BY227" s="305"/>
      <c r="BZ227" s="305"/>
      <c r="CA227" s="305"/>
      <c r="CB227" s="305"/>
      <c r="CC227" s="305"/>
      <c r="CD227" s="305"/>
    </row>
    <row r="228" spans="1:82" x14ac:dyDescent="0.3">
      <c r="A228" s="293" t="s">
        <v>626</v>
      </c>
      <c r="B228" s="304">
        <v>3.6000000000000004E-2</v>
      </c>
      <c r="C228" s="304">
        <v>3.7900000000000003E-2</v>
      </c>
      <c r="D228" s="295">
        <v>3144581.31</v>
      </c>
      <c r="E228" s="295">
        <v>3144581.31</v>
      </c>
      <c r="F228" s="295">
        <v>3144581.31</v>
      </c>
      <c r="G228" s="295">
        <v>3233656.51</v>
      </c>
      <c r="H228" s="295">
        <v>3322731.71</v>
      </c>
      <c r="I228" s="295">
        <v>3322731.71</v>
      </c>
      <c r="J228" s="295">
        <v>3322731.71</v>
      </c>
      <c r="K228" s="295">
        <v>3322731.71</v>
      </c>
      <c r="L228" s="295">
        <v>3322731.71</v>
      </c>
      <c r="M228" s="295">
        <v>3322731.71</v>
      </c>
      <c r="N228" s="295">
        <v>3322731.71</v>
      </c>
      <c r="O228" s="295">
        <v>3322731.71</v>
      </c>
      <c r="P228" s="295">
        <f t="shared" si="32"/>
        <v>39249254.120000005</v>
      </c>
      <c r="Q228" s="295">
        <v>3322731.71</v>
      </c>
      <c r="R228" s="295">
        <v>3322731.71</v>
      </c>
      <c r="S228" s="295">
        <v>3322731.71</v>
      </c>
      <c r="T228" s="295">
        <v>3322731.71</v>
      </c>
      <c r="U228" s="295">
        <v>3322731.71</v>
      </c>
      <c r="V228" s="295">
        <v>3322731.71</v>
      </c>
      <c r="W228" s="295">
        <v>3322731.71</v>
      </c>
      <c r="X228" s="295">
        <v>3322731.71</v>
      </c>
      <c r="Y228" s="295">
        <v>3322731.71</v>
      </c>
      <c r="Z228" s="295">
        <v>3322731.71</v>
      </c>
      <c r="AA228" s="295">
        <v>3322731.71</v>
      </c>
      <c r="AB228" s="295">
        <v>3322731.71</v>
      </c>
      <c r="AC228" s="295">
        <f t="shared" si="33"/>
        <v>39872780.520000003</v>
      </c>
      <c r="AD228" s="295"/>
      <c r="AE228" s="305">
        <v>9433.75</v>
      </c>
      <c r="AF228" s="305">
        <v>9433.75</v>
      </c>
      <c r="AG228" s="305">
        <v>9433.75</v>
      </c>
      <c r="AH228" s="305">
        <v>9700.9699999999993</v>
      </c>
      <c r="AI228" s="305">
        <v>9968.1899999999987</v>
      </c>
      <c r="AJ228" s="305">
        <v>9968.1899999999987</v>
      </c>
      <c r="AK228" s="305">
        <f t="shared" si="37"/>
        <v>9968.2000000000007</v>
      </c>
      <c r="AL228" s="305">
        <f t="shared" si="37"/>
        <v>9968.2000000000007</v>
      </c>
      <c r="AM228" s="305">
        <f t="shared" si="37"/>
        <v>9968.2000000000007</v>
      </c>
      <c r="AN228" s="305">
        <f t="shared" si="37"/>
        <v>9968.2000000000007</v>
      </c>
      <c r="AO228" s="305">
        <f t="shared" si="37"/>
        <v>9968.2000000000007</v>
      </c>
      <c r="AP228" s="305">
        <f t="shared" si="37"/>
        <v>9968.2000000000007</v>
      </c>
      <c r="AQ228" s="295">
        <f t="shared" si="34"/>
        <v>117747.79999999999</v>
      </c>
      <c r="AR228" s="305">
        <f t="shared" si="38"/>
        <v>10494.29</v>
      </c>
      <c r="AS228" s="305">
        <f t="shared" si="38"/>
        <v>10494.29</v>
      </c>
      <c r="AT228" s="305">
        <f t="shared" si="38"/>
        <v>10494.29</v>
      </c>
      <c r="AU228" s="305">
        <f t="shared" si="36"/>
        <v>10494.29</v>
      </c>
      <c r="AV228" s="305">
        <f t="shared" si="36"/>
        <v>10494.29</v>
      </c>
      <c r="AW228" s="305">
        <f t="shared" si="36"/>
        <v>10494.29</v>
      </c>
      <c r="AX228" s="305">
        <f t="shared" si="36"/>
        <v>10494.29</v>
      </c>
      <c r="AY228" s="305">
        <f t="shared" si="36"/>
        <v>10494.29</v>
      </c>
      <c r="AZ228" s="305">
        <f t="shared" si="36"/>
        <v>10494.29</v>
      </c>
      <c r="BA228" s="305">
        <f t="shared" si="30"/>
        <v>10494.29</v>
      </c>
      <c r="BB228" s="305">
        <f t="shared" si="30"/>
        <v>10494.29</v>
      </c>
      <c r="BC228" s="305">
        <f t="shared" si="30"/>
        <v>10494.29</v>
      </c>
      <c r="BD228" s="295">
        <f t="shared" si="35"/>
        <v>125931.48000000004</v>
      </c>
      <c r="BE228" s="305"/>
      <c r="BF228" s="305"/>
      <c r="BG228" s="305"/>
      <c r="BH228" s="305"/>
      <c r="BI228" s="305"/>
      <c r="BJ228" s="305"/>
      <c r="BK228" s="305"/>
      <c r="BL228" s="305"/>
      <c r="BM228" s="305"/>
      <c r="BN228" s="305"/>
      <c r="BO228" s="305"/>
      <c r="BP228" s="305"/>
      <c r="BQ228" s="305"/>
      <c r="BR228" s="305"/>
      <c r="BS228" s="305"/>
      <c r="BT228" s="305"/>
      <c r="BU228" s="305"/>
      <c r="BV228" s="305"/>
      <c r="BW228" s="305"/>
      <c r="BX228" s="305"/>
      <c r="BY228" s="305"/>
      <c r="BZ228" s="305"/>
      <c r="CA228" s="305"/>
      <c r="CB228" s="305"/>
      <c r="CC228" s="305"/>
      <c r="CD228" s="305"/>
    </row>
    <row r="229" spans="1:82" x14ac:dyDescent="0.3">
      <c r="A229" s="293" t="s">
        <v>627</v>
      </c>
      <c r="B229" s="304">
        <v>3.6199999999999996E-2</v>
      </c>
      <c r="C229" s="304">
        <v>3.9100000000000003E-2</v>
      </c>
      <c r="D229" s="295">
        <v>3423274.57</v>
      </c>
      <c r="E229" s="295">
        <v>3423274.57</v>
      </c>
      <c r="F229" s="295">
        <v>3447160.72</v>
      </c>
      <c r="G229" s="295">
        <v>3359003.7</v>
      </c>
      <c r="H229" s="295">
        <v>3246960.53</v>
      </c>
      <c r="I229" s="295">
        <v>3246960.53</v>
      </c>
      <c r="J229" s="295">
        <v>3246960.53</v>
      </c>
      <c r="K229" s="295">
        <v>3246960.53</v>
      </c>
      <c r="L229" s="295">
        <v>3246960.53</v>
      </c>
      <c r="M229" s="295">
        <v>3246960.53</v>
      </c>
      <c r="N229" s="295">
        <v>3246960.53</v>
      </c>
      <c r="O229" s="295">
        <v>3246960.53</v>
      </c>
      <c r="P229" s="295">
        <f t="shared" si="32"/>
        <v>39628397.800000004</v>
      </c>
      <c r="Q229" s="295">
        <v>3246960.53</v>
      </c>
      <c r="R229" s="295">
        <v>3246960.53</v>
      </c>
      <c r="S229" s="295">
        <v>3246960.53</v>
      </c>
      <c r="T229" s="295">
        <v>3246960.53</v>
      </c>
      <c r="U229" s="295">
        <v>3246960.53</v>
      </c>
      <c r="V229" s="295">
        <v>3246960.53</v>
      </c>
      <c r="W229" s="295">
        <v>3246960.53</v>
      </c>
      <c r="X229" s="295">
        <v>3246960.53</v>
      </c>
      <c r="Y229" s="295">
        <v>3246960.53</v>
      </c>
      <c r="Z229" s="295">
        <v>3246960.53</v>
      </c>
      <c r="AA229" s="295">
        <v>3246960.53</v>
      </c>
      <c r="AB229" s="295">
        <v>3246960.53</v>
      </c>
      <c r="AC229" s="295">
        <f t="shared" si="33"/>
        <v>38963526.360000007</v>
      </c>
      <c r="AD229" s="295"/>
      <c r="AE229" s="305">
        <v>10326.879999999999</v>
      </c>
      <c r="AF229" s="305">
        <v>10326.879999999999</v>
      </c>
      <c r="AG229" s="305">
        <v>10398.94</v>
      </c>
      <c r="AH229" s="305">
        <v>10133</v>
      </c>
      <c r="AI229" s="305">
        <v>9795</v>
      </c>
      <c r="AJ229" s="305">
        <v>9795</v>
      </c>
      <c r="AK229" s="305">
        <f t="shared" si="37"/>
        <v>9795</v>
      </c>
      <c r="AL229" s="305">
        <f t="shared" si="37"/>
        <v>9795</v>
      </c>
      <c r="AM229" s="305">
        <f t="shared" si="37"/>
        <v>9795</v>
      </c>
      <c r="AN229" s="305">
        <f t="shared" si="37"/>
        <v>9795</v>
      </c>
      <c r="AO229" s="305">
        <f t="shared" si="37"/>
        <v>9795</v>
      </c>
      <c r="AP229" s="305">
        <f t="shared" si="37"/>
        <v>9795</v>
      </c>
      <c r="AQ229" s="295">
        <f t="shared" si="34"/>
        <v>119545.7</v>
      </c>
      <c r="AR229" s="305">
        <f t="shared" si="38"/>
        <v>10579.68</v>
      </c>
      <c r="AS229" s="305">
        <f t="shared" si="38"/>
        <v>10579.68</v>
      </c>
      <c r="AT229" s="305">
        <f t="shared" si="38"/>
        <v>10579.68</v>
      </c>
      <c r="AU229" s="305">
        <f t="shared" si="36"/>
        <v>10579.68</v>
      </c>
      <c r="AV229" s="305">
        <f t="shared" si="36"/>
        <v>10579.68</v>
      </c>
      <c r="AW229" s="305">
        <f t="shared" si="36"/>
        <v>10579.68</v>
      </c>
      <c r="AX229" s="305">
        <f t="shared" si="36"/>
        <v>10579.68</v>
      </c>
      <c r="AY229" s="305">
        <f t="shared" si="36"/>
        <v>10579.68</v>
      </c>
      <c r="AZ229" s="305">
        <f t="shared" si="36"/>
        <v>10579.68</v>
      </c>
      <c r="BA229" s="305">
        <f t="shared" si="30"/>
        <v>10579.68</v>
      </c>
      <c r="BB229" s="305">
        <f t="shared" si="30"/>
        <v>10579.68</v>
      </c>
      <c r="BC229" s="305">
        <f t="shared" si="30"/>
        <v>10579.68</v>
      </c>
      <c r="BD229" s="295">
        <f t="shared" si="35"/>
        <v>126956.15999999997</v>
      </c>
      <c r="BE229" s="305"/>
      <c r="BF229" s="305"/>
      <c r="BG229" s="305"/>
      <c r="BH229" s="305"/>
      <c r="BI229" s="305"/>
      <c r="BJ229" s="305"/>
      <c r="BK229" s="305"/>
      <c r="BL229" s="305"/>
      <c r="BM229" s="305"/>
      <c r="BN229" s="305"/>
      <c r="BO229" s="305"/>
      <c r="BP229" s="305"/>
      <c r="BQ229" s="305"/>
      <c r="BR229" s="305"/>
      <c r="BS229" s="305"/>
      <c r="BT229" s="305"/>
      <c r="BU229" s="305"/>
      <c r="BV229" s="305"/>
      <c r="BW229" s="305"/>
      <c r="BX229" s="305"/>
      <c r="BY229" s="305"/>
      <c r="BZ229" s="305"/>
      <c r="CA229" s="305"/>
      <c r="CB229" s="305"/>
      <c r="CC229" s="305"/>
      <c r="CD229" s="305"/>
    </row>
    <row r="230" spans="1:82" x14ac:dyDescent="0.3">
      <c r="A230" s="293" t="s">
        <v>628</v>
      </c>
      <c r="B230" s="304">
        <v>2.8199999999999999E-2</v>
      </c>
      <c r="C230" s="304">
        <v>3.32E-2</v>
      </c>
      <c r="D230" s="295">
        <v>21650.02</v>
      </c>
      <c r="E230" s="295">
        <v>22234.49</v>
      </c>
      <c r="F230" s="295">
        <v>22234.49</v>
      </c>
      <c r="G230" s="295">
        <v>22234.49</v>
      </c>
      <c r="H230" s="295">
        <v>1540950.14</v>
      </c>
      <c r="I230" s="295">
        <v>3059665.78</v>
      </c>
      <c r="J230" s="295">
        <v>3059665.78</v>
      </c>
      <c r="K230" s="295">
        <v>3059665.78</v>
      </c>
      <c r="L230" s="295">
        <v>3059665.78</v>
      </c>
      <c r="M230" s="295">
        <v>3059665.78</v>
      </c>
      <c r="N230" s="295">
        <v>3059665.78</v>
      </c>
      <c r="O230" s="295">
        <v>3059665.78</v>
      </c>
      <c r="P230" s="295">
        <f t="shared" si="32"/>
        <v>23046964.09</v>
      </c>
      <c r="Q230" s="295">
        <v>3059665.78</v>
      </c>
      <c r="R230" s="295">
        <v>3059665.78</v>
      </c>
      <c r="S230" s="295">
        <v>3059665.78</v>
      </c>
      <c r="T230" s="295">
        <v>3059665.78</v>
      </c>
      <c r="U230" s="295">
        <v>3059665.78</v>
      </c>
      <c r="V230" s="295">
        <v>3059665.78</v>
      </c>
      <c r="W230" s="295">
        <v>3059665.78</v>
      </c>
      <c r="X230" s="295">
        <v>3059665.78</v>
      </c>
      <c r="Y230" s="295">
        <v>3059665.78</v>
      </c>
      <c r="Z230" s="295">
        <v>3059665.78</v>
      </c>
      <c r="AA230" s="295">
        <v>3059665.78</v>
      </c>
      <c r="AB230" s="295">
        <v>3059665.78</v>
      </c>
      <c r="AC230" s="295">
        <f t="shared" si="33"/>
        <v>36715989.360000007</v>
      </c>
      <c r="AE230" s="305">
        <v>50.88</v>
      </c>
      <c r="AF230" s="305">
        <v>52.25</v>
      </c>
      <c r="AG230" s="305">
        <v>52.25</v>
      </c>
      <c r="AH230" s="305">
        <v>52.25</v>
      </c>
      <c r="AI230" s="305">
        <v>3621.23</v>
      </c>
      <c r="AJ230" s="305">
        <v>7190.21</v>
      </c>
      <c r="AK230" s="305">
        <f t="shared" si="37"/>
        <v>7190.21</v>
      </c>
      <c r="AL230" s="305">
        <f t="shared" si="37"/>
        <v>7190.21</v>
      </c>
      <c r="AM230" s="305">
        <f t="shared" si="37"/>
        <v>7190.21</v>
      </c>
      <c r="AN230" s="305">
        <f t="shared" si="37"/>
        <v>7190.21</v>
      </c>
      <c r="AO230" s="305">
        <f t="shared" si="37"/>
        <v>7190.21</v>
      </c>
      <c r="AP230" s="305">
        <f t="shared" si="37"/>
        <v>7190.21</v>
      </c>
      <c r="AQ230" s="295">
        <f t="shared" si="34"/>
        <v>54160.329999999994</v>
      </c>
      <c r="AR230" s="305">
        <f t="shared" si="38"/>
        <v>8465.08</v>
      </c>
      <c r="AS230" s="305">
        <f t="shared" si="38"/>
        <v>8465.08</v>
      </c>
      <c r="AT230" s="305">
        <f t="shared" si="38"/>
        <v>8465.08</v>
      </c>
      <c r="AU230" s="305">
        <f t="shared" si="36"/>
        <v>8465.08</v>
      </c>
      <c r="AV230" s="305">
        <f t="shared" si="36"/>
        <v>8465.08</v>
      </c>
      <c r="AW230" s="305">
        <f t="shared" si="36"/>
        <v>8465.08</v>
      </c>
      <c r="AX230" s="305">
        <f t="shared" si="36"/>
        <v>8465.08</v>
      </c>
      <c r="AY230" s="305">
        <f t="shared" si="36"/>
        <v>8465.08</v>
      </c>
      <c r="AZ230" s="305">
        <f t="shared" si="36"/>
        <v>8465.08</v>
      </c>
      <c r="BA230" s="305">
        <f t="shared" si="30"/>
        <v>8465.08</v>
      </c>
      <c r="BB230" s="305">
        <f t="shared" si="30"/>
        <v>8465.08</v>
      </c>
      <c r="BC230" s="305">
        <f t="shared" si="30"/>
        <v>8465.08</v>
      </c>
      <c r="BD230" s="295">
        <f t="shared" si="35"/>
        <v>101580.96</v>
      </c>
    </row>
    <row r="231" spans="1:82" x14ac:dyDescent="0.3">
      <c r="A231" s="293" t="s">
        <v>629</v>
      </c>
      <c r="B231" s="304">
        <v>3.2100000000000004E-2</v>
      </c>
      <c r="C231" s="304">
        <v>3.2599999999999997E-2</v>
      </c>
      <c r="D231" s="295">
        <v>274390.87</v>
      </c>
      <c r="E231" s="295">
        <v>274390.87</v>
      </c>
      <c r="F231" s="295">
        <v>274390.87</v>
      </c>
      <c r="G231" s="295">
        <v>274390.87</v>
      </c>
      <c r="H231" s="295">
        <v>274390.87</v>
      </c>
      <c r="I231" s="295">
        <v>274390.87</v>
      </c>
      <c r="J231" s="295">
        <v>274390.87</v>
      </c>
      <c r="K231" s="295">
        <v>274390.87</v>
      </c>
      <c r="L231" s="295">
        <v>274390.87</v>
      </c>
      <c r="M231" s="295">
        <v>274390.87</v>
      </c>
      <c r="N231" s="295">
        <v>274390.87</v>
      </c>
      <c r="O231" s="295">
        <v>274390.87</v>
      </c>
      <c r="P231" s="295">
        <f t="shared" si="32"/>
        <v>3292690.4400000009</v>
      </c>
      <c r="Q231" s="295">
        <v>274390.87</v>
      </c>
      <c r="R231" s="295">
        <v>274390.87</v>
      </c>
      <c r="S231" s="295">
        <v>274390.87</v>
      </c>
      <c r="T231" s="295">
        <v>274390.87</v>
      </c>
      <c r="U231" s="295">
        <v>274390.87</v>
      </c>
      <c r="V231" s="295">
        <v>274390.87</v>
      </c>
      <c r="W231" s="295">
        <v>274390.87</v>
      </c>
      <c r="X231" s="295">
        <v>274390.87</v>
      </c>
      <c r="Y231" s="295">
        <v>274390.87</v>
      </c>
      <c r="Z231" s="295">
        <v>274390.87</v>
      </c>
      <c r="AA231" s="295">
        <v>274390.87</v>
      </c>
      <c r="AB231" s="295">
        <v>274390.87</v>
      </c>
      <c r="AC231" s="295">
        <f t="shared" si="33"/>
        <v>3292690.4400000009</v>
      </c>
      <c r="AE231" s="305">
        <v>734</v>
      </c>
      <c r="AF231" s="305">
        <v>734</v>
      </c>
      <c r="AG231" s="305">
        <v>734</v>
      </c>
      <c r="AH231" s="305">
        <v>734</v>
      </c>
      <c r="AI231" s="305">
        <v>734</v>
      </c>
      <c r="AJ231" s="305">
        <v>734</v>
      </c>
      <c r="AK231" s="305">
        <f t="shared" si="37"/>
        <v>734</v>
      </c>
      <c r="AL231" s="305">
        <f t="shared" si="37"/>
        <v>734</v>
      </c>
      <c r="AM231" s="305">
        <f t="shared" si="37"/>
        <v>734</v>
      </c>
      <c r="AN231" s="305">
        <f t="shared" si="37"/>
        <v>734</v>
      </c>
      <c r="AO231" s="305">
        <f t="shared" si="37"/>
        <v>734</v>
      </c>
      <c r="AP231" s="305">
        <f t="shared" si="37"/>
        <v>734</v>
      </c>
      <c r="AQ231" s="295">
        <f t="shared" si="34"/>
        <v>8808</v>
      </c>
      <c r="AR231" s="305">
        <f t="shared" si="38"/>
        <v>745.43</v>
      </c>
      <c r="AS231" s="305">
        <f t="shared" si="38"/>
        <v>745.43</v>
      </c>
      <c r="AT231" s="305">
        <f t="shared" si="38"/>
        <v>745.43</v>
      </c>
      <c r="AU231" s="305">
        <f t="shared" si="36"/>
        <v>745.43</v>
      </c>
      <c r="AV231" s="305">
        <f t="shared" si="36"/>
        <v>745.43</v>
      </c>
      <c r="AW231" s="305">
        <f t="shared" si="36"/>
        <v>745.43</v>
      </c>
      <c r="AX231" s="305">
        <f t="shared" si="36"/>
        <v>745.43</v>
      </c>
      <c r="AY231" s="305">
        <f t="shared" si="36"/>
        <v>745.43</v>
      </c>
      <c r="AZ231" s="305">
        <f t="shared" si="36"/>
        <v>745.43</v>
      </c>
      <c r="BA231" s="305">
        <f t="shared" si="30"/>
        <v>745.43</v>
      </c>
      <c r="BB231" s="305">
        <f t="shared" si="30"/>
        <v>745.43</v>
      </c>
      <c r="BC231" s="305">
        <f t="shared" si="30"/>
        <v>745.43</v>
      </c>
      <c r="BD231" s="295">
        <f t="shared" si="35"/>
        <v>8945.1600000000017</v>
      </c>
    </row>
    <row r="232" spans="1:82" x14ac:dyDescent="0.3">
      <c r="A232" s="293" t="s">
        <v>630</v>
      </c>
      <c r="B232" s="304">
        <v>4.82E-2</v>
      </c>
      <c r="C232" s="304">
        <v>5.2199999999999996E-2</v>
      </c>
      <c r="D232" s="295">
        <v>590562.81999999995</v>
      </c>
      <c r="E232" s="295">
        <v>590562.81999999995</v>
      </c>
      <c r="F232" s="295">
        <v>590562.81999999995</v>
      </c>
      <c r="G232" s="295">
        <v>590562.81999999995</v>
      </c>
      <c r="H232" s="295">
        <v>586809.96</v>
      </c>
      <c r="I232" s="295">
        <v>583057.1</v>
      </c>
      <c r="J232" s="295">
        <v>583057.1</v>
      </c>
      <c r="K232" s="295">
        <v>583057.1</v>
      </c>
      <c r="L232" s="295">
        <v>583057.1</v>
      </c>
      <c r="M232" s="295">
        <v>583057.1</v>
      </c>
      <c r="N232" s="295">
        <v>583057.1</v>
      </c>
      <c r="O232" s="295">
        <v>583057.1</v>
      </c>
      <c r="P232" s="295">
        <f t="shared" si="32"/>
        <v>7030460.9399999985</v>
      </c>
      <c r="Q232" s="295">
        <v>583057.1</v>
      </c>
      <c r="R232" s="295">
        <v>583057.1</v>
      </c>
      <c r="S232" s="295">
        <v>583057.1</v>
      </c>
      <c r="T232" s="295">
        <v>583057.1</v>
      </c>
      <c r="U232" s="295">
        <v>583057.1</v>
      </c>
      <c r="V232" s="295">
        <v>583057.1</v>
      </c>
      <c r="W232" s="295">
        <v>583057.1</v>
      </c>
      <c r="X232" s="295">
        <v>583057.1</v>
      </c>
      <c r="Y232" s="295">
        <v>583057.1</v>
      </c>
      <c r="Z232" s="295">
        <v>583057.1</v>
      </c>
      <c r="AA232" s="295">
        <v>583057.1</v>
      </c>
      <c r="AB232" s="295">
        <v>583057.1</v>
      </c>
      <c r="AC232" s="295">
        <f t="shared" si="33"/>
        <v>6996685.1999999983</v>
      </c>
      <c r="AE232" s="305">
        <v>2372.09</v>
      </c>
      <c r="AF232" s="305">
        <v>2372.09</v>
      </c>
      <c r="AG232" s="305">
        <v>2372.09</v>
      </c>
      <c r="AH232" s="305">
        <v>2372.09</v>
      </c>
      <c r="AI232" s="305">
        <v>2357.0200000000004</v>
      </c>
      <c r="AJ232" s="305">
        <v>2341.9499999999998</v>
      </c>
      <c r="AK232" s="305">
        <f t="shared" si="37"/>
        <v>2341.9499999999998</v>
      </c>
      <c r="AL232" s="305">
        <f t="shared" si="37"/>
        <v>2341.9499999999998</v>
      </c>
      <c r="AM232" s="305">
        <f t="shared" si="37"/>
        <v>2341.9499999999998</v>
      </c>
      <c r="AN232" s="305">
        <f t="shared" si="37"/>
        <v>2341.9499999999998</v>
      </c>
      <c r="AO232" s="305">
        <f t="shared" si="37"/>
        <v>2341.9499999999998</v>
      </c>
      <c r="AP232" s="305">
        <f t="shared" si="37"/>
        <v>2341.9499999999998</v>
      </c>
      <c r="AQ232" s="295">
        <f t="shared" si="34"/>
        <v>28239.030000000006</v>
      </c>
      <c r="AR232" s="305">
        <f t="shared" si="38"/>
        <v>2536.3000000000002</v>
      </c>
      <c r="AS232" s="305">
        <f t="shared" si="38"/>
        <v>2536.3000000000002</v>
      </c>
      <c r="AT232" s="305">
        <f t="shared" si="38"/>
        <v>2536.3000000000002</v>
      </c>
      <c r="AU232" s="305">
        <f t="shared" si="36"/>
        <v>2536.3000000000002</v>
      </c>
      <c r="AV232" s="305">
        <f t="shared" si="36"/>
        <v>2536.3000000000002</v>
      </c>
      <c r="AW232" s="305">
        <f t="shared" si="36"/>
        <v>2536.3000000000002</v>
      </c>
      <c r="AX232" s="305">
        <f t="shared" si="36"/>
        <v>2536.3000000000002</v>
      </c>
      <c r="AY232" s="305">
        <f t="shared" si="36"/>
        <v>2536.3000000000002</v>
      </c>
      <c r="AZ232" s="305">
        <f t="shared" si="36"/>
        <v>2536.3000000000002</v>
      </c>
      <c r="BA232" s="305">
        <f t="shared" si="30"/>
        <v>2536.3000000000002</v>
      </c>
      <c r="BB232" s="305">
        <f t="shared" si="30"/>
        <v>2536.3000000000002</v>
      </c>
      <c r="BC232" s="305">
        <f t="shared" si="30"/>
        <v>2536.3000000000002</v>
      </c>
      <c r="BD232" s="295">
        <f t="shared" si="35"/>
        <v>30435.599999999995</v>
      </c>
    </row>
    <row r="233" spans="1:82" x14ac:dyDescent="0.3">
      <c r="A233" s="293" t="s">
        <v>631</v>
      </c>
      <c r="B233" s="304">
        <v>3.8800000000000001E-2</v>
      </c>
      <c r="C233" s="304">
        <v>4.0099999999999997E-2</v>
      </c>
      <c r="D233" s="295">
        <v>2139352.61</v>
      </c>
      <c r="E233" s="295">
        <v>2139352.61</v>
      </c>
      <c r="F233" s="295">
        <v>2139352.61</v>
      </c>
      <c r="G233" s="295">
        <v>2139352.61</v>
      </c>
      <c r="H233" s="295">
        <v>2139352.61</v>
      </c>
      <c r="I233" s="295">
        <v>2139352.61</v>
      </c>
      <c r="J233" s="295">
        <v>2139352.61</v>
      </c>
      <c r="K233" s="295">
        <v>2139352.61</v>
      </c>
      <c r="L233" s="295">
        <v>2139352.61</v>
      </c>
      <c r="M233" s="295">
        <v>2139352.61</v>
      </c>
      <c r="N233" s="295">
        <v>2139352.61</v>
      </c>
      <c r="O233" s="295">
        <v>2139352.61</v>
      </c>
      <c r="P233" s="295">
        <f t="shared" si="32"/>
        <v>25672231.319999997</v>
      </c>
      <c r="Q233" s="295">
        <v>2139352.61</v>
      </c>
      <c r="R233" s="295">
        <v>2139352.61</v>
      </c>
      <c r="S233" s="295">
        <v>2139352.61</v>
      </c>
      <c r="T233" s="295">
        <v>2139352.61</v>
      </c>
      <c r="U233" s="295">
        <v>2139352.61</v>
      </c>
      <c r="V233" s="295">
        <v>2139352.61</v>
      </c>
      <c r="W233" s="295">
        <v>2139352.61</v>
      </c>
      <c r="X233" s="295">
        <v>2139352.61</v>
      </c>
      <c r="Y233" s="295">
        <v>2139352.61</v>
      </c>
      <c r="Z233" s="295">
        <v>2139352.61</v>
      </c>
      <c r="AA233" s="295">
        <v>2139352.61</v>
      </c>
      <c r="AB233" s="295">
        <v>2139352.61</v>
      </c>
      <c r="AC233" s="295">
        <f t="shared" si="33"/>
        <v>25672231.319999997</v>
      </c>
      <c r="AE233" s="305">
        <v>6917.24</v>
      </c>
      <c r="AF233" s="305">
        <v>6917.24</v>
      </c>
      <c r="AG233" s="305">
        <v>6917.24</v>
      </c>
      <c r="AH233" s="305">
        <v>6917.24</v>
      </c>
      <c r="AI233" s="305">
        <v>6917.24</v>
      </c>
      <c r="AJ233" s="305">
        <v>6917.24</v>
      </c>
      <c r="AK233" s="305">
        <f t="shared" si="37"/>
        <v>6917.24</v>
      </c>
      <c r="AL233" s="305">
        <f t="shared" si="37"/>
        <v>6917.24</v>
      </c>
      <c r="AM233" s="305">
        <f t="shared" si="37"/>
        <v>6917.24</v>
      </c>
      <c r="AN233" s="305">
        <f t="shared" si="37"/>
        <v>6917.24</v>
      </c>
      <c r="AO233" s="305">
        <f t="shared" si="37"/>
        <v>6917.24</v>
      </c>
      <c r="AP233" s="305">
        <f t="shared" si="37"/>
        <v>6917.24</v>
      </c>
      <c r="AQ233" s="295">
        <f t="shared" si="34"/>
        <v>83006.880000000005</v>
      </c>
      <c r="AR233" s="305">
        <f t="shared" si="38"/>
        <v>7149</v>
      </c>
      <c r="AS233" s="305">
        <f t="shared" si="38"/>
        <v>7149</v>
      </c>
      <c r="AT233" s="305">
        <f t="shared" si="38"/>
        <v>7149</v>
      </c>
      <c r="AU233" s="305">
        <f t="shared" si="36"/>
        <v>7149</v>
      </c>
      <c r="AV233" s="305">
        <f t="shared" si="36"/>
        <v>7149</v>
      </c>
      <c r="AW233" s="305">
        <f t="shared" si="36"/>
        <v>7149</v>
      </c>
      <c r="AX233" s="305">
        <f t="shared" si="36"/>
        <v>7149</v>
      </c>
      <c r="AY233" s="305">
        <f t="shared" si="36"/>
        <v>7149</v>
      </c>
      <c r="AZ233" s="305">
        <f t="shared" si="36"/>
        <v>7149</v>
      </c>
      <c r="BA233" s="305">
        <f t="shared" si="30"/>
        <v>7149</v>
      </c>
      <c r="BB233" s="305">
        <f t="shared" si="30"/>
        <v>7149</v>
      </c>
      <c r="BC233" s="305">
        <f t="shared" si="30"/>
        <v>7149</v>
      </c>
      <c r="BD233" s="295">
        <f t="shared" si="35"/>
        <v>85788</v>
      </c>
    </row>
    <row r="234" spans="1:82" x14ac:dyDescent="0.3">
      <c r="A234" s="293" t="s">
        <v>632</v>
      </c>
      <c r="B234" s="304">
        <v>4.2800000000000005E-2</v>
      </c>
      <c r="C234" s="304">
        <v>6.2199999999999998E-2</v>
      </c>
      <c r="D234" s="295">
        <v>102224.96000000001</v>
      </c>
      <c r="E234" s="295">
        <v>102224.96000000001</v>
      </c>
      <c r="F234" s="295">
        <v>102224.96000000001</v>
      </c>
      <c r="G234" s="295">
        <v>102224.96000000001</v>
      </c>
      <c r="H234" s="295">
        <v>102224.96000000001</v>
      </c>
      <c r="I234" s="295">
        <v>101743.91</v>
      </c>
      <c r="J234" s="295">
        <v>101262.86</v>
      </c>
      <c r="K234" s="295">
        <v>101262.86</v>
      </c>
      <c r="L234" s="295">
        <v>101262.86</v>
      </c>
      <c r="M234" s="295">
        <v>101262.86</v>
      </c>
      <c r="N234" s="295">
        <v>101262.86</v>
      </c>
      <c r="O234" s="295">
        <v>101262.86</v>
      </c>
      <c r="P234" s="295">
        <f t="shared" si="32"/>
        <v>1220445.8700000001</v>
      </c>
      <c r="Q234" s="295">
        <v>101262.86</v>
      </c>
      <c r="R234" s="295">
        <v>101262.86</v>
      </c>
      <c r="S234" s="295">
        <v>101262.86</v>
      </c>
      <c r="T234" s="295">
        <v>101262.86</v>
      </c>
      <c r="U234" s="295">
        <v>101262.86</v>
      </c>
      <c r="V234" s="295">
        <v>101262.86</v>
      </c>
      <c r="W234" s="295">
        <v>101262.86</v>
      </c>
      <c r="X234" s="295">
        <v>101262.86</v>
      </c>
      <c r="Y234" s="295">
        <v>101262.86</v>
      </c>
      <c r="Z234" s="295">
        <v>101262.86</v>
      </c>
      <c r="AA234" s="295">
        <v>101262.86</v>
      </c>
      <c r="AB234" s="295">
        <v>101262.86</v>
      </c>
      <c r="AC234" s="295">
        <f t="shared" si="33"/>
        <v>1215154.32</v>
      </c>
      <c r="AE234" s="305">
        <v>364.6</v>
      </c>
      <c r="AF234" s="305">
        <v>364.6</v>
      </c>
      <c r="AG234" s="305">
        <v>364.6</v>
      </c>
      <c r="AH234" s="305">
        <v>364.6</v>
      </c>
      <c r="AI234" s="305">
        <v>364.6</v>
      </c>
      <c r="AJ234" s="305">
        <v>362.88</v>
      </c>
      <c r="AK234" s="305">
        <f t="shared" si="37"/>
        <v>361.17</v>
      </c>
      <c r="AL234" s="305">
        <f t="shared" si="37"/>
        <v>361.17</v>
      </c>
      <c r="AM234" s="305">
        <f t="shared" si="37"/>
        <v>361.17</v>
      </c>
      <c r="AN234" s="305">
        <f t="shared" si="37"/>
        <v>361.17</v>
      </c>
      <c r="AO234" s="305">
        <f t="shared" si="37"/>
        <v>361.17</v>
      </c>
      <c r="AP234" s="305">
        <f t="shared" si="37"/>
        <v>361.17</v>
      </c>
      <c r="AQ234" s="295">
        <f t="shared" si="34"/>
        <v>4352.9000000000005</v>
      </c>
      <c r="AR234" s="305">
        <f t="shared" si="38"/>
        <v>524.88</v>
      </c>
      <c r="AS234" s="305">
        <f t="shared" si="38"/>
        <v>524.88</v>
      </c>
      <c r="AT234" s="305">
        <f t="shared" si="38"/>
        <v>524.88</v>
      </c>
      <c r="AU234" s="305">
        <f t="shared" si="36"/>
        <v>524.88</v>
      </c>
      <c r="AV234" s="305">
        <f t="shared" si="36"/>
        <v>524.88</v>
      </c>
      <c r="AW234" s="305">
        <f t="shared" si="36"/>
        <v>524.88</v>
      </c>
      <c r="AX234" s="305">
        <f t="shared" si="36"/>
        <v>524.88</v>
      </c>
      <c r="AY234" s="305">
        <f t="shared" si="36"/>
        <v>524.88</v>
      </c>
      <c r="AZ234" s="305">
        <f t="shared" si="36"/>
        <v>524.88</v>
      </c>
      <c r="BA234" s="305">
        <f t="shared" si="30"/>
        <v>524.88</v>
      </c>
      <c r="BB234" s="305">
        <f t="shared" si="30"/>
        <v>524.88</v>
      </c>
      <c r="BC234" s="305">
        <f t="shared" si="30"/>
        <v>524.88</v>
      </c>
      <c r="BD234" s="295">
        <f t="shared" si="35"/>
        <v>6298.56</v>
      </c>
    </row>
    <row r="235" spans="1:82" x14ac:dyDescent="0.3">
      <c r="A235" s="293" t="s">
        <v>633</v>
      </c>
      <c r="B235" s="304">
        <v>4.0600000000000004E-2</v>
      </c>
      <c r="C235" s="304">
        <v>6.2399999999999997E-2</v>
      </c>
      <c r="D235" s="295">
        <v>84123.48</v>
      </c>
      <c r="E235" s="295">
        <v>84123.48</v>
      </c>
      <c r="F235" s="295">
        <v>84123.48</v>
      </c>
      <c r="G235" s="295">
        <v>84123.48</v>
      </c>
      <c r="H235" s="295">
        <v>84123.48</v>
      </c>
      <c r="I235" s="295">
        <v>83642.44</v>
      </c>
      <c r="J235" s="295">
        <v>83161.39</v>
      </c>
      <c r="K235" s="295">
        <v>83161.39</v>
      </c>
      <c r="L235" s="295">
        <v>83161.39</v>
      </c>
      <c r="M235" s="295">
        <v>83161.39</v>
      </c>
      <c r="N235" s="295">
        <v>83161.39</v>
      </c>
      <c r="O235" s="295">
        <v>83161.39</v>
      </c>
      <c r="P235" s="295">
        <f t="shared" si="32"/>
        <v>1003228.18</v>
      </c>
      <c r="Q235" s="295">
        <v>83161.39</v>
      </c>
      <c r="R235" s="295">
        <v>83161.39</v>
      </c>
      <c r="S235" s="295">
        <v>83161.39</v>
      </c>
      <c r="T235" s="295">
        <v>83161.39</v>
      </c>
      <c r="U235" s="295">
        <v>83161.39</v>
      </c>
      <c r="V235" s="295">
        <v>83161.39</v>
      </c>
      <c r="W235" s="295">
        <v>83161.39</v>
      </c>
      <c r="X235" s="295">
        <v>83161.39</v>
      </c>
      <c r="Y235" s="295">
        <v>83161.39</v>
      </c>
      <c r="Z235" s="295">
        <v>83161.39</v>
      </c>
      <c r="AA235" s="295">
        <v>83161.39</v>
      </c>
      <c r="AB235" s="295">
        <v>83161.39</v>
      </c>
      <c r="AC235" s="295">
        <f t="shared" si="33"/>
        <v>997936.68</v>
      </c>
      <c r="AE235" s="305">
        <v>284.62</v>
      </c>
      <c r="AF235" s="305">
        <v>284.62</v>
      </c>
      <c r="AG235" s="305">
        <v>284.62</v>
      </c>
      <c r="AH235" s="305">
        <v>284.62</v>
      </c>
      <c r="AI235" s="305">
        <v>284.62</v>
      </c>
      <c r="AJ235" s="305">
        <v>282.99</v>
      </c>
      <c r="AK235" s="305">
        <f t="shared" si="37"/>
        <v>281.36</v>
      </c>
      <c r="AL235" s="305">
        <f t="shared" si="37"/>
        <v>281.36</v>
      </c>
      <c r="AM235" s="305">
        <f t="shared" si="37"/>
        <v>281.36</v>
      </c>
      <c r="AN235" s="305">
        <f t="shared" si="37"/>
        <v>281.36</v>
      </c>
      <c r="AO235" s="305">
        <f t="shared" si="37"/>
        <v>281.36</v>
      </c>
      <c r="AP235" s="305">
        <f t="shared" si="37"/>
        <v>281.36</v>
      </c>
      <c r="AQ235" s="295">
        <f t="shared" si="34"/>
        <v>3394.2500000000005</v>
      </c>
      <c r="AR235" s="305">
        <f t="shared" si="38"/>
        <v>432.44</v>
      </c>
      <c r="AS235" s="305">
        <f t="shared" si="38"/>
        <v>432.44</v>
      </c>
      <c r="AT235" s="305">
        <f t="shared" si="38"/>
        <v>432.44</v>
      </c>
      <c r="AU235" s="305">
        <f t="shared" si="36"/>
        <v>432.44</v>
      </c>
      <c r="AV235" s="305">
        <f t="shared" si="36"/>
        <v>432.44</v>
      </c>
      <c r="AW235" s="305">
        <f t="shared" si="36"/>
        <v>432.44</v>
      </c>
      <c r="AX235" s="305">
        <f t="shared" si="36"/>
        <v>432.44</v>
      </c>
      <c r="AY235" s="305">
        <f t="shared" si="36"/>
        <v>432.44</v>
      </c>
      <c r="AZ235" s="305">
        <f t="shared" si="36"/>
        <v>432.44</v>
      </c>
      <c r="BA235" s="305">
        <f t="shared" si="30"/>
        <v>432.44</v>
      </c>
      <c r="BB235" s="305">
        <f t="shared" si="30"/>
        <v>432.44</v>
      </c>
      <c r="BC235" s="305">
        <f t="shared" si="30"/>
        <v>432.44</v>
      </c>
      <c r="BD235" s="295">
        <f t="shared" si="35"/>
        <v>5189.2799999999988</v>
      </c>
    </row>
    <row r="236" spans="1:82" x14ac:dyDescent="0.3">
      <c r="A236" s="293" t="s">
        <v>634</v>
      </c>
      <c r="B236" s="304">
        <v>4.4499999999999998E-2</v>
      </c>
      <c r="C236" s="304">
        <v>4.9800000000000004E-2</v>
      </c>
      <c r="D236" s="295">
        <v>291226.01</v>
      </c>
      <c r="E236" s="295">
        <v>291226.01</v>
      </c>
      <c r="F236" s="295">
        <v>291226.01</v>
      </c>
      <c r="G236" s="295">
        <v>291226.01</v>
      </c>
      <c r="H236" s="295">
        <v>291226.01</v>
      </c>
      <c r="I236" s="295">
        <v>291226.01</v>
      </c>
      <c r="J236" s="295">
        <v>291226.01</v>
      </c>
      <c r="K236" s="295">
        <v>313618.745</v>
      </c>
      <c r="L236" s="295">
        <v>336011.48</v>
      </c>
      <c r="M236" s="295">
        <v>336011.48</v>
      </c>
      <c r="N236" s="295">
        <v>336011.48</v>
      </c>
      <c r="O236" s="295">
        <v>336011.48</v>
      </c>
      <c r="P236" s="295">
        <f t="shared" si="32"/>
        <v>3696246.7349999999</v>
      </c>
      <c r="Q236" s="295">
        <v>336011.48</v>
      </c>
      <c r="R236" s="295">
        <v>336011.48</v>
      </c>
      <c r="S236" s="295">
        <v>336011.48</v>
      </c>
      <c r="T236" s="295">
        <v>336011.48</v>
      </c>
      <c r="U236" s="295">
        <v>336011.48</v>
      </c>
      <c r="V236" s="295">
        <v>336011.48</v>
      </c>
      <c r="W236" s="295">
        <v>336011.48</v>
      </c>
      <c r="X236" s="295">
        <v>336011.48</v>
      </c>
      <c r="Y236" s="295">
        <v>336011.48</v>
      </c>
      <c r="Z236" s="295">
        <v>336011.48</v>
      </c>
      <c r="AA236" s="295">
        <v>336011.48</v>
      </c>
      <c r="AB236" s="295">
        <v>336011.48</v>
      </c>
      <c r="AC236" s="295">
        <f t="shared" si="33"/>
        <v>4032137.76</v>
      </c>
      <c r="AE236" s="305">
        <v>1079.9599999999998</v>
      </c>
      <c r="AF236" s="305">
        <v>1079.9599999999998</v>
      </c>
      <c r="AG236" s="305">
        <v>1079.9599999999998</v>
      </c>
      <c r="AH236" s="305">
        <v>1079.9599999999998</v>
      </c>
      <c r="AI236" s="305">
        <v>1079.9599999999998</v>
      </c>
      <c r="AJ236" s="305">
        <v>1079.9599999999998</v>
      </c>
      <c r="AK236" s="305">
        <f t="shared" si="37"/>
        <v>1079.96</v>
      </c>
      <c r="AL236" s="305">
        <f t="shared" si="37"/>
        <v>1163</v>
      </c>
      <c r="AM236" s="305">
        <f t="shared" si="37"/>
        <v>1246.04</v>
      </c>
      <c r="AN236" s="305">
        <f t="shared" si="37"/>
        <v>1246.04</v>
      </c>
      <c r="AO236" s="305">
        <f t="shared" si="37"/>
        <v>1246.04</v>
      </c>
      <c r="AP236" s="305">
        <f t="shared" si="37"/>
        <v>1246.04</v>
      </c>
      <c r="AQ236" s="295">
        <f t="shared" si="34"/>
        <v>13706.880000000001</v>
      </c>
      <c r="AR236" s="305">
        <f t="shared" si="38"/>
        <v>1394.45</v>
      </c>
      <c r="AS236" s="305">
        <f t="shared" si="38"/>
        <v>1394.45</v>
      </c>
      <c r="AT236" s="305">
        <f t="shared" si="38"/>
        <v>1394.45</v>
      </c>
      <c r="AU236" s="305">
        <f t="shared" si="36"/>
        <v>1394.45</v>
      </c>
      <c r="AV236" s="305">
        <f t="shared" si="36"/>
        <v>1394.45</v>
      </c>
      <c r="AW236" s="305">
        <f t="shared" si="36"/>
        <v>1394.45</v>
      </c>
      <c r="AX236" s="305">
        <f t="shared" si="36"/>
        <v>1394.45</v>
      </c>
      <c r="AY236" s="305">
        <f t="shared" si="36"/>
        <v>1394.45</v>
      </c>
      <c r="AZ236" s="305">
        <f t="shared" si="36"/>
        <v>1394.45</v>
      </c>
      <c r="BA236" s="305">
        <f t="shared" si="30"/>
        <v>1394.45</v>
      </c>
      <c r="BB236" s="305">
        <f t="shared" si="30"/>
        <v>1394.45</v>
      </c>
      <c r="BC236" s="305">
        <f t="shared" si="30"/>
        <v>1394.45</v>
      </c>
      <c r="BD236" s="295">
        <f t="shared" si="35"/>
        <v>16733.400000000005</v>
      </c>
    </row>
    <row r="237" spans="1:82" x14ac:dyDescent="0.3">
      <c r="A237" s="293" t="s">
        <v>635</v>
      </c>
      <c r="B237" s="304">
        <v>2.8000000000000001E-2</v>
      </c>
      <c r="C237" s="304">
        <v>3.3099999999999997E-2</v>
      </c>
      <c r="D237" s="295">
        <v>860425.29</v>
      </c>
      <c r="E237" s="295">
        <v>860425.29</v>
      </c>
      <c r="F237" s="295">
        <v>860425.29</v>
      </c>
      <c r="G237" s="295">
        <v>860425.29</v>
      </c>
      <c r="H237" s="295">
        <v>860425.29</v>
      </c>
      <c r="I237" s="295">
        <v>860425.29</v>
      </c>
      <c r="J237" s="295">
        <v>860425.29</v>
      </c>
      <c r="K237" s="295">
        <v>860425.29</v>
      </c>
      <c r="L237" s="295">
        <v>896509.96500000008</v>
      </c>
      <c r="M237" s="295">
        <v>932594.64</v>
      </c>
      <c r="N237" s="295">
        <v>932594.64</v>
      </c>
      <c r="O237" s="295">
        <v>932594.64</v>
      </c>
      <c r="P237" s="295">
        <f t="shared" si="32"/>
        <v>10577696.205000002</v>
      </c>
      <c r="Q237" s="295">
        <v>932594.64</v>
      </c>
      <c r="R237" s="295">
        <v>932594.64</v>
      </c>
      <c r="S237" s="295">
        <v>932594.64</v>
      </c>
      <c r="T237" s="295">
        <v>932594.64</v>
      </c>
      <c r="U237" s="295">
        <v>932594.64</v>
      </c>
      <c r="V237" s="295">
        <v>932594.64</v>
      </c>
      <c r="W237" s="295">
        <v>932594.64</v>
      </c>
      <c r="X237" s="295">
        <v>932594.64</v>
      </c>
      <c r="Y237" s="295">
        <v>932594.64</v>
      </c>
      <c r="Z237" s="295">
        <v>932594.64</v>
      </c>
      <c r="AA237" s="295">
        <v>932594.64</v>
      </c>
      <c r="AB237" s="295">
        <v>932594.64</v>
      </c>
      <c r="AC237" s="295">
        <f t="shared" si="33"/>
        <v>11191135.680000002</v>
      </c>
      <c r="AE237" s="305">
        <v>2007.6599999999999</v>
      </c>
      <c r="AF237" s="305">
        <v>2007.6599999999999</v>
      </c>
      <c r="AG237" s="305">
        <v>2007.6599999999999</v>
      </c>
      <c r="AH237" s="305">
        <v>2007.6599999999999</v>
      </c>
      <c r="AI237" s="305">
        <v>2007.6599999999999</v>
      </c>
      <c r="AJ237" s="305">
        <v>2007.6599999999999</v>
      </c>
      <c r="AK237" s="305">
        <f t="shared" si="37"/>
        <v>2007.66</v>
      </c>
      <c r="AL237" s="305">
        <f t="shared" si="37"/>
        <v>2007.66</v>
      </c>
      <c r="AM237" s="305">
        <f t="shared" si="37"/>
        <v>2091.86</v>
      </c>
      <c r="AN237" s="305">
        <f t="shared" si="37"/>
        <v>2176.0500000000002</v>
      </c>
      <c r="AO237" s="305">
        <f t="shared" si="37"/>
        <v>2176.0500000000002</v>
      </c>
      <c r="AP237" s="305">
        <f t="shared" si="37"/>
        <v>2176.0500000000002</v>
      </c>
      <c r="AQ237" s="295">
        <f t="shared" si="34"/>
        <v>24681.289999999997</v>
      </c>
      <c r="AR237" s="305">
        <f t="shared" si="38"/>
        <v>2572.41</v>
      </c>
      <c r="AS237" s="305">
        <f t="shared" si="38"/>
        <v>2572.41</v>
      </c>
      <c r="AT237" s="305">
        <f t="shared" si="38"/>
        <v>2572.41</v>
      </c>
      <c r="AU237" s="305">
        <f t="shared" si="36"/>
        <v>2572.41</v>
      </c>
      <c r="AV237" s="305">
        <f t="shared" si="36"/>
        <v>2572.41</v>
      </c>
      <c r="AW237" s="305">
        <f t="shared" si="36"/>
        <v>2572.41</v>
      </c>
      <c r="AX237" s="305">
        <f t="shared" si="36"/>
        <v>2572.41</v>
      </c>
      <c r="AY237" s="305">
        <f t="shared" si="36"/>
        <v>2572.41</v>
      </c>
      <c r="AZ237" s="305">
        <f t="shared" si="36"/>
        <v>2572.41</v>
      </c>
      <c r="BA237" s="305">
        <f t="shared" si="30"/>
        <v>2572.41</v>
      </c>
      <c r="BB237" s="305">
        <f t="shared" si="30"/>
        <v>2572.41</v>
      </c>
      <c r="BC237" s="305">
        <f t="shared" si="30"/>
        <v>2572.41</v>
      </c>
      <c r="BD237" s="295">
        <f t="shared" si="35"/>
        <v>30868.92</v>
      </c>
    </row>
    <row r="238" spans="1:82" x14ac:dyDescent="0.3">
      <c r="A238" s="293" t="s">
        <v>636</v>
      </c>
      <c r="B238" s="304">
        <v>4.2500000000000003E-2</v>
      </c>
      <c r="C238" s="304">
        <v>4.2500000000000003E-2</v>
      </c>
      <c r="D238" s="295">
        <v>0</v>
      </c>
      <c r="E238" s="295">
        <v>0</v>
      </c>
      <c r="F238" s="295">
        <v>0</v>
      </c>
      <c r="G238" s="295">
        <v>146202.18</v>
      </c>
      <c r="H238" s="295">
        <v>292784.90000000002</v>
      </c>
      <c r="I238" s="295">
        <v>293450.18</v>
      </c>
      <c r="J238" s="295">
        <v>293734.92</v>
      </c>
      <c r="K238" s="295">
        <v>293734.92</v>
      </c>
      <c r="L238" s="295">
        <v>293734.92</v>
      </c>
      <c r="M238" s="295">
        <v>293734.92</v>
      </c>
      <c r="N238" s="295">
        <v>293734.92</v>
      </c>
      <c r="O238" s="295">
        <v>293734.92</v>
      </c>
      <c r="P238" s="295">
        <f t="shared" si="32"/>
        <v>2494846.7799999998</v>
      </c>
      <c r="Q238" s="295">
        <v>293734.92</v>
      </c>
      <c r="R238" s="295">
        <v>293734.92</v>
      </c>
      <c r="S238" s="295">
        <v>293734.92</v>
      </c>
      <c r="T238" s="295">
        <v>293734.92</v>
      </c>
      <c r="U238" s="295">
        <v>293734.92</v>
      </c>
      <c r="V238" s="295">
        <v>293734.92</v>
      </c>
      <c r="W238" s="295">
        <v>293734.92</v>
      </c>
      <c r="X238" s="295">
        <v>293734.92</v>
      </c>
      <c r="Y238" s="295">
        <v>293734.92</v>
      </c>
      <c r="Z238" s="295">
        <v>293734.92</v>
      </c>
      <c r="AA238" s="295">
        <v>293734.92</v>
      </c>
      <c r="AB238" s="295">
        <v>293734.92</v>
      </c>
      <c r="AC238" s="295">
        <f t="shared" si="33"/>
        <v>3524819.0399999996</v>
      </c>
      <c r="AE238" s="305">
        <v>0</v>
      </c>
      <c r="AF238" s="305">
        <v>0</v>
      </c>
      <c r="AG238" s="305">
        <v>0</v>
      </c>
      <c r="AH238" s="305">
        <v>517.79999999999995</v>
      </c>
      <c r="AI238" s="305">
        <v>1036.95</v>
      </c>
      <c r="AJ238" s="305">
        <v>1039.3</v>
      </c>
      <c r="AK238" s="305">
        <f t="shared" si="37"/>
        <v>1040.31</v>
      </c>
      <c r="AL238" s="305">
        <f t="shared" si="37"/>
        <v>1040.31</v>
      </c>
      <c r="AM238" s="305">
        <f t="shared" si="37"/>
        <v>1040.31</v>
      </c>
      <c r="AN238" s="305">
        <f t="shared" si="37"/>
        <v>1040.31</v>
      </c>
      <c r="AO238" s="305">
        <f t="shared" si="37"/>
        <v>1040.31</v>
      </c>
      <c r="AP238" s="305">
        <f t="shared" si="37"/>
        <v>1040.31</v>
      </c>
      <c r="AQ238" s="295">
        <f t="shared" si="34"/>
        <v>8835.909999999998</v>
      </c>
      <c r="AR238" s="305">
        <f t="shared" si="38"/>
        <v>1040.31</v>
      </c>
      <c r="AS238" s="305">
        <f t="shared" si="38"/>
        <v>1040.31</v>
      </c>
      <c r="AT238" s="305">
        <f t="shared" si="38"/>
        <v>1040.31</v>
      </c>
      <c r="AU238" s="305">
        <f t="shared" si="36"/>
        <v>1040.31</v>
      </c>
      <c r="AV238" s="305">
        <f t="shared" si="36"/>
        <v>1040.31</v>
      </c>
      <c r="AW238" s="305">
        <f t="shared" si="36"/>
        <v>1040.31</v>
      </c>
      <c r="AX238" s="305">
        <f t="shared" si="36"/>
        <v>1040.31</v>
      </c>
      <c r="AY238" s="305">
        <f t="shared" si="36"/>
        <v>1040.31</v>
      </c>
      <c r="AZ238" s="305">
        <f t="shared" si="36"/>
        <v>1040.31</v>
      </c>
      <c r="BA238" s="305">
        <f t="shared" si="30"/>
        <v>1040.31</v>
      </c>
      <c r="BB238" s="305">
        <f t="shared" si="30"/>
        <v>1040.31</v>
      </c>
      <c r="BC238" s="305">
        <f t="shared" si="30"/>
        <v>1040.31</v>
      </c>
      <c r="BD238" s="295">
        <f t="shared" si="35"/>
        <v>12483.719999999996</v>
      </c>
    </row>
    <row r="239" spans="1:82" x14ac:dyDescent="0.3">
      <c r="A239" s="293" t="s">
        <v>637</v>
      </c>
      <c r="B239" s="304">
        <v>1.1300000000000001E-2</v>
      </c>
      <c r="C239" s="304">
        <v>0.17750000000000002</v>
      </c>
      <c r="D239" s="295">
        <v>104991.22</v>
      </c>
      <c r="E239" s="295">
        <v>104991.22</v>
      </c>
      <c r="F239" s="295">
        <v>104991.22</v>
      </c>
      <c r="G239" s="295">
        <v>104991.22</v>
      </c>
      <c r="H239" s="295">
        <v>104991.22</v>
      </c>
      <c r="I239" s="295">
        <v>104991.22</v>
      </c>
      <c r="J239" s="295">
        <v>104991.22</v>
      </c>
      <c r="K239" s="295">
        <v>104991.22</v>
      </c>
      <c r="L239" s="295">
        <v>104991.22</v>
      </c>
      <c r="M239" s="295">
        <v>104991.22</v>
      </c>
      <c r="N239" s="295">
        <v>104991.22</v>
      </c>
      <c r="O239" s="295">
        <v>104991.22</v>
      </c>
      <c r="P239" s="295">
        <f t="shared" si="32"/>
        <v>1259894.6399999999</v>
      </c>
      <c r="Q239" s="295">
        <v>104991.22</v>
      </c>
      <c r="R239" s="295">
        <v>104991.22</v>
      </c>
      <c r="S239" s="295">
        <v>104991.22</v>
      </c>
      <c r="T239" s="295">
        <v>104991.22</v>
      </c>
      <c r="U239" s="295">
        <v>104991.22</v>
      </c>
      <c r="V239" s="295">
        <v>104991.22</v>
      </c>
      <c r="W239" s="295">
        <v>104991.22</v>
      </c>
      <c r="X239" s="295">
        <v>104991.22</v>
      </c>
      <c r="Y239" s="295">
        <v>104991.22</v>
      </c>
      <c r="Z239" s="295">
        <v>104991.22</v>
      </c>
      <c r="AA239" s="295">
        <v>104991.22</v>
      </c>
      <c r="AB239" s="295">
        <v>104991.22</v>
      </c>
      <c r="AC239" s="295">
        <f t="shared" si="33"/>
        <v>1259894.6399999999</v>
      </c>
      <c r="AE239" s="305">
        <v>98.87</v>
      </c>
      <c r="AF239" s="305">
        <v>98.87</v>
      </c>
      <c r="AG239" s="305">
        <v>98.87</v>
      </c>
      <c r="AH239" s="305">
        <v>98.87</v>
      </c>
      <c r="AI239" s="305">
        <v>98.87</v>
      </c>
      <c r="AJ239" s="305">
        <v>98.87</v>
      </c>
      <c r="AK239" s="305">
        <f t="shared" si="37"/>
        <v>98.87</v>
      </c>
      <c r="AL239" s="305">
        <f t="shared" si="37"/>
        <v>98.87</v>
      </c>
      <c r="AM239" s="305">
        <f t="shared" si="37"/>
        <v>98.87</v>
      </c>
      <c r="AN239" s="305">
        <f t="shared" si="37"/>
        <v>98.87</v>
      </c>
      <c r="AO239" s="305">
        <f t="shared" si="37"/>
        <v>98.87</v>
      </c>
      <c r="AP239" s="305">
        <f t="shared" si="37"/>
        <v>98.87</v>
      </c>
      <c r="AQ239" s="295">
        <f t="shared" si="34"/>
        <v>1186.44</v>
      </c>
      <c r="AR239" s="305">
        <f t="shared" si="38"/>
        <v>1553</v>
      </c>
      <c r="AS239" s="305">
        <f t="shared" si="38"/>
        <v>1553</v>
      </c>
      <c r="AT239" s="305">
        <f t="shared" si="38"/>
        <v>1553</v>
      </c>
      <c r="AU239" s="305">
        <f t="shared" si="36"/>
        <v>1553</v>
      </c>
      <c r="AV239" s="305">
        <f t="shared" si="36"/>
        <v>1553</v>
      </c>
      <c r="AW239" s="305">
        <f t="shared" si="36"/>
        <v>1553</v>
      </c>
      <c r="AX239" s="305">
        <f t="shared" si="36"/>
        <v>1553</v>
      </c>
      <c r="AY239" s="305">
        <f t="shared" si="36"/>
        <v>1553</v>
      </c>
      <c r="AZ239" s="305">
        <f t="shared" si="36"/>
        <v>1553</v>
      </c>
      <c r="BA239" s="305">
        <f t="shared" si="30"/>
        <v>1553</v>
      </c>
      <c r="BB239" s="305">
        <f t="shared" si="30"/>
        <v>1553</v>
      </c>
      <c r="BC239" s="305">
        <f t="shared" si="30"/>
        <v>1553</v>
      </c>
      <c r="BD239" s="295">
        <f t="shared" si="35"/>
        <v>18636</v>
      </c>
    </row>
    <row r="240" spans="1:82" x14ac:dyDescent="0.3">
      <c r="A240" s="293" t="s">
        <v>638</v>
      </c>
      <c r="B240" s="304">
        <v>3.8700000000000005E-2</v>
      </c>
      <c r="C240" s="304">
        <v>3.9300000000000002E-2</v>
      </c>
      <c r="D240" s="295">
        <v>1089550.03</v>
      </c>
      <c r="E240" s="295">
        <v>1089550.03</v>
      </c>
      <c r="F240" s="295">
        <v>1089550.03</v>
      </c>
      <c r="G240" s="295">
        <v>1089550.03</v>
      </c>
      <c r="H240" s="295">
        <v>1089550.03</v>
      </c>
      <c r="I240" s="295">
        <v>1089550.03</v>
      </c>
      <c r="J240" s="295">
        <v>1096600.03</v>
      </c>
      <c r="K240" s="295">
        <v>1103650.03</v>
      </c>
      <c r="L240" s="295">
        <v>1103650.03</v>
      </c>
      <c r="M240" s="295">
        <v>1103650.03</v>
      </c>
      <c r="N240" s="295">
        <v>1103650.03</v>
      </c>
      <c r="O240" s="295">
        <v>1103650.03</v>
      </c>
      <c r="P240" s="295">
        <f t="shared" si="32"/>
        <v>13152150.359999998</v>
      </c>
      <c r="Q240" s="295">
        <v>1103650.03</v>
      </c>
      <c r="R240" s="295">
        <v>1103650.03</v>
      </c>
      <c r="S240" s="295">
        <v>1103650.03</v>
      </c>
      <c r="T240" s="295">
        <v>1103650.03</v>
      </c>
      <c r="U240" s="295">
        <v>1185900.03</v>
      </c>
      <c r="V240" s="295">
        <v>1268150.03</v>
      </c>
      <c r="W240" s="295">
        <v>1268150.03</v>
      </c>
      <c r="X240" s="295">
        <v>1268150.03</v>
      </c>
      <c r="Y240" s="295">
        <v>1268150.03</v>
      </c>
      <c r="Z240" s="295">
        <v>1268150.03</v>
      </c>
      <c r="AA240" s="295">
        <v>1268150.03</v>
      </c>
      <c r="AB240" s="295">
        <v>1268150.03</v>
      </c>
      <c r="AC240" s="295">
        <f t="shared" si="33"/>
        <v>14477550.359999998</v>
      </c>
      <c r="AE240" s="305">
        <v>3513.7999999999997</v>
      </c>
      <c r="AF240" s="305">
        <v>3513.7999999999997</v>
      </c>
      <c r="AG240" s="305">
        <v>3513.7999999999997</v>
      </c>
      <c r="AH240" s="305">
        <v>3513.7999999999997</v>
      </c>
      <c r="AI240" s="305">
        <v>3513.7999999999997</v>
      </c>
      <c r="AJ240" s="305">
        <v>3513.7999999999997</v>
      </c>
      <c r="AK240" s="305">
        <f t="shared" si="37"/>
        <v>3536.54</v>
      </c>
      <c r="AL240" s="305">
        <f t="shared" si="37"/>
        <v>3559.27</v>
      </c>
      <c r="AM240" s="305">
        <f t="shared" si="37"/>
        <v>3559.27</v>
      </c>
      <c r="AN240" s="305">
        <f t="shared" si="37"/>
        <v>3559.27</v>
      </c>
      <c r="AO240" s="305">
        <f t="shared" si="37"/>
        <v>3559.27</v>
      </c>
      <c r="AP240" s="305">
        <f t="shared" si="37"/>
        <v>3559.27</v>
      </c>
      <c r="AQ240" s="295">
        <f t="shared" si="34"/>
        <v>42415.689999999995</v>
      </c>
      <c r="AR240" s="305">
        <f t="shared" si="38"/>
        <v>3614.45</v>
      </c>
      <c r="AS240" s="305">
        <f t="shared" si="38"/>
        <v>3614.45</v>
      </c>
      <c r="AT240" s="305">
        <f t="shared" si="38"/>
        <v>3614.45</v>
      </c>
      <c r="AU240" s="305">
        <f t="shared" si="36"/>
        <v>3614.45</v>
      </c>
      <c r="AV240" s="305">
        <f t="shared" si="36"/>
        <v>3883.82</v>
      </c>
      <c r="AW240" s="305">
        <f t="shared" si="36"/>
        <v>4153.1899999999996</v>
      </c>
      <c r="AX240" s="305">
        <f t="shared" si="36"/>
        <v>4153.1899999999996</v>
      </c>
      <c r="AY240" s="305">
        <f t="shared" si="36"/>
        <v>4153.1899999999996</v>
      </c>
      <c r="AZ240" s="305">
        <f t="shared" si="36"/>
        <v>4153.1899999999996</v>
      </c>
      <c r="BA240" s="305">
        <f t="shared" si="30"/>
        <v>4153.1899999999996</v>
      </c>
      <c r="BB240" s="305">
        <f t="shared" si="30"/>
        <v>4153.1899999999996</v>
      </c>
      <c r="BC240" s="305">
        <f t="shared" si="30"/>
        <v>4153.1899999999996</v>
      </c>
      <c r="BD240" s="295">
        <f t="shared" si="35"/>
        <v>47413.950000000004</v>
      </c>
    </row>
    <row r="241" spans="1:56" x14ac:dyDescent="0.3">
      <c r="A241" s="293" t="s">
        <v>639</v>
      </c>
      <c r="B241" s="304">
        <v>4.5000000000000005E-2</v>
      </c>
      <c r="C241" s="304">
        <v>4.6100000000000009E-2</v>
      </c>
      <c r="D241" s="295">
        <v>41868.51</v>
      </c>
      <c r="E241" s="295">
        <v>41868.51</v>
      </c>
      <c r="F241" s="295">
        <v>41868.51</v>
      </c>
      <c r="G241" s="295">
        <v>41868.51</v>
      </c>
      <c r="H241" s="295">
        <v>41868.51</v>
      </c>
      <c r="I241" s="295">
        <v>41868.51</v>
      </c>
      <c r="J241" s="295">
        <v>41868.51</v>
      </c>
      <c r="K241" s="295">
        <v>41868.51</v>
      </c>
      <c r="L241" s="295">
        <v>41868.51</v>
      </c>
      <c r="M241" s="295">
        <v>41868.51</v>
      </c>
      <c r="N241" s="295">
        <v>41868.51</v>
      </c>
      <c r="O241" s="295">
        <v>41868.51</v>
      </c>
      <c r="P241" s="295">
        <f t="shared" si="32"/>
        <v>502422.12000000005</v>
      </c>
      <c r="Q241" s="295">
        <v>2444568.5099999998</v>
      </c>
      <c r="R241" s="295">
        <v>2594568.5099999998</v>
      </c>
      <c r="S241" s="295">
        <v>2744568.51</v>
      </c>
      <c r="T241" s="295">
        <v>2744568.51</v>
      </c>
      <c r="U241" s="295">
        <v>2744568.51</v>
      </c>
      <c r="V241" s="295">
        <v>2744568.51</v>
      </c>
      <c r="W241" s="295">
        <v>2744568.51</v>
      </c>
      <c r="X241" s="295">
        <v>2744568.51</v>
      </c>
      <c r="Y241" s="295">
        <v>2744568.51</v>
      </c>
      <c r="Z241" s="295">
        <v>2744568.51</v>
      </c>
      <c r="AA241" s="295">
        <v>2744568.51</v>
      </c>
      <c r="AB241" s="295">
        <v>2744568.51</v>
      </c>
      <c r="AC241" s="295">
        <f t="shared" si="33"/>
        <v>32484822.11999999</v>
      </c>
      <c r="AE241" s="305">
        <v>157.01</v>
      </c>
      <c r="AF241" s="305">
        <v>157.01</v>
      </c>
      <c r="AG241" s="305">
        <v>157.01</v>
      </c>
      <c r="AH241" s="305">
        <v>157.01</v>
      </c>
      <c r="AI241" s="305">
        <v>157.01</v>
      </c>
      <c r="AJ241" s="305">
        <v>157.01</v>
      </c>
      <c r="AK241" s="305">
        <f t="shared" si="37"/>
        <v>157.01</v>
      </c>
      <c r="AL241" s="305">
        <f t="shared" si="37"/>
        <v>157.01</v>
      </c>
      <c r="AM241" s="305">
        <f t="shared" si="37"/>
        <v>157.01</v>
      </c>
      <c r="AN241" s="305">
        <f t="shared" si="37"/>
        <v>157.01</v>
      </c>
      <c r="AO241" s="305">
        <f t="shared" si="37"/>
        <v>157.01</v>
      </c>
      <c r="AP241" s="305">
        <f t="shared" si="37"/>
        <v>157.01</v>
      </c>
      <c r="AQ241" s="295">
        <f t="shared" si="34"/>
        <v>1884.12</v>
      </c>
      <c r="AR241" s="305">
        <f t="shared" si="38"/>
        <v>9391.2199999999993</v>
      </c>
      <c r="AS241" s="305">
        <f t="shared" si="38"/>
        <v>9967.4699999999993</v>
      </c>
      <c r="AT241" s="305">
        <f t="shared" si="38"/>
        <v>10543.72</v>
      </c>
      <c r="AU241" s="305">
        <f t="shared" si="36"/>
        <v>10543.72</v>
      </c>
      <c r="AV241" s="305">
        <f t="shared" si="36"/>
        <v>10543.72</v>
      </c>
      <c r="AW241" s="305">
        <f t="shared" si="36"/>
        <v>10543.72</v>
      </c>
      <c r="AX241" s="305">
        <f t="shared" si="36"/>
        <v>10543.72</v>
      </c>
      <c r="AY241" s="305">
        <f t="shared" si="36"/>
        <v>10543.72</v>
      </c>
      <c r="AZ241" s="305">
        <f t="shared" si="36"/>
        <v>10543.72</v>
      </c>
      <c r="BA241" s="305">
        <f t="shared" si="30"/>
        <v>10543.72</v>
      </c>
      <c r="BB241" s="305">
        <f t="shared" si="30"/>
        <v>10543.72</v>
      </c>
      <c r="BC241" s="305">
        <f t="shared" si="30"/>
        <v>10543.72</v>
      </c>
      <c r="BD241" s="295">
        <f t="shared" si="35"/>
        <v>124795.89</v>
      </c>
    </row>
    <row r="242" spans="1:56" x14ac:dyDescent="0.3">
      <c r="A242" s="293" t="s">
        <v>640</v>
      </c>
      <c r="B242" s="304">
        <v>3.9399999999999998E-2</v>
      </c>
      <c r="C242" s="304">
        <v>4.0399999999999998E-2</v>
      </c>
      <c r="D242" s="295">
        <v>28963.63</v>
      </c>
      <c r="E242" s="295">
        <v>28963.63</v>
      </c>
      <c r="F242" s="295">
        <v>28963.63</v>
      </c>
      <c r="G242" s="295">
        <v>28963.63</v>
      </c>
      <c r="H242" s="295">
        <v>28963.63</v>
      </c>
      <c r="I242" s="295">
        <v>28963.63</v>
      </c>
      <c r="J242" s="295">
        <v>28963.63</v>
      </c>
      <c r="K242" s="295">
        <v>28963.63</v>
      </c>
      <c r="L242" s="295">
        <v>28963.63</v>
      </c>
      <c r="M242" s="295">
        <v>28963.63</v>
      </c>
      <c r="N242" s="295">
        <v>28963.63</v>
      </c>
      <c r="O242" s="295">
        <v>28963.63</v>
      </c>
      <c r="P242" s="295">
        <f t="shared" si="32"/>
        <v>347563.56</v>
      </c>
      <c r="Q242" s="295">
        <v>28963.63</v>
      </c>
      <c r="R242" s="295">
        <v>28963.63</v>
      </c>
      <c r="S242" s="295">
        <v>28963.63</v>
      </c>
      <c r="T242" s="295">
        <v>28963.63</v>
      </c>
      <c r="U242" s="295">
        <v>28963.63</v>
      </c>
      <c r="V242" s="295">
        <v>28963.63</v>
      </c>
      <c r="W242" s="295">
        <v>28963.63</v>
      </c>
      <c r="X242" s="295">
        <v>28963.63</v>
      </c>
      <c r="Y242" s="295">
        <v>28963.63</v>
      </c>
      <c r="Z242" s="295">
        <v>28963.63</v>
      </c>
      <c r="AA242" s="295">
        <v>28963.63</v>
      </c>
      <c r="AB242" s="295">
        <v>28963.63</v>
      </c>
      <c r="AC242" s="295">
        <f t="shared" si="33"/>
        <v>347563.56</v>
      </c>
      <c r="AE242" s="305">
        <v>95.09</v>
      </c>
      <c r="AF242" s="305">
        <v>95.09</v>
      </c>
      <c r="AG242" s="305">
        <v>95.09</v>
      </c>
      <c r="AH242" s="305">
        <v>95.09</v>
      </c>
      <c r="AI242" s="305">
        <v>95.09</v>
      </c>
      <c r="AJ242" s="305">
        <v>95.09</v>
      </c>
      <c r="AK242" s="305">
        <f t="shared" si="37"/>
        <v>95.1</v>
      </c>
      <c r="AL242" s="305">
        <f t="shared" si="37"/>
        <v>95.1</v>
      </c>
      <c r="AM242" s="305">
        <f t="shared" si="37"/>
        <v>95.1</v>
      </c>
      <c r="AN242" s="305">
        <f t="shared" si="37"/>
        <v>95.1</v>
      </c>
      <c r="AO242" s="305">
        <f t="shared" si="37"/>
        <v>95.1</v>
      </c>
      <c r="AP242" s="305">
        <f t="shared" si="37"/>
        <v>95.1</v>
      </c>
      <c r="AQ242" s="295">
        <f t="shared" si="34"/>
        <v>1141.1400000000001</v>
      </c>
      <c r="AR242" s="305">
        <f t="shared" si="38"/>
        <v>97.51</v>
      </c>
      <c r="AS242" s="305">
        <f t="shared" si="38"/>
        <v>97.51</v>
      </c>
      <c r="AT242" s="305">
        <f t="shared" si="38"/>
        <v>97.51</v>
      </c>
      <c r="AU242" s="305">
        <f t="shared" si="36"/>
        <v>97.51</v>
      </c>
      <c r="AV242" s="305">
        <f t="shared" si="36"/>
        <v>97.51</v>
      </c>
      <c r="AW242" s="305">
        <f t="shared" si="36"/>
        <v>97.51</v>
      </c>
      <c r="AX242" s="305">
        <f t="shared" si="36"/>
        <v>97.51</v>
      </c>
      <c r="AY242" s="305">
        <f t="shared" si="36"/>
        <v>97.51</v>
      </c>
      <c r="AZ242" s="305">
        <f t="shared" si="36"/>
        <v>97.51</v>
      </c>
      <c r="BA242" s="305">
        <f t="shared" si="30"/>
        <v>97.51</v>
      </c>
      <c r="BB242" s="305">
        <f t="shared" si="30"/>
        <v>97.51</v>
      </c>
      <c r="BC242" s="305">
        <f t="shared" si="30"/>
        <v>97.51</v>
      </c>
      <c r="BD242" s="295">
        <f t="shared" si="35"/>
        <v>1170.1200000000001</v>
      </c>
    </row>
    <row r="243" spans="1:56" x14ac:dyDescent="0.3">
      <c r="A243" s="293" t="s">
        <v>641</v>
      </c>
      <c r="B243" s="304">
        <v>3.8699999999999998E-2</v>
      </c>
      <c r="C243" s="304">
        <v>3.8900000000000004E-2</v>
      </c>
      <c r="D243" s="295">
        <v>8888.93</v>
      </c>
      <c r="E243" s="295">
        <v>8888.93</v>
      </c>
      <c r="F243" s="295">
        <v>8888.93</v>
      </c>
      <c r="G243" s="295">
        <v>8888.93</v>
      </c>
      <c r="H243" s="295">
        <v>8888.93</v>
      </c>
      <c r="I243" s="295">
        <v>8888.93</v>
      </c>
      <c r="J243" s="295">
        <v>8888.93</v>
      </c>
      <c r="K243" s="295">
        <v>8888.93</v>
      </c>
      <c r="L243" s="295">
        <v>8888.93</v>
      </c>
      <c r="M243" s="295">
        <v>8888.93</v>
      </c>
      <c r="N243" s="295">
        <v>8888.93</v>
      </c>
      <c r="O243" s="295">
        <v>8888.93</v>
      </c>
      <c r="P243" s="295">
        <f t="shared" si="32"/>
        <v>106667.15999999997</v>
      </c>
      <c r="Q243" s="295">
        <v>8888.93</v>
      </c>
      <c r="R243" s="295">
        <v>8888.93</v>
      </c>
      <c r="S243" s="295">
        <v>8888.93</v>
      </c>
      <c r="T243" s="295">
        <v>8888.93</v>
      </c>
      <c r="U243" s="295">
        <v>8888.93</v>
      </c>
      <c r="V243" s="295">
        <v>8888.93</v>
      </c>
      <c r="W243" s="295">
        <v>8888.93</v>
      </c>
      <c r="X243" s="295">
        <v>8888.93</v>
      </c>
      <c r="Y243" s="295">
        <v>8888.93</v>
      </c>
      <c r="Z243" s="295">
        <v>8888.93</v>
      </c>
      <c r="AA243" s="295">
        <v>8888.93</v>
      </c>
      <c r="AB243" s="295">
        <v>8888.93</v>
      </c>
      <c r="AC243" s="295">
        <f t="shared" si="33"/>
        <v>106667.15999999997</v>
      </c>
      <c r="AE243" s="305">
        <v>28.66</v>
      </c>
      <c r="AF243" s="305">
        <v>28.66</v>
      </c>
      <c r="AG243" s="305">
        <v>28.66</v>
      </c>
      <c r="AH243" s="305">
        <v>28.66</v>
      </c>
      <c r="AI243" s="305">
        <v>28.66</v>
      </c>
      <c r="AJ243" s="305">
        <v>28.66</v>
      </c>
      <c r="AK243" s="305">
        <f t="shared" si="37"/>
        <v>28.67</v>
      </c>
      <c r="AL243" s="305">
        <f t="shared" si="37"/>
        <v>28.67</v>
      </c>
      <c r="AM243" s="305">
        <f t="shared" si="37"/>
        <v>28.67</v>
      </c>
      <c r="AN243" s="305">
        <f t="shared" si="37"/>
        <v>28.67</v>
      </c>
      <c r="AO243" s="305">
        <f t="shared" si="37"/>
        <v>28.67</v>
      </c>
      <c r="AP243" s="305">
        <f t="shared" si="37"/>
        <v>28.67</v>
      </c>
      <c r="AQ243" s="295">
        <f t="shared" si="34"/>
        <v>343.98000000000008</v>
      </c>
      <c r="AR243" s="305">
        <f t="shared" si="38"/>
        <v>28.81</v>
      </c>
      <c r="AS243" s="305">
        <f t="shared" si="38"/>
        <v>28.81</v>
      </c>
      <c r="AT243" s="305">
        <f t="shared" si="38"/>
        <v>28.81</v>
      </c>
      <c r="AU243" s="305">
        <f t="shared" si="36"/>
        <v>28.81</v>
      </c>
      <c r="AV243" s="305">
        <f t="shared" si="36"/>
        <v>28.81</v>
      </c>
      <c r="AW243" s="305">
        <f t="shared" si="36"/>
        <v>28.81</v>
      </c>
      <c r="AX243" s="305">
        <f t="shared" si="36"/>
        <v>28.81</v>
      </c>
      <c r="AY243" s="305">
        <f t="shared" si="36"/>
        <v>28.81</v>
      </c>
      <c r="AZ243" s="305">
        <f t="shared" si="36"/>
        <v>28.81</v>
      </c>
      <c r="BA243" s="305">
        <f t="shared" si="30"/>
        <v>28.81</v>
      </c>
      <c r="BB243" s="305">
        <f t="shared" si="30"/>
        <v>28.81</v>
      </c>
      <c r="BC243" s="305">
        <f t="shared" si="30"/>
        <v>28.81</v>
      </c>
      <c r="BD243" s="295">
        <f t="shared" si="35"/>
        <v>345.71999999999997</v>
      </c>
    </row>
    <row r="244" spans="1:56" x14ac:dyDescent="0.3">
      <c r="A244" s="293" t="s">
        <v>642</v>
      </c>
      <c r="B244" s="304">
        <v>3.8699999999999998E-2</v>
      </c>
      <c r="C244" s="304">
        <v>3.8900000000000004E-2</v>
      </c>
      <c r="D244" s="295">
        <v>8861.01</v>
      </c>
      <c r="E244" s="295">
        <v>8861.01</v>
      </c>
      <c r="F244" s="295">
        <v>8861.01</v>
      </c>
      <c r="G244" s="295">
        <v>8861.01</v>
      </c>
      <c r="H244" s="295">
        <v>8861.01</v>
      </c>
      <c r="I244" s="295">
        <v>8861.01</v>
      </c>
      <c r="J244" s="295">
        <v>8861.01</v>
      </c>
      <c r="K244" s="295">
        <v>8861.01</v>
      </c>
      <c r="L244" s="295">
        <v>8861.01</v>
      </c>
      <c r="M244" s="295">
        <v>8861.01</v>
      </c>
      <c r="N244" s="295">
        <v>8861.01</v>
      </c>
      <c r="O244" s="295">
        <v>8861.01</v>
      </c>
      <c r="P244" s="295">
        <f t="shared" si="32"/>
        <v>106332.11999999998</v>
      </c>
      <c r="Q244" s="295">
        <v>8861.01</v>
      </c>
      <c r="R244" s="295">
        <v>8861.01</v>
      </c>
      <c r="S244" s="295">
        <v>8861.01</v>
      </c>
      <c r="T244" s="295">
        <v>8861.01</v>
      </c>
      <c r="U244" s="295">
        <v>8861.01</v>
      </c>
      <c r="V244" s="295">
        <v>8861.01</v>
      </c>
      <c r="W244" s="295">
        <v>8861.01</v>
      </c>
      <c r="X244" s="295">
        <v>8861.01</v>
      </c>
      <c r="Y244" s="295">
        <v>8861.01</v>
      </c>
      <c r="Z244" s="295">
        <v>8861.01</v>
      </c>
      <c r="AA244" s="295">
        <v>8861.01</v>
      </c>
      <c r="AB244" s="295">
        <v>8861.01</v>
      </c>
      <c r="AC244" s="295">
        <f t="shared" si="33"/>
        <v>106332.11999999998</v>
      </c>
      <c r="AE244" s="305">
        <v>28.57</v>
      </c>
      <c r="AF244" s="305">
        <v>28.57</v>
      </c>
      <c r="AG244" s="305">
        <v>28.57</v>
      </c>
      <c r="AH244" s="305">
        <v>28.57</v>
      </c>
      <c r="AI244" s="305">
        <v>28.57</v>
      </c>
      <c r="AJ244" s="305">
        <v>28.57</v>
      </c>
      <c r="AK244" s="305">
        <f t="shared" si="37"/>
        <v>28.58</v>
      </c>
      <c r="AL244" s="305">
        <f t="shared" si="37"/>
        <v>28.58</v>
      </c>
      <c r="AM244" s="305">
        <f t="shared" si="37"/>
        <v>28.58</v>
      </c>
      <c r="AN244" s="305">
        <f t="shared" si="37"/>
        <v>28.58</v>
      </c>
      <c r="AO244" s="305">
        <f t="shared" si="37"/>
        <v>28.58</v>
      </c>
      <c r="AP244" s="305">
        <f t="shared" si="37"/>
        <v>28.58</v>
      </c>
      <c r="AQ244" s="295">
        <f t="shared" si="34"/>
        <v>342.89999999999992</v>
      </c>
      <c r="AR244" s="305">
        <f t="shared" si="38"/>
        <v>28.72</v>
      </c>
      <c r="AS244" s="305">
        <f t="shared" si="38"/>
        <v>28.72</v>
      </c>
      <c r="AT244" s="305">
        <f t="shared" si="38"/>
        <v>28.72</v>
      </c>
      <c r="AU244" s="305">
        <f t="shared" si="36"/>
        <v>28.72</v>
      </c>
      <c r="AV244" s="305">
        <f t="shared" si="36"/>
        <v>28.72</v>
      </c>
      <c r="AW244" s="305">
        <f t="shared" si="36"/>
        <v>28.72</v>
      </c>
      <c r="AX244" s="305">
        <f t="shared" si="36"/>
        <v>28.72</v>
      </c>
      <c r="AY244" s="305">
        <f t="shared" si="36"/>
        <v>28.72</v>
      </c>
      <c r="AZ244" s="305">
        <f t="shared" si="36"/>
        <v>28.72</v>
      </c>
      <c r="BA244" s="305">
        <f t="shared" si="30"/>
        <v>28.72</v>
      </c>
      <c r="BB244" s="305">
        <f t="shared" si="30"/>
        <v>28.72</v>
      </c>
      <c r="BC244" s="305">
        <f t="shared" si="30"/>
        <v>28.72</v>
      </c>
      <c r="BD244" s="295">
        <f t="shared" si="35"/>
        <v>344.6400000000001</v>
      </c>
    </row>
    <row r="245" spans="1:56" x14ac:dyDescent="0.3">
      <c r="A245" s="293" t="s">
        <v>643</v>
      </c>
      <c r="B245" s="304">
        <v>3.8799999999999994E-2</v>
      </c>
      <c r="C245" s="304">
        <v>3.9100000000000003E-2</v>
      </c>
      <c r="D245" s="295">
        <v>9113.52</v>
      </c>
      <c r="E245" s="295">
        <v>9113.52</v>
      </c>
      <c r="F245" s="295">
        <v>9113.52</v>
      </c>
      <c r="G245" s="295">
        <v>9113.52</v>
      </c>
      <c r="H245" s="295">
        <v>9113.52</v>
      </c>
      <c r="I245" s="295">
        <v>9113.52</v>
      </c>
      <c r="J245" s="295">
        <v>9113.52</v>
      </c>
      <c r="K245" s="295">
        <v>9113.52</v>
      </c>
      <c r="L245" s="295">
        <v>9113.52</v>
      </c>
      <c r="M245" s="295">
        <v>9113.52</v>
      </c>
      <c r="N245" s="295">
        <v>9113.52</v>
      </c>
      <c r="O245" s="295">
        <v>9113.52</v>
      </c>
      <c r="P245" s="295">
        <f t="shared" si="32"/>
        <v>109362.24000000003</v>
      </c>
      <c r="Q245" s="295">
        <v>9113.52</v>
      </c>
      <c r="R245" s="295">
        <v>9113.52</v>
      </c>
      <c r="S245" s="295">
        <v>9113.52</v>
      </c>
      <c r="T245" s="295">
        <v>9113.52</v>
      </c>
      <c r="U245" s="295">
        <v>9113.52</v>
      </c>
      <c r="V245" s="295">
        <v>9113.52</v>
      </c>
      <c r="W245" s="295">
        <v>9113.52</v>
      </c>
      <c r="X245" s="295">
        <v>9113.52</v>
      </c>
      <c r="Y245" s="295">
        <v>9113.52</v>
      </c>
      <c r="Z245" s="295">
        <v>9113.52</v>
      </c>
      <c r="AA245" s="295">
        <v>9113.52</v>
      </c>
      <c r="AB245" s="295">
        <v>9113.52</v>
      </c>
      <c r="AC245" s="295">
        <f t="shared" si="33"/>
        <v>109362.24000000003</v>
      </c>
      <c r="AE245" s="305">
        <v>29.47</v>
      </c>
      <c r="AF245" s="305">
        <v>29.47</v>
      </c>
      <c r="AG245" s="305">
        <v>29.47</v>
      </c>
      <c r="AH245" s="305">
        <v>29.47</v>
      </c>
      <c r="AI245" s="305">
        <v>29.47</v>
      </c>
      <c r="AJ245" s="305">
        <v>29.47</v>
      </c>
      <c r="AK245" s="305">
        <f t="shared" si="37"/>
        <v>29.47</v>
      </c>
      <c r="AL245" s="305">
        <f t="shared" si="37"/>
        <v>29.47</v>
      </c>
      <c r="AM245" s="305">
        <f t="shared" si="37"/>
        <v>29.47</v>
      </c>
      <c r="AN245" s="305">
        <f t="shared" si="37"/>
        <v>29.47</v>
      </c>
      <c r="AO245" s="305">
        <f t="shared" si="37"/>
        <v>29.47</v>
      </c>
      <c r="AP245" s="305">
        <f t="shared" si="37"/>
        <v>29.47</v>
      </c>
      <c r="AQ245" s="295">
        <f t="shared" si="34"/>
        <v>353.6400000000001</v>
      </c>
      <c r="AR245" s="305">
        <f t="shared" si="38"/>
        <v>29.69</v>
      </c>
      <c r="AS245" s="305">
        <f t="shared" si="38"/>
        <v>29.69</v>
      </c>
      <c r="AT245" s="305">
        <f t="shared" si="38"/>
        <v>29.69</v>
      </c>
      <c r="AU245" s="305">
        <f t="shared" si="36"/>
        <v>29.69</v>
      </c>
      <c r="AV245" s="305">
        <f t="shared" si="36"/>
        <v>29.69</v>
      </c>
      <c r="AW245" s="305">
        <f t="shared" si="36"/>
        <v>29.69</v>
      </c>
      <c r="AX245" s="305">
        <f t="shared" si="36"/>
        <v>29.69</v>
      </c>
      <c r="AY245" s="305">
        <f t="shared" si="36"/>
        <v>29.69</v>
      </c>
      <c r="AZ245" s="305">
        <f t="shared" si="36"/>
        <v>29.69</v>
      </c>
      <c r="BA245" s="305">
        <f t="shared" si="30"/>
        <v>29.69</v>
      </c>
      <c r="BB245" s="305">
        <f t="shared" si="30"/>
        <v>29.69</v>
      </c>
      <c r="BC245" s="305">
        <f t="shared" si="30"/>
        <v>29.69</v>
      </c>
      <c r="BD245" s="295">
        <f t="shared" si="35"/>
        <v>356.28000000000003</v>
      </c>
    </row>
    <row r="246" spans="1:56" x14ac:dyDescent="0.3">
      <c r="A246" s="293" t="s">
        <v>644</v>
      </c>
      <c r="B246" s="304">
        <v>9.5999999999999992E-3</v>
      </c>
      <c r="C246" s="304">
        <v>8.6E-3</v>
      </c>
      <c r="D246" s="295">
        <v>27309924.550000001</v>
      </c>
      <c r="E246" s="295">
        <v>27309924.550000001</v>
      </c>
      <c r="F246" s="295">
        <v>27309924.550000001</v>
      </c>
      <c r="G246" s="295">
        <v>27309924.550000001</v>
      </c>
      <c r="H246" s="295">
        <v>27309924.550000001</v>
      </c>
      <c r="I246" s="295">
        <v>27309924.550000001</v>
      </c>
      <c r="J246" s="295">
        <v>27309924.550000001</v>
      </c>
      <c r="K246" s="295">
        <v>27309924.550000001</v>
      </c>
      <c r="L246" s="295">
        <v>27309924.550000001</v>
      </c>
      <c r="M246" s="295">
        <v>27309924.550000001</v>
      </c>
      <c r="N246" s="295">
        <v>27309924.550000001</v>
      </c>
      <c r="O246" s="295">
        <v>27309924.550000001</v>
      </c>
      <c r="P246" s="295">
        <f t="shared" si="32"/>
        <v>327719094.60000008</v>
      </c>
      <c r="Q246" s="295">
        <v>27309924.550000001</v>
      </c>
      <c r="R246" s="295">
        <v>27309924.550000001</v>
      </c>
      <c r="S246" s="295">
        <v>27309924.550000001</v>
      </c>
      <c r="T246" s="295">
        <v>27309924.550000001</v>
      </c>
      <c r="U246" s="295">
        <v>27309924.550000001</v>
      </c>
      <c r="V246" s="295">
        <v>27309924.550000001</v>
      </c>
      <c r="W246" s="295">
        <v>27309924.550000001</v>
      </c>
      <c r="X246" s="295">
        <v>27309924.550000001</v>
      </c>
      <c r="Y246" s="295">
        <v>27309924.550000001</v>
      </c>
      <c r="Z246" s="295">
        <v>27309924.550000001</v>
      </c>
      <c r="AA246" s="295">
        <v>27309924.550000001</v>
      </c>
      <c r="AB246" s="295">
        <v>27309924.550000001</v>
      </c>
      <c r="AC246" s="295">
        <f t="shared" si="33"/>
        <v>327719094.60000008</v>
      </c>
      <c r="AE246" s="305">
        <v>21847.94</v>
      </c>
      <c r="AF246" s="305">
        <v>21847.94</v>
      </c>
      <c r="AG246" s="305">
        <v>21847.94</v>
      </c>
      <c r="AH246" s="305">
        <v>21847.94</v>
      </c>
      <c r="AI246" s="305">
        <v>21847.94</v>
      </c>
      <c r="AJ246" s="305">
        <v>21847.94</v>
      </c>
      <c r="AK246" s="305">
        <f t="shared" si="37"/>
        <v>21847.94</v>
      </c>
      <c r="AL246" s="305">
        <f t="shared" si="37"/>
        <v>21847.94</v>
      </c>
      <c r="AM246" s="305">
        <f t="shared" si="37"/>
        <v>21847.94</v>
      </c>
      <c r="AN246" s="305">
        <f t="shared" si="37"/>
        <v>21847.94</v>
      </c>
      <c r="AO246" s="305">
        <f t="shared" si="37"/>
        <v>21847.94</v>
      </c>
      <c r="AP246" s="305">
        <f t="shared" si="37"/>
        <v>21847.94</v>
      </c>
      <c r="AQ246" s="295">
        <f t="shared" si="34"/>
        <v>262175.27999999997</v>
      </c>
      <c r="AR246" s="305">
        <f t="shared" si="38"/>
        <v>19572.11</v>
      </c>
      <c r="AS246" s="305">
        <f t="shared" si="38"/>
        <v>19572.11</v>
      </c>
      <c r="AT246" s="305">
        <f t="shared" si="38"/>
        <v>19572.11</v>
      </c>
      <c r="AU246" s="305">
        <f t="shared" si="36"/>
        <v>19572.11</v>
      </c>
      <c r="AV246" s="305">
        <f t="shared" si="36"/>
        <v>19572.11</v>
      </c>
      <c r="AW246" s="305">
        <f t="shared" si="36"/>
        <v>19572.11</v>
      </c>
      <c r="AX246" s="305">
        <f t="shared" si="36"/>
        <v>19572.11</v>
      </c>
      <c r="AY246" s="305">
        <f t="shared" si="36"/>
        <v>19572.11</v>
      </c>
      <c r="AZ246" s="305">
        <f t="shared" si="36"/>
        <v>19572.11</v>
      </c>
      <c r="BA246" s="305">
        <f t="shared" si="30"/>
        <v>19572.11</v>
      </c>
      <c r="BB246" s="305">
        <f t="shared" si="30"/>
        <v>19572.11</v>
      </c>
      <c r="BC246" s="305">
        <f t="shared" si="30"/>
        <v>19572.11</v>
      </c>
      <c r="BD246" s="295">
        <f t="shared" si="35"/>
        <v>234865.31999999995</v>
      </c>
    </row>
    <row r="247" spans="1:56" x14ac:dyDescent="0.3">
      <c r="A247" s="293" t="s">
        <v>645</v>
      </c>
      <c r="B247" s="304">
        <v>9.5999999999999992E-3</v>
      </c>
      <c r="C247" s="304">
        <v>8.6E-3</v>
      </c>
      <c r="D247" s="295">
        <v>439.53</v>
      </c>
      <c r="E247" s="295">
        <v>439.53</v>
      </c>
      <c r="F247" s="295">
        <v>439.53</v>
      </c>
      <c r="G247" s="295">
        <v>439.53</v>
      </c>
      <c r="H247" s="295">
        <v>439.53</v>
      </c>
      <c r="I247" s="295">
        <v>439.53</v>
      </c>
      <c r="J247" s="295">
        <v>439.53</v>
      </c>
      <c r="K247" s="295">
        <v>439.53</v>
      </c>
      <c r="L247" s="295">
        <v>439.53</v>
      </c>
      <c r="M247" s="295">
        <v>439.53</v>
      </c>
      <c r="N247" s="295">
        <v>439.53</v>
      </c>
      <c r="O247" s="295">
        <v>439.53</v>
      </c>
      <c r="P247" s="295">
        <f t="shared" si="32"/>
        <v>5274.3599999999979</v>
      </c>
      <c r="Q247" s="295">
        <v>439.53</v>
      </c>
      <c r="R247" s="295">
        <v>439.53</v>
      </c>
      <c r="S247" s="295">
        <v>439.53</v>
      </c>
      <c r="T247" s="295">
        <v>439.53</v>
      </c>
      <c r="U247" s="295">
        <v>439.53</v>
      </c>
      <c r="V247" s="295">
        <v>439.53</v>
      </c>
      <c r="W247" s="295">
        <v>439.53</v>
      </c>
      <c r="X247" s="295">
        <v>439.53</v>
      </c>
      <c r="Y247" s="295">
        <v>439.53</v>
      </c>
      <c r="Z247" s="295">
        <v>439.53</v>
      </c>
      <c r="AA247" s="295">
        <v>439.53</v>
      </c>
      <c r="AB247" s="295">
        <v>439.53</v>
      </c>
      <c r="AC247" s="295">
        <f t="shared" si="33"/>
        <v>5274.3599999999979</v>
      </c>
      <c r="AE247" s="305">
        <v>0.35</v>
      </c>
      <c r="AF247" s="305">
        <v>0.35</v>
      </c>
      <c r="AG247" s="305">
        <v>0.35</v>
      </c>
      <c r="AH247" s="305">
        <v>0.35</v>
      </c>
      <c r="AI247" s="305">
        <v>0.35</v>
      </c>
      <c r="AJ247" s="305">
        <v>0.35</v>
      </c>
      <c r="AK247" s="305">
        <f t="shared" si="37"/>
        <v>0.35</v>
      </c>
      <c r="AL247" s="305">
        <f t="shared" si="37"/>
        <v>0.35</v>
      </c>
      <c r="AM247" s="305">
        <f t="shared" si="37"/>
        <v>0.35</v>
      </c>
      <c r="AN247" s="305">
        <f t="shared" si="37"/>
        <v>0.35</v>
      </c>
      <c r="AO247" s="305">
        <f t="shared" si="37"/>
        <v>0.35</v>
      </c>
      <c r="AP247" s="305">
        <f t="shared" si="37"/>
        <v>0.35</v>
      </c>
      <c r="AQ247" s="295">
        <f t="shared" si="34"/>
        <v>4.2</v>
      </c>
      <c r="AR247" s="305">
        <f t="shared" si="38"/>
        <v>0.31</v>
      </c>
      <c r="AS247" s="305">
        <f t="shared" si="38"/>
        <v>0.31</v>
      </c>
      <c r="AT247" s="305">
        <f t="shared" si="38"/>
        <v>0.31</v>
      </c>
      <c r="AU247" s="305">
        <f t="shared" si="36"/>
        <v>0.31</v>
      </c>
      <c r="AV247" s="305">
        <f t="shared" si="36"/>
        <v>0.31</v>
      </c>
      <c r="AW247" s="305">
        <f t="shared" si="36"/>
        <v>0.31</v>
      </c>
      <c r="AX247" s="305">
        <f t="shared" si="36"/>
        <v>0.31</v>
      </c>
      <c r="AY247" s="305">
        <f t="shared" si="36"/>
        <v>0.31</v>
      </c>
      <c r="AZ247" s="305">
        <f t="shared" si="36"/>
        <v>0.31</v>
      </c>
      <c r="BA247" s="305">
        <f t="shared" si="30"/>
        <v>0.31</v>
      </c>
      <c r="BB247" s="305">
        <f t="shared" si="30"/>
        <v>0.31</v>
      </c>
      <c r="BC247" s="305">
        <f t="shared" si="30"/>
        <v>0.31</v>
      </c>
      <c r="BD247" s="295">
        <f t="shared" si="35"/>
        <v>3.72</v>
      </c>
    </row>
    <row r="248" spans="1:56" x14ac:dyDescent="0.3">
      <c r="A248" s="293" t="s">
        <v>646</v>
      </c>
      <c r="B248" s="304">
        <v>9.5999999999999992E-3</v>
      </c>
      <c r="C248" s="304">
        <v>8.6E-3</v>
      </c>
      <c r="D248" s="295">
        <v>2118631.2200000002</v>
      </c>
      <c r="E248" s="295">
        <v>2118631.2200000002</v>
      </c>
      <c r="F248" s="295">
        <v>2118631.2200000002</v>
      </c>
      <c r="G248" s="295">
        <v>2118631.2200000002</v>
      </c>
      <c r="H248" s="295">
        <v>2118631.2200000002</v>
      </c>
      <c r="I248" s="295">
        <v>2118631.2200000002</v>
      </c>
      <c r="J248" s="295">
        <v>2118631.2200000002</v>
      </c>
      <c r="K248" s="295">
        <v>2118631.2200000002</v>
      </c>
      <c r="L248" s="295">
        <v>2118631.2200000002</v>
      </c>
      <c r="M248" s="295">
        <v>2118631.2200000002</v>
      </c>
      <c r="N248" s="295">
        <v>2118631.2200000002</v>
      </c>
      <c r="O248" s="295">
        <v>2118631.2200000002</v>
      </c>
      <c r="P248" s="295">
        <f t="shared" si="32"/>
        <v>25423574.639999997</v>
      </c>
      <c r="Q248" s="295">
        <v>2118631.2200000002</v>
      </c>
      <c r="R248" s="295">
        <v>2118631.2200000002</v>
      </c>
      <c r="S248" s="295">
        <v>2118631.2200000002</v>
      </c>
      <c r="T248" s="295">
        <v>2118631.2200000002</v>
      </c>
      <c r="U248" s="295">
        <v>2118631.2200000002</v>
      </c>
      <c r="V248" s="295">
        <v>2118631.2200000002</v>
      </c>
      <c r="W248" s="295">
        <v>2118631.2200000002</v>
      </c>
      <c r="X248" s="295">
        <v>2118631.2200000002</v>
      </c>
      <c r="Y248" s="295">
        <v>2118631.2200000002</v>
      </c>
      <c r="Z248" s="295">
        <v>2118631.2200000002</v>
      </c>
      <c r="AA248" s="295">
        <v>2118631.2200000002</v>
      </c>
      <c r="AB248" s="295">
        <v>2118631.2200000002</v>
      </c>
      <c r="AC248" s="295">
        <f t="shared" si="33"/>
        <v>25423574.639999997</v>
      </c>
      <c r="AE248" s="305">
        <v>1694.9</v>
      </c>
      <c r="AF248" s="305">
        <v>1694.9</v>
      </c>
      <c r="AG248" s="305">
        <v>1694.9</v>
      </c>
      <c r="AH248" s="305">
        <v>1694.9</v>
      </c>
      <c r="AI248" s="305">
        <v>1694.9</v>
      </c>
      <c r="AJ248" s="305">
        <v>1694.9</v>
      </c>
      <c r="AK248" s="305">
        <f t="shared" si="37"/>
        <v>1694.9</v>
      </c>
      <c r="AL248" s="305">
        <f t="shared" si="37"/>
        <v>1694.9</v>
      </c>
      <c r="AM248" s="305">
        <f t="shared" si="37"/>
        <v>1694.9</v>
      </c>
      <c r="AN248" s="305">
        <f t="shared" si="37"/>
        <v>1694.9</v>
      </c>
      <c r="AO248" s="305">
        <f t="shared" si="37"/>
        <v>1694.9</v>
      </c>
      <c r="AP248" s="305">
        <f t="shared" si="37"/>
        <v>1694.9</v>
      </c>
      <c r="AQ248" s="295">
        <f t="shared" si="34"/>
        <v>20338.800000000003</v>
      </c>
      <c r="AR248" s="305">
        <f t="shared" si="38"/>
        <v>1518.35</v>
      </c>
      <c r="AS248" s="305">
        <f t="shared" si="38"/>
        <v>1518.35</v>
      </c>
      <c r="AT248" s="305">
        <f t="shared" si="38"/>
        <v>1518.35</v>
      </c>
      <c r="AU248" s="305">
        <f t="shared" si="36"/>
        <v>1518.35</v>
      </c>
      <c r="AV248" s="305">
        <f t="shared" si="36"/>
        <v>1518.35</v>
      </c>
      <c r="AW248" s="305">
        <f t="shared" si="36"/>
        <v>1518.35</v>
      </c>
      <c r="AX248" s="305">
        <f t="shared" si="36"/>
        <v>1518.35</v>
      </c>
      <c r="AY248" s="305">
        <f t="shared" si="36"/>
        <v>1518.35</v>
      </c>
      <c r="AZ248" s="305">
        <f t="shared" si="36"/>
        <v>1518.35</v>
      </c>
      <c r="BA248" s="305">
        <f t="shared" si="30"/>
        <v>1518.35</v>
      </c>
      <c r="BB248" s="305">
        <f t="shared" si="30"/>
        <v>1518.35</v>
      </c>
      <c r="BC248" s="305">
        <f t="shared" si="30"/>
        <v>1518.35</v>
      </c>
      <c r="BD248" s="295">
        <f t="shared" si="35"/>
        <v>18220.2</v>
      </c>
    </row>
    <row r="249" spans="1:56" x14ac:dyDescent="0.3">
      <c r="A249" s="293" t="s">
        <v>647</v>
      </c>
      <c r="B249" s="304">
        <v>0</v>
      </c>
      <c r="C249" s="304">
        <v>0</v>
      </c>
      <c r="D249" s="295">
        <v>2244349.5699999998</v>
      </c>
      <c r="E249" s="295">
        <v>2244349.5699999998</v>
      </c>
      <c r="F249" s="295">
        <v>2244349.5699999998</v>
      </c>
      <c r="G249" s="295">
        <v>2244349.5699999998</v>
      </c>
      <c r="H249" s="295">
        <v>2244349.5699999998</v>
      </c>
      <c r="I249" s="295">
        <v>2244349.5699999998</v>
      </c>
      <c r="J249" s="295">
        <v>2244349.5699999998</v>
      </c>
      <c r="K249" s="295">
        <v>2244349.5699999998</v>
      </c>
      <c r="L249" s="295">
        <v>2244349.5699999998</v>
      </c>
      <c r="M249" s="295">
        <v>2244349.5699999998</v>
      </c>
      <c r="N249" s="295">
        <v>2244349.5699999998</v>
      </c>
      <c r="O249" s="295">
        <v>2244349.5699999998</v>
      </c>
      <c r="P249" s="295">
        <f t="shared" si="32"/>
        <v>26932194.84</v>
      </c>
      <c r="Q249" s="295">
        <v>2244349.5699999998</v>
      </c>
      <c r="R249" s="295">
        <v>2244349.5699999998</v>
      </c>
      <c r="S249" s="295">
        <v>2244349.5699999998</v>
      </c>
      <c r="T249" s="295">
        <v>2244349.5699999998</v>
      </c>
      <c r="U249" s="295">
        <v>2244349.5699999998</v>
      </c>
      <c r="V249" s="295">
        <v>2244349.5699999998</v>
      </c>
      <c r="W249" s="295">
        <v>2244349.5699999998</v>
      </c>
      <c r="X249" s="295">
        <v>2244349.5699999998</v>
      </c>
      <c r="Y249" s="295">
        <v>2244349.5699999998</v>
      </c>
      <c r="Z249" s="295">
        <v>2244349.5699999998</v>
      </c>
      <c r="AA249" s="295">
        <v>2244349.5699999998</v>
      </c>
      <c r="AB249" s="295">
        <v>2244349.5699999998</v>
      </c>
      <c r="AC249" s="295">
        <f t="shared" si="33"/>
        <v>26932194.84</v>
      </c>
      <c r="AE249" s="305">
        <v>0</v>
      </c>
      <c r="AF249" s="305">
        <v>0</v>
      </c>
      <c r="AG249" s="305">
        <v>0</v>
      </c>
      <c r="AH249" s="305">
        <v>0</v>
      </c>
      <c r="AI249" s="305">
        <v>0</v>
      </c>
      <c r="AJ249" s="305">
        <v>0</v>
      </c>
      <c r="AK249" s="305">
        <f t="shared" si="37"/>
        <v>0</v>
      </c>
      <c r="AL249" s="305">
        <f t="shared" si="37"/>
        <v>0</v>
      </c>
      <c r="AM249" s="305">
        <f t="shared" si="37"/>
        <v>0</v>
      </c>
      <c r="AN249" s="305">
        <f t="shared" si="37"/>
        <v>0</v>
      </c>
      <c r="AO249" s="305">
        <f t="shared" si="37"/>
        <v>0</v>
      </c>
      <c r="AP249" s="305">
        <f t="shared" si="37"/>
        <v>0</v>
      </c>
      <c r="AQ249" s="295">
        <f t="shared" si="34"/>
        <v>0</v>
      </c>
      <c r="AR249" s="305">
        <f t="shared" si="38"/>
        <v>0</v>
      </c>
      <c r="AS249" s="305">
        <f t="shared" si="38"/>
        <v>0</v>
      </c>
      <c r="AT249" s="305">
        <f t="shared" si="38"/>
        <v>0</v>
      </c>
      <c r="AU249" s="305">
        <f t="shared" si="36"/>
        <v>0</v>
      </c>
      <c r="AV249" s="305">
        <f t="shared" si="36"/>
        <v>0</v>
      </c>
      <c r="AW249" s="305">
        <f t="shared" si="36"/>
        <v>0</v>
      </c>
      <c r="AX249" s="305">
        <f t="shared" si="36"/>
        <v>0</v>
      </c>
      <c r="AY249" s="305">
        <f t="shared" si="36"/>
        <v>0</v>
      </c>
      <c r="AZ249" s="305">
        <f t="shared" si="36"/>
        <v>0</v>
      </c>
      <c r="BA249" s="305">
        <f t="shared" si="30"/>
        <v>0</v>
      </c>
      <c r="BB249" s="305">
        <f t="shared" si="30"/>
        <v>0</v>
      </c>
      <c r="BC249" s="305">
        <f t="shared" si="30"/>
        <v>0</v>
      </c>
      <c r="BD249" s="295">
        <f t="shared" si="35"/>
        <v>0</v>
      </c>
    </row>
    <row r="250" spans="1:56" x14ac:dyDescent="0.3">
      <c r="A250" s="293" t="s">
        <v>648</v>
      </c>
      <c r="B250" s="304">
        <v>0</v>
      </c>
      <c r="C250" s="304">
        <v>0</v>
      </c>
      <c r="D250" s="295">
        <v>115920.5</v>
      </c>
      <c r="E250" s="295">
        <v>115920.5</v>
      </c>
      <c r="F250" s="295">
        <v>115920.5</v>
      </c>
      <c r="G250" s="295">
        <v>115920.5</v>
      </c>
      <c r="H250" s="295">
        <v>115920.5</v>
      </c>
      <c r="I250" s="295">
        <v>115920.5</v>
      </c>
      <c r="J250" s="295">
        <v>115920.5</v>
      </c>
      <c r="K250" s="295">
        <v>115920.5</v>
      </c>
      <c r="L250" s="295">
        <v>115920.5</v>
      </c>
      <c r="M250" s="295">
        <v>115920.5</v>
      </c>
      <c r="N250" s="295">
        <v>115920.5</v>
      </c>
      <c r="O250" s="295">
        <v>115920.5</v>
      </c>
      <c r="P250" s="295">
        <f t="shared" si="32"/>
        <v>1391046</v>
      </c>
      <c r="Q250" s="295">
        <v>115920.5</v>
      </c>
      <c r="R250" s="295">
        <v>115920.5</v>
      </c>
      <c r="S250" s="295">
        <v>115920.5</v>
      </c>
      <c r="T250" s="295">
        <v>115920.5</v>
      </c>
      <c r="U250" s="295">
        <v>115920.5</v>
      </c>
      <c r="V250" s="295">
        <v>115920.5</v>
      </c>
      <c r="W250" s="295">
        <v>115920.5</v>
      </c>
      <c r="X250" s="295">
        <v>115920.5</v>
      </c>
      <c r="Y250" s="295">
        <v>115920.5</v>
      </c>
      <c r="Z250" s="295">
        <v>115920.5</v>
      </c>
      <c r="AA250" s="295">
        <v>115920.5</v>
      </c>
      <c r="AB250" s="295">
        <v>115920.5</v>
      </c>
      <c r="AC250" s="295">
        <f t="shared" si="33"/>
        <v>1391046</v>
      </c>
      <c r="AE250" s="305">
        <v>0</v>
      </c>
      <c r="AF250" s="305">
        <v>0</v>
      </c>
      <c r="AG250" s="305">
        <v>0</v>
      </c>
      <c r="AH250" s="305">
        <v>0</v>
      </c>
      <c r="AI250" s="305">
        <v>0</v>
      </c>
      <c r="AJ250" s="305">
        <v>0</v>
      </c>
      <c r="AK250" s="305">
        <f t="shared" si="37"/>
        <v>0</v>
      </c>
      <c r="AL250" s="305">
        <f t="shared" si="37"/>
        <v>0</v>
      </c>
      <c r="AM250" s="305">
        <f t="shared" si="37"/>
        <v>0</v>
      </c>
      <c r="AN250" s="305">
        <f t="shared" si="37"/>
        <v>0</v>
      </c>
      <c r="AO250" s="305">
        <f t="shared" si="37"/>
        <v>0</v>
      </c>
      <c r="AP250" s="305">
        <f t="shared" si="37"/>
        <v>0</v>
      </c>
      <c r="AQ250" s="295">
        <f t="shared" si="34"/>
        <v>0</v>
      </c>
      <c r="AR250" s="305">
        <f t="shared" si="38"/>
        <v>0</v>
      </c>
      <c r="AS250" s="305">
        <f t="shared" si="38"/>
        <v>0</v>
      </c>
      <c r="AT250" s="305">
        <f t="shared" si="38"/>
        <v>0</v>
      </c>
      <c r="AU250" s="305">
        <f t="shared" si="36"/>
        <v>0</v>
      </c>
      <c r="AV250" s="305">
        <f t="shared" si="36"/>
        <v>0</v>
      </c>
      <c r="AW250" s="305">
        <f t="shared" si="36"/>
        <v>0</v>
      </c>
      <c r="AX250" s="305">
        <f t="shared" si="36"/>
        <v>0</v>
      </c>
      <c r="AY250" s="305">
        <f t="shared" si="36"/>
        <v>0</v>
      </c>
      <c r="AZ250" s="305">
        <f t="shared" si="36"/>
        <v>0</v>
      </c>
      <c r="BA250" s="305">
        <f t="shared" si="30"/>
        <v>0</v>
      </c>
      <c r="BB250" s="305">
        <f t="shared" si="30"/>
        <v>0</v>
      </c>
      <c r="BC250" s="305">
        <f t="shared" si="30"/>
        <v>0</v>
      </c>
      <c r="BD250" s="295">
        <f t="shared" si="35"/>
        <v>0</v>
      </c>
    </row>
    <row r="251" spans="1:56" x14ac:dyDescent="0.3">
      <c r="A251" s="293" t="s">
        <v>649</v>
      </c>
      <c r="B251" s="304">
        <v>1.7500000000000002E-2</v>
      </c>
      <c r="C251" s="304">
        <v>1.66E-2</v>
      </c>
      <c r="D251" s="295">
        <v>22465389.620000001</v>
      </c>
      <c r="E251" s="295">
        <v>22560118.760000002</v>
      </c>
      <c r="F251" s="295">
        <v>22668268.710000001</v>
      </c>
      <c r="G251" s="295">
        <v>24241555.609999999</v>
      </c>
      <c r="H251" s="295">
        <v>25801421.710000001</v>
      </c>
      <c r="I251" s="295">
        <v>25797602.129999999</v>
      </c>
      <c r="J251" s="295">
        <v>25793782.550000001</v>
      </c>
      <c r="K251" s="295">
        <v>25793782.550000001</v>
      </c>
      <c r="L251" s="295">
        <v>25793782.550000001</v>
      </c>
      <c r="M251" s="295">
        <v>25793782.550000001</v>
      </c>
      <c r="N251" s="295">
        <v>25793782.550000001</v>
      </c>
      <c r="O251" s="295">
        <v>25793782.550000001</v>
      </c>
      <c r="P251" s="295">
        <f t="shared" si="32"/>
        <v>298297051.84000003</v>
      </c>
      <c r="Q251" s="295">
        <v>25793782.550000001</v>
      </c>
      <c r="R251" s="295">
        <v>25793782.550000001</v>
      </c>
      <c r="S251" s="295">
        <v>25793782.550000001</v>
      </c>
      <c r="T251" s="295">
        <v>25793782.550000001</v>
      </c>
      <c r="U251" s="295">
        <v>25793782.550000001</v>
      </c>
      <c r="V251" s="295">
        <v>25793782.550000001</v>
      </c>
      <c r="W251" s="295">
        <v>25793782.550000001</v>
      </c>
      <c r="X251" s="295">
        <v>25793782.550000001</v>
      </c>
      <c r="Y251" s="295">
        <v>25793782.550000001</v>
      </c>
      <c r="Z251" s="295">
        <v>25793782.550000001</v>
      </c>
      <c r="AA251" s="295">
        <v>25793782.550000001</v>
      </c>
      <c r="AB251" s="295">
        <v>25793782.550000001</v>
      </c>
      <c r="AC251" s="295">
        <f t="shared" si="33"/>
        <v>309525390.60000008</v>
      </c>
      <c r="AE251" s="305">
        <v>32762.03</v>
      </c>
      <c r="AF251" s="305">
        <v>32900.17</v>
      </c>
      <c r="AG251" s="305">
        <v>33057.89</v>
      </c>
      <c r="AH251" s="305">
        <v>35352.26</v>
      </c>
      <c r="AI251" s="305">
        <v>37627.07</v>
      </c>
      <c r="AJ251" s="305">
        <v>37621.5</v>
      </c>
      <c r="AK251" s="305">
        <f t="shared" si="37"/>
        <v>37615.93</v>
      </c>
      <c r="AL251" s="305">
        <f t="shared" si="37"/>
        <v>37615.93</v>
      </c>
      <c r="AM251" s="305">
        <f t="shared" si="37"/>
        <v>37615.93</v>
      </c>
      <c r="AN251" s="305">
        <f t="shared" si="37"/>
        <v>37615.93</v>
      </c>
      <c r="AO251" s="305">
        <f t="shared" si="37"/>
        <v>37615.93</v>
      </c>
      <c r="AP251" s="305">
        <f t="shared" si="37"/>
        <v>37615.93</v>
      </c>
      <c r="AQ251" s="295">
        <f t="shared" si="34"/>
        <v>435016.5</v>
      </c>
      <c r="AR251" s="305">
        <f t="shared" si="38"/>
        <v>35681.4</v>
      </c>
      <c r="AS251" s="305">
        <f t="shared" si="38"/>
        <v>35681.4</v>
      </c>
      <c r="AT251" s="305">
        <f t="shared" si="38"/>
        <v>35681.4</v>
      </c>
      <c r="AU251" s="305">
        <f t="shared" si="36"/>
        <v>35681.4</v>
      </c>
      <c r="AV251" s="305">
        <f t="shared" si="36"/>
        <v>35681.4</v>
      </c>
      <c r="AW251" s="305">
        <f t="shared" si="36"/>
        <v>35681.4</v>
      </c>
      <c r="AX251" s="305">
        <f t="shared" si="36"/>
        <v>35681.4</v>
      </c>
      <c r="AY251" s="305">
        <f t="shared" si="36"/>
        <v>35681.4</v>
      </c>
      <c r="AZ251" s="305">
        <f t="shared" si="36"/>
        <v>35681.4</v>
      </c>
      <c r="BA251" s="305">
        <f t="shared" si="30"/>
        <v>35681.4</v>
      </c>
      <c r="BB251" s="305">
        <f t="shared" si="30"/>
        <v>35681.4</v>
      </c>
      <c r="BC251" s="305">
        <f t="shared" si="30"/>
        <v>35681.4</v>
      </c>
      <c r="BD251" s="295">
        <f t="shared" si="35"/>
        <v>428176.8000000001</v>
      </c>
    </row>
    <row r="252" spans="1:56" x14ac:dyDescent="0.3">
      <c r="A252" s="293" t="s">
        <v>650</v>
      </c>
      <c r="B252" s="304">
        <v>1.7500000000000002E-2</v>
      </c>
      <c r="C252" s="304">
        <v>1.66E-2</v>
      </c>
      <c r="D252" s="295">
        <v>1233581.54</v>
      </c>
      <c r="E252" s="295">
        <v>1229187.1200000001</v>
      </c>
      <c r="F252" s="295">
        <v>1224792.69</v>
      </c>
      <c r="G252" s="295">
        <v>1224792.69</v>
      </c>
      <c r="H252" s="295">
        <v>1224792.69</v>
      </c>
      <c r="I252" s="295">
        <v>1224792.69</v>
      </c>
      <c r="J252" s="295">
        <v>1224792.69</v>
      </c>
      <c r="K252" s="295">
        <v>1224792.69</v>
      </c>
      <c r="L252" s="295">
        <v>1224792.69</v>
      </c>
      <c r="M252" s="295">
        <v>1224792.69</v>
      </c>
      <c r="N252" s="295">
        <v>1224792.69</v>
      </c>
      <c r="O252" s="295">
        <v>1224792.69</v>
      </c>
      <c r="P252" s="295">
        <f t="shared" si="32"/>
        <v>14710695.559999997</v>
      </c>
      <c r="Q252" s="295">
        <v>1224792.69</v>
      </c>
      <c r="R252" s="295">
        <v>1224792.69</v>
      </c>
      <c r="S252" s="295">
        <v>1224792.69</v>
      </c>
      <c r="T252" s="295">
        <v>1224792.69</v>
      </c>
      <c r="U252" s="295">
        <v>1224792.69</v>
      </c>
      <c r="V252" s="295">
        <v>1224792.69</v>
      </c>
      <c r="W252" s="295">
        <v>1224792.69</v>
      </c>
      <c r="X252" s="295">
        <v>1224792.69</v>
      </c>
      <c r="Y252" s="295">
        <v>1224792.69</v>
      </c>
      <c r="Z252" s="295">
        <v>1224792.69</v>
      </c>
      <c r="AA252" s="295">
        <v>1224792.69</v>
      </c>
      <c r="AB252" s="295">
        <v>1224792.69</v>
      </c>
      <c r="AC252" s="295">
        <f t="shared" si="33"/>
        <v>14697512.279999996</v>
      </c>
      <c r="AE252" s="305">
        <v>1798.97</v>
      </c>
      <c r="AF252" s="305">
        <v>1792.56</v>
      </c>
      <c r="AG252" s="305">
        <v>1786.15</v>
      </c>
      <c r="AH252" s="305">
        <v>1786.15</v>
      </c>
      <c r="AI252" s="305">
        <v>1786.15</v>
      </c>
      <c r="AJ252" s="305">
        <v>1786.15</v>
      </c>
      <c r="AK252" s="305">
        <f t="shared" si="37"/>
        <v>1786.16</v>
      </c>
      <c r="AL252" s="305">
        <f t="shared" si="37"/>
        <v>1786.16</v>
      </c>
      <c r="AM252" s="305">
        <f t="shared" si="37"/>
        <v>1786.16</v>
      </c>
      <c r="AN252" s="305">
        <f t="shared" si="37"/>
        <v>1786.16</v>
      </c>
      <c r="AO252" s="305">
        <f t="shared" si="37"/>
        <v>1786.16</v>
      </c>
      <c r="AP252" s="305">
        <f t="shared" si="37"/>
        <v>1786.16</v>
      </c>
      <c r="AQ252" s="295">
        <f t="shared" si="34"/>
        <v>21453.09</v>
      </c>
      <c r="AR252" s="305">
        <f t="shared" si="38"/>
        <v>1694.3</v>
      </c>
      <c r="AS252" s="305">
        <f t="shared" si="38"/>
        <v>1694.3</v>
      </c>
      <c r="AT252" s="305">
        <f t="shared" si="38"/>
        <v>1694.3</v>
      </c>
      <c r="AU252" s="305">
        <f t="shared" si="36"/>
        <v>1694.3</v>
      </c>
      <c r="AV252" s="305">
        <f t="shared" si="36"/>
        <v>1694.3</v>
      </c>
      <c r="AW252" s="305">
        <f t="shared" si="36"/>
        <v>1694.3</v>
      </c>
      <c r="AX252" s="305">
        <f t="shared" si="36"/>
        <v>1694.3</v>
      </c>
      <c r="AY252" s="305">
        <f t="shared" si="36"/>
        <v>1694.3</v>
      </c>
      <c r="AZ252" s="305">
        <f t="shared" si="36"/>
        <v>1694.3</v>
      </c>
      <c r="BA252" s="305">
        <f t="shared" si="36"/>
        <v>1694.3</v>
      </c>
      <c r="BB252" s="305">
        <f t="shared" si="36"/>
        <v>1694.3</v>
      </c>
      <c r="BC252" s="305">
        <f t="shared" si="36"/>
        <v>1694.3</v>
      </c>
      <c r="BD252" s="295">
        <f t="shared" si="35"/>
        <v>20331.599999999995</v>
      </c>
    </row>
    <row r="253" spans="1:56" x14ac:dyDescent="0.3">
      <c r="A253" s="293" t="s">
        <v>651</v>
      </c>
      <c r="B253" s="304">
        <v>1.7500000000000002E-2</v>
      </c>
      <c r="C253" s="304">
        <v>1.66E-2</v>
      </c>
      <c r="D253" s="295">
        <v>1617920.16</v>
      </c>
      <c r="E253" s="295">
        <v>1617920.16</v>
      </c>
      <c r="F253" s="295">
        <v>1617920.16</v>
      </c>
      <c r="G253" s="295">
        <v>1617920.16</v>
      </c>
      <c r="H253" s="295">
        <v>1617920.16</v>
      </c>
      <c r="I253" s="295">
        <v>1617920.16</v>
      </c>
      <c r="J253" s="295">
        <v>1617920.16</v>
      </c>
      <c r="K253" s="295">
        <v>1617920.16</v>
      </c>
      <c r="L253" s="295">
        <v>1617920.16</v>
      </c>
      <c r="M253" s="295">
        <v>1617920.16</v>
      </c>
      <c r="N253" s="295">
        <v>1617920.16</v>
      </c>
      <c r="O253" s="295">
        <v>1617920.16</v>
      </c>
      <c r="P253" s="295">
        <f t="shared" si="32"/>
        <v>19415041.919999998</v>
      </c>
      <c r="Q253" s="295">
        <v>1617920.16</v>
      </c>
      <c r="R253" s="295">
        <v>1617920.16</v>
      </c>
      <c r="S253" s="295">
        <v>1617920.16</v>
      </c>
      <c r="T253" s="295">
        <v>1617920.16</v>
      </c>
      <c r="U253" s="295">
        <v>1617920.16</v>
      </c>
      <c r="V253" s="295">
        <v>1617920.16</v>
      </c>
      <c r="W253" s="295">
        <v>1617920.16</v>
      </c>
      <c r="X253" s="295">
        <v>1617920.16</v>
      </c>
      <c r="Y253" s="295">
        <v>1617920.16</v>
      </c>
      <c r="Z253" s="295">
        <v>1617920.16</v>
      </c>
      <c r="AA253" s="295">
        <v>1617920.16</v>
      </c>
      <c r="AB253" s="295">
        <v>1617920.16</v>
      </c>
      <c r="AC253" s="295">
        <f t="shared" si="33"/>
        <v>19415041.919999998</v>
      </c>
      <c r="AE253" s="305">
        <v>2359.46</v>
      </c>
      <c r="AF253" s="305">
        <v>2359.46</v>
      </c>
      <c r="AG253" s="305">
        <v>2359.46</v>
      </c>
      <c r="AH253" s="305">
        <v>2359.46</v>
      </c>
      <c r="AI253" s="305">
        <v>2359.46</v>
      </c>
      <c r="AJ253" s="305">
        <v>2359.46</v>
      </c>
      <c r="AK253" s="305">
        <f t="shared" si="37"/>
        <v>2359.4699999999998</v>
      </c>
      <c r="AL253" s="305">
        <f t="shared" si="37"/>
        <v>2359.4699999999998</v>
      </c>
      <c r="AM253" s="305">
        <f t="shared" si="37"/>
        <v>2359.4699999999998</v>
      </c>
      <c r="AN253" s="305">
        <f t="shared" si="37"/>
        <v>2359.4699999999998</v>
      </c>
      <c r="AO253" s="305">
        <f t="shared" si="37"/>
        <v>2359.4699999999998</v>
      </c>
      <c r="AP253" s="305">
        <f t="shared" si="37"/>
        <v>2359.4699999999998</v>
      </c>
      <c r="AQ253" s="295">
        <f t="shared" si="34"/>
        <v>28313.580000000005</v>
      </c>
      <c r="AR253" s="305">
        <f t="shared" si="38"/>
        <v>2238.12</v>
      </c>
      <c r="AS253" s="305">
        <f t="shared" si="38"/>
        <v>2238.12</v>
      </c>
      <c r="AT253" s="305">
        <f t="shared" si="38"/>
        <v>2238.12</v>
      </c>
      <c r="AU253" s="305">
        <f t="shared" si="36"/>
        <v>2238.12</v>
      </c>
      <c r="AV253" s="305">
        <f t="shared" si="36"/>
        <v>2238.12</v>
      </c>
      <c r="AW253" s="305">
        <f t="shared" si="36"/>
        <v>2238.12</v>
      </c>
      <c r="AX253" s="305">
        <f t="shared" si="36"/>
        <v>2238.12</v>
      </c>
      <c r="AY253" s="305">
        <f t="shared" si="36"/>
        <v>2238.12</v>
      </c>
      <c r="AZ253" s="305">
        <f t="shared" si="36"/>
        <v>2238.12</v>
      </c>
      <c r="BA253" s="305">
        <f t="shared" si="36"/>
        <v>2238.12</v>
      </c>
      <c r="BB253" s="305">
        <f t="shared" si="36"/>
        <v>2238.12</v>
      </c>
      <c r="BC253" s="305">
        <f t="shared" si="36"/>
        <v>2238.12</v>
      </c>
      <c r="BD253" s="295">
        <f t="shared" si="35"/>
        <v>26857.439999999991</v>
      </c>
    </row>
    <row r="254" spans="1:56" x14ac:dyDescent="0.3">
      <c r="A254" s="293" t="s">
        <v>652</v>
      </c>
      <c r="B254" s="304">
        <v>1.5800000000000002E-2</v>
      </c>
      <c r="C254" s="304">
        <v>1.83E-2</v>
      </c>
      <c r="D254" s="295">
        <v>193226.01</v>
      </c>
      <c r="E254" s="295">
        <v>193226.01</v>
      </c>
      <c r="F254" s="295">
        <v>193226.01</v>
      </c>
      <c r="G254" s="295">
        <v>193226.01</v>
      </c>
      <c r="H254" s="295">
        <v>193226.01</v>
      </c>
      <c r="I254" s="295">
        <v>193226.01</v>
      </c>
      <c r="J254" s="295">
        <v>193226.01</v>
      </c>
      <c r="K254" s="295">
        <v>193226.01</v>
      </c>
      <c r="L254" s="295">
        <v>193226.01</v>
      </c>
      <c r="M254" s="295">
        <v>193226.01</v>
      </c>
      <c r="N254" s="295">
        <v>193226.01</v>
      </c>
      <c r="O254" s="295">
        <v>193226.01</v>
      </c>
      <c r="P254" s="295">
        <f t="shared" si="32"/>
        <v>2318712.12</v>
      </c>
      <c r="Q254" s="295">
        <v>193226.01</v>
      </c>
      <c r="R254" s="295">
        <v>193226.01</v>
      </c>
      <c r="S254" s="295">
        <v>193226.01</v>
      </c>
      <c r="T254" s="295">
        <v>193226.01</v>
      </c>
      <c r="U254" s="295">
        <v>193226.01</v>
      </c>
      <c r="V254" s="295">
        <v>193226.01</v>
      </c>
      <c r="W254" s="295">
        <v>193226.01</v>
      </c>
      <c r="X254" s="295">
        <v>193226.01</v>
      </c>
      <c r="Y254" s="295">
        <v>193226.01</v>
      </c>
      <c r="Z254" s="295">
        <v>193226.01</v>
      </c>
      <c r="AA254" s="295">
        <v>193226.01</v>
      </c>
      <c r="AB254" s="295">
        <v>193226.01</v>
      </c>
      <c r="AC254" s="295">
        <f t="shared" si="33"/>
        <v>2318712.12</v>
      </c>
      <c r="AE254" s="305">
        <v>254.42</v>
      </c>
      <c r="AF254" s="305">
        <v>254.42</v>
      </c>
      <c r="AG254" s="305">
        <v>254.42</v>
      </c>
      <c r="AH254" s="305">
        <v>254.42</v>
      </c>
      <c r="AI254" s="305">
        <v>254.42</v>
      </c>
      <c r="AJ254" s="305">
        <v>254.42</v>
      </c>
      <c r="AK254" s="305">
        <f t="shared" si="37"/>
        <v>254.41</v>
      </c>
      <c r="AL254" s="305">
        <f t="shared" si="37"/>
        <v>254.41</v>
      </c>
      <c r="AM254" s="305">
        <f t="shared" si="37"/>
        <v>254.41</v>
      </c>
      <c r="AN254" s="305">
        <f t="shared" si="37"/>
        <v>254.41</v>
      </c>
      <c r="AO254" s="305">
        <f t="shared" si="37"/>
        <v>254.41</v>
      </c>
      <c r="AP254" s="305">
        <f t="shared" si="37"/>
        <v>254.41</v>
      </c>
      <c r="AQ254" s="295">
        <f t="shared" si="34"/>
        <v>3052.9799999999996</v>
      </c>
      <c r="AR254" s="305">
        <f t="shared" si="38"/>
        <v>294.67</v>
      </c>
      <c r="AS254" s="305">
        <f t="shared" si="38"/>
        <v>294.67</v>
      </c>
      <c r="AT254" s="305">
        <f t="shared" si="38"/>
        <v>294.67</v>
      </c>
      <c r="AU254" s="305">
        <f t="shared" si="36"/>
        <v>294.67</v>
      </c>
      <c r="AV254" s="305">
        <f t="shared" si="36"/>
        <v>294.67</v>
      </c>
      <c r="AW254" s="305">
        <f t="shared" si="36"/>
        <v>294.67</v>
      </c>
      <c r="AX254" s="305">
        <f t="shared" si="36"/>
        <v>294.67</v>
      </c>
      <c r="AY254" s="305">
        <f t="shared" si="36"/>
        <v>294.67</v>
      </c>
      <c r="AZ254" s="305">
        <f t="shared" si="36"/>
        <v>294.67</v>
      </c>
      <c r="BA254" s="305">
        <f t="shared" si="36"/>
        <v>294.67</v>
      </c>
      <c r="BB254" s="305">
        <f t="shared" si="36"/>
        <v>294.67</v>
      </c>
      <c r="BC254" s="305">
        <f t="shared" si="36"/>
        <v>294.67</v>
      </c>
      <c r="BD254" s="295">
        <f t="shared" si="35"/>
        <v>3536.0400000000004</v>
      </c>
    </row>
    <row r="255" spans="1:56" x14ac:dyDescent="0.3">
      <c r="A255" s="293" t="s">
        <v>653</v>
      </c>
      <c r="B255" s="304">
        <v>1.67E-2</v>
      </c>
      <c r="C255" s="304">
        <v>1.9E-2</v>
      </c>
      <c r="D255" s="295">
        <v>238092746.94</v>
      </c>
      <c r="E255" s="295">
        <v>238552099.13999999</v>
      </c>
      <c r="F255" s="295">
        <v>239060546.22999999</v>
      </c>
      <c r="G255" s="295">
        <v>243905129.08000001</v>
      </c>
      <c r="H255" s="295">
        <v>247986617.50999999</v>
      </c>
      <c r="I255" s="295">
        <v>247649873.5</v>
      </c>
      <c r="J255" s="295">
        <v>252289934.70499998</v>
      </c>
      <c r="K255" s="295">
        <v>258964687.72999999</v>
      </c>
      <c r="L255" s="295">
        <v>262281684.05999997</v>
      </c>
      <c r="M255" s="295">
        <v>267060485.86499998</v>
      </c>
      <c r="N255" s="295">
        <v>270525266.01999998</v>
      </c>
      <c r="O255" s="295">
        <v>270447728.77499998</v>
      </c>
      <c r="P255" s="295">
        <f t="shared" si="32"/>
        <v>3036816799.5549998</v>
      </c>
      <c r="Q255" s="295">
        <v>272655712.48499995</v>
      </c>
      <c r="R255" s="295">
        <v>273483936.08999991</v>
      </c>
      <c r="S255" s="295">
        <v>274379977.74499989</v>
      </c>
      <c r="T255" s="295">
        <v>275116343.59499991</v>
      </c>
      <c r="U255" s="295">
        <v>275855218.40499991</v>
      </c>
      <c r="V255" s="295">
        <v>285338100.3549999</v>
      </c>
      <c r="W255" s="295">
        <v>294454399.06999993</v>
      </c>
      <c r="X255" s="295">
        <v>294262548.56999993</v>
      </c>
      <c r="Y255" s="295">
        <v>294048778.69499993</v>
      </c>
      <c r="Z255" s="295">
        <v>294611052.48499995</v>
      </c>
      <c r="AA255" s="295">
        <v>295577298.17999989</v>
      </c>
      <c r="AB255" s="295">
        <v>298328886.15999991</v>
      </c>
      <c r="AC255" s="295">
        <f t="shared" si="33"/>
        <v>3428112251.8349991</v>
      </c>
      <c r="AE255" s="305">
        <v>331345.74</v>
      </c>
      <c r="AF255" s="305">
        <v>331985</v>
      </c>
      <c r="AG255" s="305">
        <v>332692.59000000003</v>
      </c>
      <c r="AH255" s="305">
        <v>339434.63999999996</v>
      </c>
      <c r="AI255" s="305">
        <v>345114.69999999995</v>
      </c>
      <c r="AJ255" s="305">
        <v>344646.08</v>
      </c>
      <c r="AK255" s="305">
        <f t="shared" si="37"/>
        <v>351103.49</v>
      </c>
      <c r="AL255" s="305">
        <f t="shared" si="37"/>
        <v>360392.52</v>
      </c>
      <c r="AM255" s="305">
        <f t="shared" si="37"/>
        <v>365008.68</v>
      </c>
      <c r="AN255" s="305">
        <f t="shared" si="37"/>
        <v>371659.18</v>
      </c>
      <c r="AO255" s="305">
        <f t="shared" si="37"/>
        <v>376481</v>
      </c>
      <c r="AP255" s="305">
        <f t="shared" si="37"/>
        <v>376373.09</v>
      </c>
      <c r="AQ255" s="295">
        <f t="shared" si="34"/>
        <v>4226236.7100000009</v>
      </c>
      <c r="AR255" s="305">
        <f t="shared" si="38"/>
        <v>431704.88</v>
      </c>
      <c r="AS255" s="305">
        <f t="shared" si="38"/>
        <v>433016.23</v>
      </c>
      <c r="AT255" s="305">
        <f t="shared" si="38"/>
        <v>434434.96</v>
      </c>
      <c r="AU255" s="305">
        <f t="shared" si="36"/>
        <v>435600.88</v>
      </c>
      <c r="AV255" s="305">
        <f t="shared" si="36"/>
        <v>436770.76</v>
      </c>
      <c r="AW255" s="305">
        <f t="shared" si="36"/>
        <v>451785.33</v>
      </c>
      <c r="AX255" s="305">
        <f t="shared" si="36"/>
        <v>466219.47</v>
      </c>
      <c r="AY255" s="305">
        <f t="shared" si="36"/>
        <v>465915.7</v>
      </c>
      <c r="AZ255" s="305">
        <f t="shared" si="36"/>
        <v>465577.23</v>
      </c>
      <c r="BA255" s="305">
        <f t="shared" si="36"/>
        <v>466467.5</v>
      </c>
      <c r="BB255" s="305">
        <f t="shared" si="36"/>
        <v>467997.39</v>
      </c>
      <c r="BC255" s="305">
        <f t="shared" si="36"/>
        <v>472354.07</v>
      </c>
      <c r="BD255" s="295">
        <f t="shared" si="35"/>
        <v>5427844.3999999994</v>
      </c>
    </row>
    <row r="256" spans="1:56" x14ac:dyDescent="0.3">
      <c r="A256" s="293" t="s">
        <v>654</v>
      </c>
      <c r="B256" s="304">
        <v>1.67E-2</v>
      </c>
      <c r="C256" s="304">
        <v>1.9E-2</v>
      </c>
      <c r="D256" s="295">
        <v>21887229.539999999</v>
      </c>
      <c r="E256" s="295">
        <v>21887227.73</v>
      </c>
      <c r="F256" s="295">
        <v>21916773.859999999</v>
      </c>
      <c r="G256" s="295">
        <v>21946321.789999999</v>
      </c>
      <c r="H256" s="295">
        <v>21972245.600000001</v>
      </c>
      <c r="I256" s="295">
        <v>22012604.98</v>
      </c>
      <c r="J256" s="295">
        <v>22034407.93</v>
      </c>
      <c r="K256" s="295">
        <v>22050535.755000003</v>
      </c>
      <c r="L256" s="295">
        <v>22074425.115000002</v>
      </c>
      <c r="M256" s="295">
        <v>22127327.525000002</v>
      </c>
      <c r="N256" s="295">
        <v>22165101.02</v>
      </c>
      <c r="O256" s="295">
        <v>22165101.02</v>
      </c>
      <c r="P256" s="295">
        <f t="shared" si="32"/>
        <v>264239301.86500001</v>
      </c>
      <c r="Q256" s="295">
        <v>22165101.02</v>
      </c>
      <c r="R256" s="295">
        <v>22165101.02</v>
      </c>
      <c r="S256" s="295">
        <v>22165101.02</v>
      </c>
      <c r="T256" s="295">
        <v>22165101.02</v>
      </c>
      <c r="U256" s="295">
        <v>22165101.02</v>
      </c>
      <c r="V256" s="295">
        <v>22265141.02</v>
      </c>
      <c r="W256" s="295">
        <v>22365181.02</v>
      </c>
      <c r="X256" s="295">
        <v>22365181.02</v>
      </c>
      <c r="Y256" s="295">
        <v>22365181.02</v>
      </c>
      <c r="Z256" s="295">
        <v>22365181.02</v>
      </c>
      <c r="AA256" s="295">
        <v>22365181.02</v>
      </c>
      <c r="AB256" s="295">
        <v>22365181.02</v>
      </c>
      <c r="AC256" s="295">
        <f t="shared" si="33"/>
        <v>267281732.24000004</v>
      </c>
      <c r="AE256" s="305">
        <v>30459.719999999998</v>
      </c>
      <c r="AF256" s="305">
        <v>30459.719999999998</v>
      </c>
      <c r="AG256" s="305">
        <v>30500.85</v>
      </c>
      <c r="AH256" s="305">
        <v>30541.96</v>
      </c>
      <c r="AI256" s="305">
        <v>30578.04</v>
      </c>
      <c r="AJ256" s="305">
        <v>30634.210000000003</v>
      </c>
      <c r="AK256" s="305">
        <f t="shared" si="37"/>
        <v>30664.55</v>
      </c>
      <c r="AL256" s="305">
        <f t="shared" si="37"/>
        <v>30687</v>
      </c>
      <c r="AM256" s="305">
        <f t="shared" si="37"/>
        <v>30720.240000000002</v>
      </c>
      <c r="AN256" s="305">
        <f t="shared" si="37"/>
        <v>30793.86</v>
      </c>
      <c r="AO256" s="305">
        <f t="shared" si="37"/>
        <v>30846.43</v>
      </c>
      <c r="AP256" s="305">
        <f t="shared" si="37"/>
        <v>30846.43</v>
      </c>
      <c r="AQ256" s="295">
        <f t="shared" si="34"/>
        <v>367733.00999999995</v>
      </c>
      <c r="AR256" s="305">
        <f t="shared" si="38"/>
        <v>35094.74</v>
      </c>
      <c r="AS256" s="305">
        <f t="shared" si="38"/>
        <v>35094.74</v>
      </c>
      <c r="AT256" s="305">
        <f t="shared" si="38"/>
        <v>35094.74</v>
      </c>
      <c r="AU256" s="305">
        <f t="shared" si="36"/>
        <v>35094.74</v>
      </c>
      <c r="AV256" s="305">
        <f t="shared" si="36"/>
        <v>35094.74</v>
      </c>
      <c r="AW256" s="305">
        <f t="shared" si="36"/>
        <v>35253.14</v>
      </c>
      <c r="AX256" s="305">
        <f t="shared" si="36"/>
        <v>35411.54</v>
      </c>
      <c r="AY256" s="305">
        <f t="shared" si="36"/>
        <v>35411.54</v>
      </c>
      <c r="AZ256" s="305">
        <f t="shared" si="36"/>
        <v>35411.54</v>
      </c>
      <c r="BA256" s="305">
        <f t="shared" si="36"/>
        <v>35411.54</v>
      </c>
      <c r="BB256" s="305">
        <f t="shared" si="36"/>
        <v>35411.54</v>
      </c>
      <c r="BC256" s="305">
        <f t="shared" si="36"/>
        <v>35411.54</v>
      </c>
      <c r="BD256" s="295">
        <f t="shared" si="35"/>
        <v>423196.0799999999</v>
      </c>
    </row>
    <row r="257" spans="1:56" x14ac:dyDescent="0.3">
      <c r="A257" s="293" t="s">
        <v>655</v>
      </c>
      <c r="B257" s="304">
        <v>0</v>
      </c>
      <c r="C257" s="304">
        <v>0</v>
      </c>
      <c r="D257" s="295">
        <v>6568060.2699999996</v>
      </c>
      <c r="E257" s="295">
        <v>6566609.6500000004</v>
      </c>
      <c r="F257" s="295">
        <v>6565159.0300000003</v>
      </c>
      <c r="G257" s="295">
        <v>6565159.0300000003</v>
      </c>
      <c r="H257" s="295">
        <v>6565159.0300000003</v>
      </c>
      <c r="I257" s="295">
        <v>6565159.0300000003</v>
      </c>
      <c r="J257" s="295">
        <v>6569552.46</v>
      </c>
      <c r="K257" s="295">
        <v>6573945.8900000006</v>
      </c>
      <c r="L257" s="295">
        <v>6573945.8900000006</v>
      </c>
      <c r="M257" s="295">
        <v>6633973.2250000006</v>
      </c>
      <c r="N257" s="295">
        <v>6694000.5600000005</v>
      </c>
      <c r="O257" s="295">
        <v>6694000.5600000005</v>
      </c>
      <c r="P257" s="295">
        <f t="shared" si="32"/>
        <v>79134724.625</v>
      </c>
      <c r="Q257" s="295">
        <v>6694000.5600000005</v>
      </c>
      <c r="R257" s="295">
        <v>6694000.5600000005</v>
      </c>
      <c r="S257" s="295">
        <v>6694000.5600000005</v>
      </c>
      <c r="T257" s="295">
        <v>6694000.5600000005</v>
      </c>
      <c r="U257" s="295">
        <v>6694000.5600000005</v>
      </c>
      <c r="V257" s="295">
        <v>6834000.5650000004</v>
      </c>
      <c r="W257" s="295">
        <v>6974000.5700000003</v>
      </c>
      <c r="X257" s="295">
        <v>6974000.5700000003</v>
      </c>
      <c r="Y257" s="295">
        <v>6974000.5700000003</v>
      </c>
      <c r="Z257" s="295">
        <v>6974000.5700000003</v>
      </c>
      <c r="AA257" s="295">
        <v>6974000.5700000003</v>
      </c>
      <c r="AB257" s="295">
        <v>6974000.5700000003</v>
      </c>
      <c r="AC257" s="295">
        <f t="shared" si="33"/>
        <v>82148006.784999996</v>
      </c>
      <c r="AE257" s="305">
        <v>0</v>
      </c>
      <c r="AF257" s="305">
        <v>0</v>
      </c>
      <c r="AG257" s="305">
        <v>0</v>
      </c>
      <c r="AH257" s="305">
        <v>0</v>
      </c>
      <c r="AI257" s="305">
        <v>0</v>
      </c>
      <c r="AJ257" s="305">
        <v>0</v>
      </c>
      <c r="AK257" s="305">
        <f t="shared" si="37"/>
        <v>0</v>
      </c>
      <c r="AL257" s="305">
        <f t="shared" si="37"/>
        <v>0</v>
      </c>
      <c r="AM257" s="305">
        <f t="shared" si="37"/>
        <v>0</v>
      </c>
      <c r="AN257" s="305">
        <f t="shared" si="37"/>
        <v>0</v>
      </c>
      <c r="AO257" s="305">
        <f t="shared" si="37"/>
        <v>0</v>
      </c>
      <c r="AP257" s="305">
        <f t="shared" si="37"/>
        <v>0</v>
      </c>
      <c r="AQ257" s="295">
        <f t="shared" si="34"/>
        <v>0</v>
      </c>
      <c r="AR257" s="305">
        <f t="shared" si="38"/>
        <v>0</v>
      </c>
      <c r="AS257" s="305">
        <f t="shared" si="38"/>
        <v>0</v>
      </c>
      <c r="AT257" s="305">
        <f t="shared" si="38"/>
        <v>0</v>
      </c>
      <c r="AU257" s="305">
        <f t="shared" si="36"/>
        <v>0</v>
      </c>
      <c r="AV257" s="305">
        <f t="shared" si="36"/>
        <v>0</v>
      </c>
      <c r="AW257" s="305">
        <f t="shared" si="36"/>
        <v>0</v>
      </c>
      <c r="AX257" s="305">
        <f t="shared" si="36"/>
        <v>0</v>
      </c>
      <c r="AY257" s="305">
        <f t="shared" si="36"/>
        <v>0</v>
      </c>
      <c r="AZ257" s="305">
        <f t="shared" si="36"/>
        <v>0</v>
      </c>
      <c r="BA257" s="305">
        <f t="shared" ref="BA257:BC320" si="39">ROUND(Z257*$C257/12,2)</f>
        <v>0</v>
      </c>
      <c r="BB257" s="305">
        <f t="shared" si="39"/>
        <v>0</v>
      </c>
      <c r="BC257" s="305">
        <f t="shared" si="39"/>
        <v>0</v>
      </c>
      <c r="BD257" s="295">
        <f t="shared" si="35"/>
        <v>0</v>
      </c>
    </row>
    <row r="258" spans="1:56" x14ac:dyDescent="0.3">
      <c r="A258" s="293" t="s">
        <v>656</v>
      </c>
      <c r="B258" s="304">
        <v>1.3599999999999999E-2</v>
      </c>
      <c r="C258" s="304">
        <v>1.6900000000000002E-2</v>
      </c>
      <c r="D258" s="295">
        <v>69205914.420000002</v>
      </c>
      <c r="E258" s="295">
        <v>69203861.569999993</v>
      </c>
      <c r="F258" s="295">
        <v>69201808.719999999</v>
      </c>
      <c r="G258" s="295">
        <v>69201808.719999999</v>
      </c>
      <c r="H258" s="295">
        <v>69203861.569999993</v>
      </c>
      <c r="I258" s="295">
        <v>69197922.879999995</v>
      </c>
      <c r="J258" s="295">
        <v>69189931.339999989</v>
      </c>
      <c r="K258" s="295">
        <v>69189931.339999989</v>
      </c>
      <c r="L258" s="295">
        <v>69189931.339999989</v>
      </c>
      <c r="M258" s="295">
        <v>69189931.339999989</v>
      </c>
      <c r="N258" s="295">
        <v>69189931.339999989</v>
      </c>
      <c r="O258" s="295">
        <v>69189931.339999989</v>
      </c>
      <c r="P258" s="295">
        <f t="shared" si="32"/>
        <v>830354765.92000008</v>
      </c>
      <c r="Q258" s="295">
        <v>69189931.339999989</v>
      </c>
      <c r="R258" s="295">
        <v>69189931.339999989</v>
      </c>
      <c r="S258" s="295">
        <v>69189931.339999989</v>
      </c>
      <c r="T258" s="295">
        <v>69189931.339999989</v>
      </c>
      <c r="U258" s="295">
        <v>69189931.339999989</v>
      </c>
      <c r="V258" s="295">
        <v>69189931.339999989</v>
      </c>
      <c r="W258" s="295">
        <v>69189931.339999989</v>
      </c>
      <c r="X258" s="295">
        <v>69189931.339999989</v>
      </c>
      <c r="Y258" s="295">
        <v>69189931.339999989</v>
      </c>
      <c r="Z258" s="295">
        <v>69189931.339999989</v>
      </c>
      <c r="AA258" s="295">
        <v>69189931.339999989</v>
      </c>
      <c r="AB258" s="295">
        <v>69189931.339999989</v>
      </c>
      <c r="AC258" s="295">
        <f t="shared" si="33"/>
        <v>830279176.08000004</v>
      </c>
      <c r="AE258" s="305">
        <v>78433.37000000001</v>
      </c>
      <c r="AF258" s="305">
        <v>78431.040000000008</v>
      </c>
      <c r="AG258" s="305">
        <v>78428.72</v>
      </c>
      <c r="AH258" s="305">
        <v>78428.72</v>
      </c>
      <c r="AI258" s="305">
        <v>78431.040000000008</v>
      </c>
      <c r="AJ258" s="305">
        <v>78424.31</v>
      </c>
      <c r="AK258" s="305">
        <f t="shared" si="37"/>
        <v>78415.259999999995</v>
      </c>
      <c r="AL258" s="305">
        <f t="shared" si="37"/>
        <v>78415.259999999995</v>
      </c>
      <c r="AM258" s="305">
        <f t="shared" si="37"/>
        <v>78415.259999999995</v>
      </c>
      <c r="AN258" s="305">
        <f t="shared" si="37"/>
        <v>78415.259999999995</v>
      </c>
      <c r="AO258" s="305">
        <f t="shared" si="37"/>
        <v>78415.259999999995</v>
      </c>
      <c r="AP258" s="305">
        <f t="shared" si="37"/>
        <v>78415.259999999995</v>
      </c>
      <c r="AQ258" s="295">
        <f t="shared" si="34"/>
        <v>941068.76</v>
      </c>
      <c r="AR258" s="305">
        <f t="shared" si="38"/>
        <v>97442.49</v>
      </c>
      <c r="AS258" s="305">
        <f t="shared" si="38"/>
        <v>97442.49</v>
      </c>
      <c r="AT258" s="305">
        <f t="shared" si="38"/>
        <v>97442.49</v>
      </c>
      <c r="AU258" s="305">
        <f t="shared" si="38"/>
        <v>97442.49</v>
      </c>
      <c r="AV258" s="305">
        <f t="shared" si="38"/>
        <v>97442.49</v>
      </c>
      <c r="AW258" s="305">
        <f t="shared" si="38"/>
        <v>97442.49</v>
      </c>
      <c r="AX258" s="305">
        <f t="shared" si="38"/>
        <v>97442.49</v>
      </c>
      <c r="AY258" s="305">
        <f t="shared" si="38"/>
        <v>97442.49</v>
      </c>
      <c r="AZ258" s="305">
        <f t="shared" si="38"/>
        <v>97442.49</v>
      </c>
      <c r="BA258" s="305">
        <f t="shared" si="39"/>
        <v>97442.49</v>
      </c>
      <c r="BB258" s="305">
        <f t="shared" si="39"/>
        <v>97442.49</v>
      </c>
      <c r="BC258" s="305">
        <f t="shared" si="39"/>
        <v>97442.49</v>
      </c>
      <c r="BD258" s="295">
        <f t="shared" si="35"/>
        <v>1169309.8800000001</v>
      </c>
    </row>
    <row r="259" spans="1:56" x14ac:dyDescent="0.3">
      <c r="A259" s="293" t="s">
        <v>657</v>
      </c>
      <c r="B259" s="304">
        <v>1.3599999999999999E-2</v>
      </c>
      <c r="C259" s="304">
        <v>1.6900000000000002E-2</v>
      </c>
      <c r="D259" s="295">
        <v>7181081.2999999998</v>
      </c>
      <c r="E259" s="295">
        <v>7181081.2999999998</v>
      </c>
      <c r="F259" s="295">
        <v>7181081.2999999998</v>
      </c>
      <c r="G259" s="295">
        <v>7181081.2999999998</v>
      </c>
      <c r="H259" s="295">
        <v>7181081.2999999998</v>
      </c>
      <c r="I259" s="295">
        <v>7181081.2999999998</v>
      </c>
      <c r="J259" s="295">
        <v>7181081.2999999998</v>
      </c>
      <c r="K259" s="295">
        <v>7181081.2999999998</v>
      </c>
      <c r="L259" s="295">
        <v>7181081.2999999998</v>
      </c>
      <c r="M259" s="295">
        <v>7181081.2999999998</v>
      </c>
      <c r="N259" s="295">
        <v>7181081.2999999998</v>
      </c>
      <c r="O259" s="295">
        <v>7181081.2999999998</v>
      </c>
      <c r="P259" s="295">
        <f t="shared" si="32"/>
        <v>86172975.599999979</v>
      </c>
      <c r="Q259" s="295">
        <v>7181081.2999999998</v>
      </c>
      <c r="R259" s="295">
        <v>7181081.2999999998</v>
      </c>
      <c r="S259" s="295">
        <v>7181081.2999999998</v>
      </c>
      <c r="T259" s="295">
        <v>7181081.2999999998</v>
      </c>
      <c r="U259" s="295">
        <v>7181081.2999999998</v>
      </c>
      <c r="V259" s="295">
        <v>7181081.2999999998</v>
      </c>
      <c r="W259" s="295">
        <v>7181081.2999999998</v>
      </c>
      <c r="X259" s="295">
        <v>7181081.2999999998</v>
      </c>
      <c r="Y259" s="295">
        <v>7181081.2999999998</v>
      </c>
      <c r="Z259" s="295">
        <v>7181081.2999999998</v>
      </c>
      <c r="AA259" s="295">
        <v>7181081.2999999998</v>
      </c>
      <c r="AB259" s="295">
        <v>7181081.2999999998</v>
      </c>
      <c r="AC259" s="295">
        <f t="shared" si="33"/>
        <v>86172975.599999979</v>
      </c>
      <c r="AE259" s="305">
        <v>8138.57</v>
      </c>
      <c r="AF259" s="305">
        <v>8138.57</v>
      </c>
      <c r="AG259" s="305">
        <v>8138.57</v>
      </c>
      <c r="AH259" s="305">
        <v>8138.57</v>
      </c>
      <c r="AI259" s="305">
        <v>8138.57</v>
      </c>
      <c r="AJ259" s="305">
        <v>8138.57</v>
      </c>
      <c r="AK259" s="305">
        <f t="shared" si="37"/>
        <v>8138.56</v>
      </c>
      <c r="AL259" s="305">
        <f t="shared" si="37"/>
        <v>8138.56</v>
      </c>
      <c r="AM259" s="305">
        <f t="shared" si="37"/>
        <v>8138.56</v>
      </c>
      <c r="AN259" s="305">
        <f t="shared" si="37"/>
        <v>8138.56</v>
      </c>
      <c r="AO259" s="305">
        <f t="shared" si="37"/>
        <v>8138.56</v>
      </c>
      <c r="AP259" s="305">
        <f t="shared" si="37"/>
        <v>8138.56</v>
      </c>
      <c r="AQ259" s="295">
        <f t="shared" si="34"/>
        <v>97662.779999999984</v>
      </c>
      <c r="AR259" s="305">
        <f t="shared" si="38"/>
        <v>10113.36</v>
      </c>
      <c r="AS259" s="305">
        <f t="shared" si="38"/>
        <v>10113.36</v>
      </c>
      <c r="AT259" s="305">
        <f t="shared" si="38"/>
        <v>10113.36</v>
      </c>
      <c r="AU259" s="305">
        <f t="shared" si="38"/>
        <v>10113.36</v>
      </c>
      <c r="AV259" s="305">
        <f t="shared" si="38"/>
        <v>10113.36</v>
      </c>
      <c r="AW259" s="305">
        <f t="shared" si="38"/>
        <v>10113.36</v>
      </c>
      <c r="AX259" s="305">
        <f t="shared" si="38"/>
        <v>10113.36</v>
      </c>
      <c r="AY259" s="305">
        <f t="shared" si="38"/>
        <v>10113.36</v>
      </c>
      <c r="AZ259" s="305">
        <f t="shared" si="38"/>
        <v>10113.36</v>
      </c>
      <c r="BA259" s="305">
        <f t="shared" si="39"/>
        <v>10113.36</v>
      </c>
      <c r="BB259" s="305">
        <f t="shared" si="39"/>
        <v>10113.36</v>
      </c>
      <c r="BC259" s="305">
        <f t="shared" si="39"/>
        <v>10113.36</v>
      </c>
      <c r="BD259" s="295">
        <f t="shared" si="35"/>
        <v>121360.32000000001</v>
      </c>
    </row>
    <row r="260" spans="1:56" x14ac:dyDescent="0.3">
      <c r="A260" s="293" t="s">
        <v>658</v>
      </c>
      <c r="B260" s="304">
        <v>2.3400000000000001E-2</v>
      </c>
      <c r="C260" s="304">
        <v>2.93E-2</v>
      </c>
      <c r="D260" s="295">
        <v>219988891.28</v>
      </c>
      <c r="E260" s="295">
        <v>220142613.41999999</v>
      </c>
      <c r="F260" s="295">
        <v>220932436.25</v>
      </c>
      <c r="G260" s="295">
        <v>224409132.74000001</v>
      </c>
      <c r="H260" s="295">
        <v>229122245.44</v>
      </c>
      <c r="I260" s="295">
        <v>232484352.58000001</v>
      </c>
      <c r="J260" s="295">
        <v>242175835.595</v>
      </c>
      <c r="K260" s="295">
        <v>255773650.14999998</v>
      </c>
      <c r="L260" s="295">
        <v>261605761.10999998</v>
      </c>
      <c r="M260" s="295">
        <v>264384025.26999998</v>
      </c>
      <c r="N260" s="295">
        <v>267829649.66499996</v>
      </c>
      <c r="O260" s="295">
        <v>271282342.99000001</v>
      </c>
      <c r="P260" s="295">
        <f t="shared" si="32"/>
        <v>2910130936.4899998</v>
      </c>
      <c r="Q260" s="295">
        <v>305011757.92500001</v>
      </c>
      <c r="R260" s="295">
        <v>309733806.87000006</v>
      </c>
      <c r="S260" s="295">
        <v>314153245.89000005</v>
      </c>
      <c r="T260" s="295">
        <v>318477988.41500008</v>
      </c>
      <c r="U260" s="295">
        <v>322399336.15500009</v>
      </c>
      <c r="V260" s="295">
        <v>326270585.85000008</v>
      </c>
      <c r="W260" s="295">
        <v>330178496.40500009</v>
      </c>
      <c r="X260" s="295">
        <v>334489098.30000007</v>
      </c>
      <c r="Y260" s="295">
        <v>339811167.34000003</v>
      </c>
      <c r="Z260" s="295">
        <v>345245075.42000002</v>
      </c>
      <c r="AA260" s="295">
        <v>349672466.40000004</v>
      </c>
      <c r="AB260" s="295">
        <v>356916990.88000005</v>
      </c>
      <c r="AC260" s="295">
        <f t="shared" si="33"/>
        <v>3952360015.8500013</v>
      </c>
      <c r="AE260" s="305">
        <v>428978.33</v>
      </c>
      <c r="AF260" s="305">
        <v>429278.10000000003</v>
      </c>
      <c r="AG260" s="305">
        <v>430818.25</v>
      </c>
      <c r="AH260" s="305">
        <v>437597.81</v>
      </c>
      <c r="AI260" s="305">
        <v>446788.37999999995</v>
      </c>
      <c r="AJ260" s="305">
        <v>453344.48</v>
      </c>
      <c r="AK260" s="305">
        <f t="shared" si="37"/>
        <v>472242.88</v>
      </c>
      <c r="AL260" s="305">
        <f t="shared" si="37"/>
        <v>498758.62</v>
      </c>
      <c r="AM260" s="305">
        <f t="shared" si="37"/>
        <v>510131.23</v>
      </c>
      <c r="AN260" s="305">
        <f t="shared" si="37"/>
        <v>515548.85</v>
      </c>
      <c r="AO260" s="305">
        <f t="shared" si="37"/>
        <v>522267.82</v>
      </c>
      <c r="AP260" s="305">
        <f t="shared" si="37"/>
        <v>529000.56999999995</v>
      </c>
      <c r="AQ260" s="295">
        <f t="shared" si="34"/>
        <v>5674755.3200000003</v>
      </c>
      <c r="AR260" s="305">
        <f t="shared" si="38"/>
        <v>744737.04</v>
      </c>
      <c r="AS260" s="305">
        <f t="shared" si="38"/>
        <v>756266.71</v>
      </c>
      <c r="AT260" s="305">
        <f t="shared" si="38"/>
        <v>767057.51</v>
      </c>
      <c r="AU260" s="305">
        <f t="shared" si="38"/>
        <v>777617.09</v>
      </c>
      <c r="AV260" s="305">
        <f t="shared" si="38"/>
        <v>787191.71</v>
      </c>
      <c r="AW260" s="305">
        <f t="shared" si="38"/>
        <v>796644.01</v>
      </c>
      <c r="AX260" s="305">
        <f t="shared" si="38"/>
        <v>806185.83</v>
      </c>
      <c r="AY260" s="305">
        <f t="shared" si="38"/>
        <v>816710.88</v>
      </c>
      <c r="AZ260" s="305">
        <f t="shared" si="38"/>
        <v>829705.6</v>
      </c>
      <c r="BA260" s="305">
        <f t="shared" si="39"/>
        <v>842973.39</v>
      </c>
      <c r="BB260" s="305">
        <f t="shared" si="39"/>
        <v>853783.61</v>
      </c>
      <c r="BC260" s="305">
        <f t="shared" si="39"/>
        <v>871472.32</v>
      </c>
      <c r="BD260" s="295">
        <f t="shared" si="35"/>
        <v>9650345.6999999993</v>
      </c>
    </row>
    <row r="261" spans="1:56" x14ac:dyDescent="0.3">
      <c r="A261" s="293" t="s">
        <v>659</v>
      </c>
      <c r="B261" s="304">
        <v>2.3400000000000001E-2</v>
      </c>
      <c r="C261" s="304">
        <v>2.93E-2</v>
      </c>
      <c r="D261" s="295">
        <v>125979</v>
      </c>
      <c r="E261" s="295">
        <v>125979</v>
      </c>
      <c r="F261" s="295">
        <v>125979</v>
      </c>
      <c r="G261" s="295">
        <v>125979</v>
      </c>
      <c r="H261" s="295">
        <v>125979</v>
      </c>
      <c r="I261" s="295">
        <v>125979</v>
      </c>
      <c r="J261" s="295">
        <v>125979</v>
      </c>
      <c r="K261" s="295">
        <v>125979</v>
      </c>
      <c r="L261" s="295">
        <v>125979</v>
      </c>
      <c r="M261" s="295">
        <v>125979</v>
      </c>
      <c r="N261" s="295">
        <v>125979</v>
      </c>
      <c r="O261" s="295">
        <v>125979</v>
      </c>
      <c r="P261" s="295">
        <f t="shared" si="32"/>
        <v>1511748</v>
      </c>
      <c r="Q261" s="295">
        <v>125979</v>
      </c>
      <c r="R261" s="295">
        <v>125979</v>
      </c>
      <c r="S261" s="295">
        <v>125979</v>
      </c>
      <c r="T261" s="295">
        <v>125979</v>
      </c>
      <c r="U261" s="295">
        <v>125979</v>
      </c>
      <c r="V261" s="295">
        <v>125979</v>
      </c>
      <c r="W261" s="295">
        <v>125979</v>
      </c>
      <c r="X261" s="295">
        <v>125979</v>
      </c>
      <c r="Y261" s="295">
        <v>125979</v>
      </c>
      <c r="Z261" s="295">
        <v>125979</v>
      </c>
      <c r="AA261" s="295">
        <v>125979</v>
      </c>
      <c r="AB261" s="295">
        <v>125979</v>
      </c>
      <c r="AC261" s="295">
        <f t="shared" si="33"/>
        <v>1511748</v>
      </c>
      <c r="AE261" s="305">
        <v>245.65</v>
      </c>
      <c r="AF261" s="305">
        <v>245.65</v>
      </c>
      <c r="AG261" s="305">
        <v>245.65</v>
      </c>
      <c r="AH261" s="305">
        <v>245.65</v>
      </c>
      <c r="AI261" s="305">
        <v>245.65</v>
      </c>
      <c r="AJ261" s="305">
        <v>245.65</v>
      </c>
      <c r="AK261" s="305">
        <f t="shared" si="37"/>
        <v>245.66</v>
      </c>
      <c r="AL261" s="305">
        <f t="shared" si="37"/>
        <v>245.66</v>
      </c>
      <c r="AM261" s="305">
        <f t="shared" si="37"/>
        <v>245.66</v>
      </c>
      <c r="AN261" s="305">
        <f t="shared" ref="AN261:AP324" si="40">ROUND(M261*$B261/12,2)</f>
        <v>245.66</v>
      </c>
      <c r="AO261" s="305">
        <f t="shared" si="40"/>
        <v>245.66</v>
      </c>
      <c r="AP261" s="305">
        <f t="shared" si="40"/>
        <v>245.66</v>
      </c>
      <c r="AQ261" s="295">
        <f t="shared" si="34"/>
        <v>2947.8599999999997</v>
      </c>
      <c r="AR261" s="305">
        <f t="shared" si="38"/>
        <v>307.60000000000002</v>
      </c>
      <c r="AS261" s="305">
        <f t="shared" si="38"/>
        <v>307.60000000000002</v>
      </c>
      <c r="AT261" s="305">
        <f t="shared" si="38"/>
        <v>307.60000000000002</v>
      </c>
      <c r="AU261" s="305">
        <f t="shared" si="38"/>
        <v>307.60000000000002</v>
      </c>
      <c r="AV261" s="305">
        <f t="shared" si="38"/>
        <v>307.60000000000002</v>
      </c>
      <c r="AW261" s="305">
        <f t="shared" si="38"/>
        <v>307.60000000000002</v>
      </c>
      <c r="AX261" s="305">
        <f t="shared" si="38"/>
        <v>307.60000000000002</v>
      </c>
      <c r="AY261" s="305">
        <f t="shared" si="38"/>
        <v>307.60000000000002</v>
      </c>
      <c r="AZ261" s="305">
        <f t="shared" si="38"/>
        <v>307.60000000000002</v>
      </c>
      <c r="BA261" s="305">
        <f t="shared" si="39"/>
        <v>307.60000000000002</v>
      </c>
      <c r="BB261" s="305">
        <f t="shared" si="39"/>
        <v>307.60000000000002</v>
      </c>
      <c r="BC261" s="305">
        <f t="shared" si="39"/>
        <v>307.60000000000002</v>
      </c>
      <c r="BD261" s="295">
        <f t="shared" si="35"/>
        <v>3691.1999999999994</v>
      </c>
    </row>
    <row r="262" spans="1:56" x14ac:dyDescent="0.3">
      <c r="A262" s="293" t="s">
        <v>660</v>
      </c>
      <c r="B262" s="304">
        <v>2.3400000000000001E-2</v>
      </c>
      <c r="C262" s="304">
        <v>2.93E-2</v>
      </c>
      <c r="D262" s="295">
        <v>11230460.210000001</v>
      </c>
      <c r="E262" s="295">
        <v>11244152.550000001</v>
      </c>
      <c r="F262" s="295">
        <v>11244152.550000001</v>
      </c>
      <c r="G262" s="295">
        <v>11220913.18</v>
      </c>
      <c r="H262" s="295">
        <v>11179189.189999999</v>
      </c>
      <c r="I262" s="295">
        <v>11193216.75</v>
      </c>
      <c r="J262" s="295">
        <v>11225728.939999999</v>
      </c>
      <c r="K262" s="295">
        <v>11225728.939999999</v>
      </c>
      <c r="L262" s="295">
        <v>11225728.939999999</v>
      </c>
      <c r="M262" s="295">
        <v>11225728.939999999</v>
      </c>
      <c r="N262" s="295">
        <v>11225728.939999999</v>
      </c>
      <c r="O262" s="295">
        <v>11778242.674999999</v>
      </c>
      <c r="P262" s="295">
        <f t="shared" ref="P262:P325" si="41">SUM(D262:O262)</f>
        <v>135218971.80500001</v>
      </c>
      <c r="Q262" s="295">
        <v>12330756.41</v>
      </c>
      <c r="R262" s="295">
        <v>12379729.210000001</v>
      </c>
      <c r="S262" s="295">
        <v>12428702.01</v>
      </c>
      <c r="T262" s="295">
        <v>12428702.01</v>
      </c>
      <c r="U262" s="295">
        <v>12428702.01</v>
      </c>
      <c r="V262" s="295">
        <v>12428702.01</v>
      </c>
      <c r="W262" s="295">
        <v>12428702.01</v>
      </c>
      <c r="X262" s="295">
        <v>12428702.01</v>
      </c>
      <c r="Y262" s="295">
        <v>12601775.189999999</v>
      </c>
      <c r="Z262" s="295">
        <v>12774848.369999999</v>
      </c>
      <c r="AA262" s="295">
        <v>12774848.369999999</v>
      </c>
      <c r="AB262" s="295">
        <v>12774848.369999999</v>
      </c>
      <c r="AC262" s="295">
        <f t="shared" ref="AC262:AC325" si="42">SUM(Q262:AB262)</f>
        <v>150209017.98000002</v>
      </c>
      <c r="AE262" s="305">
        <v>21899.39</v>
      </c>
      <c r="AF262" s="305">
        <v>21926.1</v>
      </c>
      <c r="AG262" s="305">
        <v>21926.1</v>
      </c>
      <c r="AH262" s="305">
        <v>21880.78</v>
      </c>
      <c r="AI262" s="305">
        <v>21799.42</v>
      </c>
      <c r="AJ262" s="305">
        <v>21826.78</v>
      </c>
      <c r="AK262" s="305">
        <f t="shared" ref="AK262:AP325" si="43">ROUND(J262*$B262/12,2)</f>
        <v>21890.17</v>
      </c>
      <c r="AL262" s="305">
        <f t="shared" si="43"/>
        <v>21890.17</v>
      </c>
      <c r="AM262" s="305">
        <f t="shared" si="43"/>
        <v>21890.17</v>
      </c>
      <c r="AN262" s="305">
        <f t="shared" si="40"/>
        <v>21890.17</v>
      </c>
      <c r="AO262" s="305">
        <f t="shared" si="40"/>
        <v>21890.17</v>
      </c>
      <c r="AP262" s="305">
        <f t="shared" si="40"/>
        <v>22967.57</v>
      </c>
      <c r="AQ262" s="295">
        <f t="shared" ref="AQ262:AQ325" si="44">SUM(AE262:AP262)</f>
        <v>263676.98999999993</v>
      </c>
      <c r="AR262" s="305">
        <f t="shared" si="38"/>
        <v>30107.599999999999</v>
      </c>
      <c r="AS262" s="305">
        <f t="shared" si="38"/>
        <v>30227.17</v>
      </c>
      <c r="AT262" s="305">
        <f t="shared" si="38"/>
        <v>30346.75</v>
      </c>
      <c r="AU262" s="305">
        <f t="shared" si="38"/>
        <v>30346.75</v>
      </c>
      <c r="AV262" s="305">
        <f t="shared" si="38"/>
        <v>30346.75</v>
      </c>
      <c r="AW262" s="305">
        <f t="shared" si="38"/>
        <v>30346.75</v>
      </c>
      <c r="AX262" s="305">
        <f t="shared" si="38"/>
        <v>30346.75</v>
      </c>
      <c r="AY262" s="305">
        <f t="shared" si="38"/>
        <v>30346.75</v>
      </c>
      <c r="AZ262" s="305">
        <f t="shared" si="38"/>
        <v>30769.33</v>
      </c>
      <c r="BA262" s="305">
        <f t="shared" si="39"/>
        <v>31191.919999999998</v>
      </c>
      <c r="BB262" s="305">
        <f t="shared" si="39"/>
        <v>31191.919999999998</v>
      </c>
      <c r="BC262" s="305">
        <f t="shared" si="39"/>
        <v>31191.919999999998</v>
      </c>
      <c r="BD262" s="295">
        <f t="shared" ref="BD262:BD325" si="45">SUM(AR262:BC262)</f>
        <v>366760.35999999993</v>
      </c>
    </row>
    <row r="263" spans="1:56" x14ac:dyDescent="0.3">
      <c r="A263" s="293" t="s">
        <v>661</v>
      </c>
      <c r="B263" s="304">
        <v>1.9400000000000001E-2</v>
      </c>
      <c r="C263" s="304">
        <v>2.5399999999999999E-2</v>
      </c>
      <c r="D263" s="295">
        <v>78061.73</v>
      </c>
      <c r="E263" s="295">
        <v>78061.73</v>
      </c>
      <c r="F263" s="295">
        <v>78061.73</v>
      </c>
      <c r="G263" s="295">
        <v>78061.73</v>
      </c>
      <c r="H263" s="295">
        <v>78061.73</v>
      </c>
      <c r="I263" s="295">
        <v>78061.73</v>
      </c>
      <c r="J263" s="295">
        <v>78061.73</v>
      </c>
      <c r="K263" s="295">
        <v>78061.73</v>
      </c>
      <c r="L263" s="295">
        <v>78061.73</v>
      </c>
      <c r="M263" s="295">
        <v>78061.73</v>
      </c>
      <c r="N263" s="295">
        <v>78061.73</v>
      </c>
      <c r="O263" s="295">
        <v>78061.73</v>
      </c>
      <c r="P263" s="295">
        <f t="shared" si="41"/>
        <v>936740.75999999989</v>
      </c>
      <c r="Q263" s="295">
        <v>78061.73</v>
      </c>
      <c r="R263" s="295">
        <v>78061.73</v>
      </c>
      <c r="S263" s="295">
        <v>78061.73</v>
      </c>
      <c r="T263" s="295">
        <v>78061.73</v>
      </c>
      <c r="U263" s="295">
        <v>78061.73</v>
      </c>
      <c r="V263" s="295">
        <v>78061.73</v>
      </c>
      <c r="W263" s="295">
        <v>78061.73</v>
      </c>
      <c r="X263" s="295">
        <v>78061.73</v>
      </c>
      <c r="Y263" s="295">
        <v>78061.73</v>
      </c>
      <c r="Z263" s="295">
        <v>78061.73</v>
      </c>
      <c r="AA263" s="295">
        <v>78061.73</v>
      </c>
      <c r="AB263" s="295">
        <v>78061.73</v>
      </c>
      <c r="AC263" s="295">
        <f t="shared" si="42"/>
        <v>936740.75999999989</v>
      </c>
      <c r="AE263" s="305">
        <v>126.21</v>
      </c>
      <c r="AF263" s="305">
        <v>126.21</v>
      </c>
      <c r="AG263" s="305">
        <v>126.21</v>
      </c>
      <c r="AH263" s="305">
        <v>126.21</v>
      </c>
      <c r="AI263" s="305">
        <v>126.21</v>
      </c>
      <c r="AJ263" s="305">
        <v>126.21</v>
      </c>
      <c r="AK263" s="305">
        <f t="shared" si="43"/>
        <v>126.2</v>
      </c>
      <c r="AL263" s="305">
        <f t="shared" si="43"/>
        <v>126.2</v>
      </c>
      <c r="AM263" s="305">
        <f t="shared" si="43"/>
        <v>126.2</v>
      </c>
      <c r="AN263" s="305">
        <f t="shared" si="40"/>
        <v>126.2</v>
      </c>
      <c r="AO263" s="305">
        <f t="shared" si="40"/>
        <v>126.2</v>
      </c>
      <c r="AP263" s="305">
        <f t="shared" si="40"/>
        <v>126.2</v>
      </c>
      <c r="AQ263" s="295">
        <f t="shared" si="44"/>
        <v>1514.4600000000003</v>
      </c>
      <c r="AR263" s="305">
        <f t="shared" si="38"/>
        <v>165.23</v>
      </c>
      <c r="AS263" s="305">
        <f t="shared" si="38"/>
        <v>165.23</v>
      </c>
      <c r="AT263" s="305">
        <f t="shared" si="38"/>
        <v>165.23</v>
      </c>
      <c r="AU263" s="305">
        <f t="shared" si="38"/>
        <v>165.23</v>
      </c>
      <c r="AV263" s="305">
        <f t="shared" si="38"/>
        <v>165.23</v>
      </c>
      <c r="AW263" s="305">
        <f t="shared" si="38"/>
        <v>165.23</v>
      </c>
      <c r="AX263" s="305">
        <f t="shared" si="38"/>
        <v>165.23</v>
      </c>
      <c r="AY263" s="305">
        <f t="shared" si="38"/>
        <v>165.23</v>
      </c>
      <c r="AZ263" s="305">
        <f t="shared" si="38"/>
        <v>165.23</v>
      </c>
      <c r="BA263" s="305">
        <f t="shared" si="39"/>
        <v>165.23</v>
      </c>
      <c r="BB263" s="305">
        <f t="shared" si="39"/>
        <v>165.23</v>
      </c>
      <c r="BC263" s="305">
        <f t="shared" si="39"/>
        <v>165.23</v>
      </c>
      <c r="BD263" s="295">
        <f t="shared" si="45"/>
        <v>1982.76</v>
      </c>
    </row>
    <row r="264" spans="1:56" x14ac:dyDescent="0.3">
      <c r="A264" s="293" t="s">
        <v>662</v>
      </c>
      <c r="B264" s="304">
        <v>1.9400000000000001E-2</v>
      </c>
      <c r="C264" s="304">
        <v>2.5399999999999999E-2</v>
      </c>
      <c r="D264" s="295">
        <v>16795563.82</v>
      </c>
      <c r="E264" s="295">
        <v>16761752.380000001</v>
      </c>
      <c r="F264" s="295">
        <v>16761752.380000001</v>
      </c>
      <c r="G264" s="295">
        <v>16770315.449999999</v>
      </c>
      <c r="H264" s="295">
        <v>16831331.07</v>
      </c>
      <c r="I264" s="295">
        <v>16835666.359999999</v>
      </c>
      <c r="J264" s="295">
        <v>16837971.280000001</v>
      </c>
      <c r="K264" s="295">
        <v>16888393.469999999</v>
      </c>
      <c r="L264" s="295">
        <v>17124386.105</v>
      </c>
      <c r="M264" s="295">
        <v>17360378.739999998</v>
      </c>
      <c r="N264" s="295">
        <v>17360378.739999998</v>
      </c>
      <c r="O264" s="295">
        <v>17360378.739999998</v>
      </c>
      <c r="P264" s="295">
        <f t="shared" si="41"/>
        <v>203688268.535</v>
      </c>
      <c r="Q264" s="295">
        <v>17360378.739999998</v>
      </c>
      <c r="R264" s="295">
        <v>17360378.739999998</v>
      </c>
      <c r="S264" s="295">
        <v>17360378.739999998</v>
      </c>
      <c r="T264" s="295">
        <v>17360378.739999998</v>
      </c>
      <c r="U264" s="295">
        <v>17360378.739999998</v>
      </c>
      <c r="V264" s="295">
        <v>17360378.739999998</v>
      </c>
      <c r="W264" s="295">
        <v>17360378.739999998</v>
      </c>
      <c r="X264" s="295">
        <v>17360378.739999998</v>
      </c>
      <c r="Y264" s="295">
        <v>17360378.739999998</v>
      </c>
      <c r="Z264" s="295">
        <v>17360378.739999998</v>
      </c>
      <c r="AA264" s="295">
        <v>17360378.739999998</v>
      </c>
      <c r="AB264" s="295">
        <v>17360378.739999998</v>
      </c>
      <c r="AC264" s="295">
        <f t="shared" si="42"/>
        <v>208324544.88000003</v>
      </c>
      <c r="AE264" s="305">
        <v>27152.829999999998</v>
      </c>
      <c r="AF264" s="305">
        <v>27098.17</v>
      </c>
      <c r="AG264" s="305">
        <v>27098.17</v>
      </c>
      <c r="AH264" s="305">
        <v>27112.01</v>
      </c>
      <c r="AI264" s="305">
        <v>27210.649999999998</v>
      </c>
      <c r="AJ264" s="305">
        <v>27217.66</v>
      </c>
      <c r="AK264" s="305">
        <f t="shared" si="43"/>
        <v>27221.39</v>
      </c>
      <c r="AL264" s="305">
        <f t="shared" si="43"/>
        <v>27302.9</v>
      </c>
      <c r="AM264" s="305">
        <f t="shared" si="43"/>
        <v>27684.42</v>
      </c>
      <c r="AN264" s="305">
        <f t="shared" si="40"/>
        <v>28065.95</v>
      </c>
      <c r="AO264" s="305">
        <f t="shared" si="40"/>
        <v>28065.95</v>
      </c>
      <c r="AP264" s="305">
        <f t="shared" si="40"/>
        <v>28065.95</v>
      </c>
      <c r="AQ264" s="295">
        <f t="shared" si="44"/>
        <v>329296.05000000005</v>
      </c>
      <c r="AR264" s="305">
        <f t="shared" si="38"/>
        <v>36746.129999999997</v>
      </c>
      <c r="AS264" s="305">
        <f t="shared" si="38"/>
        <v>36746.129999999997</v>
      </c>
      <c r="AT264" s="305">
        <f t="shared" si="38"/>
        <v>36746.129999999997</v>
      </c>
      <c r="AU264" s="305">
        <f t="shared" si="38"/>
        <v>36746.129999999997</v>
      </c>
      <c r="AV264" s="305">
        <f t="shared" si="38"/>
        <v>36746.129999999997</v>
      </c>
      <c r="AW264" s="305">
        <f t="shared" si="38"/>
        <v>36746.129999999997</v>
      </c>
      <c r="AX264" s="305">
        <f t="shared" si="38"/>
        <v>36746.129999999997</v>
      </c>
      <c r="AY264" s="305">
        <f t="shared" si="38"/>
        <v>36746.129999999997</v>
      </c>
      <c r="AZ264" s="305">
        <f t="shared" si="38"/>
        <v>36746.129999999997</v>
      </c>
      <c r="BA264" s="305">
        <f t="shared" si="39"/>
        <v>36746.129999999997</v>
      </c>
      <c r="BB264" s="305">
        <f t="shared" si="39"/>
        <v>36746.129999999997</v>
      </c>
      <c r="BC264" s="305">
        <f t="shared" si="39"/>
        <v>36746.129999999997</v>
      </c>
      <c r="BD264" s="295">
        <f t="shared" si="45"/>
        <v>440953.56</v>
      </c>
    </row>
    <row r="265" spans="1:56" x14ac:dyDescent="0.3">
      <c r="A265" s="293" t="s">
        <v>663</v>
      </c>
      <c r="B265" s="304">
        <v>1.9400000000000001E-2</v>
      </c>
      <c r="C265" s="304">
        <v>2.5399999999999999E-2</v>
      </c>
      <c r="D265" s="295">
        <v>162454435.78999999</v>
      </c>
      <c r="E265" s="295">
        <v>162481658.46000001</v>
      </c>
      <c r="F265" s="295">
        <v>163227913.97999999</v>
      </c>
      <c r="G265" s="295">
        <v>163561294.59</v>
      </c>
      <c r="H265" s="295">
        <v>164497298.75999999</v>
      </c>
      <c r="I265" s="295">
        <v>164440046.46000001</v>
      </c>
      <c r="J265" s="295">
        <v>163357381.40500003</v>
      </c>
      <c r="K265" s="295">
        <v>163736746.90500003</v>
      </c>
      <c r="L265" s="295">
        <v>164025421.26500002</v>
      </c>
      <c r="M265" s="295">
        <v>164315663.47000003</v>
      </c>
      <c r="N265" s="295">
        <v>164485309.61500001</v>
      </c>
      <c r="O265" s="295">
        <v>164557071.71500003</v>
      </c>
      <c r="P265" s="295">
        <f t="shared" si="41"/>
        <v>1965140242.4150004</v>
      </c>
      <c r="Q265" s="295">
        <v>165762077.50500008</v>
      </c>
      <c r="R265" s="295">
        <v>166904972.99500009</v>
      </c>
      <c r="S265" s="295">
        <v>168047868.4850001</v>
      </c>
      <c r="T265" s="295">
        <v>168119630.59500012</v>
      </c>
      <c r="U265" s="295">
        <v>168191392.70500013</v>
      </c>
      <c r="V265" s="295">
        <v>168263154.81500015</v>
      </c>
      <c r="W265" s="295">
        <v>168335946.28500015</v>
      </c>
      <c r="X265" s="295">
        <v>168409767.13000017</v>
      </c>
      <c r="Y265" s="295">
        <v>168483587.99000019</v>
      </c>
      <c r="Z265" s="295">
        <v>168557408.8500002</v>
      </c>
      <c r="AA265" s="295">
        <v>168631229.71000022</v>
      </c>
      <c r="AB265" s="295">
        <v>168705050.57000023</v>
      </c>
      <c r="AC265" s="295">
        <f t="shared" si="42"/>
        <v>2016412087.6350019</v>
      </c>
      <c r="AE265" s="305">
        <v>262634.67</v>
      </c>
      <c r="AF265" s="305">
        <v>262678.69</v>
      </c>
      <c r="AG265" s="305">
        <v>263885.13</v>
      </c>
      <c r="AH265" s="305">
        <v>264424.08999999997</v>
      </c>
      <c r="AI265" s="305">
        <v>265937.30000000005</v>
      </c>
      <c r="AJ265" s="305">
        <v>265844.74000000005</v>
      </c>
      <c r="AK265" s="305">
        <f t="shared" si="43"/>
        <v>264094.43</v>
      </c>
      <c r="AL265" s="305">
        <f t="shared" si="43"/>
        <v>264707.74</v>
      </c>
      <c r="AM265" s="305">
        <f t="shared" si="43"/>
        <v>265174.43</v>
      </c>
      <c r="AN265" s="305">
        <f t="shared" si="40"/>
        <v>265643.65999999997</v>
      </c>
      <c r="AO265" s="305">
        <f t="shared" si="40"/>
        <v>265917.92</v>
      </c>
      <c r="AP265" s="305">
        <f t="shared" si="40"/>
        <v>266033.93</v>
      </c>
      <c r="AQ265" s="295">
        <f t="shared" si="44"/>
        <v>3176976.7300000004</v>
      </c>
      <c r="AR265" s="305">
        <f t="shared" si="38"/>
        <v>350863.06</v>
      </c>
      <c r="AS265" s="305">
        <f t="shared" si="38"/>
        <v>353282.19</v>
      </c>
      <c r="AT265" s="305">
        <f t="shared" si="38"/>
        <v>355701.32</v>
      </c>
      <c r="AU265" s="305">
        <f t="shared" si="38"/>
        <v>355853.22</v>
      </c>
      <c r="AV265" s="305">
        <f t="shared" si="38"/>
        <v>356005.11</v>
      </c>
      <c r="AW265" s="305">
        <f t="shared" si="38"/>
        <v>356157.01</v>
      </c>
      <c r="AX265" s="305">
        <f t="shared" si="38"/>
        <v>356311.09</v>
      </c>
      <c r="AY265" s="305">
        <f t="shared" si="38"/>
        <v>356467.34</v>
      </c>
      <c r="AZ265" s="305">
        <f t="shared" si="38"/>
        <v>356623.59</v>
      </c>
      <c r="BA265" s="305">
        <f t="shared" si="39"/>
        <v>356779.85</v>
      </c>
      <c r="BB265" s="305">
        <f t="shared" si="39"/>
        <v>356936.1</v>
      </c>
      <c r="BC265" s="305">
        <f t="shared" si="39"/>
        <v>357092.36</v>
      </c>
      <c r="BD265" s="295">
        <f t="shared" si="45"/>
        <v>4268072.24</v>
      </c>
    </row>
    <row r="266" spans="1:56" x14ac:dyDescent="0.3">
      <c r="A266" s="293" t="s">
        <v>664</v>
      </c>
      <c r="B266" s="304">
        <v>2.2700000000000001E-2</v>
      </c>
      <c r="C266" s="304">
        <v>1.7000000000000001E-2</v>
      </c>
      <c r="D266" s="295">
        <v>448760.26</v>
      </c>
      <c r="E266" s="295">
        <v>448760.26</v>
      </c>
      <c r="F266" s="295">
        <v>448760.26</v>
      </c>
      <c r="G266" s="295">
        <v>448760.26</v>
      </c>
      <c r="H266" s="295">
        <v>448760.26</v>
      </c>
      <c r="I266" s="295">
        <v>448760.26</v>
      </c>
      <c r="J266" s="295">
        <v>448760.26</v>
      </c>
      <c r="K266" s="295">
        <v>448760.26</v>
      </c>
      <c r="L266" s="295">
        <v>448760.26</v>
      </c>
      <c r="M266" s="295">
        <v>448760.26</v>
      </c>
      <c r="N266" s="295">
        <v>448760.26</v>
      </c>
      <c r="O266" s="295">
        <v>448760.26</v>
      </c>
      <c r="P266" s="295">
        <f t="shared" si="41"/>
        <v>5385123.1199999982</v>
      </c>
      <c r="Q266" s="295">
        <v>448760.26</v>
      </c>
      <c r="R266" s="295">
        <v>448760.26</v>
      </c>
      <c r="S266" s="295">
        <v>448760.26</v>
      </c>
      <c r="T266" s="295">
        <v>448760.26</v>
      </c>
      <c r="U266" s="295">
        <v>448760.26</v>
      </c>
      <c r="V266" s="295">
        <v>448760.26</v>
      </c>
      <c r="W266" s="295">
        <v>448760.26</v>
      </c>
      <c r="X266" s="295">
        <v>448760.26</v>
      </c>
      <c r="Y266" s="295">
        <v>448760.26</v>
      </c>
      <c r="Z266" s="295">
        <v>448760.26</v>
      </c>
      <c r="AA266" s="295">
        <v>448760.26</v>
      </c>
      <c r="AB266" s="295">
        <v>448760.26</v>
      </c>
      <c r="AC266" s="295">
        <f t="shared" si="42"/>
        <v>5385123.1199999982</v>
      </c>
      <c r="AE266" s="305">
        <v>848.9</v>
      </c>
      <c r="AF266" s="305">
        <v>848.9</v>
      </c>
      <c r="AG266" s="305">
        <v>848.9</v>
      </c>
      <c r="AH266" s="305">
        <v>848.9</v>
      </c>
      <c r="AI266" s="305">
        <v>848.9</v>
      </c>
      <c r="AJ266" s="305">
        <v>848.9</v>
      </c>
      <c r="AK266" s="305">
        <f t="shared" si="43"/>
        <v>848.9</v>
      </c>
      <c r="AL266" s="305">
        <f t="shared" si="43"/>
        <v>848.9</v>
      </c>
      <c r="AM266" s="305">
        <f t="shared" si="43"/>
        <v>848.9</v>
      </c>
      <c r="AN266" s="305">
        <f t="shared" si="40"/>
        <v>848.9</v>
      </c>
      <c r="AO266" s="305">
        <f t="shared" si="40"/>
        <v>848.9</v>
      </c>
      <c r="AP266" s="305">
        <f t="shared" si="40"/>
        <v>848.9</v>
      </c>
      <c r="AQ266" s="295">
        <f t="shared" si="44"/>
        <v>10186.799999999997</v>
      </c>
      <c r="AR266" s="305">
        <f t="shared" si="38"/>
        <v>635.74</v>
      </c>
      <c r="AS266" s="305">
        <f t="shared" si="38"/>
        <v>635.74</v>
      </c>
      <c r="AT266" s="305">
        <f t="shared" si="38"/>
        <v>635.74</v>
      </c>
      <c r="AU266" s="305">
        <f t="shared" si="38"/>
        <v>635.74</v>
      </c>
      <c r="AV266" s="305">
        <f t="shared" si="38"/>
        <v>635.74</v>
      </c>
      <c r="AW266" s="305">
        <f t="shared" si="38"/>
        <v>635.74</v>
      </c>
      <c r="AX266" s="305">
        <f t="shared" si="38"/>
        <v>635.74</v>
      </c>
      <c r="AY266" s="305">
        <f t="shared" si="38"/>
        <v>635.74</v>
      </c>
      <c r="AZ266" s="305">
        <f t="shared" si="38"/>
        <v>635.74</v>
      </c>
      <c r="BA266" s="305">
        <f t="shared" si="39"/>
        <v>635.74</v>
      </c>
      <c r="BB266" s="305">
        <f t="shared" si="39"/>
        <v>635.74</v>
      </c>
      <c r="BC266" s="305">
        <f t="shared" si="39"/>
        <v>635.74</v>
      </c>
      <c r="BD266" s="295">
        <f t="shared" si="45"/>
        <v>7628.8799999999983</v>
      </c>
    </row>
    <row r="267" spans="1:56" x14ac:dyDescent="0.3">
      <c r="A267" s="293" t="s">
        <v>665</v>
      </c>
      <c r="B267" s="304">
        <v>9.7999999999999997E-3</v>
      </c>
      <c r="C267" s="304">
        <v>7.4000000000000003E-3</v>
      </c>
      <c r="D267" s="295">
        <v>1173303.32</v>
      </c>
      <c r="E267" s="295">
        <v>1173303.32</v>
      </c>
      <c r="F267" s="295">
        <v>1172097.28</v>
      </c>
      <c r="G267" s="295">
        <v>1170891.23</v>
      </c>
      <c r="H267" s="295">
        <v>1143802.6599999999</v>
      </c>
      <c r="I267" s="295">
        <v>1116714.08</v>
      </c>
      <c r="J267" s="295">
        <v>1116714.08</v>
      </c>
      <c r="K267" s="295">
        <v>1116714.08</v>
      </c>
      <c r="L267" s="295">
        <v>1116714.08</v>
      </c>
      <c r="M267" s="295">
        <v>1116714.08</v>
      </c>
      <c r="N267" s="295">
        <v>1116714.08</v>
      </c>
      <c r="O267" s="295">
        <v>1116714.08</v>
      </c>
      <c r="P267" s="295">
        <f t="shared" si="41"/>
        <v>13650396.370000001</v>
      </c>
      <c r="Q267" s="295">
        <v>1116714.08</v>
      </c>
      <c r="R267" s="295">
        <v>1116714.08</v>
      </c>
      <c r="S267" s="295">
        <v>1116714.08</v>
      </c>
      <c r="T267" s="295">
        <v>1116714.08</v>
      </c>
      <c r="U267" s="295">
        <v>1116714.08</v>
      </c>
      <c r="V267" s="295">
        <v>1116714.08</v>
      </c>
      <c r="W267" s="295">
        <v>1116714.08</v>
      </c>
      <c r="X267" s="295">
        <v>1116714.08</v>
      </c>
      <c r="Y267" s="295">
        <v>1116714.08</v>
      </c>
      <c r="Z267" s="295">
        <v>1116714.08</v>
      </c>
      <c r="AA267" s="295">
        <v>1116714.08</v>
      </c>
      <c r="AB267" s="295">
        <v>1116714.08</v>
      </c>
      <c r="AC267" s="295">
        <f t="shared" si="42"/>
        <v>13400568.960000001</v>
      </c>
      <c r="AE267" s="305">
        <v>958.2</v>
      </c>
      <c r="AF267" s="305">
        <v>958.2</v>
      </c>
      <c r="AG267" s="305">
        <v>957.21</v>
      </c>
      <c r="AH267" s="305">
        <v>956.23</v>
      </c>
      <c r="AI267" s="305">
        <v>934.11</v>
      </c>
      <c r="AJ267" s="305">
        <v>911.98</v>
      </c>
      <c r="AK267" s="305">
        <f t="shared" si="43"/>
        <v>911.98</v>
      </c>
      <c r="AL267" s="305">
        <f t="shared" si="43"/>
        <v>911.98</v>
      </c>
      <c r="AM267" s="305">
        <f t="shared" si="43"/>
        <v>911.98</v>
      </c>
      <c r="AN267" s="305">
        <f t="shared" si="40"/>
        <v>911.98</v>
      </c>
      <c r="AO267" s="305">
        <f t="shared" si="40"/>
        <v>911.98</v>
      </c>
      <c r="AP267" s="305">
        <f t="shared" si="40"/>
        <v>911.98</v>
      </c>
      <c r="AQ267" s="295">
        <f t="shared" si="44"/>
        <v>11147.809999999998</v>
      </c>
      <c r="AR267" s="305">
        <f t="shared" si="38"/>
        <v>688.64</v>
      </c>
      <c r="AS267" s="305">
        <f t="shared" si="38"/>
        <v>688.64</v>
      </c>
      <c r="AT267" s="305">
        <f t="shared" si="38"/>
        <v>688.64</v>
      </c>
      <c r="AU267" s="305">
        <f t="shared" si="38"/>
        <v>688.64</v>
      </c>
      <c r="AV267" s="305">
        <f t="shared" si="38"/>
        <v>688.64</v>
      </c>
      <c r="AW267" s="305">
        <f t="shared" si="38"/>
        <v>688.64</v>
      </c>
      <c r="AX267" s="305">
        <f t="shared" si="38"/>
        <v>688.64</v>
      </c>
      <c r="AY267" s="305">
        <f t="shared" si="38"/>
        <v>688.64</v>
      </c>
      <c r="AZ267" s="305">
        <f t="shared" si="38"/>
        <v>688.64</v>
      </c>
      <c r="BA267" s="305">
        <f t="shared" si="39"/>
        <v>688.64</v>
      </c>
      <c r="BB267" s="305">
        <f t="shared" si="39"/>
        <v>688.64</v>
      </c>
      <c r="BC267" s="305">
        <f t="shared" si="39"/>
        <v>688.64</v>
      </c>
      <c r="BD267" s="295">
        <f t="shared" si="45"/>
        <v>8263.6800000000021</v>
      </c>
    </row>
    <row r="268" spans="1:56" x14ac:dyDescent="0.3">
      <c r="A268" s="293" t="s">
        <v>666</v>
      </c>
      <c r="B268" s="304">
        <v>5.7999999999999996E-3</v>
      </c>
      <c r="C268" s="304">
        <v>6.4000000000000003E-3</v>
      </c>
      <c r="D268" s="295">
        <v>2075300.07</v>
      </c>
      <c r="E268" s="295">
        <v>2075300.07</v>
      </c>
      <c r="F268" s="295">
        <v>2075300.07</v>
      </c>
      <c r="G268" s="295">
        <v>2075300.07</v>
      </c>
      <c r="H268" s="295">
        <v>2075300.07</v>
      </c>
      <c r="I268" s="295">
        <v>2075300.07</v>
      </c>
      <c r="J268" s="295">
        <v>2075300.07</v>
      </c>
      <c r="K268" s="295">
        <v>2075300.07</v>
      </c>
      <c r="L268" s="295">
        <v>2075300.07</v>
      </c>
      <c r="M268" s="295">
        <v>2075300.07</v>
      </c>
      <c r="N268" s="295">
        <v>2075300.07</v>
      </c>
      <c r="O268" s="295">
        <v>2075300.07</v>
      </c>
      <c r="P268" s="295">
        <f t="shared" si="41"/>
        <v>24903600.84</v>
      </c>
      <c r="Q268" s="295">
        <v>2075300.07</v>
      </c>
      <c r="R268" s="295">
        <v>2075300.07</v>
      </c>
      <c r="S268" s="295">
        <v>2075300.07</v>
      </c>
      <c r="T268" s="295">
        <v>2075300.07</v>
      </c>
      <c r="U268" s="295">
        <v>2075300.07</v>
      </c>
      <c r="V268" s="295">
        <v>2075300.07</v>
      </c>
      <c r="W268" s="295">
        <v>2075300.07</v>
      </c>
      <c r="X268" s="295">
        <v>2075300.07</v>
      </c>
      <c r="Y268" s="295">
        <v>2075300.07</v>
      </c>
      <c r="Z268" s="295">
        <v>2075300.07</v>
      </c>
      <c r="AA268" s="295">
        <v>2075300.07</v>
      </c>
      <c r="AB268" s="295">
        <v>2075300.07</v>
      </c>
      <c r="AC268" s="295">
        <f t="shared" si="42"/>
        <v>24903600.84</v>
      </c>
      <c r="AE268" s="305">
        <v>1003.06</v>
      </c>
      <c r="AF268" s="305">
        <v>1003.06</v>
      </c>
      <c r="AG268" s="305">
        <v>1003.06</v>
      </c>
      <c r="AH268" s="305">
        <v>1003.06</v>
      </c>
      <c r="AI268" s="305">
        <v>1003.06</v>
      </c>
      <c r="AJ268" s="305">
        <v>1003.06</v>
      </c>
      <c r="AK268" s="305">
        <f t="shared" si="43"/>
        <v>1003.06</v>
      </c>
      <c r="AL268" s="305">
        <f t="shared" si="43"/>
        <v>1003.06</v>
      </c>
      <c r="AM268" s="305">
        <f t="shared" si="43"/>
        <v>1003.06</v>
      </c>
      <c r="AN268" s="305">
        <f t="shared" si="40"/>
        <v>1003.06</v>
      </c>
      <c r="AO268" s="305">
        <f t="shared" si="40"/>
        <v>1003.06</v>
      </c>
      <c r="AP268" s="305">
        <f t="shared" si="40"/>
        <v>1003.06</v>
      </c>
      <c r="AQ268" s="295">
        <f t="shared" si="44"/>
        <v>12036.719999999996</v>
      </c>
      <c r="AR268" s="305">
        <f t="shared" si="38"/>
        <v>1106.83</v>
      </c>
      <c r="AS268" s="305">
        <f t="shared" si="38"/>
        <v>1106.83</v>
      </c>
      <c r="AT268" s="305">
        <f t="shared" si="38"/>
        <v>1106.83</v>
      </c>
      <c r="AU268" s="305">
        <f t="shared" si="38"/>
        <v>1106.83</v>
      </c>
      <c r="AV268" s="305">
        <f t="shared" si="38"/>
        <v>1106.83</v>
      </c>
      <c r="AW268" s="305">
        <f t="shared" si="38"/>
        <v>1106.83</v>
      </c>
      <c r="AX268" s="305">
        <f t="shared" si="38"/>
        <v>1106.83</v>
      </c>
      <c r="AY268" s="305">
        <f t="shared" si="38"/>
        <v>1106.83</v>
      </c>
      <c r="AZ268" s="305">
        <f t="shared" si="38"/>
        <v>1106.83</v>
      </c>
      <c r="BA268" s="305">
        <f t="shared" si="39"/>
        <v>1106.83</v>
      </c>
      <c r="BB268" s="305">
        <f t="shared" si="39"/>
        <v>1106.83</v>
      </c>
      <c r="BC268" s="305">
        <f t="shared" si="39"/>
        <v>1106.83</v>
      </c>
      <c r="BD268" s="295">
        <f t="shared" si="45"/>
        <v>13281.96</v>
      </c>
    </row>
    <row r="269" spans="1:56" x14ac:dyDescent="0.3">
      <c r="A269" s="293" t="s">
        <v>667</v>
      </c>
      <c r="B269" s="304">
        <v>5.7999999999999996E-3</v>
      </c>
      <c r="C269" s="304">
        <v>6.4000000000000003E-3</v>
      </c>
      <c r="D269" s="295">
        <v>2627.41</v>
      </c>
      <c r="E269" s="295">
        <v>2627.41</v>
      </c>
      <c r="F269" s="295">
        <v>2627.41</v>
      </c>
      <c r="G269" s="295">
        <v>2627.41</v>
      </c>
      <c r="H269" s="295">
        <v>2627.41</v>
      </c>
      <c r="I269" s="295">
        <v>2627.41</v>
      </c>
      <c r="J269" s="295">
        <v>2627.41</v>
      </c>
      <c r="K269" s="295">
        <v>2627.41</v>
      </c>
      <c r="L269" s="295">
        <v>2627.41</v>
      </c>
      <c r="M269" s="295">
        <v>2627.41</v>
      </c>
      <c r="N269" s="295">
        <v>2627.41</v>
      </c>
      <c r="O269" s="295">
        <v>2627.41</v>
      </c>
      <c r="P269" s="295">
        <f t="shared" si="41"/>
        <v>31528.92</v>
      </c>
      <c r="Q269" s="295">
        <v>2627.41</v>
      </c>
      <c r="R269" s="295">
        <v>2627.41</v>
      </c>
      <c r="S269" s="295">
        <v>2627.41</v>
      </c>
      <c r="T269" s="295">
        <v>2627.41</v>
      </c>
      <c r="U269" s="295">
        <v>2627.41</v>
      </c>
      <c r="V269" s="295">
        <v>2627.41</v>
      </c>
      <c r="W269" s="295">
        <v>2627.41</v>
      </c>
      <c r="X269" s="295">
        <v>2627.41</v>
      </c>
      <c r="Y269" s="295">
        <v>2627.41</v>
      </c>
      <c r="Z269" s="295">
        <v>2627.41</v>
      </c>
      <c r="AA269" s="295">
        <v>2627.41</v>
      </c>
      <c r="AB269" s="295">
        <v>2627.41</v>
      </c>
      <c r="AC269" s="295">
        <f t="shared" si="42"/>
        <v>31528.92</v>
      </c>
      <c r="AE269" s="305">
        <v>1.27</v>
      </c>
      <c r="AF269" s="305">
        <v>1.27</v>
      </c>
      <c r="AG269" s="305">
        <v>1.27</v>
      </c>
      <c r="AH269" s="305">
        <v>1.27</v>
      </c>
      <c r="AI269" s="305">
        <v>1.27</v>
      </c>
      <c r="AJ269" s="305">
        <v>1.27</v>
      </c>
      <c r="AK269" s="305">
        <f t="shared" si="43"/>
        <v>1.27</v>
      </c>
      <c r="AL269" s="305">
        <f t="shared" si="43"/>
        <v>1.27</v>
      </c>
      <c r="AM269" s="305">
        <f t="shared" si="43"/>
        <v>1.27</v>
      </c>
      <c r="AN269" s="305">
        <f t="shared" si="40"/>
        <v>1.27</v>
      </c>
      <c r="AO269" s="305">
        <f t="shared" si="40"/>
        <v>1.27</v>
      </c>
      <c r="AP269" s="305">
        <f t="shared" si="40"/>
        <v>1.27</v>
      </c>
      <c r="AQ269" s="295">
        <f t="shared" si="44"/>
        <v>15.239999999999997</v>
      </c>
      <c r="AR269" s="305">
        <f t="shared" si="38"/>
        <v>1.4</v>
      </c>
      <c r="AS269" s="305">
        <f t="shared" si="38"/>
        <v>1.4</v>
      </c>
      <c r="AT269" s="305">
        <f t="shared" si="38"/>
        <v>1.4</v>
      </c>
      <c r="AU269" s="305">
        <f t="shared" si="38"/>
        <v>1.4</v>
      </c>
      <c r="AV269" s="305">
        <f t="shared" si="38"/>
        <v>1.4</v>
      </c>
      <c r="AW269" s="305">
        <f t="shared" si="38"/>
        <v>1.4</v>
      </c>
      <c r="AX269" s="305">
        <f t="shared" si="38"/>
        <v>1.4</v>
      </c>
      <c r="AY269" s="305">
        <f t="shared" si="38"/>
        <v>1.4</v>
      </c>
      <c r="AZ269" s="305">
        <f t="shared" si="38"/>
        <v>1.4</v>
      </c>
      <c r="BA269" s="305">
        <f t="shared" si="39"/>
        <v>1.4</v>
      </c>
      <c r="BB269" s="305">
        <f t="shared" si="39"/>
        <v>1.4</v>
      </c>
      <c r="BC269" s="305">
        <f t="shared" si="39"/>
        <v>1.4</v>
      </c>
      <c r="BD269" s="295">
        <f t="shared" si="45"/>
        <v>16.8</v>
      </c>
    </row>
    <row r="270" spans="1:56" x14ac:dyDescent="0.3">
      <c r="A270" s="293" t="s">
        <v>668</v>
      </c>
      <c r="B270" s="304">
        <v>5.7999999999999996E-3</v>
      </c>
      <c r="C270" s="304">
        <v>6.4000000000000003E-3</v>
      </c>
      <c r="D270" s="295">
        <v>91001.83</v>
      </c>
      <c r="E270" s="295">
        <v>91001.83</v>
      </c>
      <c r="F270" s="295">
        <v>91001.83</v>
      </c>
      <c r="G270" s="295">
        <v>91001.83</v>
      </c>
      <c r="H270" s="295">
        <v>91001.83</v>
      </c>
      <c r="I270" s="295">
        <v>91001.83</v>
      </c>
      <c r="J270" s="295">
        <v>91001.83</v>
      </c>
      <c r="K270" s="295">
        <v>91001.83</v>
      </c>
      <c r="L270" s="295">
        <v>91001.83</v>
      </c>
      <c r="M270" s="295">
        <v>91001.83</v>
      </c>
      <c r="N270" s="295">
        <v>91001.83</v>
      </c>
      <c r="O270" s="295">
        <v>91001.83</v>
      </c>
      <c r="P270" s="295">
        <f t="shared" si="41"/>
        <v>1092021.9599999997</v>
      </c>
      <c r="Q270" s="295">
        <v>91001.83</v>
      </c>
      <c r="R270" s="295">
        <v>91001.83</v>
      </c>
      <c r="S270" s="295">
        <v>91001.83</v>
      </c>
      <c r="T270" s="295">
        <v>91001.83</v>
      </c>
      <c r="U270" s="295">
        <v>91001.83</v>
      </c>
      <c r="V270" s="295">
        <v>91001.83</v>
      </c>
      <c r="W270" s="295">
        <v>91001.83</v>
      </c>
      <c r="X270" s="295">
        <v>91001.83</v>
      </c>
      <c r="Y270" s="295">
        <v>91001.83</v>
      </c>
      <c r="Z270" s="295">
        <v>91001.83</v>
      </c>
      <c r="AA270" s="295">
        <v>91001.83</v>
      </c>
      <c r="AB270" s="295">
        <v>91001.83</v>
      </c>
      <c r="AC270" s="295">
        <f t="shared" si="42"/>
        <v>1092021.9599999997</v>
      </c>
      <c r="AE270" s="305">
        <v>43.98</v>
      </c>
      <c r="AF270" s="305">
        <v>43.98</v>
      </c>
      <c r="AG270" s="305">
        <v>43.98</v>
      </c>
      <c r="AH270" s="305">
        <v>43.98</v>
      </c>
      <c r="AI270" s="305">
        <v>43.98</v>
      </c>
      <c r="AJ270" s="305">
        <v>43.98</v>
      </c>
      <c r="AK270" s="305">
        <f t="shared" si="43"/>
        <v>43.98</v>
      </c>
      <c r="AL270" s="305">
        <f t="shared" si="43"/>
        <v>43.98</v>
      </c>
      <c r="AM270" s="305">
        <f t="shared" si="43"/>
        <v>43.98</v>
      </c>
      <c r="AN270" s="305">
        <f t="shared" si="40"/>
        <v>43.98</v>
      </c>
      <c r="AO270" s="305">
        <f t="shared" si="40"/>
        <v>43.98</v>
      </c>
      <c r="AP270" s="305">
        <f t="shared" si="40"/>
        <v>43.98</v>
      </c>
      <c r="AQ270" s="295">
        <f t="shared" si="44"/>
        <v>527.7600000000001</v>
      </c>
      <c r="AR270" s="305">
        <f t="shared" si="38"/>
        <v>48.53</v>
      </c>
      <c r="AS270" s="305">
        <f t="shared" si="38"/>
        <v>48.53</v>
      </c>
      <c r="AT270" s="305">
        <f t="shared" si="38"/>
        <v>48.53</v>
      </c>
      <c r="AU270" s="305">
        <f t="shared" si="38"/>
        <v>48.53</v>
      </c>
      <c r="AV270" s="305">
        <f t="shared" si="38"/>
        <v>48.53</v>
      </c>
      <c r="AW270" s="305">
        <f t="shared" si="38"/>
        <v>48.53</v>
      </c>
      <c r="AX270" s="305">
        <f t="shared" si="38"/>
        <v>48.53</v>
      </c>
      <c r="AY270" s="305">
        <f t="shared" si="38"/>
        <v>48.53</v>
      </c>
      <c r="AZ270" s="305">
        <f t="shared" si="38"/>
        <v>48.53</v>
      </c>
      <c r="BA270" s="305">
        <f t="shared" si="39"/>
        <v>48.53</v>
      </c>
      <c r="BB270" s="305">
        <f t="shared" si="39"/>
        <v>48.53</v>
      </c>
      <c r="BC270" s="305">
        <f t="shared" si="39"/>
        <v>48.53</v>
      </c>
      <c r="BD270" s="295">
        <f t="shared" si="45"/>
        <v>582.3599999999999</v>
      </c>
    </row>
    <row r="271" spans="1:56" x14ac:dyDescent="0.3">
      <c r="A271" s="293" t="s">
        <v>669</v>
      </c>
      <c r="B271" s="304">
        <v>0</v>
      </c>
      <c r="C271" s="304">
        <v>0</v>
      </c>
      <c r="D271" s="295">
        <v>5569266.5199999996</v>
      </c>
      <c r="E271" s="295">
        <v>5569266.5199999996</v>
      </c>
      <c r="F271" s="295">
        <v>5569266.5199999996</v>
      </c>
      <c r="G271" s="295">
        <v>5569266.5199999996</v>
      </c>
      <c r="H271" s="295">
        <v>5569266.5199999996</v>
      </c>
      <c r="I271" s="295">
        <v>5569266.5199999996</v>
      </c>
      <c r="J271" s="295">
        <v>5569266.5199999996</v>
      </c>
      <c r="K271" s="295">
        <v>5569307.1749999998</v>
      </c>
      <c r="L271" s="295">
        <v>5569347.8299999991</v>
      </c>
      <c r="M271" s="295">
        <v>5942842.5999999996</v>
      </c>
      <c r="N271" s="295">
        <v>6316337.3699999992</v>
      </c>
      <c r="O271" s="295">
        <v>6316337.3699999992</v>
      </c>
      <c r="P271" s="295">
        <f t="shared" si="41"/>
        <v>68699037.984999999</v>
      </c>
      <c r="Q271" s="295">
        <v>6316337.3699999992</v>
      </c>
      <c r="R271" s="295">
        <v>6316337.3699999992</v>
      </c>
      <c r="S271" s="295">
        <v>6316337.3699999992</v>
      </c>
      <c r="T271" s="295">
        <v>6316337.3699999992</v>
      </c>
      <c r="U271" s="295">
        <v>6316337.3699999992</v>
      </c>
      <c r="V271" s="295">
        <v>6516712.3699999992</v>
      </c>
      <c r="W271" s="295">
        <v>6717087.3699999992</v>
      </c>
      <c r="X271" s="295">
        <v>6717087.3699999992</v>
      </c>
      <c r="Y271" s="295">
        <v>6717087.3699999992</v>
      </c>
      <c r="Z271" s="295">
        <v>6717087.3699999992</v>
      </c>
      <c r="AA271" s="295">
        <v>6717087.3699999992</v>
      </c>
      <c r="AB271" s="295">
        <v>6717087.3699999992</v>
      </c>
      <c r="AC271" s="295">
        <f t="shared" si="42"/>
        <v>78400923.439999983</v>
      </c>
      <c r="AE271" s="305">
        <v>0</v>
      </c>
      <c r="AF271" s="305">
        <v>0</v>
      </c>
      <c r="AG271" s="305">
        <v>0</v>
      </c>
      <c r="AH271" s="305">
        <v>0</v>
      </c>
      <c r="AI271" s="305">
        <v>0</v>
      </c>
      <c r="AJ271" s="305">
        <v>0</v>
      </c>
      <c r="AK271" s="305">
        <f t="shared" si="43"/>
        <v>0</v>
      </c>
      <c r="AL271" s="305">
        <f t="shared" si="43"/>
        <v>0</v>
      </c>
      <c r="AM271" s="305">
        <f t="shared" si="43"/>
        <v>0</v>
      </c>
      <c r="AN271" s="305">
        <f t="shared" si="40"/>
        <v>0</v>
      </c>
      <c r="AO271" s="305">
        <f t="shared" si="40"/>
        <v>0</v>
      </c>
      <c r="AP271" s="305">
        <f t="shared" si="40"/>
        <v>0</v>
      </c>
      <c r="AQ271" s="295">
        <f t="shared" si="44"/>
        <v>0</v>
      </c>
      <c r="AR271" s="305">
        <f t="shared" si="38"/>
        <v>0</v>
      </c>
      <c r="AS271" s="305">
        <f t="shared" si="38"/>
        <v>0</v>
      </c>
      <c r="AT271" s="305">
        <f t="shared" si="38"/>
        <v>0</v>
      </c>
      <c r="AU271" s="305">
        <f t="shared" si="38"/>
        <v>0</v>
      </c>
      <c r="AV271" s="305">
        <f t="shared" si="38"/>
        <v>0</v>
      </c>
      <c r="AW271" s="305">
        <f t="shared" si="38"/>
        <v>0</v>
      </c>
      <c r="AX271" s="305">
        <f t="shared" si="38"/>
        <v>0</v>
      </c>
      <c r="AY271" s="305">
        <f t="shared" si="38"/>
        <v>0</v>
      </c>
      <c r="AZ271" s="305">
        <f t="shared" si="38"/>
        <v>0</v>
      </c>
      <c r="BA271" s="305">
        <f t="shared" si="39"/>
        <v>0</v>
      </c>
      <c r="BB271" s="305">
        <f t="shared" si="39"/>
        <v>0</v>
      </c>
      <c r="BC271" s="305">
        <f t="shared" si="39"/>
        <v>0</v>
      </c>
      <c r="BD271" s="295">
        <f t="shared" si="45"/>
        <v>0</v>
      </c>
    </row>
    <row r="272" spans="1:56" x14ac:dyDescent="0.3">
      <c r="A272" s="293" t="s">
        <v>670</v>
      </c>
      <c r="B272" s="304">
        <v>0</v>
      </c>
      <c r="C272" s="304">
        <v>0</v>
      </c>
      <c r="D272" s="295">
        <v>2412.8200000000002</v>
      </c>
      <c r="E272" s="295">
        <v>2412.8200000000002</v>
      </c>
      <c r="F272" s="295">
        <v>2412.8200000000002</v>
      </c>
      <c r="G272" s="295">
        <v>2412.8200000000002</v>
      </c>
      <c r="H272" s="295">
        <v>2412.8200000000002</v>
      </c>
      <c r="I272" s="295">
        <v>2412.8200000000002</v>
      </c>
      <c r="J272" s="295">
        <v>2412.8200000000002</v>
      </c>
      <c r="K272" s="295">
        <v>2412.8200000000002</v>
      </c>
      <c r="L272" s="295">
        <v>2412.8200000000002</v>
      </c>
      <c r="M272" s="295">
        <v>2412.8200000000002</v>
      </c>
      <c r="N272" s="295">
        <v>2412.8200000000002</v>
      </c>
      <c r="O272" s="295">
        <v>2412.8200000000002</v>
      </c>
      <c r="P272" s="295">
        <f t="shared" si="41"/>
        <v>28953.84</v>
      </c>
      <c r="Q272" s="295">
        <v>2412.8200000000002</v>
      </c>
      <c r="R272" s="295">
        <v>2412.8200000000002</v>
      </c>
      <c r="S272" s="295">
        <v>2412.8200000000002</v>
      </c>
      <c r="T272" s="295">
        <v>2412.8200000000002</v>
      </c>
      <c r="U272" s="295">
        <v>2412.8200000000002</v>
      </c>
      <c r="V272" s="295">
        <v>2412.8200000000002</v>
      </c>
      <c r="W272" s="295">
        <v>2412.8200000000002</v>
      </c>
      <c r="X272" s="295">
        <v>2412.8200000000002</v>
      </c>
      <c r="Y272" s="295">
        <v>2412.8200000000002</v>
      </c>
      <c r="Z272" s="295">
        <v>2412.8200000000002</v>
      </c>
      <c r="AA272" s="295">
        <v>2412.8200000000002</v>
      </c>
      <c r="AB272" s="295">
        <v>2412.8200000000002</v>
      </c>
      <c r="AC272" s="295">
        <f t="shared" si="42"/>
        <v>28953.84</v>
      </c>
      <c r="AE272" s="305">
        <v>0</v>
      </c>
      <c r="AF272" s="305">
        <v>0</v>
      </c>
      <c r="AG272" s="305">
        <v>0</v>
      </c>
      <c r="AH272" s="305">
        <v>0</v>
      </c>
      <c r="AI272" s="305">
        <v>0</v>
      </c>
      <c r="AJ272" s="305">
        <v>0</v>
      </c>
      <c r="AK272" s="305">
        <f t="shared" si="43"/>
        <v>0</v>
      </c>
      <c r="AL272" s="305">
        <f t="shared" si="43"/>
        <v>0</v>
      </c>
      <c r="AM272" s="305">
        <f t="shared" si="43"/>
        <v>0</v>
      </c>
      <c r="AN272" s="305">
        <f t="shared" si="40"/>
        <v>0</v>
      </c>
      <c r="AO272" s="305">
        <f t="shared" si="40"/>
        <v>0</v>
      </c>
      <c r="AP272" s="305">
        <f t="shared" si="40"/>
        <v>0</v>
      </c>
      <c r="AQ272" s="295">
        <f t="shared" si="44"/>
        <v>0</v>
      </c>
      <c r="AR272" s="305">
        <f t="shared" si="38"/>
        <v>0</v>
      </c>
      <c r="AS272" s="305">
        <f t="shared" si="38"/>
        <v>0</v>
      </c>
      <c r="AT272" s="305">
        <f t="shared" si="38"/>
        <v>0</v>
      </c>
      <c r="AU272" s="305">
        <f t="shared" si="38"/>
        <v>0</v>
      </c>
      <c r="AV272" s="305">
        <f t="shared" si="38"/>
        <v>0</v>
      </c>
      <c r="AW272" s="305">
        <f t="shared" si="38"/>
        <v>0</v>
      </c>
      <c r="AX272" s="305">
        <f t="shared" si="38"/>
        <v>0</v>
      </c>
      <c r="AY272" s="305">
        <f t="shared" si="38"/>
        <v>0</v>
      </c>
      <c r="AZ272" s="305">
        <f t="shared" si="38"/>
        <v>0</v>
      </c>
      <c r="BA272" s="305">
        <f t="shared" si="39"/>
        <v>0</v>
      </c>
      <c r="BB272" s="305">
        <f t="shared" si="39"/>
        <v>0</v>
      </c>
      <c r="BC272" s="305">
        <f t="shared" si="39"/>
        <v>0</v>
      </c>
      <c r="BD272" s="295">
        <f t="shared" si="45"/>
        <v>0</v>
      </c>
    </row>
    <row r="273" spans="1:57" x14ac:dyDescent="0.3">
      <c r="A273" s="293" t="s">
        <v>671</v>
      </c>
      <c r="B273" s="304">
        <v>0</v>
      </c>
      <c r="C273" s="304">
        <v>0</v>
      </c>
      <c r="D273" s="295">
        <v>102248.61</v>
      </c>
      <c r="E273" s="295">
        <v>102248.61</v>
      </c>
      <c r="F273" s="295">
        <v>102248.61</v>
      </c>
      <c r="G273" s="295">
        <v>102248.61</v>
      </c>
      <c r="H273" s="295">
        <v>102248.61</v>
      </c>
      <c r="I273" s="295">
        <v>102248.61</v>
      </c>
      <c r="J273" s="295">
        <v>102248.61</v>
      </c>
      <c r="K273" s="295">
        <v>102248.61</v>
      </c>
      <c r="L273" s="295">
        <v>102248.61</v>
      </c>
      <c r="M273" s="295">
        <v>177248.61</v>
      </c>
      <c r="N273" s="295">
        <v>252248.61</v>
      </c>
      <c r="O273" s="295">
        <v>252248.61</v>
      </c>
      <c r="P273" s="295">
        <f t="shared" si="41"/>
        <v>1601983.3199999998</v>
      </c>
      <c r="Q273" s="295">
        <v>252248.61</v>
      </c>
      <c r="R273" s="295">
        <v>252248.61</v>
      </c>
      <c r="S273" s="295">
        <v>252248.61</v>
      </c>
      <c r="T273" s="295">
        <v>252248.61</v>
      </c>
      <c r="U273" s="295">
        <v>252248.61</v>
      </c>
      <c r="V273" s="295">
        <v>252248.61</v>
      </c>
      <c r="W273" s="295">
        <v>252248.61</v>
      </c>
      <c r="X273" s="295">
        <v>252248.61</v>
      </c>
      <c r="Y273" s="295">
        <v>252248.61</v>
      </c>
      <c r="Z273" s="295">
        <v>252248.61</v>
      </c>
      <c r="AA273" s="295">
        <v>252248.61</v>
      </c>
      <c r="AB273" s="295">
        <v>252248.61</v>
      </c>
      <c r="AC273" s="295">
        <f t="shared" si="42"/>
        <v>3026983.3199999989</v>
      </c>
      <c r="AE273" s="305">
        <v>0</v>
      </c>
      <c r="AF273" s="305">
        <v>0</v>
      </c>
      <c r="AG273" s="305">
        <v>0</v>
      </c>
      <c r="AH273" s="305">
        <v>0</v>
      </c>
      <c r="AI273" s="305">
        <v>0</v>
      </c>
      <c r="AJ273" s="305">
        <v>0</v>
      </c>
      <c r="AK273" s="305">
        <f t="shared" si="43"/>
        <v>0</v>
      </c>
      <c r="AL273" s="305">
        <f t="shared" si="43"/>
        <v>0</v>
      </c>
      <c r="AM273" s="305">
        <f t="shared" si="43"/>
        <v>0</v>
      </c>
      <c r="AN273" s="305">
        <f t="shared" si="40"/>
        <v>0</v>
      </c>
      <c r="AO273" s="305">
        <f t="shared" si="40"/>
        <v>0</v>
      </c>
      <c r="AP273" s="305">
        <f t="shared" si="40"/>
        <v>0</v>
      </c>
      <c r="AQ273" s="295">
        <f t="shared" si="44"/>
        <v>0</v>
      </c>
      <c r="AR273" s="305">
        <f t="shared" si="38"/>
        <v>0</v>
      </c>
      <c r="AS273" s="305">
        <f t="shared" si="38"/>
        <v>0</v>
      </c>
      <c r="AT273" s="305">
        <f t="shared" si="38"/>
        <v>0</v>
      </c>
      <c r="AU273" s="305">
        <f t="shared" ref="AU273:AZ315" si="46">ROUND(T273*$C273/12,2)</f>
        <v>0</v>
      </c>
      <c r="AV273" s="305">
        <f t="shared" si="46"/>
        <v>0</v>
      </c>
      <c r="AW273" s="305">
        <f t="shared" si="46"/>
        <v>0</v>
      </c>
      <c r="AX273" s="305">
        <f t="shared" si="46"/>
        <v>0</v>
      </c>
      <c r="AY273" s="305">
        <f t="shared" si="46"/>
        <v>0</v>
      </c>
      <c r="AZ273" s="305">
        <f t="shared" si="46"/>
        <v>0</v>
      </c>
      <c r="BA273" s="305">
        <f t="shared" si="39"/>
        <v>0</v>
      </c>
      <c r="BB273" s="305">
        <f t="shared" si="39"/>
        <v>0</v>
      </c>
      <c r="BC273" s="305">
        <f t="shared" si="39"/>
        <v>0</v>
      </c>
      <c r="BD273" s="295">
        <f t="shared" si="45"/>
        <v>0</v>
      </c>
    </row>
    <row r="274" spans="1:57" x14ac:dyDescent="0.3">
      <c r="A274" s="293" t="s">
        <v>672</v>
      </c>
      <c r="B274" s="304">
        <v>0</v>
      </c>
      <c r="C274" s="304">
        <v>0</v>
      </c>
      <c r="D274" s="295">
        <v>324087.84000000003</v>
      </c>
      <c r="E274" s="295">
        <v>324087.84000000003</v>
      </c>
      <c r="F274" s="295">
        <v>324087.84000000003</v>
      </c>
      <c r="G274" s="295">
        <v>324087.84000000003</v>
      </c>
      <c r="H274" s="295">
        <v>324087.84000000003</v>
      </c>
      <c r="I274" s="295">
        <v>324087.84000000003</v>
      </c>
      <c r="J274" s="295">
        <v>324087.84000000003</v>
      </c>
      <c r="K274" s="295">
        <v>324087.84000000003</v>
      </c>
      <c r="L274" s="295">
        <v>324087.84000000003</v>
      </c>
      <c r="M274" s="295">
        <v>324087.84000000003</v>
      </c>
      <c r="N274" s="295">
        <v>324087.84000000003</v>
      </c>
      <c r="O274" s="295">
        <v>324087.84000000003</v>
      </c>
      <c r="P274" s="295">
        <f t="shared" si="41"/>
        <v>3889054.0799999996</v>
      </c>
      <c r="Q274" s="295">
        <v>324087.84000000003</v>
      </c>
      <c r="R274" s="295">
        <v>324087.84000000003</v>
      </c>
      <c r="S274" s="295">
        <v>324087.84000000003</v>
      </c>
      <c r="T274" s="295">
        <v>324087.84000000003</v>
      </c>
      <c r="U274" s="295">
        <v>324087.84000000003</v>
      </c>
      <c r="V274" s="295">
        <v>324087.84000000003</v>
      </c>
      <c r="W274" s="295">
        <v>324087.84000000003</v>
      </c>
      <c r="X274" s="295">
        <v>324087.84000000003</v>
      </c>
      <c r="Y274" s="295">
        <v>324087.84000000003</v>
      </c>
      <c r="Z274" s="295">
        <v>324087.84000000003</v>
      </c>
      <c r="AA274" s="295">
        <v>324087.84000000003</v>
      </c>
      <c r="AB274" s="295">
        <v>324087.84000000003</v>
      </c>
      <c r="AC274" s="295">
        <f t="shared" si="42"/>
        <v>3889054.0799999996</v>
      </c>
      <c r="AE274" s="305">
        <v>0</v>
      </c>
      <c r="AF274" s="305">
        <v>0</v>
      </c>
      <c r="AG274" s="305">
        <v>0</v>
      </c>
      <c r="AH274" s="305">
        <v>0</v>
      </c>
      <c r="AI274" s="305">
        <v>0</v>
      </c>
      <c r="AJ274" s="305">
        <v>0</v>
      </c>
      <c r="AK274" s="305">
        <f t="shared" si="43"/>
        <v>0</v>
      </c>
      <c r="AL274" s="305">
        <f t="shared" si="43"/>
        <v>0</v>
      </c>
      <c r="AM274" s="305">
        <f t="shared" si="43"/>
        <v>0</v>
      </c>
      <c r="AN274" s="305">
        <f t="shared" si="40"/>
        <v>0</v>
      </c>
      <c r="AO274" s="305">
        <f t="shared" si="40"/>
        <v>0</v>
      </c>
      <c r="AP274" s="305">
        <f t="shared" si="40"/>
        <v>0</v>
      </c>
      <c r="AQ274" s="295">
        <f t="shared" si="44"/>
        <v>0</v>
      </c>
      <c r="AR274" s="305">
        <f t="shared" ref="AR274:AW337" si="47">ROUND(Q274*$C274/12,2)</f>
        <v>0</v>
      </c>
      <c r="AS274" s="305">
        <f t="shared" si="47"/>
        <v>0</v>
      </c>
      <c r="AT274" s="305">
        <f t="shared" si="47"/>
        <v>0</v>
      </c>
      <c r="AU274" s="305">
        <f t="shared" si="46"/>
        <v>0</v>
      </c>
      <c r="AV274" s="305">
        <f t="shared" si="46"/>
        <v>0</v>
      </c>
      <c r="AW274" s="305">
        <f t="shared" si="46"/>
        <v>0</v>
      </c>
      <c r="AX274" s="305">
        <f t="shared" si="46"/>
        <v>0</v>
      </c>
      <c r="AY274" s="305">
        <f t="shared" si="46"/>
        <v>0</v>
      </c>
      <c r="AZ274" s="305">
        <f t="shared" si="46"/>
        <v>0</v>
      </c>
      <c r="BA274" s="305">
        <f t="shared" si="39"/>
        <v>0</v>
      </c>
      <c r="BB274" s="305">
        <f t="shared" si="39"/>
        <v>0</v>
      </c>
      <c r="BC274" s="305">
        <f t="shared" si="39"/>
        <v>0</v>
      </c>
      <c r="BD274" s="295">
        <f t="shared" si="45"/>
        <v>0</v>
      </c>
    </row>
    <row r="275" spans="1:57" x14ac:dyDescent="0.3">
      <c r="A275" s="293" t="s">
        <v>673</v>
      </c>
      <c r="B275" s="304">
        <v>0.02</v>
      </c>
      <c r="C275" s="304">
        <v>2.1499999999999998E-2</v>
      </c>
      <c r="D275" s="295">
        <v>11867002.949999999</v>
      </c>
      <c r="E275" s="295">
        <v>11871183.43</v>
      </c>
      <c r="F275" s="295">
        <v>11901481.890000001</v>
      </c>
      <c r="G275" s="295">
        <v>11908399.9</v>
      </c>
      <c r="H275" s="295">
        <v>11913681.359999999</v>
      </c>
      <c r="I275" s="295">
        <v>11940755.539999999</v>
      </c>
      <c r="J275" s="295">
        <v>11951181.4</v>
      </c>
      <c r="K275" s="295">
        <v>11951181.4</v>
      </c>
      <c r="L275" s="295">
        <v>11951181.4</v>
      </c>
      <c r="M275" s="295">
        <v>11982298.775</v>
      </c>
      <c r="N275" s="295">
        <v>12013416.15</v>
      </c>
      <c r="O275" s="295">
        <v>12013416.15</v>
      </c>
      <c r="P275" s="295">
        <f t="shared" si="41"/>
        <v>143265180.34500003</v>
      </c>
      <c r="Q275" s="295">
        <v>12795416.145</v>
      </c>
      <c r="R275" s="295">
        <v>13578416.140000001</v>
      </c>
      <c r="S275" s="295">
        <v>13579416.140000001</v>
      </c>
      <c r="T275" s="295">
        <v>13579416.140000001</v>
      </c>
      <c r="U275" s="295">
        <v>13579416.140000001</v>
      </c>
      <c r="V275" s="295">
        <v>13620569.34</v>
      </c>
      <c r="W275" s="295">
        <v>13661722.540000001</v>
      </c>
      <c r="X275" s="295">
        <v>13661722.540000001</v>
      </c>
      <c r="Y275" s="295">
        <v>13661722.540000001</v>
      </c>
      <c r="Z275" s="295">
        <v>13661722.540000001</v>
      </c>
      <c r="AA275" s="295">
        <v>13661722.540000001</v>
      </c>
      <c r="AB275" s="295">
        <v>13661722.540000001</v>
      </c>
      <c r="AC275" s="295">
        <f t="shared" si="42"/>
        <v>162702985.285</v>
      </c>
      <c r="AE275" s="305">
        <v>19778.34</v>
      </c>
      <c r="AF275" s="305">
        <v>19785.309999999998</v>
      </c>
      <c r="AG275" s="305">
        <v>19835.810000000001</v>
      </c>
      <c r="AH275" s="305">
        <v>19847.330000000002</v>
      </c>
      <c r="AI275" s="305">
        <v>19856.129999999997</v>
      </c>
      <c r="AJ275" s="305">
        <v>19901.259999999998</v>
      </c>
      <c r="AK275" s="305">
        <f t="shared" si="43"/>
        <v>19918.64</v>
      </c>
      <c r="AL275" s="305">
        <f t="shared" si="43"/>
        <v>19918.64</v>
      </c>
      <c r="AM275" s="305">
        <f t="shared" si="43"/>
        <v>19918.64</v>
      </c>
      <c r="AN275" s="305">
        <f t="shared" si="40"/>
        <v>19970.5</v>
      </c>
      <c r="AO275" s="305">
        <f t="shared" si="40"/>
        <v>20022.36</v>
      </c>
      <c r="AP275" s="305">
        <f t="shared" si="40"/>
        <v>20022.36</v>
      </c>
      <c r="AQ275" s="295">
        <f t="shared" si="44"/>
        <v>238775.31999999995</v>
      </c>
      <c r="AR275" s="305">
        <f t="shared" si="47"/>
        <v>22925.119999999999</v>
      </c>
      <c r="AS275" s="305">
        <f t="shared" si="47"/>
        <v>24328</v>
      </c>
      <c r="AT275" s="305">
        <f t="shared" si="47"/>
        <v>24329.79</v>
      </c>
      <c r="AU275" s="305">
        <f t="shared" si="46"/>
        <v>24329.79</v>
      </c>
      <c r="AV275" s="305">
        <f t="shared" si="46"/>
        <v>24329.79</v>
      </c>
      <c r="AW275" s="305">
        <f t="shared" si="46"/>
        <v>24403.52</v>
      </c>
      <c r="AX275" s="305">
        <f t="shared" si="46"/>
        <v>24477.25</v>
      </c>
      <c r="AY275" s="305">
        <f t="shared" si="46"/>
        <v>24477.25</v>
      </c>
      <c r="AZ275" s="305">
        <f t="shared" si="46"/>
        <v>24477.25</v>
      </c>
      <c r="BA275" s="305">
        <f t="shared" si="39"/>
        <v>24477.25</v>
      </c>
      <c r="BB275" s="305">
        <f t="shared" si="39"/>
        <v>24477.25</v>
      </c>
      <c r="BC275" s="305">
        <f t="shared" si="39"/>
        <v>24477.25</v>
      </c>
      <c r="BD275" s="295">
        <f t="shared" si="45"/>
        <v>291509.51</v>
      </c>
    </row>
    <row r="276" spans="1:57" x14ac:dyDescent="0.3">
      <c r="A276" s="293" t="s">
        <v>674</v>
      </c>
      <c r="B276" s="304">
        <v>0.02</v>
      </c>
      <c r="C276" s="304">
        <v>2.1499999999999998E-2</v>
      </c>
      <c r="D276" s="295">
        <v>2575.89</v>
      </c>
      <c r="E276" s="295">
        <v>2575.89</v>
      </c>
      <c r="F276" s="295">
        <v>2575.89</v>
      </c>
      <c r="G276" s="295">
        <v>2575.89</v>
      </c>
      <c r="H276" s="295">
        <v>2575.89</v>
      </c>
      <c r="I276" s="295">
        <v>2575.89</v>
      </c>
      <c r="J276" s="295">
        <v>2575.89</v>
      </c>
      <c r="K276" s="295">
        <v>2575.89</v>
      </c>
      <c r="L276" s="295">
        <v>2575.89</v>
      </c>
      <c r="M276" s="295">
        <v>2575.89</v>
      </c>
      <c r="N276" s="295">
        <v>2575.89</v>
      </c>
      <c r="O276" s="295">
        <v>2575.89</v>
      </c>
      <c r="P276" s="295">
        <f t="shared" si="41"/>
        <v>30910.679999999997</v>
      </c>
      <c r="Q276" s="295">
        <v>2575.89</v>
      </c>
      <c r="R276" s="295">
        <v>2575.89</v>
      </c>
      <c r="S276" s="295">
        <v>2575.89</v>
      </c>
      <c r="T276" s="295">
        <v>2575.89</v>
      </c>
      <c r="U276" s="295">
        <v>2575.89</v>
      </c>
      <c r="V276" s="295">
        <v>2575.89</v>
      </c>
      <c r="W276" s="295">
        <v>2575.89</v>
      </c>
      <c r="X276" s="295">
        <v>2575.89</v>
      </c>
      <c r="Y276" s="295">
        <v>2575.89</v>
      </c>
      <c r="Z276" s="295">
        <v>2575.89</v>
      </c>
      <c r="AA276" s="295">
        <v>2575.89</v>
      </c>
      <c r="AB276" s="295">
        <v>2575.89</v>
      </c>
      <c r="AC276" s="295">
        <f t="shared" si="42"/>
        <v>30910.679999999997</v>
      </c>
      <c r="AE276" s="305">
        <v>4.29</v>
      </c>
      <c r="AF276" s="305">
        <v>4.29</v>
      </c>
      <c r="AG276" s="305">
        <v>4.29</v>
      </c>
      <c r="AH276" s="305">
        <v>4.29</v>
      </c>
      <c r="AI276" s="305">
        <v>4.29</v>
      </c>
      <c r="AJ276" s="305">
        <v>4.29</v>
      </c>
      <c r="AK276" s="305">
        <f t="shared" si="43"/>
        <v>4.29</v>
      </c>
      <c r="AL276" s="305">
        <f t="shared" si="43"/>
        <v>4.29</v>
      </c>
      <c r="AM276" s="305">
        <f t="shared" si="43"/>
        <v>4.29</v>
      </c>
      <c r="AN276" s="305">
        <f t="shared" si="40"/>
        <v>4.29</v>
      </c>
      <c r="AO276" s="305">
        <f t="shared" si="40"/>
        <v>4.29</v>
      </c>
      <c r="AP276" s="305">
        <f t="shared" si="40"/>
        <v>4.29</v>
      </c>
      <c r="AQ276" s="295">
        <f t="shared" si="44"/>
        <v>51.48</v>
      </c>
      <c r="AR276" s="305">
        <f t="shared" si="47"/>
        <v>4.62</v>
      </c>
      <c r="AS276" s="305">
        <f t="shared" si="47"/>
        <v>4.62</v>
      </c>
      <c r="AT276" s="305">
        <f t="shared" si="47"/>
        <v>4.62</v>
      </c>
      <c r="AU276" s="305">
        <f t="shared" si="46"/>
        <v>4.62</v>
      </c>
      <c r="AV276" s="305">
        <f t="shared" si="46"/>
        <v>4.62</v>
      </c>
      <c r="AW276" s="305">
        <f t="shared" si="46"/>
        <v>4.62</v>
      </c>
      <c r="AX276" s="305">
        <f t="shared" si="46"/>
        <v>4.62</v>
      </c>
      <c r="AY276" s="305">
        <f t="shared" si="46"/>
        <v>4.62</v>
      </c>
      <c r="AZ276" s="305">
        <f t="shared" si="46"/>
        <v>4.62</v>
      </c>
      <c r="BA276" s="305">
        <f t="shared" si="39"/>
        <v>4.62</v>
      </c>
      <c r="BB276" s="305">
        <f t="shared" si="39"/>
        <v>4.62</v>
      </c>
      <c r="BC276" s="305">
        <f t="shared" si="39"/>
        <v>4.62</v>
      </c>
      <c r="BD276" s="295">
        <f t="shared" si="45"/>
        <v>55.439999999999991</v>
      </c>
    </row>
    <row r="277" spans="1:57" x14ac:dyDescent="0.3">
      <c r="A277" s="293" t="s">
        <v>675</v>
      </c>
      <c r="B277" s="304">
        <v>0.02</v>
      </c>
      <c r="C277" s="304">
        <v>2.1499999999999998E-2</v>
      </c>
      <c r="D277" s="295">
        <v>486252.05</v>
      </c>
      <c r="E277" s="295">
        <v>486252.05</v>
      </c>
      <c r="F277" s="295">
        <v>486252.05</v>
      </c>
      <c r="G277" s="295">
        <v>486252.05</v>
      </c>
      <c r="H277" s="295">
        <v>489961.79</v>
      </c>
      <c r="I277" s="295">
        <v>493671.52</v>
      </c>
      <c r="J277" s="295">
        <v>493671.52</v>
      </c>
      <c r="K277" s="295">
        <v>493671.52</v>
      </c>
      <c r="L277" s="295">
        <v>493671.52</v>
      </c>
      <c r="M277" s="295">
        <v>493671.52</v>
      </c>
      <c r="N277" s="295">
        <v>493671.52</v>
      </c>
      <c r="O277" s="295">
        <v>493671.52</v>
      </c>
      <c r="P277" s="295">
        <f t="shared" si="41"/>
        <v>5890670.629999999</v>
      </c>
      <c r="Q277" s="295">
        <v>493671.52</v>
      </c>
      <c r="R277" s="295">
        <v>493671.52</v>
      </c>
      <c r="S277" s="295">
        <v>493671.52</v>
      </c>
      <c r="T277" s="295">
        <v>493671.52</v>
      </c>
      <c r="U277" s="295">
        <v>493671.52</v>
      </c>
      <c r="V277" s="295">
        <v>493671.52</v>
      </c>
      <c r="W277" s="295">
        <v>493671.52</v>
      </c>
      <c r="X277" s="295">
        <v>493671.52</v>
      </c>
      <c r="Y277" s="295">
        <v>493671.52</v>
      </c>
      <c r="Z277" s="295">
        <v>493671.52</v>
      </c>
      <c r="AA277" s="295">
        <v>493671.52</v>
      </c>
      <c r="AB277" s="295">
        <v>493671.52</v>
      </c>
      <c r="AC277" s="295">
        <f t="shared" si="42"/>
        <v>5924058.2399999984</v>
      </c>
      <c r="AE277" s="305">
        <v>810.42000000000007</v>
      </c>
      <c r="AF277" s="305">
        <v>810.42000000000007</v>
      </c>
      <c r="AG277" s="305">
        <v>810.42000000000007</v>
      </c>
      <c r="AH277" s="305">
        <v>810.42000000000007</v>
      </c>
      <c r="AI277" s="305">
        <v>816.6</v>
      </c>
      <c r="AJ277" s="305">
        <v>822.79</v>
      </c>
      <c r="AK277" s="305">
        <f t="shared" si="43"/>
        <v>822.79</v>
      </c>
      <c r="AL277" s="305">
        <f t="shared" si="43"/>
        <v>822.79</v>
      </c>
      <c r="AM277" s="305">
        <f t="shared" si="43"/>
        <v>822.79</v>
      </c>
      <c r="AN277" s="305">
        <f t="shared" si="40"/>
        <v>822.79</v>
      </c>
      <c r="AO277" s="305">
        <f t="shared" si="40"/>
        <v>822.79</v>
      </c>
      <c r="AP277" s="305">
        <f t="shared" si="40"/>
        <v>822.79</v>
      </c>
      <c r="AQ277" s="295">
        <f t="shared" si="44"/>
        <v>9817.8100000000013</v>
      </c>
      <c r="AR277" s="305">
        <f t="shared" si="47"/>
        <v>884.49</v>
      </c>
      <c r="AS277" s="305">
        <f t="shared" si="47"/>
        <v>884.49</v>
      </c>
      <c r="AT277" s="305">
        <f t="shared" si="47"/>
        <v>884.49</v>
      </c>
      <c r="AU277" s="305">
        <f t="shared" si="46"/>
        <v>884.49</v>
      </c>
      <c r="AV277" s="305">
        <f t="shared" si="46"/>
        <v>884.49</v>
      </c>
      <c r="AW277" s="305">
        <f t="shared" si="46"/>
        <v>884.49</v>
      </c>
      <c r="AX277" s="305">
        <f t="shared" si="46"/>
        <v>884.49</v>
      </c>
      <c r="AY277" s="305">
        <f t="shared" si="46"/>
        <v>884.49</v>
      </c>
      <c r="AZ277" s="305">
        <f t="shared" si="46"/>
        <v>884.49</v>
      </c>
      <c r="BA277" s="305">
        <f t="shared" si="39"/>
        <v>884.49</v>
      </c>
      <c r="BB277" s="305">
        <f t="shared" si="39"/>
        <v>884.49</v>
      </c>
      <c r="BC277" s="305">
        <f t="shared" si="39"/>
        <v>884.49</v>
      </c>
      <c r="BD277" s="295">
        <f t="shared" si="45"/>
        <v>10613.88</v>
      </c>
    </row>
    <row r="278" spans="1:57" x14ac:dyDescent="0.3">
      <c r="A278" s="293" t="s">
        <v>676</v>
      </c>
      <c r="B278" s="304">
        <v>2.2700000000000001E-2</v>
      </c>
      <c r="C278" s="304">
        <v>2.2900000000000004E-2</v>
      </c>
      <c r="D278" s="295">
        <v>169055861.06999999</v>
      </c>
      <c r="E278" s="295">
        <v>168845388.50999999</v>
      </c>
      <c r="F278" s="295">
        <v>168802349.81</v>
      </c>
      <c r="G278" s="295">
        <v>169256262.91</v>
      </c>
      <c r="H278" s="295">
        <v>169681567.16999999</v>
      </c>
      <c r="I278" s="295">
        <v>169938244.66</v>
      </c>
      <c r="J278" s="295">
        <v>170119774.05000001</v>
      </c>
      <c r="K278" s="295">
        <v>170084542.40000001</v>
      </c>
      <c r="L278" s="295">
        <v>170087982.10000002</v>
      </c>
      <c r="M278" s="295">
        <v>176427823.68000004</v>
      </c>
      <c r="N278" s="295">
        <v>182776070.26000002</v>
      </c>
      <c r="O278" s="295">
        <v>182708948.26000002</v>
      </c>
      <c r="P278" s="295">
        <f t="shared" si="41"/>
        <v>2067784814.8799999</v>
      </c>
      <c r="Q278" s="295">
        <v>182262998.76000002</v>
      </c>
      <c r="R278" s="295">
        <v>182169639.76000002</v>
      </c>
      <c r="S278" s="295">
        <v>182097323.26000002</v>
      </c>
      <c r="T278" s="295">
        <v>182024133.76000002</v>
      </c>
      <c r="U278" s="295">
        <v>181952695.56500003</v>
      </c>
      <c r="V278" s="295">
        <v>191130493.86000004</v>
      </c>
      <c r="W278" s="295">
        <v>200312083.85000002</v>
      </c>
      <c r="X278" s="295">
        <v>200244961.85000002</v>
      </c>
      <c r="Y278" s="295">
        <v>200163617.35000002</v>
      </c>
      <c r="Z278" s="295">
        <v>200105125.85000002</v>
      </c>
      <c r="AA278" s="295">
        <v>200037555.85000002</v>
      </c>
      <c r="AB278" s="295">
        <v>199919926.35000002</v>
      </c>
      <c r="AC278" s="295">
        <f t="shared" si="42"/>
        <v>2302420556.0649996</v>
      </c>
      <c r="AE278" s="305">
        <v>319797.34000000003</v>
      </c>
      <c r="AF278" s="305">
        <v>319399.19000000006</v>
      </c>
      <c r="AG278" s="305">
        <v>319317.78000000003</v>
      </c>
      <c r="AH278" s="305">
        <v>320176.43</v>
      </c>
      <c r="AI278" s="305">
        <v>320980.96999999997</v>
      </c>
      <c r="AJ278" s="305">
        <v>321466.51</v>
      </c>
      <c r="AK278" s="305">
        <f t="shared" si="43"/>
        <v>321809.90999999997</v>
      </c>
      <c r="AL278" s="305">
        <f t="shared" si="43"/>
        <v>321743.26</v>
      </c>
      <c r="AM278" s="305">
        <f t="shared" si="43"/>
        <v>321749.77</v>
      </c>
      <c r="AN278" s="305">
        <f t="shared" si="40"/>
        <v>333742.63</v>
      </c>
      <c r="AO278" s="305">
        <f t="shared" si="40"/>
        <v>345751.4</v>
      </c>
      <c r="AP278" s="305">
        <f t="shared" si="40"/>
        <v>345624.43</v>
      </c>
      <c r="AQ278" s="295">
        <f t="shared" si="44"/>
        <v>3911559.6199999996</v>
      </c>
      <c r="AR278" s="305">
        <f t="shared" si="47"/>
        <v>347818.56</v>
      </c>
      <c r="AS278" s="305">
        <f t="shared" si="47"/>
        <v>347640.4</v>
      </c>
      <c r="AT278" s="305">
        <f t="shared" si="47"/>
        <v>347502.39</v>
      </c>
      <c r="AU278" s="305">
        <f t="shared" si="46"/>
        <v>347362.72</v>
      </c>
      <c r="AV278" s="305">
        <f t="shared" si="46"/>
        <v>347226.39</v>
      </c>
      <c r="AW278" s="305">
        <f t="shared" si="46"/>
        <v>364740.69</v>
      </c>
      <c r="AX278" s="305">
        <f t="shared" si="46"/>
        <v>382262.23</v>
      </c>
      <c r="AY278" s="305">
        <f t="shared" si="46"/>
        <v>382134.14</v>
      </c>
      <c r="AZ278" s="305">
        <f t="shared" si="46"/>
        <v>381978.9</v>
      </c>
      <c r="BA278" s="305">
        <f t="shared" si="39"/>
        <v>381867.28</v>
      </c>
      <c r="BB278" s="305">
        <f t="shared" si="39"/>
        <v>381738.34</v>
      </c>
      <c r="BC278" s="305">
        <f t="shared" si="39"/>
        <v>381513.86</v>
      </c>
      <c r="BD278" s="295">
        <f t="shared" si="45"/>
        <v>4393785.9000000004</v>
      </c>
    </row>
    <row r="279" spans="1:57" x14ac:dyDescent="0.3">
      <c r="A279" s="293" t="s">
        <v>677</v>
      </c>
      <c r="B279" s="304">
        <v>2.2700000000000001E-2</v>
      </c>
      <c r="C279" s="304">
        <v>2.2900000000000004E-2</v>
      </c>
      <c r="D279" s="295">
        <v>66887.25</v>
      </c>
      <c r="E279" s="295">
        <v>66887.25</v>
      </c>
      <c r="F279" s="295">
        <v>66887.25</v>
      </c>
      <c r="G279" s="295">
        <v>66887.25</v>
      </c>
      <c r="H279" s="295">
        <v>66887.25</v>
      </c>
      <c r="I279" s="295">
        <v>66887.25</v>
      </c>
      <c r="J279" s="295">
        <v>66887.25</v>
      </c>
      <c r="K279" s="295">
        <v>66887.25</v>
      </c>
      <c r="L279" s="295">
        <v>66887.25</v>
      </c>
      <c r="M279" s="295">
        <v>66887.25</v>
      </c>
      <c r="N279" s="295">
        <v>66887.25</v>
      </c>
      <c r="O279" s="295">
        <v>66887.25</v>
      </c>
      <c r="P279" s="295">
        <f t="shared" si="41"/>
        <v>802647</v>
      </c>
      <c r="Q279" s="295">
        <v>66887.25</v>
      </c>
      <c r="R279" s="295">
        <v>66887.25</v>
      </c>
      <c r="S279" s="295">
        <v>66887.25</v>
      </c>
      <c r="T279" s="295">
        <v>66887.25</v>
      </c>
      <c r="U279" s="295">
        <v>66887.25</v>
      </c>
      <c r="V279" s="295">
        <v>66887.25</v>
      </c>
      <c r="W279" s="295">
        <v>66887.25</v>
      </c>
      <c r="X279" s="295">
        <v>66887.25</v>
      </c>
      <c r="Y279" s="295">
        <v>66887.25</v>
      </c>
      <c r="Z279" s="295">
        <v>66887.25</v>
      </c>
      <c r="AA279" s="295">
        <v>66887.25</v>
      </c>
      <c r="AB279" s="295">
        <v>66887.25</v>
      </c>
      <c r="AC279" s="295">
        <f t="shared" si="42"/>
        <v>802647</v>
      </c>
      <c r="AE279" s="305">
        <v>126.52000000000002</v>
      </c>
      <c r="AF279" s="305">
        <v>126.52000000000002</v>
      </c>
      <c r="AG279" s="305">
        <v>126.52000000000002</v>
      </c>
      <c r="AH279" s="305">
        <v>126.52000000000002</v>
      </c>
      <c r="AI279" s="305">
        <v>126.52000000000002</v>
      </c>
      <c r="AJ279" s="305">
        <v>126.52000000000002</v>
      </c>
      <c r="AK279" s="305">
        <f t="shared" si="43"/>
        <v>126.53</v>
      </c>
      <c r="AL279" s="305">
        <f t="shared" si="43"/>
        <v>126.53</v>
      </c>
      <c r="AM279" s="305">
        <f t="shared" si="43"/>
        <v>126.53</v>
      </c>
      <c r="AN279" s="305">
        <f t="shared" si="40"/>
        <v>126.53</v>
      </c>
      <c r="AO279" s="305">
        <f t="shared" si="40"/>
        <v>126.53</v>
      </c>
      <c r="AP279" s="305">
        <f t="shared" si="40"/>
        <v>126.53</v>
      </c>
      <c r="AQ279" s="295">
        <f t="shared" si="44"/>
        <v>1518.3</v>
      </c>
      <c r="AR279" s="305">
        <f t="shared" si="47"/>
        <v>127.64</v>
      </c>
      <c r="AS279" s="305">
        <f t="shared" si="47"/>
        <v>127.64</v>
      </c>
      <c r="AT279" s="305">
        <f t="shared" si="47"/>
        <v>127.64</v>
      </c>
      <c r="AU279" s="305">
        <f t="shared" si="46"/>
        <v>127.64</v>
      </c>
      <c r="AV279" s="305">
        <f t="shared" si="46"/>
        <v>127.64</v>
      </c>
      <c r="AW279" s="305">
        <f t="shared" si="46"/>
        <v>127.64</v>
      </c>
      <c r="AX279" s="305">
        <f t="shared" si="46"/>
        <v>127.64</v>
      </c>
      <c r="AY279" s="305">
        <f t="shared" si="46"/>
        <v>127.64</v>
      </c>
      <c r="AZ279" s="305">
        <f t="shared" si="46"/>
        <v>127.64</v>
      </c>
      <c r="BA279" s="305">
        <f t="shared" si="39"/>
        <v>127.64</v>
      </c>
      <c r="BB279" s="305">
        <f t="shared" si="39"/>
        <v>127.64</v>
      </c>
      <c r="BC279" s="305">
        <f t="shared" si="39"/>
        <v>127.64</v>
      </c>
      <c r="BD279" s="295">
        <f t="shared" si="45"/>
        <v>1531.6800000000003</v>
      </c>
    </row>
    <row r="280" spans="1:57" x14ac:dyDescent="0.3">
      <c r="A280" s="293" t="s">
        <v>678</v>
      </c>
      <c r="B280" s="304">
        <v>2.2700000000000001E-2</v>
      </c>
      <c r="C280" s="304">
        <v>2.2900000000000004E-2</v>
      </c>
      <c r="D280" s="295">
        <v>8135102.4100000001</v>
      </c>
      <c r="E280" s="295">
        <v>8168634.29</v>
      </c>
      <c r="F280" s="295">
        <v>8160544.6200000001</v>
      </c>
      <c r="G280" s="295">
        <v>8159821.8300000001</v>
      </c>
      <c r="H280" s="295">
        <v>8159821.8300000001</v>
      </c>
      <c r="I280" s="295">
        <v>8159821.8300000001</v>
      </c>
      <c r="J280" s="295">
        <v>8160982.0149999997</v>
      </c>
      <c r="K280" s="295">
        <v>8165142.2000000002</v>
      </c>
      <c r="L280" s="295">
        <v>8169758.1749999998</v>
      </c>
      <c r="M280" s="295">
        <v>8202282.0800000001</v>
      </c>
      <c r="N280" s="295">
        <v>8233190.0100000007</v>
      </c>
      <c r="O280" s="295">
        <v>8233190.0100000007</v>
      </c>
      <c r="P280" s="295">
        <f t="shared" si="41"/>
        <v>98108291.300000012</v>
      </c>
      <c r="Q280" s="295">
        <v>8233190.0100000007</v>
      </c>
      <c r="R280" s="295">
        <v>8233190.0100000007</v>
      </c>
      <c r="S280" s="295">
        <v>8233190.0100000007</v>
      </c>
      <c r="T280" s="295">
        <v>8233190.0100000007</v>
      </c>
      <c r="U280" s="295">
        <v>8233190.0100000007</v>
      </c>
      <c r="V280" s="295">
        <v>8233190.0100000007</v>
      </c>
      <c r="W280" s="295">
        <v>8233190.0100000007</v>
      </c>
      <c r="X280" s="295">
        <v>8233190.0100000007</v>
      </c>
      <c r="Y280" s="295">
        <v>8233190.0100000007</v>
      </c>
      <c r="Z280" s="295">
        <v>8233190.0100000007</v>
      </c>
      <c r="AA280" s="295">
        <v>8233190.0100000007</v>
      </c>
      <c r="AB280" s="295">
        <v>8233190.0100000007</v>
      </c>
      <c r="AC280" s="295">
        <f t="shared" si="42"/>
        <v>98798280.12000002</v>
      </c>
      <c r="AE280" s="305">
        <v>15388.9</v>
      </c>
      <c r="AF280" s="305">
        <v>15452.33</v>
      </c>
      <c r="AG280" s="305">
        <v>15437.02</v>
      </c>
      <c r="AH280" s="305">
        <v>15435.66</v>
      </c>
      <c r="AI280" s="305">
        <v>15435.66</v>
      </c>
      <c r="AJ280" s="305">
        <v>15435.66</v>
      </c>
      <c r="AK280" s="305">
        <f t="shared" si="43"/>
        <v>15437.86</v>
      </c>
      <c r="AL280" s="305">
        <f t="shared" si="43"/>
        <v>15445.73</v>
      </c>
      <c r="AM280" s="305">
        <f t="shared" si="43"/>
        <v>15454.46</v>
      </c>
      <c r="AN280" s="305">
        <f t="shared" si="40"/>
        <v>15515.98</v>
      </c>
      <c r="AO280" s="305">
        <f t="shared" si="40"/>
        <v>15574.45</v>
      </c>
      <c r="AP280" s="305">
        <f t="shared" si="40"/>
        <v>15574.45</v>
      </c>
      <c r="AQ280" s="295">
        <f t="shared" si="44"/>
        <v>185588.16000000003</v>
      </c>
      <c r="AR280" s="305">
        <f t="shared" si="47"/>
        <v>15711.67</v>
      </c>
      <c r="AS280" s="305">
        <f t="shared" si="47"/>
        <v>15711.67</v>
      </c>
      <c r="AT280" s="305">
        <f t="shared" si="47"/>
        <v>15711.67</v>
      </c>
      <c r="AU280" s="305">
        <f t="shared" si="46"/>
        <v>15711.67</v>
      </c>
      <c r="AV280" s="305">
        <f t="shared" si="46"/>
        <v>15711.67</v>
      </c>
      <c r="AW280" s="305">
        <f t="shared" si="46"/>
        <v>15711.67</v>
      </c>
      <c r="AX280" s="305">
        <f t="shared" si="46"/>
        <v>15711.67</v>
      </c>
      <c r="AY280" s="305">
        <f t="shared" si="46"/>
        <v>15711.67</v>
      </c>
      <c r="AZ280" s="305">
        <f t="shared" si="46"/>
        <v>15711.67</v>
      </c>
      <c r="BA280" s="305">
        <f t="shared" si="39"/>
        <v>15711.67</v>
      </c>
      <c r="BB280" s="305">
        <f t="shared" si="39"/>
        <v>15711.67</v>
      </c>
      <c r="BC280" s="305">
        <f t="shared" si="39"/>
        <v>15711.67</v>
      </c>
      <c r="BD280" s="295">
        <f t="shared" si="45"/>
        <v>188540.04000000004</v>
      </c>
    </row>
    <row r="281" spans="1:57" x14ac:dyDescent="0.3">
      <c r="A281" s="293" t="s">
        <v>679</v>
      </c>
      <c r="B281" s="304">
        <v>2.3300000000000001E-2</v>
      </c>
      <c r="C281" s="304">
        <v>2.6699999999999998E-2</v>
      </c>
      <c r="D281" s="295">
        <v>26531.200000000001</v>
      </c>
      <c r="E281" s="295">
        <v>26531.200000000001</v>
      </c>
      <c r="F281" s="295">
        <v>26531.200000000001</v>
      </c>
      <c r="G281" s="295">
        <v>26531.200000000001</v>
      </c>
      <c r="H281" s="295">
        <v>26531.200000000001</v>
      </c>
      <c r="I281" s="295">
        <v>26531.200000000001</v>
      </c>
      <c r="J281" s="295">
        <v>26531.200000000001</v>
      </c>
      <c r="K281" s="295">
        <v>26531.200000000001</v>
      </c>
      <c r="L281" s="295">
        <v>26531.200000000001</v>
      </c>
      <c r="M281" s="295">
        <v>26531.200000000001</v>
      </c>
      <c r="N281" s="295">
        <v>26531.200000000001</v>
      </c>
      <c r="O281" s="295">
        <v>26531.200000000001</v>
      </c>
      <c r="P281" s="295">
        <f t="shared" si="41"/>
        <v>318374.40000000008</v>
      </c>
      <c r="Q281" s="295">
        <v>26531.200000000001</v>
      </c>
      <c r="R281" s="295">
        <v>26531.200000000001</v>
      </c>
      <c r="S281" s="295">
        <v>26531.200000000001</v>
      </c>
      <c r="T281" s="295">
        <v>26531.200000000001</v>
      </c>
      <c r="U281" s="295">
        <v>26531.200000000001</v>
      </c>
      <c r="V281" s="295">
        <v>26531.200000000001</v>
      </c>
      <c r="W281" s="295">
        <v>26531.200000000001</v>
      </c>
      <c r="X281" s="295">
        <v>26531.200000000001</v>
      </c>
      <c r="Y281" s="295">
        <v>26531.200000000001</v>
      </c>
      <c r="Z281" s="295">
        <v>26531.200000000001</v>
      </c>
      <c r="AA281" s="295">
        <v>26531.200000000001</v>
      </c>
      <c r="AB281" s="295">
        <v>26531.200000000001</v>
      </c>
      <c r="AC281" s="295">
        <f t="shared" si="42"/>
        <v>318374.40000000008</v>
      </c>
      <c r="AE281" s="305">
        <v>51.52</v>
      </c>
      <c r="AF281" s="305">
        <v>51.52</v>
      </c>
      <c r="AG281" s="305">
        <v>51.52</v>
      </c>
      <c r="AH281" s="305">
        <v>51.52</v>
      </c>
      <c r="AI281" s="305">
        <v>51.52</v>
      </c>
      <c r="AJ281" s="305">
        <v>51.52</v>
      </c>
      <c r="AK281" s="305">
        <f t="shared" si="43"/>
        <v>51.51</v>
      </c>
      <c r="AL281" s="305">
        <f t="shared" si="43"/>
        <v>51.51</v>
      </c>
      <c r="AM281" s="305">
        <f t="shared" si="43"/>
        <v>51.51</v>
      </c>
      <c r="AN281" s="305">
        <f t="shared" si="40"/>
        <v>51.51</v>
      </c>
      <c r="AO281" s="305">
        <f t="shared" si="40"/>
        <v>51.51</v>
      </c>
      <c r="AP281" s="305">
        <f t="shared" si="40"/>
        <v>51.51</v>
      </c>
      <c r="AQ281" s="295">
        <f t="shared" si="44"/>
        <v>618.17999999999995</v>
      </c>
      <c r="AR281" s="305">
        <f t="shared" si="47"/>
        <v>59.03</v>
      </c>
      <c r="AS281" s="305">
        <f t="shared" si="47"/>
        <v>59.03</v>
      </c>
      <c r="AT281" s="305">
        <f t="shared" si="47"/>
        <v>59.03</v>
      </c>
      <c r="AU281" s="305">
        <f t="shared" si="46"/>
        <v>59.03</v>
      </c>
      <c r="AV281" s="305">
        <f t="shared" si="46"/>
        <v>59.03</v>
      </c>
      <c r="AW281" s="305">
        <f t="shared" si="46"/>
        <v>59.03</v>
      </c>
      <c r="AX281" s="305">
        <f t="shared" si="46"/>
        <v>59.03</v>
      </c>
      <c r="AY281" s="305">
        <f t="shared" si="46"/>
        <v>59.03</v>
      </c>
      <c r="AZ281" s="305">
        <f t="shared" si="46"/>
        <v>59.03</v>
      </c>
      <c r="BA281" s="305">
        <f t="shared" si="39"/>
        <v>59.03</v>
      </c>
      <c r="BB281" s="305">
        <f t="shared" si="39"/>
        <v>59.03</v>
      </c>
      <c r="BC281" s="305">
        <f t="shared" si="39"/>
        <v>59.03</v>
      </c>
      <c r="BD281" s="295">
        <f t="shared" si="45"/>
        <v>708.35999999999979</v>
      </c>
      <c r="BE281" s="305">
        <f>BD281</f>
        <v>708.35999999999979</v>
      </c>
    </row>
    <row r="282" spans="1:57" x14ac:dyDescent="0.3">
      <c r="A282" s="293" t="s">
        <v>680</v>
      </c>
      <c r="B282" s="304">
        <v>2.3300000000000001E-2</v>
      </c>
      <c r="C282" s="304">
        <v>2.6699999999999998E-2</v>
      </c>
      <c r="D282" s="295">
        <v>336758826.06999999</v>
      </c>
      <c r="E282" s="295">
        <v>337846273.61000001</v>
      </c>
      <c r="F282" s="295">
        <v>338789008.25999999</v>
      </c>
      <c r="G282" s="295">
        <v>338936716.54000002</v>
      </c>
      <c r="H282" s="295">
        <v>339176399.76999998</v>
      </c>
      <c r="I282" s="295">
        <v>338395201.07999998</v>
      </c>
      <c r="J282" s="295">
        <v>338447959.80499995</v>
      </c>
      <c r="K282" s="295">
        <v>339558801.60499996</v>
      </c>
      <c r="L282" s="295">
        <v>339958939.14499998</v>
      </c>
      <c r="M282" s="295">
        <v>343528662.005</v>
      </c>
      <c r="N282" s="295">
        <v>347270953.63</v>
      </c>
      <c r="O282" s="295">
        <v>347990603.76999998</v>
      </c>
      <c r="P282" s="295">
        <f t="shared" si="41"/>
        <v>4086658345.29</v>
      </c>
      <c r="Q282" s="295">
        <v>352796698.76499993</v>
      </c>
      <c r="R282" s="295">
        <v>353795757.63499987</v>
      </c>
      <c r="S282" s="295">
        <v>354829636.05999988</v>
      </c>
      <c r="T282" s="295">
        <v>355823527.3599999</v>
      </c>
      <c r="U282" s="295">
        <v>356634845.21499991</v>
      </c>
      <c r="V282" s="295">
        <v>357854089.03999996</v>
      </c>
      <c r="W282" s="295">
        <v>359137941.91499996</v>
      </c>
      <c r="X282" s="295">
        <v>359888385.35499996</v>
      </c>
      <c r="Y282" s="295">
        <v>360770212.88</v>
      </c>
      <c r="Z282" s="295">
        <v>361824947.08999997</v>
      </c>
      <c r="AA282" s="295">
        <v>362868331.69</v>
      </c>
      <c r="AB282" s="295">
        <v>363863178.02000004</v>
      </c>
      <c r="AC282" s="295">
        <f t="shared" si="42"/>
        <v>4300087551.0250006</v>
      </c>
      <c r="AE282" s="305">
        <v>653873.38</v>
      </c>
      <c r="AF282" s="305">
        <v>655984.85000000009</v>
      </c>
      <c r="AG282" s="305">
        <v>657815.32999999996</v>
      </c>
      <c r="AH282" s="305">
        <v>658102.12</v>
      </c>
      <c r="AI282" s="305">
        <v>658567.51</v>
      </c>
      <c r="AJ282" s="305">
        <v>657050.67999999993</v>
      </c>
      <c r="AK282" s="305">
        <f t="shared" si="43"/>
        <v>657153.12</v>
      </c>
      <c r="AL282" s="305">
        <f t="shared" si="43"/>
        <v>659310.01</v>
      </c>
      <c r="AM282" s="305">
        <f t="shared" si="43"/>
        <v>660086.93999999994</v>
      </c>
      <c r="AN282" s="305">
        <f t="shared" si="40"/>
        <v>667018.15</v>
      </c>
      <c r="AO282" s="305">
        <f t="shared" si="40"/>
        <v>674284.43</v>
      </c>
      <c r="AP282" s="305">
        <f t="shared" si="40"/>
        <v>675681.76</v>
      </c>
      <c r="AQ282" s="295">
        <f t="shared" si="44"/>
        <v>7934928.2799999993</v>
      </c>
      <c r="AR282" s="305">
        <f t="shared" si="47"/>
        <v>784972.65</v>
      </c>
      <c r="AS282" s="305">
        <f t="shared" si="47"/>
        <v>787195.56</v>
      </c>
      <c r="AT282" s="305">
        <f t="shared" si="47"/>
        <v>789495.94</v>
      </c>
      <c r="AU282" s="305">
        <f t="shared" si="46"/>
        <v>791707.35</v>
      </c>
      <c r="AV282" s="305">
        <f t="shared" si="46"/>
        <v>793512.53</v>
      </c>
      <c r="AW282" s="305">
        <f t="shared" si="46"/>
        <v>796225.35</v>
      </c>
      <c r="AX282" s="305">
        <f t="shared" si="46"/>
        <v>799081.92</v>
      </c>
      <c r="AY282" s="305">
        <f t="shared" si="46"/>
        <v>800751.66</v>
      </c>
      <c r="AZ282" s="305">
        <f t="shared" si="46"/>
        <v>802713.72</v>
      </c>
      <c r="BA282" s="305">
        <f t="shared" si="39"/>
        <v>805060.51</v>
      </c>
      <c r="BB282" s="305">
        <f t="shared" si="39"/>
        <v>807382.04</v>
      </c>
      <c r="BC282" s="305">
        <f t="shared" si="39"/>
        <v>809595.57</v>
      </c>
      <c r="BD282" s="295">
        <f t="shared" si="45"/>
        <v>9567694.8000000007</v>
      </c>
    </row>
    <row r="283" spans="1:57" x14ac:dyDescent="0.3">
      <c r="A283" s="293" t="s">
        <v>681</v>
      </c>
      <c r="B283" s="304">
        <v>2.3300000000000001E-2</v>
      </c>
      <c r="C283" s="304">
        <v>2.6699999999999998E-2</v>
      </c>
      <c r="D283" s="295">
        <v>47785.56</v>
      </c>
      <c r="E283" s="295">
        <v>47785.56</v>
      </c>
      <c r="F283" s="295">
        <v>47785.56</v>
      </c>
      <c r="G283" s="295">
        <v>47785.56</v>
      </c>
      <c r="H283" s="295">
        <v>47785.56</v>
      </c>
      <c r="I283" s="295">
        <v>47785.56</v>
      </c>
      <c r="J283" s="295">
        <v>47785.56</v>
      </c>
      <c r="K283" s="295">
        <v>47785.56</v>
      </c>
      <c r="L283" s="295">
        <v>47785.56</v>
      </c>
      <c r="M283" s="295">
        <v>47785.56</v>
      </c>
      <c r="N283" s="295">
        <v>47785.56</v>
      </c>
      <c r="O283" s="295">
        <v>47785.56</v>
      </c>
      <c r="P283" s="295">
        <f t="shared" si="41"/>
        <v>573426.72</v>
      </c>
      <c r="Q283" s="295">
        <v>47785.56</v>
      </c>
      <c r="R283" s="295">
        <v>47785.56</v>
      </c>
      <c r="S283" s="295">
        <v>47785.56</v>
      </c>
      <c r="T283" s="295">
        <v>47785.56</v>
      </c>
      <c r="U283" s="295">
        <v>47785.56</v>
      </c>
      <c r="V283" s="295">
        <v>47785.56</v>
      </c>
      <c r="W283" s="295">
        <v>47785.56</v>
      </c>
      <c r="X283" s="295">
        <v>47785.56</v>
      </c>
      <c r="Y283" s="295">
        <v>47785.56</v>
      </c>
      <c r="Z283" s="295">
        <v>47785.56</v>
      </c>
      <c r="AA283" s="295">
        <v>47785.56</v>
      </c>
      <c r="AB283" s="295">
        <v>47785.56</v>
      </c>
      <c r="AC283" s="295">
        <f t="shared" si="42"/>
        <v>573426.72</v>
      </c>
      <c r="AE283" s="305">
        <v>92.78</v>
      </c>
      <c r="AF283" s="305">
        <v>92.78</v>
      </c>
      <c r="AG283" s="305">
        <v>92.78</v>
      </c>
      <c r="AH283" s="305">
        <v>92.78</v>
      </c>
      <c r="AI283" s="305">
        <v>92.78</v>
      </c>
      <c r="AJ283" s="305">
        <v>92.78</v>
      </c>
      <c r="AK283" s="305">
        <f t="shared" si="43"/>
        <v>92.78</v>
      </c>
      <c r="AL283" s="305">
        <f t="shared" si="43"/>
        <v>92.78</v>
      </c>
      <c r="AM283" s="305">
        <f t="shared" si="43"/>
        <v>92.78</v>
      </c>
      <c r="AN283" s="305">
        <f t="shared" si="40"/>
        <v>92.78</v>
      </c>
      <c r="AO283" s="305">
        <f t="shared" si="40"/>
        <v>92.78</v>
      </c>
      <c r="AP283" s="305">
        <f t="shared" si="40"/>
        <v>92.78</v>
      </c>
      <c r="AQ283" s="295">
        <f t="shared" si="44"/>
        <v>1113.3599999999999</v>
      </c>
      <c r="AR283" s="305">
        <f t="shared" si="47"/>
        <v>106.32</v>
      </c>
      <c r="AS283" s="305">
        <f t="shared" si="47"/>
        <v>106.32</v>
      </c>
      <c r="AT283" s="305">
        <f t="shared" si="47"/>
        <v>106.32</v>
      </c>
      <c r="AU283" s="305">
        <f t="shared" si="46"/>
        <v>106.32</v>
      </c>
      <c r="AV283" s="305">
        <f t="shared" si="46"/>
        <v>106.32</v>
      </c>
      <c r="AW283" s="305">
        <f t="shared" si="46"/>
        <v>106.32</v>
      </c>
      <c r="AX283" s="305">
        <f t="shared" si="46"/>
        <v>106.32</v>
      </c>
      <c r="AY283" s="305">
        <f t="shared" si="46"/>
        <v>106.32</v>
      </c>
      <c r="AZ283" s="305">
        <f t="shared" si="46"/>
        <v>106.32</v>
      </c>
      <c r="BA283" s="305">
        <f t="shared" si="39"/>
        <v>106.32</v>
      </c>
      <c r="BB283" s="305">
        <f t="shared" si="39"/>
        <v>106.32</v>
      </c>
      <c r="BC283" s="305">
        <f t="shared" si="39"/>
        <v>106.32</v>
      </c>
      <c r="BD283" s="295">
        <f t="shared" si="45"/>
        <v>1275.8399999999995</v>
      </c>
    </row>
    <row r="284" spans="1:57" x14ac:dyDescent="0.3">
      <c r="A284" s="293" t="s">
        <v>682</v>
      </c>
      <c r="B284" s="304">
        <v>2.3300000000000001E-2</v>
      </c>
      <c r="C284" s="304">
        <v>2.6699999999999998E-2</v>
      </c>
      <c r="D284" s="295">
        <v>26912825.07</v>
      </c>
      <c r="E284" s="295">
        <v>26961901.09</v>
      </c>
      <c r="F284" s="295">
        <v>27066383.079999998</v>
      </c>
      <c r="G284" s="295">
        <v>27137195.420000002</v>
      </c>
      <c r="H284" s="295">
        <v>27182878.050000001</v>
      </c>
      <c r="I284" s="295">
        <v>27180748.510000002</v>
      </c>
      <c r="J284" s="295">
        <v>27257976.205000002</v>
      </c>
      <c r="K284" s="295">
        <v>27762198.289999999</v>
      </c>
      <c r="L284" s="295">
        <v>28134918.049999997</v>
      </c>
      <c r="M284" s="295">
        <v>28357910.605</v>
      </c>
      <c r="N284" s="295">
        <v>28601805.884999998</v>
      </c>
      <c r="O284" s="295">
        <v>28622881.764999997</v>
      </c>
      <c r="P284" s="295">
        <f t="shared" si="41"/>
        <v>331179622.01999998</v>
      </c>
      <c r="Q284" s="295">
        <v>28716247.649999995</v>
      </c>
      <c r="R284" s="295">
        <v>28741581.824999996</v>
      </c>
      <c r="S284" s="295">
        <v>28763207.719999991</v>
      </c>
      <c r="T284" s="295">
        <v>28790034.419999994</v>
      </c>
      <c r="U284" s="295">
        <v>28812747.824999992</v>
      </c>
      <c r="V284" s="295">
        <v>28825410.38499999</v>
      </c>
      <c r="W284" s="295">
        <v>28842504.159999993</v>
      </c>
      <c r="X284" s="295">
        <v>28863590.484999992</v>
      </c>
      <c r="Y284" s="295">
        <v>28881390.769999992</v>
      </c>
      <c r="Z284" s="295">
        <v>28900663.419999994</v>
      </c>
      <c r="AA284" s="295">
        <v>28923816.069999993</v>
      </c>
      <c r="AB284" s="295">
        <v>28940882.944999993</v>
      </c>
      <c r="AC284" s="295">
        <f t="shared" si="42"/>
        <v>346002077.67499989</v>
      </c>
      <c r="AE284" s="305">
        <v>52255.729999999996</v>
      </c>
      <c r="AF284" s="305">
        <v>52351.02</v>
      </c>
      <c r="AG284" s="305">
        <v>52553.889999999992</v>
      </c>
      <c r="AH284" s="305">
        <v>52691.38</v>
      </c>
      <c r="AI284" s="305">
        <v>52780.09</v>
      </c>
      <c r="AJ284" s="305">
        <v>52775.95</v>
      </c>
      <c r="AK284" s="305">
        <f t="shared" si="43"/>
        <v>52925.9</v>
      </c>
      <c r="AL284" s="305">
        <f t="shared" si="43"/>
        <v>53904.94</v>
      </c>
      <c r="AM284" s="305">
        <f t="shared" si="43"/>
        <v>54628.63</v>
      </c>
      <c r="AN284" s="305">
        <f t="shared" si="40"/>
        <v>55061.61</v>
      </c>
      <c r="AO284" s="305">
        <f t="shared" si="40"/>
        <v>55535.17</v>
      </c>
      <c r="AP284" s="305">
        <f t="shared" si="40"/>
        <v>55576.1</v>
      </c>
      <c r="AQ284" s="295">
        <f t="shared" si="44"/>
        <v>643040.41</v>
      </c>
      <c r="AR284" s="305">
        <f t="shared" si="47"/>
        <v>63893.65</v>
      </c>
      <c r="AS284" s="305">
        <f t="shared" si="47"/>
        <v>63950.02</v>
      </c>
      <c r="AT284" s="305">
        <f t="shared" si="47"/>
        <v>63998.14</v>
      </c>
      <c r="AU284" s="305">
        <f t="shared" si="46"/>
        <v>64057.83</v>
      </c>
      <c r="AV284" s="305">
        <f t="shared" si="46"/>
        <v>64108.36</v>
      </c>
      <c r="AW284" s="305">
        <f t="shared" si="46"/>
        <v>64136.54</v>
      </c>
      <c r="AX284" s="305">
        <f t="shared" si="46"/>
        <v>64174.57</v>
      </c>
      <c r="AY284" s="305">
        <f t="shared" si="46"/>
        <v>64221.49</v>
      </c>
      <c r="AZ284" s="305">
        <f t="shared" si="46"/>
        <v>64261.09</v>
      </c>
      <c r="BA284" s="305">
        <f t="shared" si="39"/>
        <v>64303.98</v>
      </c>
      <c r="BB284" s="305">
        <f t="shared" si="39"/>
        <v>64355.49</v>
      </c>
      <c r="BC284" s="305">
        <f t="shared" si="39"/>
        <v>64393.46</v>
      </c>
      <c r="BD284" s="295">
        <f t="shared" si="45"/>
        <v>769854.61999999988</v>
      </c>
    </row>
    <row r="285" spans="1:57" x14ac:dyDescent="0.3">
      <c r="A285" s="293" t="s">
        <v>683</v>
      </c>
      <c r="B285" s="304">
        <v>3.2300000000000002E-2</v>
      </c>
      <c r="C285" s="304">
        <v>2.4700000000000003E-2</v>
      </c>
      <c r="D285" s="295">
        <v>324008956.26999998</v>
      </c>
      <c r="E285" s="295">
        <v>325506568.63999999</v>
      </c>
      <c r="F285" s="295">
        <v>327110358.07999998</v>
      </c>
      <c r="G285" s="295">
        <v>327681132.36000001</v>
      </c>
      <c r="H285" s="295">
        <v>327861418.77999997</v>
      </c>
      <c r="I285" s="295">
        <v>326458523.69999999</v>
      </c>
      <c r="J285" s="295">
        <v>326983881.90999997</v>
      </c>
      <c r="K285" s="295">
        <v>329782013.19999993</v>
      </c>
      <c r="L285" s="295">
        <v>331206666.14999992</v>
      </c>
      <c r="M285" s="295">
        <v>336182812.20999992</v>
      </c>
      <c r="N285" s="295">
        <v>341269577.6699999</v>
      </c>
      <c r="O285" s="295">
        <v>342705258.96999985</v>
      </c>
      <c r="P285" s="295">
        <f t="shared" si="41"/>
        <v>3966757167.9399996</v>
      </c>
      <c r="Q285" s="295">
        <v>349943204.80999988</v>
      </c>
      <c r="R285" s="295">
        <v>351491236.50999987</v>
      </c>
      <c r="S285" s="295">
        <v>353081099.23999989</v>
      </c>
      <c r="T285" s="295">
        <v>354489338.53499991</v>
      </c>
      <c r="U285" s="295">
        <v>355878260.25999993</v>
      </c>
      <c r="V285" s="295">
        <v>357689857.5399999</v>
      </c>
      <c r="W285" s="295">
        <v>359680391.95999992</v>
      </c>
      <c r="X285" s="295">
        <v>361298882.05999994</v>
      </c>
      <c r="Y285" s="295">
        <v>362868129.99499995</v>
      </c>
      <c r="Z285" s="295">
        <v>364533376.45999998</v>
      </c>
      <c r="AA285" s="295">
        <v>366285105.67999995</v>
      </c>
      <c r="AB285" s="295">
        <v>367899000.27999997</v>
      </c>
      <c r="AC285" s="295">
        <f t="shared" si="42"/>
        <v>4305137883.329999</v>
      </c>
      <c r="AE285" s="305">
        <v>872124.11</v>
      </c>
      <c r="AF285" s="305">
        <v>876155.18</v>
      </c>
      <c r="AG285" s="305">
        <v>880472.04</v>
      </c>
      <c r="AH285" s="305">
        <v>882008.38</v>
      </c>
      <c r="AI285" s="305">
        <v>882493.65</v>
      </c>
      <c r="AJ285" s="305">
        <v>878717.52</v>
      </c>
      <c r="AK285" s="305">
        <f t="shared" si="43"/>
        <v>880131.62</v>
      </c>
      <c r="AL285" s="305">
        <f t="shared" si="43"/>
        <v>887663.25</v>
      </c>
      <c r="AM285" s="305">
        <f t="shared" si="43"/>
        <v>891497.94</v>
      </c>
      <c r="AN285" s="305">
        <f t="shared" si="40"/>
        <v>904892.07</v>
      </c>
      <c r="AO285" s="305">
        <f t="shared" si="40"/>
        <v>918583.95</v>
      </c>
      <c r="AP285" s="305">
        <f t="shared" si="40"/>
        <v>922448.32</v>
      </c>
      <c r="AQ285" s="295">
        <f t="shared" si="44"/>
        <v>10677188.030000001</v>
      </c>
      <c r="AR285" s="305">
        <f t="shared" si="47"/>
        <v>720299.76</v>
      </c>
      <c r="AS285" s="305">
        <f t="shared" si="47"/>
        <v>723486.13</v>
      </c>
      <c r="AT285" s="305">
        <f t="shared" si="47"/>
        <v>726758.6</v>
      </c>
      <c r="AU285" s="305">
        <f t="shared" si="46"/>
        <v>729657.22</v>
      </c>
      <c r="AV285" s="305">
        <f t="shared" si="46"/>
        <v>732516.09</v>
      </c>
      <c r="AW285" s="305">
        <f t="shared" si="46"/>
        <v>736244.96</v>
      </c>
      <c r="AX285" s="305">
        <f t="shared" si="46"/>
        <v>740342.14</v>
      </c>
      <c r="AY285" s="305">
        <f t="shared" si="46"/>
        <v>743673.53</v>
      </c>
      <c r="AZ285" s="305">
        <f t="shared" si="46"/>
        <v>746903.57</v>
      </c>
      <c r="BA285" s="305">
        <f t="shared" si="39"/>
        <v>750331.2</v>
      </c>
      <c r="BB285" s="305">
        <f t="shared" si="39"/>
        <v>753936.84</v>
      </c>
      <c r="BC285" s="305">
        <f t="shared" si="39"/>
        <v>757258.78</v>
      </c>
      <c r="BD285" s="295">
        <f t="shared" si="45"/>
        <v>8861408.8200000003</v>
      </c>
    </row>
    <row r="286" spans="1:57" x14ac:dyDescent="0.3">
      <c r="A286" s="293" t="s">
        <v>684</v>
      </c>
      <c r="B286" s="304">
        <v>3.2300000000000002E-2</v>
      </c>
      <c r="C286" s="304">
        <v>2.4700000000000003E-2</v>
      </c>
      <c r="D286" s="295">
        <v>46763.22</v>
      </c>
      <c r="E286" s="295">
        <v>46763.22</v>
      </c>
      <c r="F286" s="295">
        <v>46763.22</v>
      </c>
      <c r="G286" s="295">
        <v>46763.22</v>
      </c>
      <c r="H286" s="295">
        <v>46763.22</v>
      </c>
      <c r="I286" s="295">
        <v>46763.22</v>
      </c>
      <c r="J286" s="295">
        <v>46763.22</v>
      </c>
      <c r="K286" s="295">
        <v>46763.22</v>
      </c>
      <c r="L286" s="295">
        <v>46763.22</v>
      </c>
      <c r="M286" s="295">
        <v>46763.22</v>
      </c>
      <c r="N286" s="295">
        <v>46763.22</v>
      </c>
      <c r="O286" s="295">
        <v>46763.22</v>
      </c>
      <c r="P286" s="295">
        <f t="shared" si="41"/>
        <v>561158.6399999999</v>
      </c>
      <c r="Q286" s="295">
        <v>46763.22</v>
      </c>
      <c r="R286" s="295">
        <v>46763.22</v>
      </c>
      <c r="S286" s="295">
        <v>46763.22</v>
      </c>
      <c r="T286" s="295">
        <v>46763.22</v>
      </c>
      <c r="U286" s="295">
        <v>46763.22</v>
      </c>
      <c r="V286" s="295">
        <v>46763.22</v>
      </c>
      <c r="W286" s="295">
        <v>46763.22</v>
      </c>
      <c r="X286" s="295">
        <v>46763.22</v>
      </c>
      <c r="Y286" s="295">
        <v>46763.22</v>
      </c>
      <c r="Z286" s="295">
        <v>46763.22</v>
      </c>
      <c r="AA286" s="295">
        <v>46763.22</v>
      </c>
      <c r="AB286" s="295">
        <v>46763.22</v>
      </c>
      <c r="AC286" s="295">
        <f t="shared" si="42"/>
        <v>561158.6399999999</v>
      </c>
      <c r="AE286" s="305">
        <v>125.87</v>
      </c>
      <c r="AF286" s="305">
        <v>125.87</v>
      </c>
      <c r="AG286" s="305">
        <v>125.87</v>
      </c>
      <c r="AH286" s="305">
        <v>125.87</v>
      </c>
      <c r="AI286" s="305">
        <v>125.87</v>
      </c>
      <c r="AJ286" s="305">
        <v>125.87</v>
      </c>
      <c r="AK286" s="305">
        <f t="shared" si="43"/>
        <v>125.87</v>
      </c>
      <c r="AL286" s="305">
        <f t="shared" si="43"/>
        <v>125.87</v>
      </c>
      <c r="AM286" s="305">
        <f t="shared" si="43"/>
        <v>125.87</v>
      </c>
      <c r="AN286" s="305">
        <f t="shared" si="40"/>
        <v>125.87</v>
      </c>
      <c r="AO286" s="305">
        <f t="shared" si="40"/>
        <v>125.87</v>
      </c>
      <c r="AP286" s="305">
        <f t="shared" si="40"/>
        <v>125.87</v>
      </c>
      <c r="AQ286" s="295">
        <f t="shared" si="44"/>
        <v>1510.4399999999996</v>
      </c>
      <c r="AR286" s="305">
        <f t="shared" si="47"/>
        <v>96.25</v>
      </c>
      <c r="AS286" s="305">
        <f t="shared" si="47"/>
        <v>96.25</v>
      </c>
      <c r="AT286" s="305">
        <f t="shared" si="47"/>
        <v>96.25</v>
      </c>
      <c r="AU286" s="305">
        <f t="shared" si="46"/>
        <v>96.25</v>
      </c>
      <c r="AV286" s="305">
        <f t="shared" si="46"/>
        <v>96.25</v>
      </c>
      <c r="AW286" s="305">
        <f t="shared" si="46"/>
        <v>96.25</v>
      </c>
      <c r="AX286" s="305">
        <f t="shared" si="46"/>
        <v>96.25</v>
      </c>
      <c r="AY286" s="305">
        <f t="shared" si="46"/>
        <v>96.25</v>
      </c>
      <c r="AZ286" s="305">
        <f t="shared" si="46"/>
        <v>96.25</v>
      </c>
      <c r="BA286" s="305">
        <f t="shared" si="39"/>
        <v>96.25</v>
      </c>
      <c r="BB286" s="305">
        <f t="shared" si="39"/>
        <v>96.25</v>
      </c>
      <c r="BC286" s="305">
        <f t="shared" si="39"/>
        <v>96.25</v>
      </c>
      <c r="BD286" s="295">
        <f t="shared" si="45"/>
        <v>1155</v>
      </c>
    </row>
    <row r="287" spans="1:57" x14ac:dyDescent="0.3">
      <c r="A287" s="293" t="s">
        <v>685</v>
      </c>
      <c r="B287" s="304">
        <v>3.2300000000000002E-2</v>
      </c>
      <c r="C287" s="304">
        <v>2.4700000000000003E-2</v>
      </c>
      <c r="D287" s="295">
        <v>24275466.140000001</v>
      </c>
      <c r="E287" s="295">
        <v>24330182.280000001</v>
      </c>
      <c r="F287" s="295">
        <v>24389580.190000001</v>
      </c>
      <c r="G287" s="295">
        <v>24408172.969999999</v>
      </c>
      <c r="H287" s="295">
        <v>24406341.010000002</v>
      </c>
      <c r="I287" s="295">
        <v>24378356.77</v>
      </c>
      <c r="J287" s="295">
        <v>24666581.344999999</v>
      </c>
      <c r="K287" s="295">
        <v>25105821.289999999</v>
      </c>
      <c r="L287" s="295">
        <v>25292693.694999997</v>
      </c>
      <c r="M287" s="295">
        <v>25514479.864999998</v>
      </c>
      <c r="N287" s="295">
        <v>25744371.164999995</v>
      </c>
      <c r="O287" s="295">
        <v>25881868.864999998</v>
      </c>
      <c r="P287" s="295">
        <f t="shared" si="41"/>
        <v>298393915.58500004</v>
      </c>
      <c r="Q287" s="295">
        <v>26603140.614999998</v>
      </c>
      <c r="R287" s="295">
        <v>26748271.024999999</v>
      </c>
      <c r="S287" s="295">
        <v>26902693.814999998</v>
      </c>
      <c r="T287" s="295">
        <v>27059445.699999996</v>
      </c>
      <c r="U287" s="295">
        <v>27214309.314999998</v>
      </c>
      <c r="V287" s="295">
        <v>27344224.52</v>
      </c>
      <c r="W287" s="295">
        <v>27476683.399999999</v>
      </c>
      <c r="X287" s="295">
        <v>27625753.199999999</v>
      </c>
      <c r="Y287" s="295">
        <v>27776367.504999999</v>
      </c>
      <c r="Z287" s="295">
        <v>27921289.984999999</v>
      </c>
      <c r="AA287" s="295">
        <v>28074786.085000001</v>
      </c>
      <c r="AB287" s="295">
        <v>28232659.82</v>
      </c>
      <c r="AC287" s="295">
        <f t="shared" si="42"/>
        <v>328979624.98499995</v>
      </c>
      <c r="AE287" s="305">
        <v>65341.459999999992</v>
      </c>
      <c r="AF287" s="305">
        <v>65488.74</v>
      </c>
      <c r="AG287" s="305">
        <v>65648.61</v>
      </c>
      <c r="AH287" s="305">
        <v>65698.659999999989</v>
      </c>
      <c r="AI287" s="305">
        <v>65693.739999999991</v>
      </c>
      <c r="AJ287" s="305">
        <v>65618.41</v>
      </c>
      <c r="AK287" s="305">
        <f t="shared" si="43"/>
        <v>66394.210000000006</v>
      </c>
      <c r="AL287" s="305">
        <f t="shared" si="43"/>
        <v>67576.5</v>
      </c>
      <c r="AM287" s="305">
        <f t="shared" si="43"/>
        <v>68079.5</v>
      </c>
      <c r="AN287" s="305">
        <f t="shared" si="40"/>
        <v>68676.47</v>
      </c>
      <c r="AO287" s="305">
        <f t="shared" si="40"/>
        <v>69295.27</v>
      </c>
      <c r="AP287" s="305">
        <f t="shared" si="40"/>
        <v>69665.36</v>
      </c>
      <c r="AQ287" s="295">
        <f t="shared" si="44"/>
        <v>803176.93</v>
      </c>
      <c r="AR287" s="305">
        <f t="shared" si="47"/>
        <v>54758.13</v>
      </c>
      <c r="AS287" s="305">
        <f t="shared" si="47"/>
        <v>55056.86</v>
      </c>
      <c r="AT287" s="305">
        <f t="shared" si="47"/>
        <v>55374.71</v>
      </c>
      <c r="AU287" s="305">
        <f t="shared" si="46"/>
        <v>55697.36</v>
      </c>
      <c r="AV287" s="305">
        <f t="shared" si="46"/>
        <v>56016.12</v>
      </c>
      <c r="AW287" s="305">
        <f t="shared" si="46"/>
        <v>56283.53</v>
      </c>
      <c r="AX287" s="305">
        <f t="shared" si="46"/>
        <v>56556.17</v>
      </c>
      <c r="AY287" s="305">
        <f t="shared" si="46"/>
        <v>56863.01</v>
      </c>
      <c r="AZ287" s="305">
        <f t="shared" si="46"/>
        <v>57173.02</v>
      </c>
      <c r="BA287" s="305">
        <f t="shared" si="39"/>
        <v>57471.32</v>
      </c>
      <c r="BB287" s="305">
        <f t="shared" si="39"/>
        <v>57787.27</v>
      </c>
      <c r="BC287" s="305">
        <f t="shared" si="39"/>
        <v>58112.22</v>
      </c>
      <c r="BD287" s="295">
        <f t="shared" si="45"/>
        <v>677149.72</v>
      </c>
    </row>
    <row r="288" spans="1:57" x14ac:dyDescent="0.3">
      <c r="A288" s="293" t="s">
        <v>686</v>
      </c>
      <c r="B288" s="304">
        <v>3.2300000000000002E-2</v>
      </c>
      <c r="C288" s="304">
        <v>2.4700000000000003E-2</v>
      </c>
      <c r="D288" s="295">
        <v>23599.41</v>
      </c>
      <c r="E288" s="295">
        <v>23599.41</v>
      </c>
      <c r="F288" s="295">
        <v>23599.41</v>
      </c>
      <c r="G288" s="295">
        <v>23599.41</v>
      </c>
      <c r="H288" s="295">
        <v>23599.41</v>
      </c>
      <c r="I288" s="295">
        <v>23599.41</v>
      </c>
      <c r="J288" s="295">
        <v>23599.41</v>
      </c>
      <c r="K288" s="295">
        <v>23599.41</v>
      </c>
      <c r="L288" s="295">
        <v>23599.41</v>
      </c>
      <c r="M288" s="295">
        <v>23599.41</v>
      </c>
      <c r="N288" s="295">
        <v>23599.41</v>
      </c>
      <c r="O288" s="295">
        <v>23599.41</v>
      </c>
      <c r="P288" s="295">
        <f t="shared" si="41"/>
        <v>283192.92</v>
      </c>
      <c r="Q288" s="295">
        <v>23599.41</v>
      </c>
      <c r="R288" s="295">
        <v>23599.41</v>
      </c>
      <c r="S288" s="295">
        <v>23599.41</v>
      </c>
      <c r="T288" s="295">
        <v>23599.41</v>
      </c>
      <c r="U288" s="295">
        <v>23599.41</v>
      </c>
      <c r="V288" s="295">
        <v>23599.41</v>
      </c>
      <c r="W288" s="295">
        <v>23599.41</v>
      </c>
      <c r="X288" s="295">
        <v>23599.41</v>
      </c>
      <c r="Y288" s="295">
        <v>23599.41</v>
      </c>
      <c r="Z288" s="295">
        <v>23599.41</v>
      </c>
      <c r="AA288" s="295">
        <v>23599.41</v>
      </c>
      <c r="AB288" s="295">
        <v>23599.41</v>
      </c>
      <c r="AC288" s="295">
        <f t="shared" si="42"/>
        <v>283192.92</v>
      </c>
      <c r="AE288" s="305">
        <v>63.53</v>
      </c>
      <c r="AF288" s="305">
        <v>63.53</v>
      </c>
      <c r="AG288" s="305">
        <v>63.53</v>
      </c>
      <c r="AH288" s="305">
        <v>63.53</v>
      </c>
      <c r="AI288" s="305">
        <v>63.53</v>
      </c>
      <c r="AJ288" s="305">
        <v>63.53</v>
      </c>
      <c r="AK288" s="305">
        <f t="shared" si="43"/>
        <v>63.52</v>
      </c>
      <c r="AL288" s="305">
        <f t="shared" si="43"/>
        <v>63.52</v>
      </c>
      <c r="AM288" s="305">
        <f t="shared" si="43"/>
        <v>63.52</v>
      </c>
      <c r="AN288" s="305">
        <f t="shared" si="40"/>
        <v>63.52</v>
      </c>
      <c r="AO288" s="305">
        <f t="shared" si="40"/>
        <v>63.52</v>
      </c>
      <c r="AP288" s="305">
        <f t="shared" si="40"/>
        <v>63.52</v>
      </c>
      <c r="AQ288" s="295">
        <f t="shared" si="44"/>
        <v>762.29999999999984</v>
      </c>
      <c r="AR288" s="305">
        <f t="shared" si="47"/>
        <v>48.58</v>
      </c>
      <c r="AS288" s="305">
        <f t="shared" si="47"/>
        <v>48.58</v>
      </c>
      <c r="AT288" s="305">
        <f t="shared" si="47"/>
        <v>48.58</v>
      </c>
      <c r="AU288" s="305">
        <f t="shared" si="46"/>
        <v>48.58</v>
      </c>
      <c r="AV288" s="305">
        <f t="shared" si="46"/>
        <v>48.58</v>
      </c>
      <c r="AW288" s="305">
        <f t="shared" si="46"/>
        <v>48.58</v>
      </c>
      <c r="AX288" s="305">
        <f t="shared" si="46"/>
        <v>48.58</v>
      </c>
      <c r="AY288" s="305">
        <f t="shared" si="46"/>
        <v>48.58</v>
      </c>
      <c r="AZ288" s="305">
        <f t="shared" si="46"/>
        <v>48.58</v>
      </c>
      <c r="BA288" s="305">
        <f t="shared" si="39"/>
        <v>48.58</v>
      </c>
      <c r="BB288" s="305">
        <f t="shared" si="39"/>
        <v>48.58</v>
      </c>
      <c r="BC288" s="305">
        <f t="shared" si="39"/>
        <v>48.58</v>
      </c>
      <c r="BD288" s="295">
        <f t="shared" si="45"/>
        <v>582.95999999999992</v>
      </c>
      <c r="BE288" s="305">
        <f>BD288</f>
        <v>582.95999999999992</v>
      </c>
    </row>
    <row r="289" spans="1:57" x14ac:dyDescent="0.3">
      <c r="A289" s="293" t="s">
        <v>687</v>
      </c>
      <c r="B289" s="304">
        <v>2.7E-2</v>
      </c>
      <c r="C289" s="304">
        <v>2.3199999999999998E-2</v>
      </c>
      <c r="D289" s="295">
        <v>2004964.94</v>
      </c>
      <c r="E289" s="295">
        <v>2003871.91</v>
      </c>
      <c r="F289" s="295">
        <v>2002778.88</v>
      </c>
      <c r="G289" s="295">
        <v>2002778.88</v>
      </c>
      <c r="H289" s="295">
        <v>2002778.88</v>
      </c>
      <c r="I289" s="295">
        <v>2106502.02</v>
      </c>
      <c r="J289" s="295">
        <v>2210225.15</v>
      </c>
      <c r="K289" s="295">
        <v>2210225.15</v>
      </c>
      <c r="L289" s="295">
        <v>2210225.15</v>
      </c>
      <c r="M289" s="295">
        <v>2210225.15</v>
      </c>
      <c r="N289" s="295">
        <v>2210225.15</v>
      </c>
      <c r="O289" s="295">
        <v>2210225.15</v>
      </c>
      <c r="P289" s="295">
        <f t="shared" si="41"/>
        <v>25385026.409999993</v>
      </c>
      <c r="Q289" s="295">
        <v>2210225.15</v>
      </c>
      <c r="R289" s="295">
        <v>2210225.15</v>
      </c>
      <c r="S289" s="295">
        <v>2210225.15</v>
      </c>
      <c r="T289" s="295">
        <v>2210225.15</v>
      </c>
      <c r="U289" s="295">
        <v>2210225.15</v>
      </c>
      <c r="V289" s="295">
        <v>2210225.15</v>
      </c>
      <c r="W289" s="295">
        <v>2210225.15</v>
      </c>
      <c r="X289" s="295">
        <v>2210225.15</v>
      </c>
      <c r="Y289" s="295">
        <v>2210225.15</v>
      </c>
      <c r="Z289" s="295">
        <v>2210225.15</v>
      </c>
      <c r="AA289" s="295">
        <v>2210225.15</v>
      </c>
      <c r="AB289" s="295">
        <v>2210225.15</v>
      </c>
      <c r="AC289" s="295">
        <f t="shared" si="42"/>
        <v>26522701.799999993</v>
      </c>
      <c r="AE289" s="305">
        <v>4511.17</v>
      </c>
      <c r="AF289" s="305">
        <v>4508.72</v>
      </c>
      <c r="AG289" s="305">
        <v>4506.25</v>
      </c>
      <c r="AH289" s="305">
        <v>4506.25</v>
      </c>
      <c r="AI289" s="305">
        <v>4506.25</v>
      </c>
      <c r="AJ289" s="305">
        <v>4739.63</v>
      </c>
      <c r="AK289" s="305">
        <f t="shared" si="43"/>
        <v>4973.01</v>
      </c>
      <c r="AL289" s="305">
        <f t="shared" si="43"/>
        <v>4973.01</v>
      </c>
      <c r="AM289" s="305">
        <f t="shared" si="43"/>
        <v>4973.01</v>
      </c>
      <c r="AN289" s="305">
        <f t="shared" si="40"/>
        <v>4973.01</v>
      </c>
      <c r="AO289" s="305">
        <f t="shared" si="40"/>
        <v>4973.01</v>
      </c>
      <c r="AP289" s="305">
        <f t="shared" si="40"/>
        <v>4973.01</v>
      </c>
      <c r="AQ289" s="295">
        <f t="shared" si="44"/>
        <v>57116.330000000009</v>
      </c>
      <c r="AR289" s="305">
        <f t="shared" si="47"/>
        <v>4273.1000000000004</v>
      </c>
      <c r="AS289" s="305">
        <f t="shared" si="47"/>
        <v>4273.1000000000004</v>
      </c>
      <c r="AT289" s="305">
        <f t="shared" si="47"/>
        <v>4273.1000000000004</v>
      </c>
      <c r="AU289" s="305">
        <f t="shared" si="46"/>
        <v>4273.1000000000004</v>
      </c>
      <c r="AV289" s="305">
        <f t="shared" si="46"/>
        <v>4273.1000000000004</v>
      </c>
      <c r="AW289" s="305">
        <f t="shared" si="46"/>
        <v>4273.1000000000004</v>
      </c>
      <c r="AX289" s="305">
        <f t="shared" si="46"/>
        <v>4273.1000000000004</v>
      </c>
      <c r="AY289" s="305">
        <f t="shared" si="46"/>
        <v>4273.1000000000004</v>
      </c>
      <c r="AZ289" s="305">
        <f t="shared" si="46"/>
        <v>4273.1000000000004</v>
      </c>
      <c r="BA289" s="305">
        <f t="shared" si="39"/>
        <v>4273.1000000000004</v>
      </c>
      <c r="BB289" s="305">
        <f t="shared" si="39"/>
        <v>4273.1000000000004</v>
      </c>
      <c r="BC289" s="305">
        <f t="shared" si="39"/>
        <v>4273.1000000000004</v>
      </c>
      <c r="BD289" s="295">
        <f t="shared" si="45"/>
        <v>51277.19999999999</v>
      </c>
    </row>
    <row r="290" spans="1:57" x14ac:dyDescent="0.3">
      <c r="A290" s="293" t="s">
        <v>688</v>
      </c>
      <c r="B290" s="304">
        <v>2.7E-2</v>
      </c>
      <c r="C290" s="304">
        <v>2.3199999999999998E-2</v>
      </c>
      <c r="D290" s="295">
        <v>171002.52</v>
      </c>
      <c r="E290" s="295">
        <v>171002.52</v>
      </c>
      <c r="F290" s="295">
        <v>171002.52</v>
      </c>
      <c r="G290" s="295">
        <v>171002.52</v>
      </c>
      <c r="H290" s="295">
        <v>171002.52</v>
      </c>
      <c r="I290" s="295">
        <v>171002.52</v>
      </c>
      <c r="J290" s="295">
        <v>171002.52</v>
      </c>
      <c r="K290" s="295">
        <v>171002.52</v>
      </c>
      <c r="L290" s="295">
        <v>171002.52</v>
      </c>
      <c r="M290" s="295">
        <v>171002.52</v>
      </c>
      <c r="N290" s="295">
        <v>171002.52</v>
      </c>
      <c r="O290" s="295">
        <v>171002.52</v>
      </c>
      <c r="P290" s="295">
        <f t="shared" si="41"/>
        <v>2052030.24</v>
      </c>
      <c r="Q290" s="295">
        <v>171002.52</v>
      </c>
      <c r="R290" s="295">
        <v>171002.52</v>
      </c>
      <c r="S290" s="295">
        <v>171002.52</v>
      </c>
      <c r="T290" s="295">
        <v>171002.52</v>
      </c>
      <c r="U290" s="295">
        <v>171002.52</v>
      </c>
      <c r="V290" s="295">
        <v>171002.52</v>
      </c>
      <c r="W290" s="295">
        <v>171002.52</v>
      </c>
      <c r="X290" s="295">
        <v>171002.52</v>
      </c>
      <c r="Y290" s="295">
        <v>171002.52</v>
      </c>
      <c r="Z290" s="295">
        <v>171002.52</v>
      </c>
      <c r="AA290" s="295">
        <v>171002.52</v>
      </c>
      <c r="AB290" s="295">
        <v>171002.52</v>
      </c>
      <c r="AC290" s="295">
        <f t="shared" si="42"/>
        <v>2052030.24</v>
      </c>
      <c r="AE290" s="305">
        <v>384.76</v>
      </c>
      <c r="AF290" s="305">
        <v>384.76</v>
      </c>
      <c r="AG290" s="305">
        <v>384.76</v>
      </c>
      <c r="AH290" s="305">
        <v>384.76</v>
      </c>
      <c r="AI290" s="305">
        <v>384.76</v>
      </c>
      <c r="AJ290" s="305">
        <v>384.76</v>
      </c>
      <c r="AK290" s="305">
        <f t="shared" si="43"/>
        <v>384.76</v>
      </c>
      <c r="AL290" s="305">
        <f t="shared" si="43"/>
        <v>384.76</v>
      </c>
      <c r="AM290" s="305">
        <f t="shared" si="43"/>
        <v>384.76</v>
      </c>
      <c r="AN290" s="305">
        <f t="shared" si="40"/>
        <v>384.76</v>
      </c>
      <c r="AO290" s="305">
        <f t="shared" si="40"/>
        <v>384.76</v>
      </c>
      <c r="AP290" s="305">
        <f t="shared" si="40"/>
        <v>384.76</v>
      </c>
      <c r="AQ290" s="295">
        <f t="shared" si="44"/>
        <v>4617.1200000000008</v>
      </c>
      <c r="AR290" s="305">
        <f t="shared" si="47"/>
        <v>330.6</v>
      </c>
      <c r="AS290" s="305">
        <f t="shared" si="47"/>
        <v>330.6</v>
      </c>
      <c r="AT290" s="305">
        <f t="shared" si="47"/>
        <v>330.6</v>
      </c>
      <c r="AU290" s="305">
        <f t="shared" si="46"/>
        <v>330.6</v>
      </c>
      <c r="AV290" s="305">
        <f t="shared" si="46"/>
        <v>330.6</v>
      </c>
      <c r="AW290" s="305">
        <f t="shared" si="46"/>
        <v>330.6</v>
      </c>
      <c r="AX290" s="305">
        <f t="shared" si="46"/>
        <v>330.6</v>
      </c>
      <c r="AY290" s="305">
        <f t="shared" si="46"/>
        <v>330.6</v>
      </c>
      <c r="AZ290" s="305">
        <f t="shared" si="46"/>
        <v>330.6</v>
      </c>
      <c r="BA290" s="305">
        <f t="shared" si="39"/>
        <v>330.6</v>
      </c>
      <c r="BB290" s="305">
        <f t="shared" si="39"/>
        <v>330.6</v>
      </c>
      <c r="BC290" s="305">
        <f t="shared" si="39"/>
        <v>330.6</v>
      </c>
      <c r="BD290" s="295">
        <f t="shared" si="45"/>
        <v>3967.1999999999994</v>
      </c>
      <c r="BE290" s="305">
        <f>BD290</f>
        <v>3967.1999999999994</v>
      </c>
    </row>
    <row r="291" spans="1:57" x14ac:dyDescent="0.3">
      <c r="A291" s="293" t="s">
        <v>689</v>
      </c>
      <c r="B291" s="304">
        <v>2.3699999999999999E-2</v>
      </c>
      <c r="C291" s="304">
        <v>2.4299999999999999E-2</v>
      </c>
      <c r="D291" s="295">
        <v>178430573.93000001</v>
      </c>
      <c r="E291" s="295">
        <v>179282611.44999999</v>
      </c>
      <c r="F291" s="295">
        <v>180575444.47</v>
      </c>
      <c r="G291" s="295">
        <v>181068691.03999999</v>
      </c>
      <c r="H291" s="295">
        <v>181499106.33000001</v>
      </c>
      <c r="I291" s="295">
        <v>180742969.81999999</v>
      </c>
      <c r="J291" s="295">
        <v>180114285.88499999</v>
      </c>
      <c r="K291" s="295">
        <v>181327832.245</v>
      </c>
      <c r="L291" s="295">
        <v>182579380.465</v>
      </c>
      <c r="M291" s="295">
        <v>183656446.40500003</v>
      </c>
      <c r="N291" s="295">
        <v>184764256.03500003</v>
      </c>
      <c r="O291" s="295">
        <v>185893486.96500003</v>
      </c>
      <c r="P291" s="295">
        <f t="shared" si="41"/>
        <v>2179935085.04</v>
      </c>
      <c r="Q291" s="295">
        <v>191941867.70500004</v>
      </c>
      <c r="R291" s="295">
        <v>193227835.43000007</v>
      </c>
      <c r="S291" s="295">
        <v>194556672.33500007</v>
      </c>
      <c r="T291" s="295">
        <v>195799198.08500007</v>
      </c>
      <c r="U291" s="295">
        <v>197003680.44500008</v>
      </c>
      <c r="V291" s="295">
        <v>198039379.31000006</v>
      </c>
      <c r="W291" s="295">
        <v>199172243.88000005</v>
      </c>
      <c r="X291" s="295">
        <v>200395858.14000005</v>
      </c>
      <c r="Y291" s="295">
        <v>201611406.23500004</v>
      </c>
      <c r="Z291" s="295">
        <v>202856720.96500003</v>
      </c>
      <c r="AA291" s="295">
        <v>204118808.90000004</v>
      </c>
      <c r="AB291" s="295">
        <v>205403180.65500006</v>
      </c>
      <c r="AC291" s="295">
        <f t="shared" si="42"/>
        <v>2384126852.085001</v>
      </c>
      <c r="AE291" s="305">
        <v>352400.38</v>
      </c>
      <c r="AF291" s="305">
        <v>354083.16</v>
      </c>
      <c r="AG291" s="305">
        <v>356636.5</v>
      </c>
      <c r="AH291" s="305">
        <v>357610.67</v>
      </c>
      <c r="AI291" s="305">
        <v>358460.74</v>
      </c>
      <c r="AJ291" s="305">
        <v>356967.36000000004</v>
      </c>
      <c r="AK291" s="305">
        <f t="shared" si="43"/>
        <v>355725.71</v>
      </c>
      <c r="AL291" s="305">
        <f t="shared" si="43"/>
        <v>358122.47</v>
      </c>
      <c r="AM291" s="305">
        <f t="shared" si="43"/>
        <v>360594.28</v>
      </c>
      <c r="AN291" s="305">
        <f t="shared" si="40"/>
        <v>362721.48</v>
      </c>
      <c r="AO291" s="305">
        <f t="shared" si="40"/>
        <v>364909.41</v>
      </c>
      <c r="AP291" s="305">
        <f t="shared" si="40"/>
        <v>367139.64</v>
      </c>
      <c r="AQ291" s="295">
        <f t="shared" si="44"/>
        <v>4305371.8000000007</v>
      </c>
      <c r="AR291" s="305">
        <f t="shared" si="47"/>
        <v>388682.28</v>
      </c>
      <c r="AS291" s="305">
        <f t="shared" si="47"/>
        <v>391286.37</v>
      </c>
      <c r="AT291" s="305">
        <f t="shared" si="47"/>
        <v>393977.26</v>
      </c>
      <c r="AU291" s="305">
        <f t="shared" si="46"/>
        <v>396493.38</v>
      </c>
      <c r="AV291" s="305">
        <f t="shared" si="46"/>
        <v>398932.45</v>
      </c>
      <c r="AW291" s="305">
        <f t="shared" si="46"/>
        <v>401029.74</v>
      </c>
      <c r="AX291" s="305">
        <f t="shared" si="46"/>
        <v>403323.79</v>
      </c>
      <c r="AY291" s="305">
        <f t="shared" si="46"/>
        <v>405801.61</v>
      </c>
      <c r="AZ291" s="305">
        <f t="shared" si="46"/>
        <v>408263.1</v>
      </c>
      <c r="BA291" s="305">
        <f t="shared" si="39"/>
        <v>410784.86</v>
      </c>
      <c r="BB291" s="305">
        <f t="shared" si="39"/>
        <v>413340.59</v>
      </c>
      <c r="BC291" s="305">
        <f t="shared" si="39"/>
        <v>415941.44</v>
      </c>
      <c r="BD291" s="295">
        <f t="shared" si="45"/>
        <v>4827856.87</v>
      </c>
    </row>
    <row r="292" spans="1:57" x14ac:dyDescent="0.3">
      <c r="A292" s="293" t="s">
        <v>690</v>
      </c>
      <c r="B292" s="304">
        <v>2.3699999999999999E-2</v>
      </c>
      <c r="C292" s="304">
        <v>2.4299999999999999E-2</v>
      </c>
      <c r="D292" s="295">
        <v>4045807.59</v>
      </c>
      <c r="E292" s="295">
        <v>4091971.7</v>
      </c>
      <c r="F292" s="295">
        <v>4146124.5</v>
      </c>
      <c r="G292" s="295">
        <v>4168730.96</v>
      </c>
      <c r="H292" s="295">
        <v>4117849.29</v>
      </c>
      <c r="I292" s="295">
        <v>4076106.59</v>
      </c>
      <c r="J292" s="295">
        <v>4113070.8250000002</v>
      </c>
      <c r="K292" s="295">
        <v>4144224.57</v>
      </c>
      <c r="L292" s="295">
        <v>4178103.51</v>
      </c>
      <c r="M292" s="295">
        <v>4665065.8550000004</v>
      </c>
      <c r="N292" s="295">
        <v>5147263.0750000011</v>
      </c>
      <c r="O292" s="295">
        <v>5184732.2700000005</v>
      </c>
      <c r="P292" s="295">
        <f t="shared" si="41"/>
        <v>52079050.735000007</v>
      </c>
      <c r="Q292" s="295">
        <v>5375305.3350000009</v>
      </c>
      <c r="R292" s="295">
        <v>5411292.9750000006</v>
      </c>
      <c r="S292" s="295">
        <v>5450368.1300000008</v>
      </c>
      <c r="T292" s="295">
        <v>5489853.2850000011</v>
      </c>
      <c r="U292" s="295">
        <v>5520923.415000001</v>
      </c>
      <c r="V292" s="295">
        <v>5547783.5150000015</v>
      </c>
      <c r="W292" s="295">
        <v>5585608.4250000017</v>
      </c>
      <c r="X292" s="295">
        <v>5627145.450000002</v>
      </c>
      <c r="Y292" s="295">
        <v>5662014.4850000022</v>
      </c>
      <c r="Z292" s="295">
        <v>5699667.1950000022</v>
      </c>
      <c r="AA292" s="295">
        <v>5738943.4450000022</v>
      </c>
      <c r="AB292" s="295">
        <v>5779209.5650000023</v>
      </c>
      <c r="AC292" s="295">
        <f t="shared" si="42"/>
        <v>66888115.220000021</v>
      </c>
      <c r="AE292" s="305">
        <v>7990.4699999999993</v>
      </c>
      <c r="AF292" s="305">
        <v>8081.6399999999994</v>
      </c>
      <c r="AG292" s="305">
        <v>8188.59</v>
      </c>
      <c r="AH292" s="305">
        <v>8233.25</v>
      </c>
      <c r="AI292" s="305">
        <v>8132.75</v>
      </c>
      <c r="AJ292" s="305">
        <v>8050.31</v>
      </c>
      <c r="AK292" s="305">
        <f t="shared" si="43"/>
        <v>8123.31</v>
      </c>
      <c r="AL292" s="305">
        <f t="shared" si="43"/>
        <v>8184.84</v>
      </c>
      <c r="AM292" s="305">
        <f t="shared" si="43"/>
        <v>8251.75</v>
      </c>
      <c r="AN292" s="305">
        <f t="shared" si="40"/>
        <v>9213.51</v>
      </c>
      <c r="AO292" s="305">
        <f t="shared" si="40"/>
        <v>10165.84</v>
      </c>
      <c r="AP292" s="305">
        <f t="shared" si="40"/>
        <v>10239.85</v>
      </c>
      <c r="AQ292" s="295">
        <f t="shared" si="44"/>
        <v>102856.10999999999</v>
      </c>
      <c r="AR292" s="305">
        <f t="shared" si="47"/>
        <v>10884.99</v>
      </c>
      <c r="AS292" s="305">
        <f t="shared" si="47"/>
        <v>10957.87</v>
      </c>
      <c r="AT292" s="305">
        <f t="shared" si="47"/>
        <v>11037</v>
      </c>
      <c r="AU292" s="305">
        <f t="shared" si="46"/>
        <v>11116.95</v>
      </c>
      <c r="AV292" s="305">
        <f t="shared" si="46"/>
        <v>11179.87</v>
      </c>
      <c r="AW292" s="305">
        <f t="shared" si="46"/>
        <v>11234.26</v>
      </c>
      <c r="AX292" s="305">
        <f t="shared" si="46"/>
        <v>11310.86</v>
      </c>
      <c r="AY292" s="305">
        <f t="shared" si="46"/>
        <v>11394.97</v>
      </c>
      <c r="AZ292" s="305">
        <f t="shared" si="46"/>
        <v>11465.58</v>
      </c>
      <c r="BA292" s="305">
        <f t="shared" si="39"/>
        <v>11541.83</v>
      </c>
      <c r="BB292" s="305">
        <f t="shared" si="39"/>
        <v>11621.36</v>
      </c>
      <c r="BC292" s="305">
        <f t="shared" si="39"/>
        <v>11702.9</v>
      </c>
      <c r="BD292" s="295">
        <f t="shared" si="45"/>
        <v>135448.44</v>
      </c>
    </row>
    <row r="293" spans="1:57" x14ac:dyDescent="0.3">
      <c r="A293" s="293" t="s">
        <v>691</v>
      </c>
      <c r="B293" s="304">
        <v>2.3699999999999999E-2</v>
      </c>
      <c r="C293" s="304">
        <v>2.4299999999999999E-2</v>
      </c>
      <c r="D293" s="295">
        <v>1326115.3700000001</v>
      </c>
      <c r="E293" s="295">
        <v>1326115.3700000001</v>
      </c>
      <c r="F293" s="295">
        <v>1326115.3700000001</v>
      </c>
      <c r="G293" s="295">
        <v>1326115.3700000001</v>
      </c>
      <c r="H293" s="295">
        <v>1326115.3700000001</v>
      </c>
      <c r="I293" s="295">
        <v>1326115.3700000001</v>
      </c>
      <c r="J293" s="295">
        <v>1326115.3700000001</v>
      </c>
      <c r="K293" s="295">
        <v>1326115.3700000001</v>
      </c>
      <c r="L293" s="295">
        <v>1326115.3700000001</v>
      </c>
      <c r="M293" s="295">
        <v>1326115.3700000001</v>
      </c>
      <c r="N293" s="295">
        <v>1326115.3700000001</v>
      </c>
      <c r="O293" s="295">
        <v>1326115.3700000001</v>
      </c>
      <c r="P293" s="295">
        <f t="shared" si="41"/>
        <v>15913384.440000005</v>
      </c>
      <c r="Q293" s="295">
        <v>1326115.3700000001</v>
      </c>
      <c r="R293" s="295">
        <v>1326115.3700000001</v>
      </c>
      <c r="S293" s="295">
        <v>1326115.3700000001</v>
      </c>
      <c r="T293" s="295">
        <v>1326115.3700000001</v>
      </c>
      <c r="U293" s="295">
        <v>1326115.3700000001</v>
      </c>
      <c r="V293" s="295">
        <v>1326115.3700000001</v>
      </c>
      <c r="W293" s="295">
        <v>1326115.3700000001</v>
      </c>
      <c r="X293" s="295">
        <v>1326115.3700000001</v>
      </c>
      <c r="Y293" s="295">
        <v>1326115.3700000001</v>
      </c>
      <c r="Z293" s="295">
        <v>1326115.3700000001</v>
      </c>
      <c r="AA293" s="295">
        <v>1326115.3700000001</v>
      </c>
      <c r="AB293" s="295">
        <v>1326115.3700000001</v>
      </c>
      <c r="AC293" s="295">
        <f t="shared" si="42"/>
        <v>15913384.440000005</v>
      </c>
      <c r="AE293" s="305">
        <v>2619.08</v>
      </c>
      <c r="AF293" s="305">
        <v>2619.08</v>
      </c>
      <c r="AG293" s="305">
        <v>2619.08</v>
      </c>
      <c r="AH293" s="305">
        <v>2619.08</v>
      </c>
      <c r="AI293" s="305">
        <v>2619.08</v>
      </c>
      <c r="AJ293" s="305">
        <v>2619.08</v>
      </c>
      <c r="AK293" s="305">
        <f t="shared" si="43"/>
        <v>2619.08</v>
      </c>
      <c r="AL293" s="305">
        <f t="shared" si="43"/>
        <v>2619.08</v>
      </c>
      <c r="AM293" s="305">
        <f t="shared" si="43"/>
        <v>2619.08</v>
      </c>
      <c r="AN293" s="305">
        <f t="shared" si="40"/>
        <v>2619.08</v>
      </c>
      <c r="AO293" s="305">
        <f t="shared" si="40"/>
        <v>2619.08</v>
      </c>
      <c r="AP293" s="305">
        <f t="shared" si="40"/>
        <v>2619.08</v>
      </c>
      <c r="AQ293" s="295">
        <f t="shared" si="44"/>
        <v>31428.960000000006</v>
      </c>
      <c r="AR293" s="305">
        <f t="shared" si="47"/>
        <v>2685.38</v>
      </c>
      <c r="AS293" s="305">
        <f t="shared" si="47"/>
        <v>2685.38</v>
      </c>
      <c r="AT293" s="305">
        <f t="shared" si="47"/>
        <v>2685.38</v>
      </c>
      <c r="AU293" s="305">
        <f t="shared" si="46"/>
        <v>2685.38</v>
      </c>
      <c r="AV293" s="305">
        <f t="shared" si="46"/>
        <v>2685.38</v>
      </c>
      <c r="AW293" s="305">
        <f t="shared" si="46"/>
        <v>2685.38</v>
      </c>
      <c r="AX293" s="305">
        <f t="shared" si="46"/>
        <v>2685.38</v>
      </c>
      <c r="AY293" s="305">
        <f t="shared" si="46"/>
        <v>2685.38</v>
      </c>
      <c r="AZ293" s="305">
        <f t="shared" si="46"/>
        <v>2685.38</v>
      </c>
      <c r="BA293" s="305">
        <f t="shared" si="39"/>
        <v>2685.38</v>
      </c>
      <c r="BB293" s="305">
        <f t="shared" si="39"/>
        <v>2685.38</v>
      </c>
      <c r="BC293" s="305">
        <f t="shared" si="39"/>
        <v>2685.38</v>
      </c>
      <c r="BD293" s="295">
        <f t="shared" si="45"/>
        <v>32224.560000000009</v>
      </c>
      <c r="BE293" s="305">
        <f>BD293</f>
        <v>32224.560000000009</v>
      </c>
    </row>
    <row r="294" spans="1:57" x14ac:dyDescent="0.3">
      <c r="A294" s="293" t="s">
        <v>692</v>
      </c>
      <c r="B294" s="304">
        <v>2.4500000000000001E-2</v>
      </c>
      <c r="C294" s="304">
        <v>1.7899999999999999E-2</v>
      </c>
      <c r="D294" s="295">
        <v>295690179.19999999</v>
      </c>
      <c r="E294" s="295">
        <v>296066957.92000002</v>
      </c>
      <c r="F294" s="295">
        <v>296796193.60000002</v>
      </c>
      <c r="G294" s="295">
        <v>297586168.06</v>
      </c>
      <c r="H294" s="295">
        <v>297864375.18000001</v>
      </c>
      <c r="I294" s="295">
        <v>298350669.63999999</v>
      </c>
      <c r="J294" s="295">
        <v>299029814.89500004</v>
      </c>
      <c r="K294" s="295">
        <v>299814965.88999999</v>
      </c>
      <c r="L294" s="295">
        <v>300603515.52000004</v>
      </c>
      <c r="M294" s="295">
        <v>301354256.935</v>
      </c>
      <c r="N294" s="295">
        <v>301816872.97000003</v>
      </c>
      <c r="O294" s="295">
        <v>302239940.44999999</v>
      </c>
      <c r="P294" s="295">
        <f t="shared" si="41"/>
        <v>3587213910.2599993</v>
      </c>
      <c r="Q294" s="295">
        <v>305281159.80999988</v>
      </c>
      <c r="R294" s="295">
        <v>305893822.08999991</v>
      </c>
      <c r="S294" s="295">
        <v>306571548.32999992</v>
      </c>
      <c r="T294" s="295">
        <v>307411576.75999993</v>
      </c>
      <c r="U294" s="295">
        <v>308307774.99499995</v>
      </c>
      <c r="V294" s="295">
        <v>309141347.81999987</v>
      </c>
      <c r="W294" s="295">
        <v>309691110.31999993</v>
      </c>
      <c r="X294" s="295">
        <v>310139258.31999987</v>
      </c>
      <c r="Y294" s="295">
        <v>310721316.21499991</v>
      </c>
      <c r="Z294" s="295">
        <v>311275617.4149999</v>
      </c>
      <c r="AA294" s="295">
        <v>311899525.11499995</v>
      </c>
      <c r="AB294" s="295">
        <v>312541754.10499996</v>
      </c>
      <c r="AC294" s="295">
        <f t="shared" si="42"/>
        <v>3708875811.2949986</v>
      </c>
      <c r="AE294" s="305">
        <v>603700.77999999991</v>
      </c>
      <c r="AF294" s="305">
        <v>604470.04</v>
      </c>
      <c r="AG294" s="305">
        <v>605958.8899999999</v>
      </c>
      <c r="AH294" s="305">
        <v>607571.75999999989</v>
      </c>
      <c r="AI294" s="305">
        <v>608139.77</v>
      </c>
      <c r="AJ294" s="305">
        <v>609132.61999999988</v>
      </c>
      <c r="AK294" s="305">
        <f t="shared" si="43"/>
        <v>610519.21</v>
      </c>
      <c r="AL294" s="305">
        <f t="shared" si="43"/>
        <v>612122.22</v>
      </c>
      <c r="AM294" s="305">
        <f t="shared" si="43"/>
        <v>613732.18000000005</v>
      </c>
      <c r="AN294" s="305">
        <f t="shared" si="40"/>
        <v>615264.93999999994</v>
      </c>
      <c r="AO294" s="305">
        <f t="shared" si="40"/>
        <v>616209.44999999995</v>
      </c>
      <c r="AP294" s="305">
        <f t="shared" si="40"/>
        <v>617073.21</v>
      </c>
      <c r="AQ294" s="295">
        <f t="shared" si="44"/>
        <v>7323895.0699999984</v>
      </c>
      <c r="AR294" s="305">
        <f t="shared" si="47"/>
        <v>455377.73</v>
      </c>
      <c r="AS294" s="305">
        <f t="shared" si="47"/>
        <v>456291.62</v>
      </c>
      <c r="AT294" s="305">
        <f t="shared" si="47"/>
        <v>457302.56</v>
      </c>
      <c r="AU294" s="305">
        <f t="shared" si="46"/>
        <v>458555.6</v>
      </c>
      <c r="AV294" s="305">
        <f t="shared" si="46"/>
        <v>459892.43</v>
      </c>
      <c r="AW294" s="305">
        <f t="shared" si="46"/>
        <v>461135.84</v>
      </c>
      <c r="AX294" s="305">
        <f t="shared" si="46"/>
        <v>461955.91</v>
      </c>
      <c r="AY294" s="305">
        <f t="shared" si="46"/>
        <v>462624.39</v>
      </c>
      <c r="AZ294" s="305">
        <f t="shared" si="46"/>
        <v>463492.63</v>
      </c>
      <c r="BA294" s="305">
        <f t="shared" si="39"/>
        <v>464319.46</v>
      </c>
      <c r="BB294" s="305">
        <f t="shared" si="39"/>
        <v>465250.12</v>
      </c>
      <c r="BC294" s="305">
        <f t="shared" si="39"/>
        <v>466208.12</v>
      </c>
      <c r="BD294" s="295">
        <f t="shared" si="45"/>
        <v>5532406.4100000001</v>
      </c>
    </row>
    <row r="295" spans="1:57" x14ac:dyDescent="0.3">
      <c r="A295" s="293" t="s">
        <v>693</v>
      </c>
      <c r="B295" s="304">
        <v>2.4500000000000001E-2</v>
      </c>
      <c r="C295" s="304">
        <v>1.7899999999999999E-2</v>
      </c>
      <c r="D295" s="295">
        <v>3118.28</v>
      </c>
      <c r="E295" s="295">
        <v>3118.28</v>
      </c>
      <c r="F295" s="295">
        <v>3118.28</v>
      </c>
      <c r="G295" s="295">
        <v>3118.28</v>
      </c>
      <c r="H295" s="295">
        <v>3118.28</v>
      </c>
      <c r="I295" s="295">
        <v>3118.28</v>
      </c>
      <c r="J295" s="295">
        <v>3118.28</v>
      </c>
      <c r="K295" s="295">
        <v>3118.28</v>
      </c>
      <c r="L295" s="295">
        <v>3118.28</v>
      </c>
      <c r="M295" s="295">
        <v>3118.28</v>
      </c>
      <c r="N295" s="295">
        <v>3118.28</v>
      </c>
      <c r="O295" s="295">
        <v>3118.28</v>
      </c>
      <c r="P295" s="295">
        <f t="shared" si="41"/>
        <v>37419.359999999993</v>
      </c>
      <c r="Q295" s="295">
        <v>3118.28</v>
      </c>
      <c r="R295" s="295">
        <v>3118.28</v>
      </c>
      <c r="S295" s="295">
        <v>3118.28</v>
      </c>
      <c r="T295" s="295">
        <v>3118.28</v>
      </c>
      <c r="U295" s="295">
        <v>3118.28</v>
      </c>
      <c r="V295" s="295">
        <v>3118.28</v>
      </c>
      <c r="W295" s="295">
        <v>3118.28</v>
      </c>
      <c r="X295" s="295">
        <v>3118.28</v>
      </c>
      <c r="Y295" s="295">
        <v>3118.28</v>
      </c>
      <c r="Z295" s="295">
        <v>3118.28</v>
      </c>
      <c r="AA295" s="295">
        <v>3118.28</v>
      </c>
      <c r="AB295" s="295">
        <v>3118.28</v>
      </c>
      <c r="AC295" s="295">
        <f t="shared" si="42"/>
        <v>37419.359999999993</v>
      </c>
      <c r="AE295" s="305">
        <v>6.36</v>
      </c>
      <c r="AF295" s="305">
        <v>6.36</v>
      </c>
      <c r="AG295" s="305">
        <v>6.36</v>
      </c>
      <c r="AH295" s="305">
        <v>6.36</v>
      </c>
      <c r="AI295" s="305">
        <v>6.36</v>
      </c>
      <c r="AJ295" s="305">
        <v>6.36</v>
      </c>
      <c r="AK295" s="305">
        <f t="shared" si="43"/>
        <v>6.37</v>
      </c>
      <c r="AL295" s="305">
        <f t="shared" si="43"/>
        <v>6.37</v>
      </c>
      <c r="AM295" s="305">
        <f t="shared" si="43"/>
        <v>6.37</v>
      </c>
      <c r="AN295" s="305">
        <f t="shared" si="40"/>
        <v>6.37</v>
      </c>
      <c r="AO295" s="305">
        <f t="shared" si="40"/>
        <v>6.37</v>
      </c>
      <c r="AP295" s="305">
        <f t="shared" si="40"/>
        <v>6.37</v>
      </c>
      <c r="AQ295" s="295">
        <f t="shared" si="44"/>
        <v>76.38</v>
      </c>
      <c r="AR295" s="305">
        <f t="shared" si="47"/>
        <v>4.6500000000000004</v>
      </c>
      <c r="AS295" s="305">
        <f t="shared" si="47"/>
        <v>4.6500000000000004</v>
      </c>
      <c r="AT295" s="305">
        <f t="shared" si="47"/>
        <v>4.6500000000000004</v>
      </c>
      <c r="AU295" s="305">
        <f t="shared" si="46"/>
        <v>4.6500000000000004</v>
      </c>
      <c r="AV295" s="305">
        <f t="shared" si="46"/>
        <v>4.6500000000000004</v>
      </c>
      <c r="AW295" s="305">
        <f t="shared" si="46"/>
        <v>4.6500000000000004</v>
      </c>
      <c r="AX295" s="305">
        <f t="shared" si="46"/>
        <v>4.6500000000000004</v>
      </c>
      <c r="AY295" s="305">
        <f t="shared" si="46"/>
        <v>4.6500000000000004</v>
      </c>
      <c r="AZ295" s="305">
        <f t="shared" si="46"/>
        <v>4.6500000000000004</v>
      </c>
      <c r="BA295" s="305">
        <f t="shared" si="39"/>
        <v>4.6500000000000004</v>
      </c>
      <c r="BB295" s="305">
        <f t="shared" si="39"/>
        <v>4.6500000000000004</v>
      </c>
      <c r="BC295" s="305">
        <f t="shared" si="39"/>
        <v>4.6500000000000004</v>
      </c>
      <c r="BD295" s="295">
        <f t="shared" si="45"/>
        <v>55.79999999999999</v>
      </c>
    </row>
    <row r="296" spans="1:57" x14ac:dyDescent="0.3">
      <c r="A296" s="293" t="s">
        <v>694</v>
      </c>
      <c r="B296" s="304">
        <v>2.4500000000000001E-2</v>
      </c>
      <c r="C296" s="304">
        <v>1.7899999999999999E-2</v>
      </c>
      <c r="D296" s="295">
        <v>13334888.539999999</v>
      </c>
      <c r="E296" s="295">
        <v>13334888.539999999</v>
      </c>
      <c r="F296" s="295">
        <v>13032051.98</v>
      </c>
      <c r="G296" s="295">
        <v>12729215.41</v>
      </c>
      <c r="H296" s="295">
        <v>12729215.41</v>
      </c>
      <c r="I296" s="295">
        <v>12726182.039999999</v>
      </c>
      <c r="J296" s="295">
        <v>12723148.67</v>
      </c>
      <c r="K296" s="295">
        <v>12723148.67</v>
      </c>
      <c r="L296" s="295">
        <v>12723148.67</v>
      </c>
      <c r="M296" s="295">
        <v>12723148.67</v>
      </c>
      <c r="N296" s="295">
        <v>12723148.67</v>
      </c>
      <c r="O296" s="295">
        <v>12723148.67</v>
      </c>
      <c r="P296" s="295">
        <f t="shared" si="41"/>
        <v>154225333.93999997</v>
      </c>
      <c r="Q296" s="295">
        <v>12723148.67</v>
      </c>
      <c r="R296" s="295">
        <v>12723148.67</v>
      </c>
      <c r="S296" s="295">
        <v>12723148.67</v>
      </c>
      <c r="T296" s="295">
        <v>12723148.67</v>
      </c>
      <c r="U296" s="295">
        <v>12723148.67</v>
      </c>
      <c r="V296" s="295">
        <v>12723148.67</v>
      </c>
      <c r="W296" s="295">
        <v>12723148.67</v>
      </c>
      <c r="X296" s="295">
        <v>12723148.67</v>
      </c>
      <c r="Y296" s="295">
        <v>12723148.67</v>
      </c>
      <c r="Z296" s="295">
        <v>12723148.67</v>
      </c>
      <c r="AA296" s="295">
        <v>12723148.67</v>
      </c>
      <c r="AB296" s="295">
        <v>12723148.67</v>
      </c>
      <c r="AC296" s="295">
        <f t="shared" si="42"/>
        <v>152677784.03999999</v>
      </c>
      <c r="AE296" s="305">
        <v>27225.399999999998</v>
      </c>
      <c r="AF296" s="305">
        <v>27225.399999999998</v>
      </c>
      <c r="AG296" s="305">
        <v>26607.11</v>
      </c>
      <c r="AH296" s="305">
        <v>25988.82</v>
      </c>
      <c r="AI296" s="305">
        <v>25988.82</v>
      </c>
      <c r="AJ296" s="305">
        <v>25982.62</v>
      </c>
      <c r="AK296" s="305">
        <f t="shared" si="43"/>
        <v>25976.43</v>
      </c>
      <c r="AL296" s="305">
        <f t="shared" si="43"/>
        <v>25976.43</v>
      </c>
      <c r="AM296" s="305">
        <f t="shared" si="43"/>
        <v>25976.43</v>
      </c>
      <c r="AN296" s="305">
        <f t="shared" si="40"/>
        <v>25976.43</v>
      </c>
      <c r="AO296" s="305">
        <f t="shared" si="40"/>
        <v>25976.43</v>
      </c>
      <c r="AP296" s="305">
        <f t="shared" si="40"/>
        <v>25976.43</v>
      </c>
      <c r="AQ296" s="295">
        <f t="shared" si="44"/>
        <v>314876.75</v>
      </c>
      <c r="AR296" s="305">
        <f t="shared" si="47"/>
        <v>18978.7</v>
      </c>
      <c r="AS296" s="305">
        <f t="shared" si="47"/>
        <v>18978.7</v>
      </c>
      <c r="AT296" s="305">
        <f t="shared" si="47"/>
        <v>18978.7</v>
      </c>
      <c r="AU296" s="305">
        <f t="shared" si="46"/>
        <v>18978.7</v>
      </c>
      <c r="AV296" s="305">
        <f t="shared" si="46"/>
        <v>18978.7</v>
      </c>
      <c r="AW296" s="305">
        <f t="shared" si="46"/>
        <v>18978.7</v>
      </c>
      <c r="AX296" s="305">
        <f t="shared" si="46"/>
        <v>18978.7</v>
      </c>
      <c r="AY296" s="305">
        <f t="shared" si="46"/>
        <v>18978.7</v>
      </c>
      <c r="AZ296" s="305">
        <f t="shared" si="46"/>
        <v>18978.7</v>
      </c>
      <c r="BA296" s="305">
        <f t="shared" si="39"/>
        <v>18978.7</v>
      </c>
      <c r="BB296" s="305">
        <f t="shared" si="39"/>
        <v>18978.7</v>
      </c>
      <c r="BC296" s="305">
        <f t="shared" si="39"/>
        <v>18978.7</v>
      </c>
      <c r="BD296" s="295">
        <f t="shared" si="45"/>
        <v>227744.40000000005</v>
      </c>
    </row>
    <row r="297" spans="1:57" x14ac:dyDescent="0.3">
      <c r="A297" s="293" t="s">
        <v>695</v>
      </c>
      <c r="B297" s="304">
        <v>2.0299999999999999E-2</v>
      </c>
      <c r="C297" s="304">
        <v>1.6299999999999999E-2</v>
      </c>
      <c r="D297" s="295">
        <v>89733863.489999995</v>
      </c>
      <c r="E297" s="295">
        <v>89761151.349999994</v>
      </c>
      <c r="F297" s="295">
        <v>89803092.689999998</v>
      </c>
      <c r="G297" s="295">
        <v>89817746.180000007</v>
      </c>
      <c r="H297" s="295">
        <v>89831576.25</v>
      </c>
      <c r="I297" s="295">
        <v>93585175.099999994</v>
      </c>
      <c r="J297" s="295">
        <v>97293760.290000007</v>
      </c>
      <c r="K297" s="295">
        <v>97262576.700000003</v>
      </c>
      <c r="L297" s="295">
        <v>97262576.700000003</v>
      </c>
      <c r="M297" s="295">
        <v>97262576.700000003</v>
      </c>
      <c r="N297" s="295">
        <v>97262576.700000003</v>
      </c>
      <c r="O297" s="295">
        <v>97262576.700000003</v>
      </c>
      <c r="P297" s="295">
        <f t="shared" si="41"/>
        <v>1126139248.8500001</v>
      </c>
      <c r="Q297" s="295">
        <v>97262576.700000003</v>
      </c>
      <c r="R297" s="295">
        <v>97262576.700000003</v>
      </c>
      <c r="S297" s="295">
        <v>97262576.700000003</v>
      </c>
      <c r="T297" s="295">
        <v>97262576.700000003</v>
      </c>
      <c r="U297" s="295">
        <v>97262576.700000003</v>
      </c>
      <c r="V297" s="295">
        <v>97262576.700000003</v>
      </c>
      <c r="W297" s="295">
        <v>97262576.700000003</v>
      </c>
      <c r="X297" s="295">
        <v>97262576.700000003</v>
      </c>
      <c r="Y297" s="295">
        <v>97262576.700000003</v>
      </c>
      <c r="Z297" s="295">
        <v>97262576.700000003</v>
      </c>
      <c r="AA297" s="295">
        <v>97262576.700000003</v>
      </c>
      <c r="AB297" s="295">
        <v>97262576.700000003</v>
      </c>
      <c r="AC297" s="295">
        <f t="shared" si="42"/>
        <v>1167150920.4000003</v>
      </c>
      <c r="AE297" s="305">
        <v>151799.78</v>
      </c>
      <c r="AF297" s="305">
        <v>151845.95000000001</v>
      </c>
      <c r="AG297" s="305">
        <v>151916.9</v>
      </c>
      <c r="AH297" s="305">
        <v>151941.69</v>
      </c>
      <c r="AI297" s="305">
        <v>151965.08000000002</v>
      </c>
      <c r="AJ297" s="305">
        <v>158314.91999999998</v>
      </c>
      <c r="AK297" s="305">
        <f t="shared" si="43"/>
        <v>164588.60999999999</v>
      </c>
      <c r="AL297" s="305">
        <f t="shared" si="43"/>
        <v>164535.85999999999</v>
      </c>
      <c r="AM297" s="305">
        <f t="shared" si="43"/>
        <v>164535.85999999999</v>
      </c>
      <c r="AN297" s="305">
        <f t="shared" si="40"/>
        <v>164535.85999999999</v>
      </c>
      <c r="AO297" s="305">
        <f t="shared" si="40"/>
        <v>164535.85999999999</v>
      </c>
      <c r="AP297" s="305">
        <f t="shared" si="40"/>
        <v>164535.85999999999</v>
      </c>
      <c r="AQ297" s="295">
        <f t="shared" si="44"/>
        <v>1905052.2299999995</v>
      </c>
      <c r="AR297" s="305">
        <f t="shared" si="47"/>
        <v>132115</v>
      </c>
      <c r="AS297" s="305">
        <f t="shared" si="47"/>
        <v>132115</v>
      </c>
      <c r="AT297" s="305">
        <f t="shared" si="47"/>
        <v>132115</v>
      </c>
      <c r="AU297" s="305">
        <f t="shared" si="46"/>
        <v>132115</v>
      </c>
      <c r="AV297" s="305">
        <f t="shared" si="46"/>
        <v>132115</v>
      </c>
      <c r="AW297" s="305">
        <f t="shared" si="46"/>
        <v>132115</v>
      </c>
      <c r="AX297" s="305">
        <f t="shared" si="46"/>
        <v>132115</v>
      </c>
      <c r="AY297" s="305">
        <f t="shared" si="46"/>
        <v>132115</v>
      </c>
      <c r="AZ297" s="305">
        <f t="shared" si="46"/>
        <v>132115</v>
      </c>
      <c r="BA297" s="305">
        <f t="shared" si="39"/>
        <v>132115</v>
      </c>
      <c r="BB297" s="305">
        <f t="shared" si="39"/>
        <v>132115</v>
      </c>
      <c r="BC297" s="305">
        <f t="shared" si="39"/>
        <v>132115</v>
      </c>
      <c r="BD297" s="295">
        <f t="shared" si="45"/>
        <v>1585380</v>
      </c>
    </row>
    <row r="298" spans="1:57" x14ac:dyDescent="0.3">
      <c r="A298" s="293" t="s">
        <v>696</v>
      </c>
      <c r="B298" s="304">
        <v>2.0299999999999999E-2</v>
      </c>
      <c r="C298" s="304">
        <v>1.6299999999999999E-2</v>
      </c>
      <c r="D298" s="295">
        <v>254.62</v>
      </c>
      <c r="E298" s="295">
        <v>254.62</v>
      </c>
      <c r="F298" s="295">
        <v>254.62</v>
      </c>
      <c r="G298" s="295">
        <v>254.62</v>
      </c>
      <c r="H298" s="295">
        <v>254.62</v>
      </c>
      <c r="I298" s="295">
        <v>254.62</v>
      </c>
      <c r="J298" s="295">
        <v>254.62</v>
      </c>
      <c r="K298" s="295">
        <v>254.62</v>
      </c>
      <c r="L298" s="295">
        <v>254.62</v>
      </c>
      <c r="M298" s="295">
        <v>254.62</v>
      </c>
      <c r="N298" s="295">
        <v>254.62</v>
      </c>
      <c r="O298" s="295">
        <v>254.62</v>
      </c>
      <c r="P298" s="295">
        <f t="shared" si="41"/>
        <v>3055.4399999999991</v>
      </c>
      <c r="Q298" s="295">
        <v>254.62</v>
      </c>
      <c r="R298" s="295">
        <v>254.62</v>
      </c>
      <c r="S298" s="295">
        <v>254.62</v>
      </c>
      <c r="T298" s="295">
        <v>254.62</v>
      </c>
      <c r="U298" s="295">
        <v>254.62</v>
      </c>
      <c r="V298" s="295">
        <v>254.62</v>
      </c>
      <c r="W298" s="295">
        <v>254.62</v>
      </c>
      <c r="X298" s="295">
        <v>254.62</v>
      </c>
      <c r="Y298" s="295">
        <v>254.62</v>
      </c>
      <c r="Z298" s="295">
        <v>254.62</v>
      </c>
      <c r="AA298" s="295">
        <v>254.62</v>
      </c>
      <c r="AB298" s="295">
        <v>254.62</v>
      </c>
      <c r="AC298" s="295">
        <f t="shared" si="42"/>
        <v>3055.4399999999991</v>
      </c>
      <c r="AE298" s="305">
        <v>0.43000000000000005</v>
      </c>
      <c r="AF298" s="305">
        <v>0.43000000000000005</v>
      </c>
      <c r="AG298" s="305">
        <v>0.43000000000000005</v>
      </c>
      <c r="AH298" s="305">
        <v>0.43000000000000005</v>
      </c>
      <c r="AI298" s="305">
        <v>0.43000000000000005</v>
      </c>
      <c r="AJ298" s="305">
        <v>0.43000000000000005</v>
      </c>
      <c r="AK298" s="305">
        <f t="shared" si="43"/>
        <v>0.43</v>
      </c>
      <c r="AL298" s="305">
        <f t="shared" si="43"/>
        <v>0.43</v>
      </c>
      <c r="AM298" s="305">
        <f t="shared" si="43"/>
        <v>0.43</v>
      </c>
      <c r="AN298" s="305">
        <f t="shared" si="40"/>
        <v>0.43</v>
      </c>
      <c r="AO298" s="305">
        <f t="shared" si="40"/>
        <v>0.43</v>
      </c>
      <c r="AP298" s="305">
        <f t="shared" si="40"/>
        <v>0.43</v>
      </c>
      <c r="AQ298" s="295">
        <f t="shared" si="44"/>
        <v>5.16</v>
      </c>
      <c r="AR298" s="305">
        <f t="shared" si="47"/>
        <v>0.35</v>
      </c>
      <c r="AS298" s="305">
        <f t="shared" si="47"/>
        <v>0.35</v>
      </c>
      <c r="AT298" s="305">
        <f t="shared" si="47"/>
        <v>0.35</v>
      </c>
      <c r="AU298" s="305">
        <f t="shared" si="46"/>
        <v>0.35</v>
      </c>
      <c r="AV298" s="305">
        <f t="shared" si="46"/>
        <v>0.35</v>
      </c>
      <c r="AW298" s="305">
        <f t="shared" si="46"/>
        <v>0.35</v>
      </c>
      <c r="AX298" s="305">
        <f t="shared" si="46"/>
        <v>0.35</v>
      </c>
      <c r="AY298" s="305">
        <f t="shared" si="46"/>
        <v>0.35</v>
      </c>
      <c r="AZ298" s="305">
        <f t="shared" si="46"/>
        <v>0.35</v>
      </c>
      <c r="BA298" s="305">
        <f t="shared" si="39"/>
        <v>0.35</v>
      </c>
      <c r="BB298" s="305">
        <f t="shared" si="39"/>
        <v>0.35</v>
      </c>
      <c r="BC298" s="305">
        <f t="shared" si="39"/>
        <v>0.35</v>
      </c>
      <c r="BD298" s="295">
        <f t="shared" si="45"/>
        <v>4.2</v>
      </c>
    </row>
    <row r="299" spans="1:57" x14ac:dyDescent="0.3">
      <c r="A299" s="293" t="s">
        <v>697</v>
      </c>
      <c r="B299" s="304">
        <v>2.0299999999999999E-2</v>
      </c>
      <c r="C299" s="304">
        <v>1.6299999999999999E-2</v>
      </c>
      <c r="D299" s="295">
        <v>5218706.42</v>
      </c>
      <c r="E299" s="295">
        <v>5218706.42</v>
      </c>
      <c r="F299" s="295">
        <v>5218706.42</v>
      </c>
      <c r="G299" s="295">
        <v>5218706.42</v>
      </c>
      <c r="H299" s="295">
        <v>5218706.42</v>
      </c>
      <c r="I299" s="295">
        <v>5358846.92</v>
      </c>
      <c r="J299" s="295">
        <v>5498987.4099999992</v>
      </c>
      <c r="K299" s="295">
        <v>5498987.4099999992</v>
      </c>
      <c r="L299" s="295">
        <v>5498987.4099999992</v>
      </c>
      <c r="M299" s="295">
        <v>5498987.4099999992</v>
      </c>
      <c r="N299" s="295">
        <v>5498987.4099999992</v>
      </c>
      <c r="O299" s="295">
        <v>5498987.4099999992</v>
      </c>
      <c r="P299" s="295">
        <f t="shared" si="41"/>
        <v>64446303.479999982</v>
      </c>
      <c r="Q299" s="295">
        <v>5498987.4099999992</v>
      </c>
      <c r="R299" s="295">
        <v>5498987.4099999992</v>
      </c>
      <c r="S299" s="295">
        <v>5498987.4099999992</v>
      </c>
      <c r="T299" s="295">
        <v>5498987.4099999992</v>
      </c>
      <c r="U299" s="295">
        <v>5498987.4099999992</v>
      </c>
      <c r="V299" s="295">
        <v>5498987.4099999992</v>
      </c>
      <c r="W299" s="295">
        <v>5498987.4099999992</v>
      </c>
      <c r="X299" s="295">
        <v>5498987.4099999992</v>
      </c>
      <c r="Y299" s="295">
        <v>5498987.4099999992</v>
      </c>
      <c r="Z299" s="295">
        <v>5498987.4099999992</v>
      </c>
      <c r="AA299" s="295">
        <v>5498987.4099999992</v>
      </c>
      <c r="AB299" s="295">
        <v>5498987.4099999992</v>
      </c>
      <c r="AC299" s="295">
        <f t="shared" si="42"/>
        <v>65987848.919999979</v>
      </c>
      <c r="AE299" s="305">
        <v>8828.31</v>
      </c>
      <c r="AF299" s="305">
        <v>8828.31</v>
      </c>
      <c r="AG299" s="305">
        <v>8828.31</v>
      </c>
      <c r="AH299" s="305">
        <v>8828.31</v>
      </c>
      <c r="AI299" s="305">
        <v>8828.31</v>
      </c>
      <c r="AJ299" s="305">
        <v>9065.380000000001</v>
      </c>
      <c r="AK299" s="305">
        <f t="shared" si="43"/>
        <v>9302.4500000000007</v>
      </c>
      <c r="AL299" s="305">
        <f t="shared" si="43"/>
        <v>9302.4500000000007</v>
      </c>
      <c r="AM299" s="305">
        <f t="shared" si="43"/>
        <v>9302.4500000000007</v>
      </c>
      <c r="AN299" s="305">
        <f t="shared" si="40"/>
        <v>9302.4500000000007</v>
      </c>
      <c r="AO299" s="305">
        <f t="shared" si="40"/>
        <v>9302.4500000000007</v>
      </c>
      <c r="AP299" s="305">
        <f t="shared" si="40"/>
        <v>9302.4500000000007</v>
      </c>
      <c r="AQ299" s="295">
        <f t="shared" si="44"/>
        <v>109021.62999999998</v>
      </c>
      <c r="AR299" s="305">
        <f t="shared" si="47"/>
        <v>7469.46</v>
      </c>
      <c r="AS299" s="305">
        <f t="shared" si="47"/>
        <v>7469.46</v>
      </c>
      <c r="AT299" s="305">
        <f t="shared" si="47"/>
        <v>7469.46</v>
      </c>
      <c r="AU299" s="305">
        <f t="shared" si="46"/>
        <v>7469.46</v>
      </c>
      <c r="AV299" s="305">
        <f t="shared" si="46"/>
        <v>7469.46</v>
      </c>
      <c r="AW299" s="305">
        <f t="shared" si="46"/>
        <v>7469.46</v>
      </c>
      <c r="AX299" s="305">
        <f t="shared" si="46"/>
        <v>7469.46</v>
      </c>
      <c r="AY299" s="305">
        <f t="shared" si="46"/>
        <v>7469.46</v>
      </c>
      <c r="AZ299" s="305">
        <f t="shared" si="46"/>
        <v>7469.46</v>
      </c>
      <c r="BA299" s="305">
        <f t="shared" si="39"/>
        <v>7469.46</v>
      </c>
      <c r="BB299" s="305">
        <f t="shared" si="39"/>
        <v>7469.46</v>
      </c>
      <c r="BC299" s="305">
        <f t="shared" si="39"/>
        <v>7469.46</v>
      </c>
      <c r="BD299" s="295">
        <f t="shared" si="45"/>
        <v>89633.520000000019</v>
      </c>
    </row>
    <row r="300" spans="1:57" x14ac:dyDescent="0.3">
      <c r="A300" s="293" t="s">
        <v>698</v>
      </c>
      <c r="B300" s="304">
        <v>2.29E-2</v>
      </c>
      <c r="C300" s="304">
        <v>4.2900000000000001E-2</v>
      </c>
      <c r="D300" s="295">
        <v>72897423.409999996</v>
      </c>
      <c r="E300" s="295">
        <v>73126379.609999999</v>
      </c>
      <c r="F300" s="295">
        <v>73267524.280000001</v>
      </c>
      <c r="G300" s="295">
        <v>73374502.349999994</v>
      </c>
      <c r="H300" s="295">
        <v>73445323.840000004</v>
      </c>
      <c r="I300" s="295">
        <v>73603311.840000004</v>
      </c>
      <c r="J300" s="295">
        <v>73819759.585000008</v>
      </c>
      <c r="K300" s="295">
        <v>73988394.25</v>
      </c>
      <c r="L300" s="295">
        <v>74129868.75</v>
      </c>
      <c r="M300" s="295">
        <v>74195592.25</v>
      </c>
      <c r="N300" s="295">
        <v>74229092.409999996</v>
      </c>
      <c r="O300" s="295">
        <v>74379918.11999999</v>
      </c>
      <c r="P300" s="295">
        <f t="shared" si="41"/>
        <v>884457090.69500005</v>
      </c>
      <c r="Q300" s="295">
        <f>74972926.75-Q301</f>
        <v>11786260.300000004</v>
      </c>
      <c r="R300" s="295">
        <v>11882254.044999998</v>
      </c>
      <c r="S300" s="295">
        <v>11972037.579999998</v>
      </c>
      <c r="T300" s="295">
        <v>12031378.054999998</v>
      </c>
      <c r="U300" s="295">
        <v>12087177.094999997</v>
      </c>
      <c r="V300" s="295">
        <v>12123771.159999998</v>
      </c>
      <c r="W300" s="295">
        <v>12134196.409999998</v>
      </c>
      <c r="X300" s="295">
        <v>12163732.909999998</v>
      </c>
      <c r="Y300" s="295">
        <v>12194719.904999997</v>
      </c>
      <c r="Z300" s="295">
        <v>12205305.399999999</v>
      </c>
      <c r="AA300" s="295">
        <v>12222941.024999999</v>
      </c>
      <c r="AB300" s="295">
        <v>12267021.854999999</v>
      </c>
      <c r="AC300" s="295">
        <f t="shared" si="42"/>
        <v>145070795.73999998</v>
      </c>
      <c r="AE300" s="305">
        <v>139112.57999999999</v>
      </c>
      <c r="AF300" s="305">
        <v>139549.51</v>
      </c>
      <c r="AG300" s="305">
        <v>139818.85999999999</v>
      </c>
      <c r="AH300" s="305">
        <v>140023.01</v>
      </c>
      <c r="AI300" s="305">
        <v>140158.16</v>
      </c>
      <c r="AJ300" s="305">
        <v>140459.65</v>
      </c>
      <c r="AK300" s="305">
        <f t="shared" si="43"/>
        <v>140872.71</v>
      </c>
      <c r="AL300" s="305">
        <f t="shared" si="43"/>
        <v>141194.51999999999</v>
      </c>
      <c r="AM300" s="305">
        <f t="shared" si="43"/>
        <v>141464.5</v>
      </c>
      <c r="AN300" s="305">
        <f t="shared" si="40"/>
        <v>141589.92000000001</v>
      </c>
      <c r="AO300" s="305">
        <f t="shared" si="40"/>
        <v>141653.85</v>
      </c>
      <c r="AP300" s="305">
        <f t="shared" si="40"/>
        <v>141941.68</v>
      </c>
      <c r="AQ300" s="295">
        <f t="shared" si="44"/>
        <v>1687838.95</v>
      </c>
      <c r="AR300" s="305">
        <f t="shared" si="47"/>
        <v>42135.88</v>
      </c>
      <c r="AS300" s="305">
        <f t="shared" si="47"/>
        <v>42479.06</v>
      </c>
      <c r="AT300" s="305">
        <f t="shared" si="47"/>
        <v>42800.03</v>
      </c>
      <c r="AU300" s="305">
        <f t="shared" si="46"/>
        <v>43012.18</v>
      </c>
      <c r="AV300" s="305">
        <f t="shared" si="46"/>
        <v>43211.66</v>
      </c>
      <c r="AW300" s="305">
        <f t="shared" si="46"/>
        <v>43342.48</v>
      </c>
      <c r="AX300" s="305">
        <f t="shared" si="46"/>
        <v>43379.75</v>
      </c>
      <c r="AY300" s="305">
        <f t="shared" si="46"/>
        <v>43485.35</v>
      </c>
      <c r="AZ300" s="305">
        <f t="shared" si="46"/>
        <v>43596.12</v>
      </c>
      <c r="BA300" s="305">
        <f t="shared" si="39"/>
        <v>43633.97</v>
      </c>
      <c r="BB300" s="305">
        <f t="shared" si="39"/>
        <v>43697.01</v>
      </c>
      <c r="BC300" s="305">
        <f t="shared" si="39"/>
        <v>43854.6</v>
      </c>
      <c r="BD300" s="295">
        <f t="shared" si="45"/>
        <v>518628.08999999997</v>
      </c>
    </row>
    <row r="301" spans="1:57" x14ac:dyDescent="0.3">
      <c r="A301" s="293" t="s">
        <v>699</v>
      </c>
      <c r="B301" s="304">
        <v>2.29E-2</v>
      </c>
      <c r="C301" s="304">
        <v>3.5099999999999999E-2</v>
      </c>
      <c r="D301" s="295">
        <v>0</v>
      </c>
      <c r="E301" s="295">
        <v>0</v>
      </c>
      <c r="F301" s="295">
        <v>0</v>
      </c>
      <c r="G301" s="295">
        <v>0</v>
      </c>
      <c r="H301" s="295">
        <v>0</v>
      </c>
      <c r="I301" s="295">
        <v>0</v>
      </c>
      <c r="J301" s="295">
        <v>0</v>
      </c>
      <c r="K301" s="295">
        <v>0</v>
      </c>
      <c r="L301" s="295">
        <v>0</v>
      </c>
      <c r="M301" s="295">
        <v>0</v>
      </c>
      <c r="N301" s="295">
        <v>0</v>
      </c>
      <c r="O301" s="295">
        <v>0</v>
      </c>
      <c r="P301" s="295">
        <f t="shared" si="41"/>
        <v>0</v>
      </c>
      <c r="Q301" s="295">
        <v>63186666.449999996</v>
      </c>
      <c r="R301" s="295">
        <v>63186666.449999996</v>
      </c>
      <c r="S301" s="295">
        <v>63186666.449999996</v>
      </c>
      <c r="T301" s="295">
        <v>63186666.449999996</v>
      </c>
      <c r="U301" s="295">
        <v>63186666.449999996</v>
      </c>
      <c r="V301" s="295">
        <v>63186666.449999996</v>
      </c>
      <c r="W301" s="295">
        <v>62221304.889999993</v>
      </c>
      <c r="X301" s="295">
        <v>60345261.725000001</v>
      </c>
      <c r="Y301" s="295">
        <v>58649730.799999997</v>
      </c>
      <c r="Z301" s="295">
        <v>55918310.239999995</v>
      </c>
      <c r="AA301" s="295">
        <v>52167840.270000003</v>
      </c>
      <c r="AB301" s="295">
        <v>48196600.170000002</v>
      </c>
      <c r="AC301" s="295">
        <f t="shared" si="42"/>
        <v>716619046.79499996</v>
      </c>
      <c r="AE301" s="305">
        <v>0</v>
      </c>
      <c r="AF301" s="305">
        <v>0</v>
      </c>
      <c r="AG301" s="305">
        <v>0</v>
      </c>
      <c r="AH301" s="305">
        <v>0</v>
      </c>
      <c r="AI301" s="305">
        <v>0</v>
      </c>
      <c r="AJ301" s="305">
        <v>0</v>
      </c>
      <c r="AK301" s="305">
        <f t="shared" si="43"/>
        <v>0</v>
      </c>
      <c r="AL301" s="305">
        <f t="shared" si="43"/>
        <v>0</v>
      </c>
      <c r="AM301" s="305">
        <f t="shared" si="43"/>
        <v>0</v>
      </c>
      <c r="AN301" s="305">
        <f t="shared" si="40"/>
        <v>0</v>
      </c>
      <c r="AO301" s="305">
        <f t="shared" si="40"/>
        <v>0</v>
      </c>
      <c r="AP301" s="305">
        <f t="shared" si="40"/>
        <v>0</v>
      </c>
      <c r="AQ301" s="295">
        <f t="shared" si="44"/>
        <v>0</v>
      </c>
      <c r="AR301" s="305">
        <f t="shared" si="47"/>
        <v>184821</v>
      </c>
      <c r="AS301" s="305">
        <f t="shared" si="47"/>
        <v>184821</v>
      </c>
      <c r="AT301" s="305">
        <f t="shared" si="47"/>
        <v>184821</v>
      </c>
      <c r="AU301" s="305">
        <f t="shared" si="46"/>
        <v>184821</v>
      </c>
      <c r="AV301" s="305">
        <f t="shared" si="46"/>
        <v>184821</v>
      </c>
      <c r="AW301" s="305">
        <f t="shared" si="46"/>
        <v>184821</v>
      </c>
      <c r="AX301" s="305">
        <f t="shared" si="46"/>
        <v>181997.32</v>
      </c>
      <c r="AY301" s="305">
        <f t="shared" si="46"/>
        <v>176509.89</v>
      </c>
      <c r="AZ301" s="305">
        <f t="shared" si="46"/>
        <v>171550.46</v>
      </c>
      <c r="BA301" s="305">
        <f t="shared" si="39"/>
        <v>163561.06</v>
      </c>
      <c r="BB301" s="305">
        <f t="shared" si="39"/>
        <v>152590.93</v>
      </c>
      <c r="BC301" s="305">
        <f t="shared" si="39"/>
        <v>140975.06</v>
      </c>
      <c r="BD301" s="295">
        <f t="shared" si="45"/>
        <v>2096110.72</v>
      </c>
    </row>
    <row r="302" spans="1:57" x14ac:dyDescent="0.3">
      <c r="A302" s="293" t="s">
        <v>700</v>
      </c>
      <c r="B302" s="304">
        <v>2.29E-2</v>
      </c>
      <c r="C302" s="304">
        <v>4.2900000000000001E-2</v>
      </c>
      <c r="D302" s="295">
        <v>4199.21</v>
      </c>
      <c r="E302" s="295">
        <v>4199.21</v>
      </c>
      <c r="F302" s="295">
        <v>4199.21</v>
      </c>
      <c r="G302" s="295">
        <v>4199.21</v>
      </c>
      <c r="H302" s="295">
        <v>4199.21</v>
      </c>
      <c r="I302" s="295">
        <v>4199.21</v>
      </c>
      <c r="J302" s="295">
        <v>4199.21</v>
      </c>
      <c r="K302" s="295">
        <v>4199.21</v>
      </c>
      <c r="L302" s="295">
        <v>4199.21</v>
      </c>
      <c r="M302" s="295">
        <v>4199.21</v>
      </c>
      <c r="N302" s="295">
        <v>4199.21</v>
      </c>
      <c r="O302" s="295">
        <v>4199.21</v>
      </c>
      <c r="P302" s="295">
        <f t="shared" si="41"/>
        <v>50390.52</v>
      </c>
      <c r="Q302" s="295">
        <f>4199.21-Q303</f>
        <v>3898.61</v>
      </c>
      <c r="R302" s="295">
        <v>3898.61</v>
      </c>
      <c r="S302" s="295">
        <v>3898.61</v>
      </c>
      <c r="T302" s="295">
        <v>3898.61</v>
      </c>
      <c r="U302" s="295">
        <v>3898.61</v>
      </c>
      <c r="V302" s="295">
        <v>3898.61</v>
      </c>
      <c r="W302" s="295">
        <v>3898.61</v>
      </c>
      <c r="X302" s="295">
        <v>3898.61</v>
      </c>
      <c r="Y302" s="295">
        <v>3898.61</v>
      </c>
      <c r="Z302" s="295">
        <v>3898.61</v>
      </c>
      <c r="AA302" s="295">
        <v>3898.61</v>
      </c>
      <c r="AB302" s="295">
        <v>3898.61</v>
      </c>
      <c r="AC302" s="295">
        <f t="shared" si="42"/>
        <v>46783.32</v>
      </c>
      <c r="AE302" s="305">
        <v>8.01</v>
      </c>
      <c r="AF302" s="305">
        <v>8.01</v>
      </c>
      <c r="AG302" s="305">
        <v>8.01</v>
      </c>
      <c r="AH302" s="305">
        <v>8.01</v>
      </c>
      <c r="AI302" s="305">
        <v>8.01</v>
      </c>
      <c r="AJ302" s="305">
        <v>8.01</v>
      </c>
      <c r="AK302" s="305">
        <f t="shared" si="43"/>
        <v>8.01</v>
      </c>
      <c r="AL302" s="305">
        <f t="shared" si="43"/>
        <v>8.01</v>
      </c>
      <c r="AM302" s="305">
        <f t="shared" si="43"/>
        <v>8.01</v>
      </c>
      <c r="AN302" s="305">
        <f t="shared" si="40"/>
        <v>8.01</v>
      </c>
      <c r="AO302" s="305">
        <f t="shared" si="40"/>
        <v>8.01</v>
      </c>
      <c r="AP302" s="305">
        <f t="shared" si="40"/>
        <v>8.01</v>
      </c>
      <c r="AQ302" s="295">
        <f t="shared" si="44"/>
        <v>96.120000000000019</v>
      </c>
      <c r="AR302" s="305">
        <f t="shared" si="47"/>
        <v>13.94</v>
      </c>
      <c r="AS302" s="305">
        <f t="shared" si="47"/>
        <v>13.94</v>
      </c>
      <c r="AT302" s="305">
        <f t="shared" si="47"/>
        <v>13.94</v>
      </c>
      <c r="AU302" s="305">
        <f t="shared" si="46"/>
        <v>13.94</v>
      </c>
      <c r="AV302" s="305">
        <f t="shared" si="46"/>
        <v>13.94</v>
      </c>
      <c r="AW302" s="305">
        <f t="shared" si="46"/>
        <v>13.94</v>
      </c>
      <c r="AX302" s="305">
        <f t="shared" si="46"/>
        <v>13.94</v>
      </c>
      <c r="AY302" s="305">
        <f t="shared" si="46"/>
        <v>13.94</v>
      </c>
      <c r="AZ302" s="305">
        <f t="shared" si="46"/>
        <v>13.94</v>
      </c>
      <c r="BA302" s="305">
        <f t="shared" si="39"/>
        <v>13.94</v>
      </c>
      <c r="BB302" s="305">
        <f t="shared" si="39"/>
        <v>13.94</v>
      </c>
      <c r="BC302" s="305">
        <f t="shared" si="39"/>
        <v>13.94</v>
      </c>
      <c r="BD302" s="295">
        <f t="shared" si="45"/>
        <v>167.28</v>
      </c>
    </row>
    <row r="303" spans="1:57" x14ac:dyDescent="0.3">
      <c r="A303" s="293" t="s">
        <v>701</v>
      </c>
      <c r="B303" s="304">
        <v>2.29E-2</v>
      </c>
      <c r="C303" s="304">
        <v>3.5099999999999999E-2</v>
      </c>
      <c r="D303" s="295">
        <v>0</v>
      </c>
      <c r="E303" s="295">
        <v>0</v>
      </c>
      <c r="F303" s="295">
        <v>0</v>
      </c>
      <c r="G303" s="295">
        <v>0</v>
      </c>
      <c r="H303" s="295">
        <v>0</v>
      </c>
      <c r="I303" s="295">
        <v>0</v>
      </c>
      <c r="J303" s="295">
        <v>0</v>
      </c>
      <c r="K303" s="295">
        <v>0</v>
      </c>
      <c r="L303" s="295">
        <v>0</v>
      </c>
      <c r="M303" s="295">
        <v>0</v>
      </c>
      <c r="N303" s="295">
        <v>0</v>
      </c>
      <c r="O303" s="295">
        <v>0</v>
      </c>
      <c r="P303" s="295">
        <f t="shared" si="41"/>
        <v>0</v>
      </c>
      <c r="Q303" s="295">
        <v>300.60000000000002</v>
      </c>
      <c r="R303" s="295">
        <v>300.60000000000002</v>
      </c>
      <c r="S303" s="295">
        <v>300.60000000000002</v>
      </c>
      <c r="T303" s="295">
        <v>300.60000000000002</v>
      </c>
      <c r="U303" s="295">
        <v>300.60000000000002</v>
      </c>
      <c r="V303" s="295">
        <v>300.60000000000002</v>
      </c>
      <c r="W303" s="295">
        <v>300.60000000000002</v>
      </c>
      <c r="X303" s="295">
        <v>300.60000000000002</v>
      </c>
      <c r="Y303" s="295">
        <v>300.60000000000002</v>
      </c>
      <c r="Z303" s="295">
        <v>300.60000000000002</v>
      </c>
      <c r="AA303" s="295">
        <v>300.60000000000002</v>
      </c>
      <c r="AB303" s="295">
        <v>300.60000000000002</v>
      </c>
      <c r="AC303" s="295">
        <f t="shared" si="42"/>
        <v>3607.1999999999994</v>
      </c>
      <c r="AE303" s="305">
        <v>0</v>
      </c>
      <c r="AF303" s="305">
        <v>0</v>
      </c>
      <c r="AG303" s="305">
        <v>0</v>
      </c>
      <c r="AH303" s="305">
        <v>0</v>
      </c>
      <c r="AI303" s="305">
        <v>0</v>
      </c>
      <c r="AJ303" s="305">
        <v>0</v>
      </c>
      <c r="AK303" s="305">
        <f t="shared" si="43"/>
        <v>0</v>
      </c>
      <c r="AL303" s="305">
        <f t="shared" si="43"/>
        <v>0</v>
      </c>
      <c r="AM303" s="305">
        <f t="shared" si="43"/>
        <v>0</v>
      </c>
      <c r="AN303" s="305">
        <f t="shared" si="40"/>
        <v>0</v>
      </c>
      <c r="AO303" s="305">
        <f t="shared" si="40"/>
        <v>0</v>
      </c>
      <c r="AP303" s="305">
        <f t="shared" si="40"/>
        <v>0</v>
      </c>
      <c r="AQ303" s="295">
        <f t="shared" si="44"/>
        <v>0</v>
      </c>
      <c r="AR303" s="305">
        <f t="shared" si="47"/>
        <v>0.88</v>
      </c>
      <c r="AS303" s="305">
        <f t="shared" si="47"/>
        <v>0.88</v>
      </c>
      <c r="AT303" s="305">
        <f t="shared" si="47"/>
        <v>0.88</v>
      </c>
      <c r="AU303" s="305">
        <f t="shared" si="46"/>
        <v>0.88</v>
      </c>
      <c r="AV303" s="305">
        <f t="shared" si="46"/>
        <v>0.88</v>
      </c>
      <c r="AW303" s="305">
        <f t="shared" si="46"/>
        <v>0.88</v>
      </c>
      <c r="AX303" s="305">
        <f t="shared" si="46"/>
        <v>0.88</v>
      </c>
      <c r="AY303" s="305">
        <f t="shared" si="46"/>
        <v>0.88</v>
      </c>
      <c r="AZ303" s="305">
        <f t="shared" si="46"/>
        <v>0.88</v>
      </c>
      <c r="BA303" s="305">
        <f t="shared" si="39"/>
        <v>0.88</v>
      </c>
      <c r="BB303" s="305">
        <f t="shared" si="39"/>
        <v>0.88</v>
      </c>
      <c r="BC303" s="305">
        <f t="shared" si="39"/>
        <v>0.88</v>
      </c>
      <c r="BD303" s="295">
        <f t="shared" si="45"/>
        <v>10.560000000000002</v>
      </c>
    </row>
    <row r="304" spans="1:57" x14ac:dyDescent="0.3">
      <c r="A304" s="293" t="s">
        <v>702</v>
      </c>
      <c r="B304" s="304">
        <v>2.29E-2</v>
      </c>
      <c r="C304" s="304">
        <v>4.2900000000000001E-2</v>
      </c>
      <c r="D304" s="295">
        <v>4034486.73</v>
      </c>
      <c r="E304" s="295">
        <v>3989102.71</v>
      </c>
      <c r="F304" s="295">
        <v>4059675.04</v>
      </c>
      <c r="G304" s="295">
        <v>4113164.08</v>
      </c>
      <c r="H304" s="295">
        <v>4148574.83</v>
      </c>
      <c r="I304" s="295">
        <v>4050366.93</v>
      </c>
      <c r="J304" s="295">
        <v>3938073.8</v>
      </c>
      <c r="K304" s="295">
        <v>3938073.8</v>
      </c>
      <c r="L304" s="295">
        <v>3938073.8</v>
      </c>
      <c r="M304" s="295">
        <v>3938073.8</v>
      </c>
      <c r="N304" s="295">
        <v>3938073.8</v>
      </c>
      <c r="O304" s="295">
        <v>3938073.8</v>
      </c>
      <c r="P304" s="295">
        <f t="shared" si="41"/>
        <v>48023813.11999999</v>
      </c>
      <c r="Q304" s="295">
        <f>3938073.8-Q305</f>
        <v>902221.69</v>
      </c>
      <c r="R304" s="295">
        <v>902221.69</v>
      </c>
      <c r="S304" s="295">
        <v>902221.69</v>
      </c>
      <c r="T304" s="295">
        <v>902221.69</v>
      </c>
      <c r="U304" s="295">
        <v>902221.69</v>
      </c>
      <c r="V304" s="295">
        <v>902221.69</v>
      </c>
      <c r="W304" s="295">
        <v>902221.69</v>
      </c>
      <c r="X304" s="295">
        <v>902221.69</v>
      </c>
      <c r="Y304" s="295">
        <v>902221.69</v>
      </c>
      <c r="Z304" s="295">
        <v>902221.69</v>
      </c>
      <c r="AA304" s="295">
        <v>902221.69</v>
      </c>
      <c r="AB304" s="295">
        <v>902221.69</v>
      </c>
      <c r="AC304" s="295">
        <f t="shared" si="42"/>
        <v>10826660.279999996</v>
      </c>
      <c r="AE304" s="305">
        <v>7699.15</v>
      </c>
      <c r="AF304" s="305">
        <v>7612.54</v>
      </c>
      <c r="AG304" s="305">
        <v>7747.21</v>
      </c>
      <c r="AH304" s="305">
        <v>7849.29</v>
      </c>
      <c r="AI304" s="305">
        <v>7916.86</v>
      </c>
      <c r="AJ304" s="305">
        <v>7729.45</v>
      </c>
      <c r="AK304" s="305">
        <f t="shared" si="43"/>
        <v>7515.16</v>
      </c>
      <c r="AL304" s="305">
        <f t="shared" si="43"/>
        <v>7515.16</v>
      </c>
      <c r="AM304" s="305">
        <f t="shared" si="43"/>
        <v>7515.16</v>
      </c>
      <c r="AN304" s="305">
        <f t="shared" si="40"/>
        <v>7515.16</v>
      </c>
      <c r="AO304" s="305">
        <f t="shared" si="40"/>
        <v>7515.16</v>
      </c>
      <c r="AP304" s="305">
        <f t="shared" si="40"/>
        <v>7515.16</v>
      </c>
      <c r="AQ304" s="295">
        <f t="shared" si="44"/>
        <v>91645.46</v>
      </c>
      <c r="AR304" s="305">
        <f t="shared" si="47"/>
        <v>3225.44</v>
      </c>
      <c r="AS304" s="305">
        <f t="shared" si="47"/>
        <v>3225.44</v>
      </c>
      <c r="AT304" s="305">
        <f t="shared" si="47"/>
        <v>3225.44</v>
      </c>
      <c r="AU304" s="305">
        <f t="shared" si="46"/>
        <v>3225.44</v>
      </c>
      <c r="AV304" s="305">
        <f t="shared" si="46"/>
        <v>3225.44</v>
      </c>
      <c r="AW304" s="305">
        <f t="shared" si="46"/>
        <v>3225.44</v>
      </c>
      <c r="AX304" s="305">
        <f t="shared" si="46"/>
        <v>3225.44</v>
      </c>
      <c r="AY304" s="305">
        <f t="shared" si="46"/>
        <v>3225.44</v>
      </c>
      <c r="AZ304" s="305">
        <f t="shared" si="46"/>
        <v>3225.44</v>
      </c>
      <c r="BA304" s="305">
        <f t="shared" si="39"/>
        <v>3225.44</v>
      </c>
      <c r="BB304" s="305">
        <f t="shared" si="39"/>
        <v>3225.44</v>
      </c>
      <c r="BC304" s="305">
        <f t="shared" si="39"/>
        <v>3225.44</v>
      </c>
      <c r="BD304" s="295">
        <f t="shared" si="45"/>
        <v>38705.279999999999</v>
      </c>
    </row>
    <row r="305" spans="1:59" x14ac:dyDescent="0.3">
      <c r="A305" s="293" t="s">
        <v>703</v>
      </c>
      <c r="B305" s="304">
        <v>2.29E-2</v>
      </c>
      <c r="C305" s="304">
        <v>3.5099999999999999E-2</v>
      </c>
      <c r="D305" s="295">
        <v>0</v>
      </c>
      <c r="E305" s="295">
        <v>0</v>
      </c>
      <c r="F305" s="295">
        <v>0</v>
      </c>
      <c r="G305" s="295">
        <v>0</v>
      </c>
      <c r="H305" s="295">
        <v>0</v>
      </c>
      <c r="I305" s="295">
        <v>0</v>
      </c>
      <c r="J305" s="295">
        <v>0</v>
      </c>
      <c r="K305" s="295">
        <v>0</v>
      </c>
      <c r="L305" s="295">
        <v>0</v>
      </c>
      <c r="M305" s="295">
        <v>0</v>
      </c>
      <c r="N305" s="295">
        <v>0</v>
      </c>
      <c r="O305" s="295">
        <v>0</v>
      </c>
      <c r="P305" s="295">
        <f t="shared" si="41"/>
        <v>0</v>
      </c>
      <c r="Q305" s="295">
        <v>3035852.11</v>
      </c>
      <c r="R305" s="295">
        <v>3035852.11</v>
      </c>
      <c r="S305" s="295">
        <v>3035852.11</v>
      </c>
      <c r="T305" s="295">
        <v>3035852.11</v>
      </c>
      <c r="U305" s="295">
        <v>3035852.11</v>
      </c>
      <c r="V305" s="295">
        <v>3035852.11</v>
      </c>
      <c r="W305" s="295">
        <v>3035852.11</v>
      </c>
      <c r="X305" s="295">
        <v>3035852.11</v>
      </c>
      <c r="Y305" s="295">
        <v>3035852.11</v>
      </c>
      <c r="Z305" s="295">
        <v>3035852.11</v>
      </c>
      <c r="AA305" s="295">
        <v>3035852.11</v>
      </c>
      <c r="AB305" s="295">
        <v>3035852.11</v>
      </c>
      <c r="AC305" s="295">
        <f t="shared" si="42"/>
        <v>36430225.32</v>
      </c>
      <c r="AE305" s="305">
        <v>0</v>
      </c>
      <c r="AF305" s="305">
        <v>0</v>
      </c>
      <c r="AG305" s="305">
        <v>0</v>
      </c>
      <c r="AH305" s="305">
        <v>0</v>
      </c>
      <c r="AI305" s="305">
        <v>0</v>
      </c>
      <c r="AJ305" s="305">
        <v>0</v>
      </c>
      <c r="AK305" s="305">
        <f t="shared" si="43"/>
        <v>0</v>
      </c>
      <c r="AL305" s="305">
        <f t="shared" si="43"/>
        <v>0</v>
      </c>
      <c r="AM305" s="305">
        <f t="shared" si="43"/>
        <v>0</v>
      </c>
      <c r="AN305" s="305">
        <f t="shared" si="40"/>
        <v>0</v>
      </c>
      <c r="AO305" s="305">
        <f t="shared" si="40"/>
        <v>0</v>
      </c>
      <c r="AP305" s="305">
        <f t="shared" si="40"/>
        <v>0</v>
      </c>
      <c r="AQ305" s="295">
        <f t="shared" si="44"/>
        <v>0</v>
      </c>
      <c r="AR305" s="305">
        <f t="shared" si="47"/>
        <v>8879.8700000000008</v>
      </c>
      <c r="AS305" s="305">
        <f t="shared" si="47"/>
        <v>8879.8700000000008</v>
      </c>
      <c r="AT305" s="305">
        <f t="shared" si="47"/>
        <v>8879.8700000000008</v>
      </c>
      <c r="AU305" s="305">
        <f t="shared" si="46"/>
        <v>8879.8700000000008</v>
      </c>
      <c r="AV305" s="305">
        <f t="shared" si="46"/>
        <v>8879.8700000000008</v>
      </c>
      <c r="AW305" s="305">
        <f t="shared" si="46"/>
        <v>8879.8700000000008</v>
      </c>
      <c r="AX305" s="305">
        <f t="shared" si="46"/>
        <v>8879.8700000000008</v>
      </c>
      <c r="AY305" s="305">
        <f t="shared" si="46"/>
        <v>8879.8700000000008</v>
      </c>
      <c r="AZ305" s="305">
        <f t="shared" si="46"/>
        <v>8879.8700000000008</v>
      </c>
      <c r="BA305" s="305">
        <f t="shared" si="39"/>
        <v>8879.8700000000008</v>
      </c>
      <c r="BB305" s="305">
        <f t="shared" si="39"/>
        <v>8879.8700000000008</v>
      </c>
      <c r="BC305" s="305">
        <f t="shared" si="39"/>
        <v>8879.8700000000008</v>
      </c>
      <c r="BD305" s="295">
        <f t="shared" si="45"/>
        <v>106558.43999999999</v>
      </c>
    </row>
    <row r="306" spans="1:59" x14ac:dyDescent="0.3">
      <c r="A306" s="293" t="s">
        <v>704</v>
      </c>
      <c r="B306" s="304">
        <v>2.29E-2</v>
      </c>
      <c r="C306" s="304">
        <v>6.8499999999999991E-2</v>
      </c>
      <c r="D306" s="295">
        <v>817703.08</v>
      </c>
      <c r="E306" s="295">
        <v>839069</v>
      </c>
      <c r="F306" s="295">
        <v>842718.29</v>
      </c>
      <c r="G306" s="295">
        <v>845635.92</v>
      </c>
      <c r="H306" s="295">
        <v>846493.1</v>
      </c>
      <c r="I306" s="295">
        <v>860320.22</v>
      </c>
      <c r="J306" s="295">
        <v>874147.34</v>
      </c>
      <c r="K306" s="295">
        <v>874147.34</v>
      </c>
      <c r="L306" s="295">
        <v>874147.34</v>
      </c>
      <c r="M306" s="295">
        <v>874147.34</v>
      </c>
      <c r="N306" s="295">
        <v>874147.34</v>
      </c>
      <c r="O306" s="295">
        <v>874147.34</v>
      </c>
      <c r="P306" s="295">
        <f t="shared" si="41"/>
        <v>10296823.65</v>
      </c>
      <c r="Q306" s="295">
        <v>874147.34</v>
      </c>
      <c r="R306" s="295">
        <v>874147.34</v>
      </c>
      <c r="S306" s="295">
        <v>874147.34</v>
      </c>
      <c r="T306" s="295">
        <v>874147.34</v>
      </c>
      <c r="U306" s="295">
        <v>874147.34</v>
      </c>
      <c r="V306" s="295">
        <v>874147.34</v>
      </c>
      <c r="W306" s="295">
        <v>874147.34</v>
      </c>
      <c r="X306" s="295">
        <v>874147.34</v>
      </c>
      <c r="Y306" s="295">
        <v>874147.34</v>
      </c>
      <c r="Z306" s="295">
        <v>874147.34</v>
      </c>
      <c r="AA306" s="295">
        <v>874147.34</v>
      </c>
      <c r="AB306" s="295">
        <v>874147.34</v>
      </c>
      <c r="AC306" s="295">
        <f t="shared" si="42"/>
        <v>10489768.08</v>
      </c>
      <c r="AE306" s="305">
        <v>1560.45</v>
      </c>
      <c r="AF306" s="305">
        <v>1601.22</v>
      </c>
      <c r="AG306" s="305">
        <v>1608.19</v>
      </c>
      <c r="AH306" s="305">
        <v>1613.76</v>
      </c>
      <c r="AI306" s="305">
        <v>1615.39</v>
      </c>
      <c r="AJ306" s="305">
        <v>1641.78</v>
      </c>
      <c r="AK306" s="305">
        <f t="shared" si="43"/>
        <v>1668.16</v>
      </c>
      <c r="AL306" s="305">
        <f t="shared" si="43"/>
        <v>1668.16</v>
      </c>
      <c r="AM306" s="305">
        <f t="shared" si="43"/>
        <v>1668.16</v>
      </c>
      <c r="AN306" s="305">
        <f t="shared" si="40"/>
        <v>1668.16</v>
      </c>
      <c r="AO306" s="305">
        <f t="shared" si="40"/>
        <v>1668.16</v>
      </c>
      <c r="AP306" s="305">
        <f t="shared" si="40"/>
        <v>1668.16</v>
      </c>
      <c r="AQ306" s="295">
        <f t="shared" si="44"/>
        <v>19649.75</v>
      </c>
      <c r="AR306" s="305">
        <f t="shared" si="47"/>
        <v>4989.92</v>
      </c>
      <c r="AS306" s="305">
        <f t="shared" si="47"/>
        <v>4989.92</v>
      </c>
      <c r="AT306" s="305">
        <f t="shared" si="47"/>
        <v>4989.92</v>
      </c>
      <c r="AU306" s="305">
        <f t="shared" si="46"/>
        <v>4989.92</v>
      </c>
      <c r="AV306" s="305">
        <f t="shared" si="46"/>
        <v>4989.92</v>
      </c>
      <c r="AW306" s="305">
        <f t="shared" si="46"/>
        <v>4989.92</v>
      </c>
      <c r="AX306" s="305">
        <f t="shared" si="46"/>
        <v>4989.92</v>
      </c>
      <c r="AY306" s="305">
        <f t="shared" si="46"/>
        <v>4989.92</v>
      </c>
      <c r="AZ306" s="305">
        <f t="shared" si="46"/>
        <v>4989.92</v>
      </c>
      <c r="BA306" s="305">
        <f t="shared" si="39"/>
        <v>4989.92</v>
      </c>
      <c r="BB306" s="305">
        <f t="shared" si="39"/>
        <v>4989.92</v>
      </c>
      <c r="BC306" s="305">
        <f t="shared" si="39"/>
        <v>4989.92</v>
      </c>
      <c r="BD306" s="295">
        <f t="shared" si="45"/>
        <v>59879.039999999986</v>
      </c>
      <c r="BF306" s="305">
        <f>BD306</f>
        <v>59879.039999999986</v>
      </c>
      <c r="BG306" s="313" t="s">
        <v>761</v>
      </c>
    </row>
    <row r="307" spans="1:59" x14ac:dyDescent="0.3">
      <c r="A307" s="293" t="s">
        <v>705</v>
      </c>
      <c r="B307" s="304">
        <v>2.29E-2</v>
      </c>
      <c r="C307" s="304">
        <v>6.8499999999999991E-2</v>
      </c>
      <c r="D307" s="295">
        <v>0</v>
      </c>
      <c r="E307" s="295">
        <v>0</v>
      </c>
      <c r="F307" s="295">
        <v>0</v>
      </c>
      <c r="G307" s="295">
        <v>0</v>
      </c>
      <c r="H307" s="295">
        <v>0</v>
      </c>
      <c r="I307" s="295">
        <v>0</v>
      </c>
      <c r="J307" s="295">
        <v>0</v>
      </c>
      <c r="K307" s="295">
        <v>0</v>
      </c>
      <c r="L307" s="295">
        <v>0</v>
      </c>
      <c r="M307" s="295">
        <v>0</v>
      </c>
      <c r="N307" s="295">
        <v>0</v>
      </c>
      <c r="O307" s="295">
        <v>0</v>
      </c>
      <c r="P307" s="295">
        <f t="shared" si="41"/>
        <v>0</v>
      </c>
      <c r="Q307" s="295">
        <v>0</v>
      </c>
      <c r="R307" s="295">
        <v>0</v>
      </c>
      <c r="S307" s="295">
        <v>0</v>
      </c>
      <c r="T307" s="295">
        <v>1620000</v>
      </c>
      <c r="U307" s="295">
        <v>4860000</v>
      </c>
      <c r="V307" s="295">
        <v>8100000</v>
      </c>
      <c r="W307" s="295">
        <v>11564270.814999999</v>
      </c>
      <c r="X307" s="295">
        <v>15252812.465</v>
      </c>
      <c r="Y307" s="295">
        <v>18941354.134999998</v>
      </c>
      <c r="Z307" s="295">
        <v>22629895.805</v>
      </c>
      <c r="AA307" s="295">
        <v>26318437.475000001</v>
      </c>
      <c r="AB307" s="295">
        <v>30006979.145000003</v>
      </c>
      <c r="AC307" s="295">
        <f t="shared" si="42"/>
        <v>139293749.84</v>
      </c>
      <c r="AE307" s="305">
        <v>0</v>
      </c>
      <c r="AF307" s="305">
        <v>0</v>
      </c>
      <c r="AG307" s="305">
        <v>0</v>
      </c>
      <c r="AH307" s="305">
        <v>0</v>
      </c>
      <c r="AI307" s="305">
        <v>0</v>
      </c>
      <c r="AJ307" s="305">
        <v>0</v>
      </c>
      <c r="AK307" s="305">
        <f t="shared" si="43"/>
        <v>0</v>
      </c>
      <c r="AL307" s="305">
        <f t="shared" si="43"/>
        <v>0</v>
      </c>
      <c r="AM307" s="305">
        <f t="shared" si="43"/>
        <v>0</v>
      </c>
      <c r="AN307" s="305">
        <f t="shared" si="40"/>
        <v>0</v>
      </c>
      <c r="AO307" s="305">
        <f t="shared" si="40"/>
        <v>0</v>
      </c>
      <c r="AP307" s="305">
        <f t="shared" si="40"/>
        <v>0</v>
      </c>
      <c r="AQ307" s="295">
        <f t="shared" si="44"/>
        <v>0</v>
      </c>
      <c r="AR307" s="305">
        <f t="shared" si="47"/>
        <v>0</v>
      </c>
      <c r="AS307" s="305">
        <f t="shared" si="47"/>
        <v>0</v>
      </c>
      <c r="AT307" s="305">
        <f t="shared" si="47"/>
        <v>0</v>
      </c>
      <c r="AU307" s="305">
        <f t="shared" si="46"/>
        <v>9247.5</v>
      </c>
      <c r="AV307" s="305">
        <f t="shared" si="46"/>
        <v>27742.5</v>
      </c>
      <c r="AW307" s="305">
        <f t="shared" si="46"/>
        <v>46237.5</v>
      </c>
      <c r="AX307" s="305">
        <f t="shared" si="46"/>
        <v>66012.710000000006</v>
      </c>
      <c r="AY307" s="305">
        <f t="shared" si="46"/>
        <v>87068.14</v>
      </c>
      <c r="AZ307" s="305">
        <f t="shared" si="46"/>
        <v>108123.56</v>
      </c>
      <c r="BA307" s="305">
        <f t="shared" si="39"/>
        <v>129178.99</v>
      </c>
      <c r="BB307" s="305">
        <f t="shared" si="39"/>
        <v>150234.41</v>
      </c>
      <c r="BC307" s="305">
        <f t="shared" si="39"/>
        <v>171289.84</v>
      </c>
      <c r="BD307" s="295">
        <f t="shared" si="45"/>
        <v>795135.15</v>
      </c>
    </row>
    <row r="308" spans="1:59" x14ac:dyDescent="0.3">
      <c r="A308" s="293" t="s">
        <v>706</v>
      </c>
      <c r="B308" s="304">
        <v>8.1000000000000013E-3</v>
      </c>
      <c r="C308" s="304">
        <v>5.3E-3</v>
      </c>
      <c r="D308" s="295">
        <v>16198200.6</v>
      </c>
      <c r="E308" s="295">
        <v>16198200.6</v>
      </c>
      <c r="F308" s="295">
        <v>8876494.0199999996</v>
      </c>
      <c r="G308" s="295">
        <v>1554787.43</v>
      </c>
      <c r="H308" s="295">
        <v>775164.82</v>
      </c>
      <c r="I308" s="295">
        <v>-4457.79</v>
      </c>
      <c r="J308" s="295">
        <v>19792.21</v>
      </c>
      <c r="K308" s="295">
        <v>56167.21</v>
      </c>
      <c r="L308" s="295">
        <v>80417.209999999992</v>
      </c>
      <c r="M308" s="295">
        <v>141042.21</v>
      </c>
      <c r="N308" s="295">
        <v>193500.54499999998</v>
      </c>
      <c r="O308" s="295">
        <v>201417.215</v>
      </c>
      <c r="P308" s="295">
        <f t="shared" si="41"/>
        <v>44290726.280000009</v>
      </c>
      <c r="Q308" s="295">
        <v>241000.56500000006</v>
      </c>
      <c r="R308" s="295">
        <v>248917.23500000007</v>
      </c>
      <c r="S308" s="295">
        <v>256833.90500000009</v>
      </c>
      <c r="T308" s="295">
        <v>264750.57500000013</v>
      </c>
      <c r="U308" s="295">
        <v>272667.24500000011</v>
      </c>
      <c r="V308" s="295">
        <v>280583.9150000001</v>
      </c>
      <c r="W308" s="295">
        <v>287958.91500000004</v>
      </c>
      <c r="X308" s="295">
        <v>294792.24500000005</v>
      </c>
      <c r="Y308" s="295">
        <v>301625.57500000007</v>
      </c>
      <c r="Z308" s="295">
        <v>308458.90500000009</v>
      </c>
      <c r="AA308" s="295">
        <v>315292.2350000001</v>
      </c>
      <c r="AB308" s="295">
        <v>322125.56500000012</v>
      </c>
      <c r="AC308" s="295">
        <f t="shared" si="42"/>
        <v>3395006.8800000013</v>
      </c>
      <c r="AE308" s="305">
        <v>10933.78</v>
      </c>
      <c r="AF308" s="305">
        <v>10933.78</v>
      </c>
      <c r="AG308" s="305">
        <v>5991.64</v>
      </c>
      <c r="AH308" s="305">
        <v>1049.48</v>
      </c>
      <c r="AI308" s="305">
        <v>523.2399999999999</v>
      </c>
      <c r="AJ308" s="305">
        <v>-3.01</v>
      </c>
      <c r="AK308" s="305">
        <f t="shared" si="43"/>
        <v>13.36</v>
      </c>
      <c r="AL308" s="305">
        <f t="shared" si="43"/>
        <v>37.909999999999997</v>
      </c>
      <c r="AM308" s="305">
        <f t="shared" si="43"/>
        <v>54.28</v>
      </c>
      <c r="AN308" s="305">
        <f t="shared" si="40"/>
        <v>95.2</v>
      </c>
      <c r="AO308" s="305">
        <f t="shared" si="40"/>
        <v>130.61000000000001</v>
      </c>
      <c r="AP308" s="305">
        <f t="shared" si="40"/>
        <v>135.96</v>
      </c>
      <c r="AQ308" s="295">
        <f t="shared" si="44"/>
        <v>29896.230000000003</v>
      </c>
      <c r="AR308" s="305">
        <f t="shared" si="47"/>
        <v>106.44</v>
      </c>
      <c r="AS308" s="305">
        <f t="shared" si="47"/>
        <v>109.94</v>
      </c>
      <c r="AT308" s="305">
        <f t="shared" si="47"/>
        <v>113.43</v>
      </c>
      <c r="AU308" s="305">
        <f t="shared" si="46"/>
        <v>116.93</v>
      </c>
      <c r="AV308" s="305">
        <f t="shared" si="46"/>
        <v>120.43</v>
      </c>
      <c r="AW308" s="305">
        <f t="shared" si="46"/>
        <v>123.92</v>
      </c>
      <c r="AX308" s="305">
        <f t="shared" si="46"/>
        <v>127.18</v>
      </c>
      <c r="AY308" s="305">
        <f t="shared" si="46"/>
        <v>130.19999999999999</v>
      </c>
      <c r="AZ308" s="305">
        <f t="shared" si="46"/>
        <v>133.22</v>
      </c>
      <c r="BA308" s="305">
        <f t="shared" si="39"/>
        <v>136.24</v>
      </c>
      <c r="BB308" s="305">
        <f t="shared" si="39"/>
        <v>139.25</v>
      </c>
      <c r="BC308" s="305">
        <f t="shared" si="39"/>
        <v>142.27000000000001</v>
      </c>
      <c r="BD308" s="295">
        <f t="shared" si="45"/>
        <v>1499.45</v>
      </c>
    </row>
    <row r="309" spans="1:59" x14ac:dyDescent="0.3">
      <c r="A309" s="293" t="s">
        <v>707</v>
      </c>
      <c r="B309" s="304">
        <v>8.1000000000000013E-3</v>
      </c>
      <c r="C309" s="304">
        <v>5.3E-3</v>
      </c>
      <c r="D309" s="295">
        <v>855168.89</v>
      </c>
      <c r="E309" s="295">
        <v>855168.89</v>
      </c>
      <c r="F309" s="295">
        <v>427584.45</v>
      </c>
      <c r="G309" s="295">
        <v>0</v>
      </c>
      <c r="H309" s="295">
        <v>0</v>
      </c>
      <c r="I309" s="295">
        <v>0</v>
      </c>
      <c r="J309" s="295">
        <v>0</v>
      </c>
      <c r="K309" s="295">
        <v>0</v>
      </c>
      <c r="L309" s="295">
        <v>0</v>
      </c>
      <c r="M309" s="295">
        <v>0</v>
      </c>
      <c r="N309" s="295">
        <v>0</v>
      </c>
      <c r="O309" s="295">
        <v>0</v>
      </c>
      <c r="P309" s="295">
        <f t="shared" si="41"/>
        <v>2137922.23</v>
      </c>
      <c r="Q309" s="295">
        <v>0</v>
      </c>
      <c r="R309" s="295">
        <v>0</v>
      </c>
      <c r="S309" s="295">
        <v>0</v>
      </c>
      <c r="T309" s="295">
        <v>0</v>
      </c>
      <c r="U309" s="295">
        <v>0</v>
      </c>
      <c r="V309" s="295">
        <v>0</v>
      </c>
      <c r="W309" s="295">
        <v>0</v>
      </c>
      <c r="X309" s="295">
        <v>0</v>
      </c>
      <c r="Y309" s="295">
        <v>0</v>
      </c>
      <c r="Z309" s="295">
        <v>0</v>
      </c>
      <c r="AA309" s="295">
        <v>0</v>
      </c>
      <c r="AB309" s="295">
        <v>0</v>
      </c>
      <c r="AC309" s="295">
        <f t="shared" si="42"/>
        <v>0</v>
      </c>
      <c r="AE309" s="305">
        <v>577.23</v>
      </c>
      <c r="AF309" s="305">
        <v>577.23</v>
      </c>
      <c r="AG309" s="305">
        <v>288.63</v>
      </c>
      <c r="AH309" s="305">
        <v>0</v>
      </c>
      <c r="AI309" s="305">
        <v>0</v>
      </c>
      <c r="AJ309" s="305">
        <v>0</v>
      </c>
      <c r="AK309" s="305">
        <f t="shared" si="43"/>
        <v>0</v>
      </c>
      <c r="AL309" s="305">
        <f t="shared" si="43"/>
        <v>0</v>
      </c>
      <c r="AM309" s="305">
        <f t="shared" si="43"/>
        <v>0</v>
      </c>
      <c r="AN309" s="305">
        <f t="shared" si="40"/>
        <v>0</v>
      </c>
      <c r="AO309" s="305">
        <f t="shared" si="40"/>
        <v>0</v>
      </c>
      <c r="AP309" s="305">
        <f t="shared" si="40"/>
        <v>0</v>
      </c>
      <c r="AQ309" s="295">
        <f t="shared" si="44"/>
        <v>1443.0900000000001</v>
      </c>
      <c r="AR309" s="305">
        <f t="shared" si="47"/>
        <v>0</v>
      </c>
      <c r="AS309" s="305">
        <f t="shared" si="47"/>
        <v>0</v>
      </c>
      <c r="AT309" s="305">
        <f t="shared" si="47"/>
        <v>0</v>
      </c>
      <c r="AU309" s="305">
        <f t="shared" si="46"/>
        <v>0</v>
      </c>
      <c r="AV309" s="305">
        <f t="shared" si="46"/>
        <v>0</v>
      </c>
      <c r="AW309" s="305">
        <f t="shared" si="46"/>
        <v>0</v>
      </c>
      <c r="AX309" s="305">
        <f t="shared" si="46"/>
        <v>0</v>
      </c>
      <c r="AY309" s="305">
        <f t="shared" si="46"/>
        <v>0</v>
      </c>
      <c r="AZ309" s="305">
        <f t="shared" si="46"/>
        <v>0</v>
      </c>
      <c r="BA309" s="305">
        <f t="shared" si="39"/>
        <v>0</v>
      </c>
      <c r="BB309" s="305">
        <f t="shared" si="39"/>
        <v>0</v>
      </c>
      <c r="BC309" s="305">
        <f t="shared" si="39"/>
        <v>0</v>
      </c>
      <c r="BD309" s="295">
        <f t="shared" si="45"/>
        <v>0</v>
      </c>
    </row>
    <row r="310" spans="1:59" x14ac:dyDescent="0.3">
      <c r="A310" s="293" t="s">
        <v>708</v>
      </c>
      <c r="B310" s="304">
        <v>0.04</v>
      </c>
      <c r="C310" s="304">
        <v>0.04</v>
      </c>
      <c r="D310" s="295">
        <v>94863902.319999993</v>
      </c>
      <c r="E310" s="295">
        <v>95400051.489999995</v>
      </c>
      <c r="F310" s="295">
        <v>103461840.54000001</v>
      </c>
      <c r="G310" s="295">
        <v>111013016.5</v>
      </c>
      <c r="H310" s="295">
        <v>111069928.64</v>
      </c>
      <c r="I310" s="295">
        <v>110390354.48</v>
      </c>
      <c r="J310" s="295">
        <v>109784039.49000001</v>
      </c>
      <c r="K310" s="295">
        <v>110079344.47500002</v>
      </c>
      <c r="L310" s="295">
        <v>110602602.21500002</v>
      </c>
      <c r="M310" s="295">
        <v>110942110.69000001</v>
      </c>
      <c r="N310" s="295">
        <v>111150525.875</v>
      </c>
      <c r="O310" s="295">
        <v>111531914.785</v>
      </c>
      <c r="P310" s="295">
        <f t="shared" si="41"/>
        <v>1290289631.5000002</v>
      </c>
      <c r="Q310" s="295">
        <v>113027985.58499999</v>
      </c>
      <c r="R310" s="295">
        <v>113306887.175</v>
      </c>
      <c r="S310" s="295">
        <v>113663201.55499999</v>
      </c>
      <c r="T310" s="295">
        <v>114021493.00499998</v>
      </c>
      <c r="U310" s="295">
        <v>114398159.66999997</v>
      </c>
      <c r="V310" s="295">
        <v>114612712.12499999</v>
      </c>
      <c r="W310" s="295">
        <v>114863962.70499998</v>
      </c>
      <c r="X310" s="295">
        <v>115279950.69499999</v>
      </c>
      <c r="Y310" s="295">
        <v>115637191.64999999</v>
      </c>
      <c r="Z310" s="295">
        <v>116034087.38</v>
      </c>
      <c r="AA310" s="295">
        <v>116406395.83999999</v>
      </c>
      <c r="AB310" s="295">
        <v>116666859.02</v>
      </c>
      <c r="AC310" s="295">
        <f t="shared" si="42"/>
        <v>1377918886.4049997</v>
      </c>
      <c r="AE310" s="305">
        <v>316213.01</v>
      </c>
      <c r="AF310" s="305">
        <v>318000.18</v>
      </c>
      <c r="AG310" s="305">
        <v>344872.8</v>
      </c>
      <c r="AH310" s="305">
        <v>370043.38</v>
      </c>
      <c r="AI310" s="305">
        <v>370233.1</v>
      </c>
      <c r="AJ310" s="305">
        <v>367967.85</v>
      </c>
      <c r="AK310" s="305">
        <f t="shared" si="43"/>
        <v>365946.8</v>
      </c>
      <c r="AL310" s="305">
        <f t="shared" si="43"/>
        <v>366931.15</v>
      </c>
      <c r="AM310" s="305">
        <f t="shared" si="43"/>
        <v>368675.34</v>
      </c>
      <c r="AN310" s="305">
        <f t="shared" si="40"/>
        <v>369807.04</v>
      </c>
      <c r="AO310" s="305">
        <f t="shared" si="40"/>
        <v>370501.75</v>
      </c>
      <c r="AP310" s="305">
        <f t="shared" si="40"/>
        <v>371773.05</v>
      </c>
      <c r="AQ310" s="295">
        <f t="shared" si="44"/>
        <v>4300965.45</v>
      </c>
      <c r="AR310" s="305">
        <f t="shared" si="47"/>
        <v>376759.95</v>
      </c>
      <c r="AS310" s="305">
        <f t="shared" si="47"/>
        <v>377689.62</v>
      </c>
      <c r="AT310" s="305">
        <f t="shared" si="47"/>
        <v>378877.34</v>
      </c>
      <c r="AU310" s="305">
        <f t="shared" si="46"/>
        <v>380071.64</v>
      </c>
      <c r="AV310" s="305">
        <f t="shared" si="46"/>
        <v>381327.2</v>
      </c>
      <c r="AW310" s="305">
        <f t="shared" si="46"/>
        <v>382042.37</v>
      </c>
      <c r="AX310" s="305">
        <f t="shared" si="46"/>
        <v>382879.88</v>
      </c>
      <c r="AY310" s="305">
        <f t="shared" si="46"/>
        <v>384266.5</v>
      </c>
      <c r="AZ310" s="305">
        <f t="shared" si="46"/>
        <v>385457.31</v>
      </c>
      <c r="BA310" s="305">
        <f t="shared" si="39"/>
        <v>386780.29</v>
      </c>
      <c r="BB310" s="305">
        <f t="shared" si="39"/>
        <v>388021.32</v>
      </c>
      <c r="BC310" s="305">
        <f t="shared" si="39"/>
        <v>388889.53</v>
      </c>
      <c r="BD310" s="295">
        <f t="shared" si="45"/>
        <v>4593062.95</v>
      </c>
    </row>
    <row r="311" spans="1:59" x14ac:dyDescent="0.3">
      <c r="A311" s="293" t="s">
        <v>709</v>
      </c>
      <c r="B311" s="304">
        <v>0.04</v>
      </c>
      <c r="C311" s="304">
        <v>0.04</v>
      </c>
      <c r="D311" s="295">
        <v>2710563.6</v>
      </c>
      <c r="E311" s="295">
        <v>2731872.65</v>
      </c>
      <c r="F311" s="295">
        <v>3195233.31</v>
      </c>
      <c r="G311" s="295">
        <v>3641064.71</v>
      </c>
      <c r="H311" s="295">
        <v>3632527.76</v>
      </c>
      <c r="I311" s="295">
        <v>3630930.33</v>
      </c>
      <c r="J311" s="295">
        <v>3652347.4050000003</v>
      </c>
      <c r="K311" s="295">
        <v>3646917.8149999999</v>
      </c>
      <c r="L311" s="295">
        <v>3644560.395</v>
      </c>
      <c r="M311" s="295">
        <v>3674498.3400000003</v>
      </c>
      <c r="N311" s="295">
        <v>3695658.37</v>
      </c>
      <c r="O311" s="295">
        <v>3710938.4450000003</v>
      </c>
      <c r="P311" s="295">
        <f t="shared" si="41"/>
        <v>41567113.130000003</v>
      </c>
      <c r="Q311" s="295">
        <v>3803258.9000000004</v>
      </c>
      <c r="R311" s="295">
        <v>3820963.99</v>
      </c>
      <c r="S311" s="295">
        <v>3840169.0800000005</v>
      </c>
      <c r="T311" s="295">
        <v>3859374.1700000004</v>
      </c>
      <c r="U311" s="295">
        <v>3877741.7600000007</v>
      </c>
      <c r="V311" s="295">
        <v>3893111.8300000005</v>
      </c>
      <c r="W311" s="295">
        <v>3909038.1100000008</v>
      </c>
      <c r="X311" s="295">
        <v>3925541.0250000008</v>
      </c>
      <c r="Y311" s="295">
        <v>3941492.9000000008</v>
      </c>
      <c r="Z311" s="295">
        <v>3959320.8200000008</v>
      </c>
      <c r="AA311" s="295">
        <v>3978934.7800000007</v>
      </c>
      <c r="AB311" s="295">
        <v>3999762.2800000007</v>
      </c>
      <c r="AC311" s="295">
        <f t="shared" si="42"/>
        <v>46808709.645000011</v>
      </c>
      <c r="AE311" s="305">
        <v>9035.2100000000009</v>
      </c>
      <c r="AF311" s="305">
        <v>9106.24</v>
      </c>
      <c r="AG311" s="305">
        <v>10650.779999999999</v>
      </c>
      <c r="AH311" s="305">
        <v>12136.88</v>
      </c>
      <c r="AI311" s="305">
        <v>12108.43</v>
      </c>
      <c r="AJ311" s="305">
        <v>12103.1</v>
      </c>
      <c r="AK311" s="305">
        <f t="shared" si="43"/>
        <v>12174.49</v>
      </c>
      <c r="AL311" s="305">
        <f t="shared" si="43"/>
        <v>12156.39</v>
      </c>
      <c r="AM311" s="305">
        <f t="shared" si="43"/>
        <v>12148.53</v>
      </c>
      <c r="AN311" s="305">
        <f t="shared" si="40"/>
        <v>12248.33</v>
      </c>
      <c r="AO311" s="305">
        <f t="shared" si="40"/>
        <v>12318.86</v>
      </c>
      <c r="AP311" s="305">
        <f t="shared" si="40"/>
        <v>12369.79</v>
      </c>
      <c r="AQ311" s="295">
        <f t="shared" si="44"/>
        <v>138557.03</v>
      </c>
      <c r="AR311" s="305">
        <f t="shared" si="47"/>
        <v>12677.53</v>
      </c>
      <c r="AS311" s="305">
        <f t="shared" si="47"/>
        <v>12736.55</v>
      </c>
      <c r="AT311" s="305">
        <f t="shared" si="47"/>
        <v>12800.56</v>
      </c>
      <c r="AU311" s="305">
        <f t="shared" si="46"/>
        <v>12864.58</v>
      </c>
      <c r="AV311" s="305">
        <f t="shared" si="46"/>
        <v>12925.81</v>
      </c>
      <c r="AW311" s="305">
        <f t="shared" si="46"/>
        <v>12977.04</v>
      </c>
      <c r="AX311" s="305">
        <f t="shared" si="46"/>
        <v>13030.13</v>
      </c>
      <c r="AY311" s="305">
        <f t="shared" si="46"/>
        <v>13085.14</v>
      </c>
      <c r="AZ311" s="305">
        <f t="shared" si="46"/>
        <v>13138.31</v>
      </c>
      <c r="BA311" s="305">
        <f t="shared" si="39"/>
        <v>13197.74</v>
      </c>
      <c r="BB311" s="305">
        <f t="shared" si="39"/>
        <v>13263.12</v>
      </c>
      <c r="BC311" s="305">
        <f t="shared" si="39"/>
        <v>13332.54</v>
      </c>
      <c r="BD311" s="295">
        <f t="shared" si="45"/>
        <v>156029.05000000002</v>
      </c>
    </row>
    <row r="312" spans="1:59" x14ac:dyDescent="0.3">
      <c r="A312" s="293" t="s">
        <v>710</v>
      </c>
      <c r="B312" s="304">
        <v>0</v>
      </c>
      <c r="C312" s="304">
        <v>0</v>
      </c>
      <c r="D312" s="295">
        <v>2729479.9</v>
      </c>
      <c r="E312" s="295">
        <v>2729479.9</v>
      </c>
      <c r="F312" s="295">
        <v>2729479.9</v>
      </c>
      <c r="G312" s="295">
        <v>2729479.9</v>
      </c>
      <c r="H312" s="295">
        <v>2795458.06</v>
      </c>
      <c r="I312" s="295">
        <v>2947282.32</v>
      </c>
      <c r="J312" s="295">
        <v>3032782.7450000001</v>
      </c>
      <c r="K312" s="295">
        <v>3032437.07</v>
      </c>
      <c r="L312" s="295">
        <v>3032437.07</v>
      </c>
      <c r="M312" s="295">
        <v>3032437.07</v>
      </c>
      <c r="N312" s="295">
        <v>3032437.07</v>
      </c>
      <c r="O312" s="295">
        <v>3032437.07</v>
      </c>
      <c r="P312" s="295">
        <f t="shared" si="41"/>
        <v>34855628.075000003</v>
      </c>
      <c r="Q312" s="295">
        <v>3032437.07</v>
      </c>
      <c r="R312" s="295">
        <v>3032437.07</v>
      </c>
      <c r="S312" s="295">
        <v>3032437.07</v>
      </c>
      <c r="T312" s="295">
        <v>3032437.07</v>
      </c>
      <c r="U312" s="295">
        <v>3282437.07</v>
      </c>
      <c r="V312" s="295">
        <v>3782437.07</v>
      </c>
      <c r="W312" s="295">
        <v>4032437.07</v>
      </c>
      <c r="X312" s="295">
        <v>4032437.07</v>
      </c>
      <c r="Y312" s="295">
        <v>4032437.07</v>
      </c>
      <c r="Z312" s="295">
        <v>4032437.07</v>
      </c>
      <c r="AA312" s="295">
        <v>4032437.07</v>
      </c>
      <c r="AB312" s="295">
        <v>4032437.07</v>
      </c>
      <c r="AC312" s="295">
        <f t="shared" si="42"/>
        <v>43389244.839999996</v>
      </c>
      <c r="AE312" s="305">
        <v>0</v>
      </c>
      <c r="AF312" s="305">
        <v>0</v>
      </c>
      <c r="AG312" s="305">
        <v>0</v>
      </c>
      <c r="AH312" s="305">
        <v>0</v>
      </c>
      <c r="AI312" s="305">
        <v>0</v>
      </c>
      <c r="AJ312" s="305">
        <v>0</v>
      </c>
      <c r="AK312" s="305">
        <f t="shared" si="43"/>
        <v>0</v>
      </c>
      <c r="AL312" s="305">
        <f t="shared" si="43"/>
        <v>0</v>
      </c>
      <c r="AM312" s="305">
        <f t="shared" si="43"/>
        <v>0</v>
      </c>
      <c r="AN312" s="305">
        <f t="shared" si="40"/>
        <v>0</v>
      </c>
      <c r="AO312" s="305">
        <f t="shared" si="40"/>
        <v>0</v>
      </c>
      <c r="AP312" s="305">
        <f t="shared" si="40"/>
        <v>0</v>
      </c>
      <c r="AQ312" s="295">
        <f t="shared" si="44"/>
        <v>0</v>
      </c>
      <c r="AR312" s="305">
        <f t="shared" si="47"/>
        <v>0</v>
      </c>
      <c r="AS312" s="305">
        <f t="shared" si="47"/>
        <v>0</v>
      </c>
      <c r="AT312" s="305">
        <f t="shared" si="47"/>
        <v>0</v>
      </c>
      <c r="AU312" s="305">
        <f t="shared" si="46"/>
        <v>0</v>
      </c>
      <c r="AV312" s="305">
        <f t="shared" si="46"/>
        <v>0</v>
      </c>
      <c r="AW312" s="305">
        <f t="shared" si="46"/>
        <v>0</v>
      </c>
      <c r="AX312" s="305">
        <f t="shared" si="46"/>
        <v>0</v>
      </c>
      <c r="AY312" s="305">
        <f t="shared" si="46"/>
        <v>0</v>
      </c>
      <c r="AZ312" s="305">
        <f t="shared" si="46"/>
        <v>0</v>
      </c>
      <c r="BA312" s="305">
        <f t="shared" si="39"/>
        <v>0</v>
      </c>
      <c r="BB312" s="305">
        <f t="shared" si="39"/>
        <v>0</v>
      </c>
      <c r="BC312" s="305">
        <f t="shared" si="39"/>
        <v>0</v>
      </c>
      <c r="BD312" s="295">
        <f t="shared" si="45"/>
        <v>0</v>
      </c>
    </row>
    <row r="313" spans="1:59" x14ac:dyDescent="0.3">
      <c r="A313" s="293" t="s">
        <v>711</v>
      </c>
      <c r="B313" s="304">
        <v>0</v>
      </c>
      <c r="C313" s="304">
        <v>0</v>
      </c>
      <c r="D313" s="295">
        <v>80601.7</v>
      </c>
      <c r="E313" s="295">
        <v>80601.7</v>
      </c>
      <c r="F313" s="295">
        <v>80601.7</v>
      </c>
      <c r="G313" s="295">
        <v>80601.7</v>
      </c>
      <c r="H313" s="295">
        <v>230615.57</v>
      </c>
      <c r="I313" s="295">
        <v>380629.44</v>
      </c>
      <c r="J313" s="295">
        <v>379492.22000000003</v>
      </c>
      <c r="K313" s="295">
        <v>378355</v>
      </c>
      <c r="L313" s="295">
        <v>378355</v>
      </c>
      <c r="M313" s="295">
        <v>378355</v>
      </c>
      <c r="N313" s="295">
        <v>378355</v>
      </c>
      <c r="O313" s="295">
        <v>378355</v>
      </c>
      <c r="P313" s="295">
        <f t="shared" si="41"/>
        <v>3204919.0300000003</v>
      </c>
      <c r="Q313" s="295">
        <v>378355</v>
      </c>
      <c r="R313" s="295">
        <v>378355</v>
      </c>
      <c r="S313" s="295">
        <v>378355</v>
      </c>
      <c r="T313" s="295">
        <v>378355</v>
      </c>
      <c r="U313" s="295">
        <v>378355</v>
      </c>
      <c r="V313" s="295">
        <v>378355</v>
      </c>
      <c r="W313" s="295">
        <v>378355</v>
      </c>
      <c r="X313" s="295">
        <v>378355</v>
      </c>
      <c r="Y313" s="295">
        <v>378355</v>
      </c>
      <c r="Z313" s="295">
        <v>378355</v>
      </c>
      <c r="AA313" s="295">
        <v>378355</v>
      </c>
      <c r="AB313" s="295">
        <v>378355</v>
      </c>
      <c r="AC313" s="295">
        <f t="shared" si="42"/>
        <v>4540260</v>
      </c>
      <c r="AE313" s="305">
        <v>0</v>
      </c>
      <c r="AF313" s="305">
        <v>0</v>
      </c>
      <c r="AG313" s="305">
        <v>0</v>
      </c>
      <c r="AH313" s="305">
        <v>0</v>
      </c>
      <c r="AI313" s="305">
        <v>0</v>
      </c>
      <c r="AJ313" s="305">
        <v>0</v>
      </c>
      <c r="AK313" s="305">
        <f t="shared" si="43"/>
        <v>0</v>
      </c>
      <c r="AL313" s="305">
        <f t="shared" si="43"/>
        <v>0</v>
      </c>
      <c r="AM313" s="305">
        <f t="shared" si="43"/>
        <v>0</v>
      </c>
      <c r="AN313" s="305">
        <f t="shared" si="40"/>
        <v>0</v>
      </c>
      <c r="AO313" s="305">
        <f t="shared" si="40"/>
        <v>0</v>
      </c>
      <c r="AP313" s="305">
        <f t="shared" si="40"/>
        <v>0</v>
      </c>
      <c r="AQ313" s="295">
        <f t="shared" si="44"/>
        <v>0</v>
      </c>
      <c r="AR313" s="305">
        <f t="shared" si="47"/>
        <v>0</v>
      </c>
      <c r="AS313" s="305">
        <f t="shared" si="47"/>
        <v>0</v>
      </c>
      <c r="AT313" s="305">
        <f t="shared" si="47"/>
        <v>0</v>
      </c>
      <c r="AU313" s="305">
        <f t="shared" si="46"/>
        <v>0</v>
      </c>
      <c r="AV313" s="305">
        <f t="shared" si="46"/>
        <v>0</v>
      </c>
      <c r="AW313" s="305">
        <f t="shared" si="46"/>
        <v>0</v>
      </c>
      <c r="AX313" s="305">
        <f t="shared" si="46"/>
        <v>0</v>
      </c>
      <c r="AY313" s="305">
        <f t="shared" si="46"/>
        <v>0</v>
      </c>
      <c r="AZ313" s="305">
        <f t="shared" si="46"/>
        <v>0</v>
      </c>
      <c r="BA313" s="305">
        <f t="shared" si="39"/>
        <v>0</v>
      </c>
      <c r="BB313" s="305">
        <f t="shared" si="39"/>
        <v>0</v>
      </c>
      <c r="BC313" s="305">
        <f t="shared" si="39"/>
        <v>0</v>
      </c>
      <c r="BD313" s="295">
        <f t="shared" si="45"/>
        <v>0</v>
      </c>
    </row>
    <row r="314" spans="1:59" x14ac:dyDescent="0.3">
      <c r="A314" s="293" t="s">
        <v>712</v>
      </c>
      <c r="B314" s="304">
        <v>2.01E-2</v>
      </c>
      <c r="C314" s="304">
        <v>2.4300000000000006E-2</v>
      </c>
      <c r="D314" s="295">
        <v>38308879.829999998</v>
      </c>
      <c r="E314" s="295">
        <v>38423513.530000001</v>
      </c>
      <c r="F314" s="295">
        <v>38698191.109999999</v>
      </c>
      <c r="G314" s="295">
        <v>38908230.219999999</v>
      </c>
      <c r="H314" s="295">
        <v>38966337.439999998</v>
      </c>
      <c r="I314" s="295">
        <v>38856644.340000004</v>
      </c>
      <c r="J314" s="295">
        <v>38904474.989999995</v>
      </c>
      <c r="K314" s="295">
        <v>39222561.719999999</v>
      </c>
      <c r="L314" s="295">
        <v>39754434.064999998</v>
      </c>
      <c r="M314" s="295">
        <v>40921110.394999996</v>
      </c>
      <c r="N314" s="295">
        <v>41660914.379999995</v>
      </c>
      <c r="O314" s="295">
        <v>41785914.379999995</v>
      </c>
      <c r="P314" s="295">
        <f t="shared" si="41"/>
        <v>474411206.39999992</v>
      </c>
      <c r="Q314" s="295">
        <v>43483793.689999998</v>
      </c>
      <c r="R314" s="295">
        <v>44169293.689999998</v>
      </c>
      <c r="S314" s="295">
        <v>44250340.844999999</v>
      </c>
      <c r="T314" s="295">
        <v>44379888</v>
      </c>
      <c r="U314" s="295">
        <v>44532388</v>
      </c>
      <c r="V314" s="295">
        <v>47378073.369999997</v>
      </c>
      <c r="W314" s="295">
        <v>50130258.740000002</v>
      </c>
      <c r="X314" s="295">
        <v>50130258.740000002</v>
      </c>
      <c r="Y314" s="295">
        <v>50161938.455000006</v>
      </c>
      <c r="Z314" s="295">
        <v>50268618.170000002</v>
      </c>
      <c r="AA314" s="295">
        <v>50343618.170000002</v>
      </c>
      <c r="AB314" s="295">
        <v>50356978.109999999</v>
      </c>
      <c r="AC314" s="295">
        <f t="shared" si="42"/>
        <v>569585447.98000002</v>
      </c>
      <c r="AE314" s="305">
        <v>64167.37</v>
      </c>
      <c r="AF314" s="305">
        <v>64359.39</v>
      </c>
      <c r="AG314" s="305">
        <v>64819.47</v>
      </c>
      <c r="AH314" s="305">
        <v>65171.28</v>
      </c>
      <c r="AI314" s="305">
        <v>65268.61</v>
      </c>
      <c r="AJ314" s="305">
        <v>65084.88</v>
      </c>
      <c r="AK314" s="305">
        <f t="shared" si="43"/>
        <v>65165</v>
      </c>
      <c r="AL314" s="305">
        <f t="shared" si="43"/>
        <v>65697.789999999994</v>
      </c>
      <c r="AM314" s="305">
        <f t="shared" si="43"/>
        <v>66588.679999999993</v>
      </c>
      <c r="AN314" s="305">
        <f t="shared" si="40"/>
        <v>68542.86</v>
      </c>
      <c r="AO314" s="305">
        <f t="shared" si="40"/>
        <v>69782.03</v>
      </c>
      <c r="AP314" s="305">
        <f t="shared" si="40"/>
        <v>69991.41</v>
      </c>
      <c r="AQ314" s="295">
        <f t="shared" si="44"/>
        <v>794638.77</v>
      </c>
      <c r="AR314" s="305">
        <f t="shared" si="47"/>
        <v>88054.68</v>
      </c>
      <c r="AS314" s="305">
        <f t="shared" si="47"/>
        <v>89442.82</v>
      </c>
      <c r="AT314" s="305">
        <f t="shared" si="47"/>
        <v>89606.94</v>
      </c>
      <c r="AU314" s="305">
        <f t="shared" si="46"/>
        <v>89869.27</v>
      </c>
      <c r="AV314" s="305">
        <f t="shared" si="46"/>
        <v>90178.09</v>
      </c>
      <c r="AW314" s="305">
        <f t="shared" si="46"/>
        <v>95940.6</v>
      </c>
      <c r="AX314" s="305">
        <f t="shared" si="46"/>
        <v>101513.77</v>
      </c>
      <c r="AY314" s="305">
        <f t="shared" si="46"/>
        <v>101513.77</v>
      </c>
      <c r="AZ314" s="305">
        <f t="shared" si="46"/>
        <v>101577.93</v>
      </c>
      <c r="BA314" s="305">
        <f t="shared" si="39"/>
        <v>101793.95</v>
      </c>
      <c r="BB314" s="305">
        <f t="shared" si="39"/>
        <v>101945.83</v>
      </c>
      <c r="BC314" s="305">
        <f t="shared" si="39"/>
        <v>101972.88</v>
      </c>
      <c r="BD314" s="295">
        <f t="shared" si="45"/>
        <v>1153410.5300000003</v>
      </c>
    </row>
    <row r="315" spans="1:59" x14ac:dyDescent="0.3">
      <c r="A315" s="293" t="s">
        <v>713</v>
      </c>
      <c r="B315" s="304">
        <v>2.01E-2</v>
      </c>
      <c r="C315" s="304">
        <v>2.4300000000000006E-2</v>
      </c>
      <c r="D315" s="295">
        <v>1032896.64</v>
      </c>
      <c r="E315" s="295">
        <v>1032217.43</v>
      </c>
      <c r="F315" s="295">
        <v>1033794.74</v>
      </c>
      <c r="G315" s="295">
        <v>1035372.05</v>
      </c>
      <c r="H315" s="295">
        <v>1035372.05</v>
      </c>
      <c r="I315" s="295">
        <v>1035372.05</v>
      </c>
      <c r="J315" s="295">
        <v>1035372.05</v>
      </c>
      <c r="K315" s="295">
        <v>1035372.05</v>
      </c>
      <c r="L315" s="295">
        <v>1035372.05</v>
      </c>
      <c r="M315" s="295">
        <v>1035372.05</v>
      </c>
      <c r="N315" s="295">
        <v>1035372.05</v>
      </c>
      <c r="O315" s="295">
        <v>1035372.05</v>
      </c>
      <c r="P315" s="295">
        <f t="shared" si="41"/>
        <v>12417257.260000002</v>
      </c>
      <c r="Q315" s="295">
        <v>6142071.0499999998</v>
      </c>
      <c r="R315" s="295">
        <v>6142071.0499999998</v>
      </c>
      <c r="S315" s="295">
        <v>6142071.0499999998</v>
      </c>
      <c r="T315" s="295">
        <v>6142071.0499999998</v>
      </c>
      <c r="U315" s="295">
        <v>6142071.0499999998</v>
      </c>
      <c r="V315" s="295">
        <v>6142071.0499999998</v>
      </c>
      <c r="W315" s="295">
        <v>6142071.0499999998</v>
      </c>
      <c r="X315" s="295">
        <v>6142071.0499999998</v>
      </c>
      <c r="Y315" s="295">
        <v>6142071.0499999998</v>
      </c>
      <c r="Z315" s="295">
        <v>6142071.0499999998</v>
      </c>
      <c r="AA315" s="295">
        <v>6142071.0499999998</v>
      </c>
      <c r="AB315" s="295">
        <v>6142071.0499999998</v>
      </c>
      <c r="AC315" s="295">
        <f t="shared" si="42"/>
        <v>73704852.599999979</v>
      </c>
      <c r="AE315" s="305">
        <v>1730.1000000000001</v>
      </c>
      <c r="AF315" s="305">
        <v>1728.96</v>
      </c>
      <c r="AG315" s="305">
        <v>1731.61</v>
      </c>
      <c r="AH315" s="305">
        <v>1734.25</v>
      </c>
      <c r="AI315" s="305">
        <v>1734.25</v>
      </c>
      <c r="AJ315" s="305">
        <v>1734.25</v>
      </c>
      <c r="AK315" s="305">
        <f t="shared" si="43"/>
        <v>1734.25</v>
      </c>
      <c r="AL315" s="305">
        <f t="shared" si="43"/>
        <v>1734.25</v>
      </c>
      <c r="AM315" s="305">
        <f t="shared" si="43"/>
        <v>1734.25</v>
      </c>
      <c r="AN315" s="305">
        <f t="shared" si="40"/>
        <v>1734.25</v>
      </c>
      <c r="AO315" s="305">
        <f t="shared" si="40"/>
        <v>1734.25</v>
      </c>
      <c r="AP315" s="305">
        <f t="shared" si="40"/>
        <v>1734.25</v>
      </c>
      <c r="AQ315" s="295">
        <f t="shared" si="44"/>
        <v>20798.919999999998</v>
      </c>
      <c r="AR315" s="305">
        <f t="shared" si="47"/>
        <v>12437.69</v>
      </c>
      <c r="AS315" s="305">
        <f t="shared" si="47"/>
        <v>12437.69</v>
      </c>
      <c r="AT315" s="305">
        <f t="shared" si="47"/>
        <v>12437.69</v>
      </c>
      <c r="AU315" s="305">
        <f t="shared" si="46"/>
        <v>12437.69</v>
      </c>
      <c r="AV315" s="305">
        <f t="shared" si="46"/>
        <v>12437.69</v>
      </c>
      <c r="AW315" s="305">
        <f t="shared" si="46"/>
        <v>12437.69</v>
      </c>
      <c r="AX315" s="305">
        <f t="shared" ref="AX315:BC352" si="48">ROUND(W315*$C315/12,2)</f>
        <v>12437.69</v>
      </c>
      <c r="AY315" s="305">
        <f t="shared" si="48"/>
        <v>12437.69</v>
      </c>
      <c r="AZ315" s="305">
        <f t="shared" si="48"/>
        <v>12437.69</v>
      </c>
      <c r="BA315" s="305">
        <f t="shared" si="39"/>
        <v>12437.69</v>
      </c>
      <c r="BB315" s="305">
        <f t="shared" si="39"/>
        <v>12437.69</v>
      </c>
      <c r="BC315" s="305">
        <f t="shared" si="39"/>
        <v>12437.69</v>
      </c>
      <c r="BD315" s="295">
        <f t="shared" si="45"/>
        <v>149252.28</v>
      </c>
    </row>
    <row r="316" spans="1:59" x14ac:dyDescent="0.3">
      <c r="A316" s="293" t="s">
        <v>714</v>
      </c>
      <c r="B316" s="304">
        <v>2.01E-2</v>
      </c>
      <c r="C316" s="304">
        <v>2.4300000000000006E-2</v>
      </c>
      <c r="D316" s="295">
        <v>55125.86</v>
      </c>
      <c r="E316" s="295">
        <v>55125.86</v>
      </c>
      <c r="F316" s="295">
        <v>55125.86</v>
      </c>
      <c r="G316" s="295">
        <v>55125.86</v>
      </c>
      <c r="H316" s="295">
        <v>55125.86</v>
      </c>
      <c r="I316" s="295">
        <v>55125.86</v>
      </c>
      <c r="J316" s="295">
        <v>55125.86</v>
      </c>
      <c r="K316" s="295">
        <v>55125.86</v>
      </c>
      <c r="L316" s="295">
        <v>55125.86</v>
      </c>
      <c r="M316" s="295">
        <v>55125.86</v>
      </c>
      <c r="N316" s="295">
        <v>55125.86</v>
      </c>
      <c r="O316" s="295">
        <v>55125.86</v>
      </c>
      <c r="P316" s="295">
        <f t="shared" si="41"/>
        <v>661510.31999999995</v>
      </c>
      <c r="Q316" s="295">
        <v>55125.86</v>
      </c>
      <c r="R316" s="295">
        <v>55125.86</v>
      </c>
      <c r="S316" s="295">
        <v>55125.86</v>
      </c>
      <c r="T316" s="295">
        <v>55125.86</v>
      </c>
      <c r="U316" s="295">
        <v>55125.86</v>
      </c>
      <c r="V316" s="295">
        <v>55125.86</v>
      </c>
      <c r="W316" s="295">
        <v>55125.86</v>
      </c>
      <c r="X316" s="295">
        <v>55125.86</v>
      </c>
      <c r="Y316" s="295">
        <v>55125.86</v>
      </c>
      <c r="Z316" s="295">
        <v>55125.86</v>
      </c>
      <c r="AA316" s="295">
        <v>55125.86</v>
      </c>
      <c r="AB316" s="295">
        <v>55125.86</v>
      </c>
      <c r="AC316" s="295">
        <f t="shared" si="42"/>
        <v>661510.31999999995</v>
      </c>
      <c r="AE316" s="305">
        <v>92.339999999999989</v>
      </c>
      <c r="AF316" s="305">
        <v>92.339999999999989</v>
      </c>
      <c r="AG316" s="305">
        <v>92.339999999999989</v>
      </c>
      <c r="AH316" s="305">
        <v>92.339999999999989</v>
      </c>
      <c r="AI316" s="305">
        <v>92.339999999999989</v>
      </c>
      <c r="AJ316" s="305">
        <v>92.339999999999989</v>
      </c>
      <c r="AK316" s="305">
        <f t="shared" si="43"/>
        <v>92.34</v>
      </c>
      <c r="AL316" s="305">
        <f t="shared" si="43"/>
        <v>92.34</v>
      </c>
      <c r="AM316" s="305">
        <f t="shared" si="43"/>
        <v>92.34</v>
      </c>
      <c r="AN316" s="305">
        <f t="shared" si="40"/>
        <v>92.34</v>
      </c>
      <c r="AO316" s="305">
        <f t="shared" si="40"/>
        <v>92.34</v>
      </c>
      <c r="AP316" s="305">
        <f t="shared" si="40"/>
        <v>92.34</v>
      </c>
      <c r="AQ316" s="295">
        <f t="shared" si="44"/>
        <v>1108.0800000000002</v>
      </c>
      <c r="AR316" s="305">
        <f t="shared" si="47"/>
        <v>111.63</v>
      </c>
      <c r="AS316" s="305">
        <f t="shared" si="47"/>
        <v>111.63</v>
      </c>
      <c r="AT316" s="305">
        <f t="shared" si="47"/>
        <v>111.63</v>
      </c>
      <c r="AU316" s="305">
        <f t="shared" si="47"/>
        <v>111.63</v>
      </c>
      <c r="AV316" s="305">
        <f t="shared" si="47"/>
        <v>111.63</v>
      </c>
      <c r="AW316" s="305">
        <f t="shared" si="47"/>
        <v>111.63</v>
      </c>
      <c r="AX316" s="305">
        <f t="shared" si="48"/>
        <v>111.63</v>
      </c>
      <c r="AY316" s="305">
        <f t="shared" si="48"/>
        <v>111.63</v>
      </c>
      <c r="AZ316" s="305">
        <f t="shared" si="48"/>
        <v>111.63</v>
      </c>
      <c r="BA316" s="305">
        <f t="shared" si="39"/>
        <v>111.63</v>
      </c>
      <c r="BB316" s="305">
        <f t="shared" si="39"/>
        <v>111.63</v>
      </c>
      <c r="BC316" s="305">
        <f t="shared" si="39"/>
        <v>111.63</v>
      </c>
      <c r="BD316" s="295">
        <f t="shared" si="45"/>
        <v>1339.56</v>
      </c>
    </row>
    <row r="317" spans="1:59" x14ac:dyDescent="0.3">
      <c r="A317" s="293" t="s">
        <v>715</v>
      </c>
      <c r="B317" s="304">
        <v>2.01E-2</v>
      </c>
      <c r="C317" s="304">
        <v>2.4300000000000006E-2</v>
      </c>
      <c r="D317" s="295">
        <v>4539805.47</v>
      </c>
      <c r="E317" s="295">
        <v>4539805.47</v>
      </c>
      <c r="F317" s="295">
        <v>4539805.47</v>
      </c>
      <c r="G317" s="295">
        <v>4539805.47</v>
      </c>
      <c r="H317" s="295">
        <v>4539805.47</v>
      </c>
      <c r="I317" s="295">
        <v>4539805.47</v>
      </c>
      <c r="J317" s="295">
        <v>4539805.47</v>
      </c>
      <c r="K317" s="295">
        <v>4539805.47</v>
      </c>
      <c r="L317" s="295">
        <v>4539805.47</v>
      </c>
      <c r="M317" s="295">
        <v>4539805.47</v>
      </c>
      <c r="N317" s="295">
        <v>4539805.47</v>
      </c>
      <c r="O317" s="295">
        <v>4539805.47</v>
      </c>
      <c r="P317" s="295">
        <f t="shared" si="41"/>
        <v>54477665.639999993</v>
      </c>
      <c r="Q317" s="295">
        <v>4539805.47</v>
      </c>
      <c r="R317" s="295">
        <v>4539805.47</v>
      </c>
      <c r="S317" s="295">
        <v>4539805.47</v>
      </c>
      <c r="T317" s="295">
        <v>4539805.47</v>
      </c>
      <c r="U317" s="295">
        <v>4539805.47</v>
      </c>
      <c r="V317" s="295">
        <v>4539805.47</v>
      </c>
      <c r="W317" s="295">
        <v>4539805.47</v>
      </c>
      <c r="X317" s="295">
        <v>4539805.47</v>
      </c>
      <c r="Y317" s="295">
        <v>4539805.47</v>
      </c>
      <c r="Z317" s="295">
        <v>4539805.47</v>
      </c>
      <c r="AA317" s="295">
        <v>4539805.47</v>
      </c>
      <c r="AB317" s="295">
        <v>4539805.47</v>
      </c>
      <c r="AC317" s="295">
        <f t="shared" si="42"/>
        <v>54477665.639999993</v>
      </c>
      <c r="AE317" s="305">
        <v>7604.17</v>
      </c>
      <c r="AF317" s="305">
        <v>7604.17</v>
      </c>
      <c r="AG317" s="305">
        <v>7604.17</v>
      </c>
      <c r="AH317" s="305">
        <v>7604.17</v>
      </c>
      <c r="AI317" s="305">
        <v>7604.17</v>
      </c>
      <c r="AJ317" s="305">
        <v>7604.17</v>
      </c>
      <c r="AK317" s="305">
        <f t="shared" si="43"/>
        <v>7604.17</v>
      </c>
      <c r="AL317" s="305">
        <f t="shared" si="43"/>
        <v>7604.17</v>
      </c>
      <c r="AM317" s="305">
        <f t="shared" si="43"/>
        <v>7604.17</v>
      </c>
      <c r="AN317" s="305">
        <f t="shared" si="40"/>
        <v>7604.17</v>
      </c>
      <c r="AO317" s="305">
        <f t="shared" si="40"/>
        <v>7604.17</v>
      </c>
      <c r="AP317" s="305">
        <f t="shared" si="40"/>
        <v>7604.17</v>
      </c>
      <c r="AQ317" s="295">
        <f t="shared" si="44"/>
        <v>91250.04</v>
      </c>
      <c r="AR317" s="305">
        <f t="shared" si="47"/>
        <v>9193.11</v>
      </c>
      <c r="AS317" s="305">
        <f t="shared" si="47"/>
        <v>9193.11</v>
      </c>
      <c r="AT317" s="305">
        <f t="shared" si="47"/>
        <v>9193.11</v>
      </c>
      <c r="AU317" s="305">
        <f t="shared" si="47"/>
        <v>9193.11</v>
      </c>
      <c r="AV317" s="305">
        <f t="shared" si="47"/>
        <v>9193.11</v>
      </c>
      <c r="AW317" s="305">
        <f t="shared" si="47"/>
        <v>9193.11</v>
      </c>
      <c r="AX317" s="305">
        <f t="shared" si="48"/>
        <v>9193.11</v>
      </c>
      <c r="AY317" s="305">
        <f t="shared" si="48"/>
        <v>9193.11</v>
      </c>
      <c r="AZ317" s="305">
        <f t="shared" si="48"/>
        <v>9193.11</v>
      </c>
      <c r="BA317" s="305">
        <f t="shared" si="39"/>
        <v>9193.11</v>
      </c>
      <c r="BB317" s="305">
        <f t="shared" si="39"/>
        <v>9193.11</v>
      </c>
      <c r="BC317" s="305">
        <f t="shared" si="39"/>
        <v>9193.11</v>
      </c>
      <c r="BD317" s="295">
        <f t="shared" si="45"/>
        <v>110317.32</v>
      </c>
    </row>
    <row r="318" spans="1:59" x14ac:dyDescent="0.3">
      <c r="A318" s="293" t="s">
        <v>716</v>
      </c>
      <c r="B318" s="304">
        <v>2.01E-2</v>
      </c>
      <c r="C318" s="304">
        <v>2.4300000000000006E-2</v>
      </c>
      <c r="D318" s="295">
        <v>10858013.35</v>
      </c>
      <c r="E318" s="295">
        <v>10867886.810000001</v>
      </c>
      <c r="F318" s="295">
        <v>10868617.6</v>
      </c>
      <c r="G318" s="295">
        <v>10868621.380000001</v>
      </c>
      <c r="H318" s="295">
        <v>10868621.380000001</v>
      </c>
      <c r="I318" s="295">
        <v>10868621.380000001</v>
      </c>
      <c r="J318" s="295">
        <v>10983251.020000001</v>
      </c>
      <c r="K318" s="295">
        <v>11097880.66</v>
      </c>
      <c r="L318" s="295">
        <v>11097880.66</v>
      </c>
      <c r="M318" s="295">
        <v>11353976.145</v>
      </c>
      <c r="N318" s="295">
        <v>11610071.630000001</v>
      </c>
      <c r="O318" s="295">
        <v>11610071.630000001</v>
      </c>
      <c r="P318" s="295">
        <f t="shared" si="41"/>
        <v>132953513.64499998</v>
      </c>
      <c r="Q318" s="295">
        <v>11610071.630000001</v>
      </c>
      <c r="R318" s="295">
        <v>11660071.630000001</v>
      </c>
      <c r="S318" s="295">
        <v>11710071.630000001</v>
      </c>
      <c r="T318" s="295">
        <v>11710071.630000001</v>
      </c>
      <c r="U318" s="295">
        <v>11710071.630000001</v>
      </c>
      <c r="V318" s="295">
        <v>11710071.630000001</v>
      </c>
      <c r="W318" s="295">
        <v>11710071.630000001</v>
      </c>
      <c r="X318" s="295">
        <v>11710071.630000001</v>
      </c>
      <c r="Y318" s="295">
        <v>11710071.630000001</v>
      </c>
      <c r="Z318" s="295">
        <v>11710071.630000001</v>
      </c>
      <c r="AA318" s="295">
        <v>11710071.630000001</v>
      </c>
      <c r="AB318" s="295">
        <v>11710071.630000001</v>
      </c>
      <c r="AC318" s="295">
        <f t="shared" si="42"/>
        <v>140370859.55999997</v>
      </c>
      <c r="AE318" s="305">
        <v>18187.170000000002</v>
      </c>
      <c r="AF318" s="305">
        <v>18203.71</v>
      </c>
      <c r="AG318" s="305">
        <v>18204.93</v>
      </c>
      <c r="AH318" s="305">
        <v>18204.940000000002</v>
      </c>
      <c r="AI318" s="305">
        <v>18204.940000000002</v>
      </c>
      <c r="AJ318" s="305">
        <v>18204.940000000002</v>
      </c>
      <c r="AK318" s="305">
        <f t="shared" si="43"/>
        <v>18396.95</v>
      </c>
      <c r="AL318" s="305">
        <f t="shared" si="43"/>
        <v>18588.95</v>
      </c>
      <c r="AM318" s="305">
        <f t="shared" si="43"/>
        <v>18588.95</v>
      </c>
      <c r="AN318" s="305">
        <f t="shared" si="40"/>
        <v>19017.91</v>
      </c>
      <c r="AO318" s="305">
        <f t="shared" si="40"/>
        <v>19446.87</v>
      </c>
      <c r="AP318" s="305">
        <f t="shared" si="40"/>
        <v>19446.87</v>
      </c>
      <c r="AQ318" s="295">
        <f t="shared" si="44"/>
        <v>222697.13</v>
      </c>
      <c r="AR318" s="305">
        <f t="shared" si="47"/>
        <v>23510.400000000001</v>
      </c>
      <c r="AS318" s="305">
        <f t="shared" si="47"/>
        <v>23611.65</v>
      </c>
      <c r="AT318" s="305">
        <f t="shared" si="47"/>
        <v>23712.9</v>
      </c>
      <c r="AU318" s="305">
        <f t="shared" si="47"/>
        <v>23712.9</v>
      </c>
      <c r="AV318" s="305">
        <f t="shared" si="47"/>
        <v>23712.9</v>
      </c>
      <c r="AW318" s="305">
        <f t="shared" si="47"/>
        <v>23712.9</v>
      </c>
      <c r="AX318" s="305">
        <f t="shared" si="48"/>
        <v>23712.9</v>
      </c>
      <c r="AY318" s="305">
        <f t="shared" si="48"/>
        <v>23712.9</v>
      </c>
      <c r="AZ318" s="305">
        <f t="shared" si="48"/>
        <v>23712.9</v>
      </c>
      <c r="BA318" s="305">
        <f t="shared" si="39"/>
        <v>23712.9</v>
      </c>
      <c r="BB318" s="305">
        <f t="shared" si="39"/>
        <v>23712.9</v>
      </c>
      <c r="BC318" s="305">
        <f t="shared" si="39"/>
        <v>23712.9</v>
      </c>
      <c r="BD318" s="295">
        <f t="shared" si="45"/>
        <v>284251.05</v>
      </c>
    </row>
    <row r="319" spans="1:59" x14ac:dyDescent="0.3">
      <c r="A319" s="293" t="s">
        <v>717</v>
      </c>
      <c r="B319" s="304">
        <v>2.01E-2</v>
      </c>
      <c r="C319" s="304">
        <v>2.4300000000000006E-2</v>
      </c>
      <c r="D319" s="295">
        <v>2072529.11</v>
      </c>
      <c r="E319" s="295">
        <v>2073162.26</v>
      </c>
      <c r="F319" s="295">
        <v>2073162.26</v>
      </c>
      <c r="G319" s="295">
        <v>2073162.26</v>
      </c>
      <c r="H319" s="295">
        <v>2075869.7</v>
      </c>
      <c r="I319" s="295">
        <v>2078577.14</v>
      </c>
      <c r="J319" s="295">
        <v>2078577.14</v>
      </c>
      <c r="K319" s="295">
        <v>2078577.14</v>
      </c>
      <c r="L319" s="295">
        <v>2078577.14</v>
      </c>
      <c r="M319" s="295">
        <v>2078577.14</v>
      </c>
      <c r="N319" s="295">
        <v>2078577.14</v>
      </c>
      <c r="O319" s="295">
        <v>2078577.14</v>
      </c>
      <c r="P319" s="295">
        <f t="shared" si="41"/>
        <v>24917925.570000004</v>
      </c>
      <c r="Q319" s="295">
        <v>2078577.14</v>
      </c>
      <c r="R319" s="295">
        <v>2078577.14</v>
      </c>
      <c r="S319" s="295">
        <v>2078577.14</v>
      </c>
      <c r="T319" s="295">
        <v>2078577.14</v>
      </c>
      <c r="U319" s="295">
        <v>2078577.14</v>
      </c>
      <c r="V319" s="295">
        <v>2078577.14</v>
      </c>
      <c r="W319" s="295">
        <v>2078577.14</v>
      </c>
      <c r="X319" s="295">
        <v>2078577.14</v>
      </c>
      <c r="Y319" s="295">
        <v>2078577.14</v>
      </c>
      <c r="Z319" s="295">
        <v>2078577.14</v>
      </c>
      <c r="AA319" s="295">
        <v>2078577.14</v>
      </c>
      <c r="AB319" s="295">
        <v>2078577.14</v>
      </c>
      <c r="AC319" s="295">
        <f t="shared" si="42"/>
        <v>24942925.680000003</v>
      </c>
      <c r="AE319" s="305">
        <v>3471.4900000000002</v>
      </c>
      <c r="AF319" s="305">
        <v>3472.54</v>
      </c>
      <c r="AG319" s="305">
        <v>3472.54</v>
      </c>
      <c r="AH319" s="305">
        <v>3472.54</v>
      </c>
      <c r="AI319" s="305">
        <v>3477.08</v>
      </c>
      <c r="AJ319" s="305">
        <v>3481.62</v>
      </c>
      <c r="AK319" s="305">
        <f t="shared" si="43"/>
        <v>3481.62</v>
      </c>
      <c r="AL319" s="305">
        <f t="shared" si="43"/>
        <v>3481.62</v>
      </c>
      <c r="AM319" s="305">
        <f t="shared" si="43"/>
        <v>3481.62</v>
      </c>
      <c r="AN319" s="305">
        <f t="shared" si="40"/>
        <v>3481.62</v>
      </c>
      <c r="AO319" s="305">
        <f t="shared" si="40"/>
        <v>3481.62</v>
      </c>
      <c r="AP319" s="305">
        <f t="shared" si="40"/>
        <v>3481.62</v>
      </c>
      <c r="AQ319" s="295">
        <f t="shared" si="44"/>
        <v>41737.530000000006</v>
      </c>
      <c r="AR319" s="305">
        <f t="shared" si="47"/>
        <v>4209.12</v>
      </c>
      <c r="AS319" s="305">
        <f t="shared" si="47"/>
        <v>4209.12</v>
      </c>
      <c r="AT319" s="305">
        <f t="shared" si="47"/>
        <v>4209.12</v>
      </c>
      <c r="AU319" s="305">
        <f t="shared" si="47"/>
        <v>4209.12</v>
      </c>
      <c r="AV319" s="305">
        <f t="shared" si="47"/>
        <v>4209.12</v>
      </c>
      <c r="AW319" s="305">
        <f t="shared" si="47"/>
        <v>4209.12</v>
      </c>
      <c r="AX319" s="305">
        <f t="shared" si="48"/>
        <v>4209.12</v>
      </c>
      <c r="AY319" s="305">
        <f t="shared" si="48"/>
        <v>4209.12</v>
      </c>
      <c r="AZ319" s="305">
        <f t="shared" si="48"/>
        <v>4209.12</v>
      </c>
      <c r="BA319" s="305">
        <f t="shared" si="39"/>
        <v>4209.12</v>
      </c>
      <c r="BB319" s="305">
        <f t="shared" si="39"/>
        <v>4209.12</v>
      </c>
      <c r="BC319" s="305">
        <f t="shared" si="39"/>
        <v>4209.12</v>
      </c>
      <c r="BD319" s="295">
        <f t="shared" si="45"/>
        <v>50509.44000000001</v>
      </c>
    </row>
    <row r="320" spans="1:59" x14ac:dyDescent="0.3">
      <c r="A320" s="293" t="s">
        <v>718</v>
      </c>
      <c r="B320" s="304">
        <v>1.72E-2</v>
      </c>
      <c r="C320" s="304">
        <v>1.4299999999999997E-2</v>
      </c>
      <c r="D320" s="295">
        <v>28493.37</v>
      </c>
      <c r="E320" s="295">
        <v>28493.37</v>
      </c>
      <c r="F320" s="295">
        <v>28493.37</v>
      </c>
      <c r="G320" s="295">
        <v>28493.37</v>
      </c>
      <c r="H320" s="295">
        <v>28493.37</v>
      </c>
      <c r="I320" s="295">
        <v>28493.37</v>
      </c>
      <c r="J320" s="295">
        <v>28493.37</v>
      </c>
      <c r="K320" s="295">
        <v>28493.37</v>
      </c>
      <c r="L320" s="295">
        <v>28493.37</v>
      </c>
      <c r="M320" s="295">
        <v>28493.37</v>
      </c>
      <c r="N320" s="295">
        <v>28493.37</v>
      </c>
      <c r="O320" s="295">
        <v>28493.37</v>
      </c>
      <c r="P320" s="295">
        <f t="shared" si="41"/>
        <v>341920.44</v>
      </c>
      <c r="Q320" s="295">
        <v>28493.37</v>
      </c>
      <c r="R320" s="295">
        <v>28493.37</v>
      </c>
      <c r="S320" s="295">
        <v>28493.37</v>
      </c>
      <c r="T320" s="295">
        <v>28493.37</v>
      </c>
      <c r="U320" s="295">
        <v>28493.37</v>
      </c>
      <c r="V320" s="295">
        <v>28493.37</v>
      </c>
      <c r="W320" s="295">
        <v>28493.37</v>
      </c>
      <c r="X320" s="295">
        <v>28493.37</v>
      </c>
      <c r="Y320" s="295">
        <v>28493.37</v>
      </c>
      <c r="Z320" s="295">
        <v>28493.37</v>
      </c>
      <c r="AA320" s="295">
        <v>28493.37</v>
      </c>
      <c r="AB320" s="295">
        <v>28493.37</v>
      </c>
      <c r="AC320" s="295">
        <f t="shared" si="42"/>
        <v>341920.44</v>
      </c>
      <c r="AE320" s="305">
        <v>40.839999999999996</v>
      </c>
      <c r="AF320" s="305">
        <v>40.839999999999996</v>
      </c>
      <c r="AG320" s="305">
        <v>40.839999999999996</v>
      </c>
      <c r="AH320" s="305">
        <v>40.839999999999996</v>
      </c>
      <c r="AI320" s="305">
        <v>40.839999999999996</v>
      </c>
      <c r="AJ320" s="305">
        <v>40.839999999999996</v>
      </c>
      <c r="AK320" s="305">
        <f t="shared" si="43"/>
        <v>40.840000000000003</v>
      </c>
      <c r="AL320" s="305">
        <f t="shared" si="43"/>
        <v>40.840000000000003</v>
      </c>
      <c r="AM320" s="305">
        <f t="shared" si="43"/>
        <v>40.840000000000003</v>
      </c>
      <c r="AN320" s="305">
        <f t="shared" si="40"/>
        <v>40.840000000000003</v>
      </c>
      <c r="AO320" s="305">
        <f t="shared" si="40"/>
        <v>40.840000000000003</v>
      </c>
      <c r="AP320" s="305">
        <f t="shared" si="40"/>
        <v>40.840000000000003</v>
      </c>
      <c r="AQ320" s="295">
        <f t="shared" si="44"/>
        <v>490.08000000000015</v>
      </c>
      <c r="AR320" s="305">
        <f t="shared" si="47"/>
        <v>33.950000000000003</v>
      </c>
      <c r="AS320" s="305">
        <f t="shared" si="47"/>
        <v>33.950000000000003</v>
      </c>
      <c r="AT320" s="305">
        <f t="shared" si="47"/>
        <v>33.950000000000003</v>
      </c>
      <c r="AU320" s="305">
        <f t="shared" si="47"/>
        <v>33.950000000000003</v>
      </c>
      <c r="AV320" s="305">
        <f t="shared" si="47"/>
        <v>33.950000000000003</v>
      </c>
      <c r="AW320" s="305">
        <f t="shared" si="47"/>
        <v>33.950000000000003</v>
      </c>
      <c r="AX320" s="305">
        <f t="shared" si="48"/>
        <v>33.950000000000003</v>
      </c>
      <c r="AY320" s="305">
        <f t="shared" si="48"/>
        <v>33.950000000000003</v>
      </c>
      <c r="AZ320" s="305">
        <f t="shared" si="48"/>
        <v>33.950000000000003</v>
      </c>
      <c r="BA320" s="305">
        <f t="shared" si="39"/>
        <v>33.950000000000003</v>
      </c>
      <c r="BB320" s="305">
        <f t="shared" si="39"/>
        <v>33.950000000000003</v>
      </c>
      <c r="BC320" s="305">
        <f t="shared" si="39"/>
        <v>33.950000000000003</v>
      </c>
      <c r="BD320" s="295">
        <f t="shared" si="45"/>
        <v>407.39999999999992</v>
      </c>
    </row>
    <row r="321" spans="1:56" x14ac:dyDescent="0.3">
      <c r="A321" s="293" t="s">
        <v>719</v>
      </c>
      <c r="B321" s="304">
        <v>1.72E-2</v>
      </c>
      <c r="C321" s="304">
        <v>1.4299999999999997E-2</v>
      </c>
      <c r="D321" s="295">
        <v>12390.23</v>
      </c>
      <c r="E321" s="295">
        <v>12390.23</v>
      </c>
      <c r="F321" s="295">
        <v>12390.23</v>
      </c>
      <c r="G321" s="295">
        <v>12390.23</v>
      </c>
      <c r="H321" s="295">
        <v>12390.23</v>
      </c>
      <c r="I321" s="295">
        <v>12390.23</v>
      </c>
      <c r="J321" s="295">
        <v>12390.23</v>
      </c>
      <c r="K321" s="295">
        <v>12390.23</v>
      </c>
      <c r="L321" s="295">
        <v>12390.23</v>
      </c>
      <c r="M321" s="295">
        <v>12390.23</v>
      </c>
      <c r="N321" s="295">
        <v>12390.23</v>
      </c>
      <c r="O321" s="295">
        <v>12390.23</v>
      </c>
      <c r="P321" s="295">
        <f t="shared" si="41"/>
        <v>148682.75999999998</v>
      </c>
      <c r="Q321" s="295">
        <v>12390.23</v>
      </c>
      <c r="R321" s="295">
        <v>12390.23</v>
      </c>
      <c r="S321" s="295">
        <v>12390.23</v>
      </c>
      <c r="T321" s="295">
        <v>12390.23</v>
      </c>
      <c r="U321" s="295">
        <v>12390.23</v>
      </c>
      <c r="V321" s="295">
        <v>12390.23</v>
      </c>
      <c r="W321" s="295">
        <v>12390.23</v>
      </c>
      <c r="X321" s="295">
        <v>12390.23</v>
      </c>
      <c r="Y321" s="295">
        <v>12390.23</v>
      </c>
      <c r="Z321" s="295">
        <v>12390.23</v>
      </c>
      <c r="AA321" s="295">
        <v>12390.23</v>
      </c>
      <c r="AB321" s="295">
        <v>12390.23</v>
      </c>
      <c r="AC321" s="295">
        <f t="shared" si="42"/>
        <v>148682.75999999998</v>
      </c>
      <c r="AE321" s="305">
        <v>17.759999999999998</v>
      </c>
      <c r="AF321" s="305">
        <v>17.759999999999998</v>
      </c>
      <c r="AG321" s="305">
        <v>17.759999999999998</v>
      </c>
      <c r="AH321" s="305">
        <v>17.759999999999998</v>
      </c>
      <c r="AI321" s="305">
        <v>17.759999999999998</v>
      </c>
      <c r="AJ321" s="305">
        <v>17.759999999999998</v>
      </c>
      <c r="AK321" s="305">
        <f t="shared" si="43"/>
        <v>17.760000000000002</v>
      </c>
      <c r="AL321" s="305">
        <f t="shared" si="43"/>
        <v>17.760000000000002</v>
      </c>
      <c r="AM321" s="305">
        <f t="shared" si="43"/>
        <v>17.760000000000002</v>
      </c>
      <c r="AN321" s="305">
        <f t="shared" si="40"/>
        <v>17.760000000000002</v>
      </c>
      <c r="AO321" s="305">
        <f t="shared" si="40"/>
        <v>17.760000000000002</v>
      </c>
      <c r="AP321" s="305">
        <f t="shared" si="40"/>
        <v>17.760000000000002</v>
      </c>
      <c r="AQ321" s="295">
        <f t="shared" si="44"/>
        <v>213.11999999999995</v>
      </c>
      <c r="AR321" s="305">
        <f t="shared" si="47"/>
        <v>14.77</v>
      </c>
      <c r="AS321" s="305">
        <f t="shared" si="47"/>
        <v>14.77</v>
      </c>
      <c r="AT321" s="305">
        <f t="shared" si="47"/>
        <v>14.77</v>
      </c>
      <c r="AU321" s="305">
        <f t="shared" si="47"/>
        <v>14.77</v>
      </c>
      <c r="AV321" s="305">
        <f t="shared" si="47"/>
        <v>14.77</v>
      </c>
      <c r="AW321" s="305">
        <f t="shared" si="47"/>
        <v>14.77</v>
      </c>
      <c r="AX321" s="305">
        <f t="shared" si="48"/>
        <v>14.77</v>
      </c>
      <c r="AY321" s="305">
        <f t="shared" si="48"/>
        <v>14.77</v>
      </c>
      <c r="AZ321" s="305">
        <f t="shared" si="48"/>
        <v>14.77</v>
      </c>
      <c r="BA321" s="305">
        <f t="shared" si="48"/>
        <v>14.77</v>
      </c>
      <c r="BB321" s="305">
        <f t="shared" si="48"/>
        <v>14.77</v>
      </c>
      <c r="BC321" s="305">
        <f t="shared" si="48"/>
        <v>14.77</v>
      </c>
      <c r="BD321" s="295">
        <f t="shared" si="45"/>
        <v>177.24</v>
      </c>
    </row>
    <row r="322" spans="1:56" x14ac:dyDescent="0.3">
      <c r="A322" s="293" t="s">
        <v>720</v>
      </c>
      <c r="B322" s="304">
        <v>1.72E-2</v>
      </c>
      <c r="C322" s="304">
        <v>1.4299999999999997E-2</v>
      </c>
      <c r="D322" s="295">
        <v>5134.63</v>
      </c>
      <c r="E322" s="295">
        <v>5134.63</v>
      </c>
      <c r="F322" s="295">
        <v>5134.63</v>
      </c>
      <c r="G322" s="295">
        <v>5134.63</v>
      </c>
      <c r="H322" s="295">
        <v>5134.63</v>
      </c>
      <c r="I322" s="295">
        <v>5134.63</v>
      </c>
      <c r="J322" s="295">
        <v>5134.63</v>
      </c>
      <c r="K322" s="295">
        <v>5134.63</v>
      </c>
      <c r="L322" s="295">
        <v>5134.63</v>
      </c>
      <c r="M322" s="295">
        <v>5134.63</v>
      </c>
      <c r="N322" s="295">
        <v>5134.63</v>
      </c>
      <c r="O322" s="295">
        <v>5134.63</v>
      </c>
      <c r="P322" s="295">
        <f t="shared" si="41"/>
        <v>61615.55999999999</v>
      </c>
      <c r="Q322" s="295">
        <v>5134.63</v>
      </c>
      <c r="R322" s="295">
        <v>5134.63</v>
      </c>
      <c r="S322" s="295">
        <v>5134.63</v>
      </c>
      <c r="T322" s="295">
        <v>5134.63</v>
      </c>
      <c r="U322" s="295">
        <v>5134.63</v>
      </c>
      <c r="V322" s="295">
        <v>5134.63</v>
      </c>
      <c r="W322" s="295">
        <v>5134.63</v>
      </c>
      <c r="X322" s="295">
        <v>5134.63</v>
      </c>
      <c r="Y322" s="295">
        <v>5134.63</v>
      </c>
      <c r="Z322" s="295">
        <v>5134.63</v>
      </c>
      <c r="AA322" s="295">
        <v>5134.63</v>
      </c>
      <c r="AB322" s="295">
        <v>5134.63</v>
      </c>
      <c r="AC322" s="295">
        <f t="shared" si="42"/>
        <v>61615.55999999999</v>
      </c>
      <c r="AE322" s="305">
        <v>7.3599999999999994</v>
      </c>
      <c r="AF322" s="305">
        <v>7.3599999999999994</v>
      </c>
      <c r="AG322" s="305">
        <v>7.3599999999999994</v>
      </c>
      <c r="AH322" s="305">
        <v>7.3599999999999994</v>
      </c>
      <c r="AI322" s="305">
        <v>7.3599999999999994</v>
      </c>
      <c r="AJ322" s="305">
        <v>7.3599999999999994</v>
      </c>
      <c r="AK322" s="305">
        <f t="shared" si="43"/>
        <v>7.36</v>
      </c>
      <c r="AL322" s="305">
        <f t="shared" si="43"/>
        <v>7.36</v>
      </c>
      <c r="AM322" s="305">
        <f t="shared" si="43"/>
        <v>7.36</v>
      </c>
      <c r="AN322" s="305">
        <f t="shared" si="40"/>
        <v>7.36</v>
      </c>
      <c r="AO322" s="305">
        <f t="shared" si="40"/>
        <v>7.36</v>
      </c>
      <c r="AP322" s="305">
        <f t="shared" si="40"/>
        <v>7.36</v>
      </c>
      <c r="AQ322" s="295">
        <f t="shared" si="44"/>
        <v>88.32</v>
      </c>
      <c r="AR322" s="305">
        <f t="shared" si="47"/>
        <v>6.12</v>
      </c>
      <c r="AS322" s="305">
        <f t="shared" si="47"/>
        <v>6.12</v>
      </c>
      <c r="AT322" s="305">
        <f t="shared" si="47"/>
        <v>6.12</v>
      </c>
      <c r="AU322" s="305">
        <f t="shared" si="47"/>
        <v>6.12</v>
      </c>
      <c r="AV322" s="305">
        <f t="shared" si="47"/>
        <v>6.12</v>
      </c>
      <c r="AW322" s="305">
        <f t="shared" si="47"/>
        <v>6.12</v>
      </c>
      <c r="AX322" s="305">
        <f t="shared" si="48"/>
        <v>6.12</v>
      </c>
      <c r="AY322" s="305">
        <f t="shared" si="48"/>
        <v>6.12</v>
      </c>
      <c r="AZ322" s="305">
        <f t="shared" si="48"/>
        <v>6.12</v>
      </c>
      <c r="BA322" s="305">
        <f t="shared" si="48"/>
        <v>6.12</v>
      </c>
      <c r="BB322" s="305">
        <f t="shared" si="48"/>
        <v>6.12</v>
      </c>
      <c r="BC322" s="305">
        <f t="shared" si="48"/>
        <v>6.12</v>
      </c>
      <c r="BD322" s="295">
        <f t="shared" si="45"/>
        <v>73.44</v>
      </c>
    </row>
    <row r="323" spans="1:56" x14ac:dyDescent="0.3">
      <c r="A323" s="293" t="s">
        <v>721</v>
      </c>
      <c r="B323" s="304">
        <v>1.72E-2</v>
      </c>
      <c r="C323" s="304">
        <v>1.4299999999999997E-2</v>
      </c>
      <c r="D323" s="295">
        <v>3924.94</v>
      </c>
      <c r="E323" s="295">
        <v>3924.94</v>
      </c>
      <c r="F323" s="295">
        <v>3924.94</v>
      </c>
      <c r="G323" s="295">
        <v>3924.94</v>
      </c>
      <c r="H323" s="295">
        <v>3924.94</v>
      </c>
      <c r="I323" s="295">
        <v>3924.94</v>
      </c>
      <c r="J323" s="295">
        <v>3924.94</v>
      </c>
      <c r="K323" s="295">
        <v>3924.94</v>
      </c>
      <c r="L323" s="295">
        <v>3924.94</v>
      </c>
      <c r="M323" s="295">
        <v>3924.94</v>
      </c>
      <c r="N323" s="295">
        <v>3924.94</v>
      </c>
      <c r="O323" s="295">
        <v>3924.94</v>
      </c>
      <c r="P323" s="295">
        <f t="shared" si="41"/>
        <v>47099.280000000006</v>
      </c>
      <c r="Q323" s="295">
        <v>3924.94</v>
      </c>
      <c r="R323" s="295">
        <v>3924.94</v>
      </c>
      <c r="S323" s="295">
        <v>3924.94</v>
      </c>
      <c r="T323" s="295">
        <v>3924.94</v>
      </c>
      <c r="U323" s="295">
        <v>3924.94</v>
      </c>
      <c r="V323" s="295">
        <v>3924.94</v>
      </c>
      <c r="W323" s="295">
        <v>3924.94</v>
      </c>
      <c r="X323" s="295">
        <v>3924.94</v>
      </c>
      <c r="Y323" s="295">
        <v>3924.94</v>
      </c>
      <c r="Z323" s="295">
        <v>3924.94</v>
      </c>
      <c r="AA323" s="295">
        <v>3924.94</v>
      </c>
      <c r="AB323" s="295">
        <v>3924.94</v>
      </c>
      <c r="AC323" s="295">
        <f t="shared" si="42"/>
        <v>47099.280000000006</v>
      </c>
      <c r="AE323" s="305">
        <v>5.6199999999999992</v>
      </c>
      <c r="AF323" s="305">
        <v>5.6199999999999992</v>
      </c>
      <c r="AG323" s="305">
        <v>5.6199999999999992</v>
      </c>
      <c r="AH323" s="305">
        <v>5.6199999999999992</v>
      </c>
      <c r="AI323" s="305">
        <v>5.6199999999999992</v>
      </c>
      <c r="AJ323" s="305">
        <v>5.6199999999999992</v>
      </c>
      <c r="AK323" s="305">
        <f t="shared" si="43"/>
        <v>5.63</v>
      </c>
      <c r="AL323" s="305">
        <f t="shared" si="43"/>
        <v>5.63</v>
      </c>
      <c r="AM323" s="305">
        <f t="shared" si="43"/>
        <v>5.63</v>
      </c>
      <c r="AN323" s="305">
        <f t="shared" si="40"/>
        <v>5.63</v>
      </c>
      <c r="AO323" s="305">
        <f t="shared" si="40"/>
        <v>5.63</v>
      </c>
      <c r="AP323" s="305">
        <f t="shared" si="40"/>
        <v>5.63</v>
      </c>
      <c r="AQ323" s="295">
        <f t="shared" si="44"/>
        <v>67.5</v>
      </c>
      <c r="AR323" s="305">
        <f t="shared" si="47"/>
        <v>4.68</v>
      </c>
      <c r="AS323" s="305">
        <f t="shared" si="47"/>
        <v>4.68</v>
      </c>
      <c r="AT323" s="305">
        <f t="shared" si="47"/>
        <v>4.68</v>
      </c>
      <c r="AU323" s="305">
        <f t="shared" si="47"/>
        <v>4.68</v>
      </c>
      <c r="AV323" s="305">
        <f t="shared" si="47"/>
        <v>4.68</v>
      </c>
      <c r="AW323" s="305">
        <f t="shared" si="47"/>
        <v>4.68</v>
      </c>
      <c r="AX323" s="305">
        <f t="shared" si="48"/>
        <v>4.68</v>
      </c>
      <c r="AY323" s="305">
        <f t="shared" si="48"/>
        <v>4.68</v>
      </c>
      <c r="AZ323" s="305">
        <f t="shared" si="48"/>
        <v>4.68</v>
      </c>
      <c r="BA323" s="305">
        <f t="shared" si="48"/>
        <v>4.68</v>
      </c>
      <c r="BB323" s="305">
        <f t="shared" si="48"/>
        <v>4.68</v>
      </c>
      <c r="BC323" s="305">
        <f t="shared" si="48"/>
        <v>4.68</v>
      </c>
      <c r="BD323" s="295">
        <f t="shared" si="45"/>
        <v>56.16</v>
      </c>
    </row>
    <row r="324" spans="1:56" x14ac:dyDescent="0.3">
      <c r="A324" s="293" t="s">
        <v>722</v>
      </c>
      <c r="B324" s="304">
        <v>1.72E-2</v>
      </c>
      <c r="C324" s="304">
        <v>1.4299999999999997E-2</v>
      </c>
      <c r="D324" s="295">
        <v>19578.8</v>
      </c>
      <c r="E324" s="295">
        <v>19578.8</v>
      </c>
      <c r="F324" s="295">
        <v>19578.8</v>
      </c>
      <c r="G324" s="295">
        <v>19578.8</v>
      </c>
      <c r="H324" s="295">
        <v>19578.8</v>
      </c>
      <c r="I324" s="295">
        <v>19578.8</v>
      </c>
      <c r="J324" s="295">
        <v>19578.8</v>
      </c>
      <c r="K324" s="295">
        <v>19578.8</v>
      </c>
      <c r="L324" s="295">
        <v>19578.8</v>
      </c>
      <c r="M324" s="295">
        <v>19578.8</v>
      </c>
      <c r="N324" s="295">
        <v>19578.8</v>
      </c>
      <c r="O324" s="295">
        <v>19578.8</v>
      </c>
      <c r="P324" s="295">
        <f t="shared" si="41"/>
        <v>234945.59999999995</v>
      </c>
      <c r="Q324" s="295">
        <v>19578.8</v>
      </c>
      <c r="R324" s="295">
        <v>19578.8</v>
      </c>
      <c r="S324" s="295">
        <v>19578.8</v>
      </c>
      <c r="T324" s="295">
        <v>19578.8</v>
      </c>
      <c r="U324" s="295">
        <v>19578.8</v>
      </c>
      <c r="V324" s="295">
        <v>19578.8</v>
      </c>
      <c r="W324" s="295">
        <v>19578.8</v>
      </c>
      <c r="X324" s="295">
        <v>19578.8</v>
      </c>
      <c r="Y324" s="295">
        <v>19578.8</v>
      </c>
      <c r="Z324" s="295">
        <v>19578.8</v>
      </c>
      <c r="AA324" s="295">
        <v>19578.8</v>
      </c>
      <c r="AB324" s="295">
        <v>19578.8</v>
      </c>
      <c r="AC324" s="295">
        <f t="shared" si="42"/>
        <v>234945.59999999995</v>
      </c>
      <c r="AE324" s="305">
        <v>28.06</v>
      </c>
      <c r="AF324" s="305">
        <v>28.06</v>
      </c>
      <c r="AG324" s="305">
        <v>28.06</v>
      </c>
      <c r="AH324" s="305">
        <v>28.06</v>
      </c>
      <c r="AI324" s="305">
        <v>28.06</v>
      </c>
      <c r="AJ324" s="305">
        <v>28.06</v>
      </c>
      <c r="AK324" s="305">
        <f t="shared" si="43"/>
        <v>28.06</v>
      </c>
      <c r="AL324" s="305">
        <f t="shared" si="43"/>
        <v>28.06</v>
      </c>
      <c r="AM324" s="305">
        <f t="shared" si="43"/>
        <v>28.06</v>
      </c>
      <c r="AN324" s="305">
        <f t="shared" si="40"/>
        <v>28.06</v>
      </c>
      <c r="AO324" s="305">
        <f t="shared" si="40"/>
        <v>28.06</v>
      </c>
      <c r="AP324" s="305">
        <f t="shared" si="40"/>
        <v>28.06</v>
      </c>
      <c r="AQ324" s="295">
        <f t="shared" si="44"/>
        <v>336.71999999999997</v>
      </c>
      <c r="AR324" s="305">
        <f t="shared" si="47"/>
        <v>23.33</v>
      </c>
      <c r="AS324" s="305">
        <f t="shared" si="47"/>
        <v>23.33</v>
      </c>
      <c r="AT324" s="305">
        <f t="shared" si="47"/>
        <v>23.33</v>
      </c>
      <c r="AU324" s="305">
        <f t="shared" si="47"/>
        <v>23.33</v>
      </c>
      <c r="AV324" s="305">
        <f t="shared" si="47"/>
        <v>23.33</v>
      </c>
      <c r="AW324" s="305">
        <f t="shared" si="47"/>
        <v>23.33</v>
      </c>
      <c r="AX324" s="305">
        <f t="shared" si="48"/>
        <v>23.33</v>
      </c>
      <c r="AY324" s="305">
        <f t="shared" si="48"/>
        <v>23.33</v>
      </c>
      <c r="AZ324" s="305">
        <f t="shared" si="48"/>
        <v>23.33</v>
      </c>
      <c r="BA324" s="305">
        <f t="shared" si="48"/>
        <v>23.33</v>
      </c>
      <c r="BB324" s="305">
        <f t="shared" si="48"/>
        <v>23.33</v>
      </c>
      <c r="BC324" s="305">
        <f t="shared" si="48"/>
        <v>23.33</v>
      </c>
      <c r="BD324" s="295">
        <f t="shared" si="45"/>
        <v>279.95999999999992</v>
      </c>
    </row>
    <row r="325" spans="1:56" x14ac:dyDescent="0.3">
      <c r="A325" s="293" t="s">
        <v>723</v>
      </c>
      <c r="B325" s="304">
        <v>1.72E-2</v>
      </c>
      <c r="C325" s="304">
        <v>1.4299999999999997E-2</v>
      </c>
      <c r="D325" s="295">
        <v>1038.6099999999999</v>
      </c>
      <c r="E325" s="295">
        <v>1038.6099999999999</v>
      </c>
      <c r="F325" s="295">
        <v>1038.6099999999999</v>
      </c>
      <c r="G325" s="295">
        <v>1038.6099999999999</v>
      </c>
      <c r="H325" s="295">
        <v>1038.6099999999999</v>
      </c>
      <c r="I325" s="295">
        <v>1038.6099999999999</v>
      </c>
      <c r="J325" s="295">
        <v>1038.6099999999999</v>
      </c>
      <c r="K325" s="295">
        <v>1038.6099999999999</v>
      </c>
      <c r="L325" s="295">
        <v>1038.6099999999999</v>
      </c>
      <c r="M325" s="295">
        <v>1038.6099999999999</v>
      </c>
      <c r="N325" s="295">
        <v>1038.6099999999999</v>
      </c>
      <c r="O325" s="295">
        <v>1038.6099999999999</v>
      </c>
      <c r="P325" s="295">
        <f t="shared" si="41"/>
        <v>12463.320000000002</v>
      </c>
      <c r="Q325" s="295">
        <v>1038.6099999999999</v>
      </c>
      <c r="R325" s="295">
        <v>1038.6099999999999</v>
      </c>
      <c r="S325" s="295">
        <v>1038.6099999999999</v>
      </c>
      <c r="T325" s="295">
        <v>1038.6099999999999</v>
      </c>
      <c r="U325" s="295">
        <v>1038.6099999999999</v>
      </c>
      <c r="V325" s="295">
        <v>1038.6099999999999</v>
      </c>
      <c r="W325" s="295">
        <v>1038.6099999999999</v>
      </c>
      <c r="X325" s="295">
        <v>1038.6099999999999</v>
      </c>
      <c r="Y325" s="295">
        <v>1038.6099999999999</v>
      </c>
      <c r="Z325" s="295">
        <v>1038.6099999999999</v>
      </c>
      <c r="AA325" s="295">
        <v>1038.6099999999999</v>
      </c>
      <c r="AB325" s="295">
        <v>1038.6099999999999</v>
      </c>
      <c r="AC325" s="295">
        <f t="shared" si="42"/>
        <v>12463.320000000002</v>
      </c>
      <c r="AE325" s="305">
        <v>1.4900000000000002</v>
      </c>
      <c r="AF325" s="305">
        <v>1.4900000000000002</v>
      </c>
      <c r="AG325" s="305">
        <v>1.4900000000000002</v>
      </c>
      <c r="AH325" s="305">
        <v>1.4900000000000002</v>
      </c>
      <c r="AI325" s="305">
        <v>1.4900000000000002</v>
      </c>
      <c r="AJ325" s="305">
        <v>1.4900000000000002</v>
      </c>
      <c r="AK325" s="305">
        <f t="shared" si="43"/>
        <v>1.49</v>
      </c>
      <c r="AL325" s="305">
        <f t="shared" si="43"/>
        <v>1.49</v>
      </c>
      <c r="AM325" s="305">
        <f t="shared" si="43"/>
        <v>1.49</v>
      </c>
      <c r="AN325" s="305">
        <f t="shared" si="43"/>
        <v>1.49</v>
      </c>
      <c r="AO325" s="305">
        <f t="shared" si="43"/>
        <v>1.49</v>
      </c>
      <c r="AP325" s="305">
        <f t="shared" si="43"/>
        <v>1.49</v>
      </c>
      <c r="AQ325" s="295">
        <f t="shared" si="44"/>
        <v>17.88</v>
      </c>
      <c r="AR325" s="305">
        <f t="shared" si="47"/>
        <v>1.24</v>
      </c>
      <c r="AS325" s="305">
        <f t="shared" si="47"/>
        <v>1.24</v>
      </c>
      <c r="AT325" s="305">
        <f t="shared" si="47"/>
        <v>1.24</v>
      </c>
      <c r="AU325" s="305">
        <f t="shared" si="47"/>
        <v>1.24</v>
      </c>
      <c r="AV325" s="305">
        <f t="shared" si="47"/>
        <v>1.24</v>
      </c>
      <c r="AW325" s="305">
        <f t="shared" si="47"/>
        <v>1.24</v>
      </c>
      <c r="AX325" s="305">
        <f t="shared" si="48"/>
        <v>1.24</v>
      </c>
      <c r="AY325" s="305">
        <f t="shared" si="48"/>
        <v>1.24</v>
      </c>
      <c r="AZ325" s="305">
        <f t="shared" si="48"/>
        <v>1.24</v>
      </c>
      <c r="BA325" s="305">
        <f t="shared" si="48"/>
        <v>1.24</v>
      </c>
      <c r="BB325" s="305">
        <f t="shared" si="48"/>
        <v>1.24</v>
      </c>
      <c r="BC325" s="305">
        <f t="shared" si="48"/>
        <v>1.24</v>
      </c>
      <c r="BD325" s="295">
        <f t="shared" si="45"/>
        <v>14.88</v>
      </c>
    </row>
    <row r="326" spans="1:56" x14ac:dyDescent="0.3">
      <c r="A326" s="293" t="s">
        <v>724</v>
      </c>
      <c r="B326" s="304">
        <v>1.72E-2</v>
      </c>
      <c r="C326" s="304">
        <v>1.4299999999999997E-2</v>
      </c>
      <c r="D326" s="295">
        <v>46914.46</v>
      </c>
      <c r="E326" s="295">
        <v>46914.46</v>
      </c>
      <c r="F326" s="295">
        <v>46914.46</v>
      </c>
      <c r="G326" s="295">
        <v>46914.46</v>
      </c>
      <c r="H326" s="295">
        <v>46914.46</v>
      </c>
      <c r="I326" s="295">
        <v>46914.46</v>
      </c>
      <c r="J326" s="295">
        <v>46914.46</v>
      </c>
      <c r="K326" s="295">
        <v>46914.46</v>
      </c>
      <c r="L326" s="295">
        <v>46914.46</v>
      </c>
      <c r="M326" s="295">
        <v>46914.46</v>
      </c>
      <c r="N326" s="295">
        <v>46914.46</v>
      </c>
      <c r="O326" s="295">
        <v>46914.46</v>
      </c>
      <c r="P326" s="295">
        <f t="shared" ref="P326:P352" si="49">SUM(D326:O326)</f>
        <v>562973.52000000014</v>
      </c>
      <c r="Q326" s="295">
        <v>46914.46</v>
      </c>
      <c r="R326" s="295">
        <v>46914.46</v>
      </c>
      <c r="S326" s="295">
        <v>46914.46</v>
      </c>
      <c r="T326" s="295">
        <v>46914.46</v>
      </c>
      <c r="U326" s="295">
        <v>46914.46</v>
      </c>
      <c r="V326" s="295">
        <v>46914.46</v>
      </c>
      <c r="W326" s="295">
        <v>46914.46</v>
      </c>
      <c r="X326" s="295">
        <v>46914.46</v>
      </c>
      <c r="Y326" s="295">
        <v>46914.46</v>
      </c>
      <c r="Z326" s="295">
        <v>46914.46</v>
      </c>
      <c r="AA326" s="295">
        <v>46914.46</v>
      </c>
      <c r="AB326" s="295">
        <v>46914.46</v>
      </c>
      <c r="AC326" s="295">
        <f t="shared" ref="AC326:AC352" si="50">SUM(Q326:AB326)</f>
        <v>562973.52000000014</v>
      </c>
      <c r="AE326" s="305">
        <v>67.25</v>
      </c>
      <c r="AF326" s="305">
        <v>67.25</v>
      </c>
      <c r="AG326" s="305">
        <v>67.25</v>
      </c>
      <c r="AH326" s="305">
        <v>67.25</v>
      </c>
      <c r="AI326" s="305">
        <v>67.25</v>
      </c>
      <c r="AJ326" s="305">
        <v>67.25</v>
      </c>
      <c r="AK326" s="305">
        <f t="shared" ref="AK326:AP352" si="51">ROUND(J326*$B326/12,2)</f>
        <v>67.239999999999995</v>
      </c>
      <c r="AL326" s="305">
        <f t="shared" si="51"/>
        <v>67.239999999999995</v>
      </c>
      <c r="AM326" s="305">
        <f t="shared" si="51"/>
        <v>67.239999999999995</v>
      </c>
      <c r="AN326" s="305">
        <f t="shared" si="51"/>
        <v>67.239999999999995</v>
      </c>
      <c r="AO326" s="305">
        <f t="shared" si="51"/>
        <v>67.239999999999995</v>
      </c>
      <c r="AP326" s="305">
        <f t="shared" si="51"/>
        <v>67.239999999999995</v>
      </c>
      <c r="AQ326" s="295">
        <f t="shared" ref="AQ326:AQ352" si="52">SUM(AE326:AP326)</f>
        <v>806.94</v>
      </c>
      <c r="AR326" s="305">
        <f t="shared" si="47"/>
        <v>55.91</v>
      </c>
      <c r="AS326" s="305">
        <f t="shared" si="47"/>
        <v>55.91</v>
      </c>
      <c r="AT326" s="305">
        <f t="shared" si="47"/>
        <v>55.91</v>
      </c>
      <c r="AU326" s="305">
        <f t="shared" si="47"/>
        <v>55.91</v>
      </c>
      <c r="AV326" s="305">
        <f t="shared" si="47"/>
        <v>55.91</v>
      </c>
      <c r="AW326" s="305">
        <f t="shared" si="47"/>
        <v>55.91</v>
      </c>
      <c r="AX326" s="305">
        <f t="shared" si="48"/>
        <v>55.91</v>
      </c>
      <c r="AY326" s="305">
        <f t="shared" si="48"/>
        <v>55.91</v>
      </c>
      <c r="AZ326" s="305">
        <f t="shared" si="48"/>
        <v>55.91</v>
      </c>
      <c r="BA326" s="305">
        <f t="shared" si="48"/>
        <v>55.91</v>
      </c>
      <c r="BB326" s="305">
        <f t="shared" si="48"/>
        <v>55.91</v>
      </c>
      <c r="BC326" s="305">
        <f t="shared" si="48"/>
        <v>55.91</v>
      </c>
      <c r="BD326" s="295">
        <f t="shared" ref="BD326:BD352" si="53">SUM(AR326:BC326)</f>
        <v>670.91999999999973</v>
      </c>
    </row>
    <row r="327" spans="1:56" x14ac:dyDescent="0.3">
      <c r="A327" s="293" t="s">
        <v>725</v>
      </c>
      <c r="B327" s="304">
        <v>1.72E-2</v>
      </c>
      <c r="C327" s="304">
        <v>1.4299999999999997E-2</v>
      </c>
      <c r="D327" s="295">
        <v>172.93</v>
      </c>
      <c r="E327" s="295">
        <v>172.93</v>
      </c>
      <c r="F327" s="295">
        <v>172.93</v>
      </c>
      <c r="G327" s="295">
        <v>172.93</v>
      </c>
      <c r="H327" s="295">
        <v>172.93</v>
      </c>
      <c r="I327" s="295">
        <v>172.93</v>
      </c>
      <c r="J327" s="295">
        <v>172.93</v>
      </c>
      <c r="K327" s="295">
        <v>172.93</v>
      </c>
      <c r="L327" s="295">
        <v>172.93</v>
      </c>
      <c r="M327" s="295">
        <v>172.93</v>
      </c>
      <c r="N327" s="295">
        <v>172.93</v>
      </c>
      <c r="O327" s="295">
        <v>172.93</v>
      </c>
      <c r="P327" s="295">
        <f t="shared" si="49"/>
        <v>2075.1600000000003</v>
      </c>
      <c r="Q327" s="295">
        <v>172.93</v>
      </c>
      <c r="R327" s="295">
        <v>172.93</v>
      </c>
      <c r="S327" s="295">
        <v>172.93</v>
      </c>
      <c r="T327" s="295">
        <v>172.93</v>
      </c>
      <c r="U327" s="295">
        <v>172.93</v>
      </c>
      <c r="V327" s="295">
        <v>172.93</v>
      </c>
      <c r="W327" s="295">
        <v>172.93</v>
      </c>
      <c r="X327" s="295">
        <v>172.93</v>
      </c>
      <c r="Y327" s="295">
        <v>172.93</v>
      </c>
      <c r="Z327" s="295">
        <v>172.93</v>
      </c>
      <c r="AA327" s="295">
        <v>172.93</v>
      </c>
      <c r="AB327" s="295">
        <v>172.93</v>
      </c>
      <c r="AC327" s="295">
        <f t="shared" si="50"/>
        <v>2075.1600000000003</v>
      </c>
      <c r="AE327" s="305">
        <v>0.24</v>
      </c>
      <c r="AF327" s="305">
        <v>0.24</v>
      </c>
      <c r="AG327" s="305">
        <v>0.24</v>
      </c>
      <c r="AH327" s="305">
        <v>0.24</v>
      </c>
      <c r="AI327" s="305">
        <v>0.24</v>
      </c>
      <c r="AJ327" s="305">
        <v>0.24</v>
      </c>
      <c r="AK327" s="305">
        <f t="shared" si="51"/>
        <v>0.25</v>
      </c>
      <c r="AL327" s="305">
        <f t="shared" si="51"/>
        <v>0.25</v>
      </c>
      <c r="AM327" s="305">
        <f t="shared" si="51"/>
        <v>0.25</v>
      </c>
      <c r="AN327" s="305">
        <f t="shared" si="51"/>
        <v>0.25</v>
      </c>
      <c r="AO327" s="305">
        <f t="shared" si="51"/>
        <v>0.25</v>
      </c>
      <c r="AP327" s="305">
        <f t="shared" si="51"/>
        <v>0.25</v>
      </c>
      <c r="AQ327" s="295">
        <f t="shared" si="52"/>
        <v>2.94</v>
      </c>
      <c r="AR327" s="305">
        <f t="shared" si="47"/>
        <v>0.21</v>
      </c>
      <c r="AS327" s="305">
        <f t="shared" si="47"/>
        <v>0.21</v>
      </c>
      <c r="AT327" s="305">
        <f t="shared" si="47"/>
        <v>0.21</v>
      </c>
      <c r="AU327" s="305">
        <f t="shared" si="47"/>
        <v>0.21</v>
      </c>
      <c r="AV327" s="305">
        <f t="shared" si="47"/>
        <v>0.21</v>
      </c>
      <c r="AW327" s="305">
        <f t="shared" si="47"/>
        <v>0.21</v>
      </c>
      <c r="AX327" s="305">
        <f t="shared" si="48"/>
        <v>0.21</v>
      </c>
      <c r="AY327" s="305">
        <f t="shared" si="48"/>
        <v>0.21</v>
      </c>
      <c r="AZ327" s="305">
        <f t="shared" si="48"/>
        <v>0.21</v>
      </c>
      <c r="BA327" s="305">
        <f t="shared" si="48"/>
        <v>0.21</v>
      </c>
      <c r="BB327" s="305">
        <f t="shared" si="48"/>
        <v>0.21</v>
      </c>
      <c r="BC327" s="305">
        <f t="shared" si="48"/>
        <v>0.21</v>
      </c>
      <c r="BD327" s="295">
        <f t="shared" si="53"/>
        <v>2.52</v>
      </c>
    </row>
    <row r="328" spans="1:56" x14ac:dyDescent="0.3">
      <c r="A328" s="293" t="s">
        <v>726</v>
      </c>
      <c r="B328" s="304">
        <v>1.72E-2</v>
      </c>
      <c r="C328" s="304">
        <v>1.4299999999999997E-2</v>
      </c>
      <c r="D328" s="295">
        <v>32616.02</v>
      </c>
      <c r="E328" s="295">
        <v>32616.02</v>
      </c>
      <c r="F328" s="295">
        <v>32616.02</v>
      </c>
      <c r="G328" s="295">
        <v>32616.02</v>
      </c>
      <c r="H328" s="295">
        <v>32616.02</v>
      </c>
      <c r="I328" s="295">
        <v>32616.02</v>
      </c>
      <c r="J328" s="295">
        <v>32616.02</v>
      </c>
      <c r="K328" s="295">
        <v>32616.02</v>
      </c>
      <c r="L328" s="295">
        <v>32616.02</v>
      </c>
      <c r="M328" s="295">
        <v>32616.02</v>
      </c>
      <c r="N328" s="295">
        <v>32616.02</v>
      </c>
      <c r="O328" s="295">
        <v>32616.02</v>
      </c>
      <c r="P328" s="295">
        <f t="shared" si="49"/>
        <v>391392.24000000005</v>
      </c>
      <c r="Q328" s="295">
        <v>32616.02</v>
      </c>
      <c r="R328" s="295">
        <v>32616.02</v>
      </c>
      <c r="S328" s="295">
        <v>32616.02</v>
      </c>
      <c r="T328" s="295">
        <v>32616.02</v>
      </c>
      <c r="U328" s="295">
        <v>32616.02</v>
      </c>
      <c r="V328" s="295">
        <v>32616.02</v>
      </c>
      <c r="W328" s="295">
        <v>32616.02</v>
      </c>
      <c r="X328" s="295">
        <v>32616.02</v>
      </c>
      <c r="Y328" s="295">
        <v>32616.02</v>
      </c>
      <c r="Z328" s="295">
        <v>32616.02</v>
      </c>
      <c r="AA328" s="295">
        <v>32616.02</v>
      </c>
      <c r="AB328" s="295">
        <v>32616.02</v>
      </c>
      <c r="AC328" s="295">
        <f t="shared" si="50"/>
        <v>391392.24000000005</v>
      </c>
      <c r="AE328" s="305">
        <v>46.75</v>
      </c>
      <c r="AF328" s="305">
        <v>46.75</v>
      </c>
      <c r="AG328" s="305">
        <v>46.75</v>
      </c>
      <c r="AH328" s="305">
        <v>46.75</v>
      </c>
      <c r="AI328" s="305">
        <v>46.75</v>
      </c>
      <c r="AJ328" s="305">
        <v>46.75</v>
      </c>
      <c r="AK328" s="305">
        <f t="shared" si="51"/>
        <v>46.75</v>
      </c>
      <c r="AL328" s="305">
        <f t="shared" si="51"/>
        <v>46.75</v>
      </c>
      <c r="AM328" s="305">
        <f t="shared" si="51"/>
        <v>46.75</v>
      </c>
      <c r="AN328" s="305">
        <f t="shared" si="51"/>
        <v>46.75</v>
      </c>
      <c r="AO328" s="305">
        <f t="shared" si="51"/>
        <v>46.75</v>
      </c>
      <c r="AP328" s="305">
        <f t="shared" si="51"/>
        <v>46.75</v>
      </c>
      <c r="AQ328" s="295">
        <f t="shared" si="52"/>
        <v>561</v>
      </c>
      <c r="AR328" s="305">
        <f t="shared" si="47"/>
        <v>38.869999999999997</v>
      </c>
      <c r="AS328" s="305">
        <f t="shared" si="47"/>
        <v>38.869999999999997</v>
      </c>
      <c r="AT328" s="305">
        <f t="shared" si="47"/>
        <v>38.869999999999997</v>
      </c>
      <c r="AU328" s="305">
        <f t="shared" si="47"/>
        <v>38.869999999999997</v>
      </c>
      <c r="AV328" s="305">
        <f t="shared" si="47"/>
        <v>38.869999999999997</v>
      </c>
      <c r="AW328" s="305">
        <f t="shared" si="47"/>
        <v>38.869999999999997</v>
      </c>
      <c r="AX328" s="305">
        <f t="shared" si="48"/>
        <v>38.869999999999997</v>
      </c>
      <c r="AY328" s="305">
        <f t="shared" si="48"/>
        <v>38.869999999999997</v>
      </c>
      <c r="AZ328" s="305">
        <f t="shared" si="48"/>
        <v>38.869999999999997</v>
      </c>
      <c r="BA328" s="305">
        <f t="shared" si="48"/>
        <v>38.869999999999997</v>
      </c>
      <c r="BB328" s="305">
        <f t="shared" si="48"/>
        <v>38.869999999999997</v>
      </c>
      <c r="BC328" s="305">
        <f t="shared" si="48"/>
        <v>38.869999999999997</v>
      </c>
      <c r="BD328" s="295">
        <f t="shared" si="53"/>
        <v>466.44</v>
      </c>
    </row>
    <row r="329" spans="1:56" x14ac:dyDescent="0.3">
      <c r="A329" s="293" t="s">
        <v>727</v>
      </c>
      <c r="B329" s="304">
        <v>1.72E-2</v>
      </c>
      <c r="C329" s="304">
        <v>1.4299999999999997E-2</v>
      </c>
      <c r="D329" s="295">
        <v>2953.75</v>
      </c>
      <c r="E329" s="295">
        <v>2953.75</v>
      </c>
      <c r="F329" s="295">
        <v>2953.75</v>
      </c>
      <c r="G329" s="295">
        <v>2953.75</v>
      </c>
      <c r="H329" s="295">
        <v>2953.75</v>
      </c>
      <c r="I329" s="295">
        <v>2953.75</v>
      </c>
      <c r="J329" s="295">
        <v>2953.75</v>
      </c>
      <c r="K329" s="295">
        <v>2953.75</v>
      </c>
      <c r="L329" s="295">
        <v>2953.75</v>
      </c>
      <c r="M329" s="295">
        <v>2953.75</v>
      </c>
      <c r="N329" s="295">
        <v>2953.75</v>
      </c>
      <c r="O329" s="295">
        <v>2953.75</v>
      </c>
      <c r="P329" s="295">
        <f t="shared" si="49"/>
        <v>35445</v>
      </c>
      <c r="Q329" s="295">
        <v>2953.75</v>
      </c>
      <c r="R329" s="295">
        <v>2953.75</v>
      </c>
      <c r="S329" s="295">
        <v>2953.75</v>
      </c>
      <c r="T329" s="295">
        <v>2953.75</v>
      </c>
      <c r="U329" s="295">
        <v>2953.75</v>
      </c>
      <c r="V329" s="295">
        <v>2953.75</v>
      </c>
      <c r="W329" s="295">
        <v>2953.75</v>
      </c>
      <c r="X329" s="295">
        <v>2953.75</v>
      </c>
      <c r="Y329" s="295">
        <v>2953.75</v>
      </c>
      <c r="Z329" s="295">
        <v>2953.75</v>
      </c>
      <c r="AA329" s="295">
        <v>2953.75</v>
      </c>
      <c r="AB329" s="295">
        <v>2953.75</v>
      </c>
      <c r="AC329" s="295">
        <f t="shared" si="50"/>
        <v>35445</v>
      </c>
      <c r="AE329" s="305">
        <v>4.2299999999999995</v>
      </c>
      <c r="AF329" s="305">
        <v>4.2299999999999995</v>
      </c>
      <c r="AG329" s="305">
        <v>4.2299999999999995</v>
      </c>
      <c r="AH329" s="305">
        <v>4.2299999999999995</v>
      </c>
      <c r="AI329" s="305">
        <v>4.2299999999999995</v>
      </c>
      <c r="AJ329" s="305">
        <v>4.2299999999999995</v>
      </c>
      <c r="AK329" s="305">
        <f t="shared" si="51"/>
        <v>4.2300000000000004</v>
      </c>
      <c r="AL329" s="305">
        <f t="shared" si="51"/>
        <v>4.2300000000000004</v>
      </c>
      <c r="AM329" s="305">
        <f t="shared" si="51"/>
        <v>4.2300000000000004</v>
      </c>
      <c r="AN329" s="305">
        <f t="shared" si="51"/>
        <v>4.2300000000000004</v>
      </c>
      <c r="AO329" s="305">
        <f t="shared" si="51"/>
        <v>4.2300000000000004</v>
      </c>
      <c r="AP329" s="305">
        <f t="shared" si="51"/>
        <v>4.2300000000000004</v>
      </c>
      <c r="AQ329" s="295">
        <f t="shared" si="52"/>
        <v>50.760000000000019</v>
      </c>
      <c r="AR329" s="305">
        <f t="shared" si="47"/>
        <v>3.52</v>
      </c>
      <c r="AS329" s="305">
        <f t="shared" si="47"/>
        <v>3.52</v>
      </c>
      <c r="AT329" s="305">
        <f t="shared" si="47"/>
        <v>3.52</v>
      </c>
      <c r="AU329" s="305">
        <f t="shared" si="47"/>
        <v>3.52</v>
      </c>
      <c r="AV329" s="305">
        <f t="shared" si="47"/>
        <v>3.52</v>
      </c>
      <c r="AW329" s="305">
        <f t="shared" si="47"/>
        <v>3.52</v>
      </c>
      <c r="AX329" s="305">
        <f t="shared" si="48"/>
        <v>3.52</v>
      </c>
      <c r="AY329" s="305">
        <f t="shared" si="48"/>
        <v>3.52</v>
      </c>
      <c r="AZ329" s="305">
        <f t="shared" si="48"/>
        <v>3.52</v>
      </c>
      <c r="BA329" s="305">
        <f t="shared" si="48"/>
        <v>3.52</v>
      </c>
      <c r="BB329" s="305">
        <f t="shared" si="48"/>
        <v>3.52</v>
      </c>
      <c r="BC329" s="305">
        <f t="shared" si="48"/>
        <v>3.52</v>
      </c>
      <c r="BD329" s="295">
        <f t="shared" si="53"/>
        <v>42.240000000000009</v>
      </c>
    </row>
    <row r="330" spans="1:56" x14ac:dyDescent="0.3">
      <c r="A330" s="293" t="s">
        <v>728</v>
      </c>
      <c r="B330" s="304">
        <v>1.72E-2</v>
      </c>
      <c r="C330" s="304">
        <v>1.4299999999999997E-2</v>
      </c>
      <c r="D330" s="295">
        <v>268400.36</v>
      </c>
      <c r="E330" s="295">
        <v>268400.36</v>
      </c>
      <c r="F330" s="295">
        <v>268400.36</v>
      </c>
      <c r="G330" s="295">
        <v>268400.36</v>
      </c>
      <c r="H330" s="295">
        <v>268400.36</v>
      </c>
      <c r="I330" s="295">
        <v>268400.36</v>
      </c>
      <c r="J330" s="295">
        <v>268400.36</v>
      </c>
      <c r="K330" s="295">
        <v>268400.36</v>
      </c>
      <c r="L330" s="295">
        <v>268400.36</v>
      </c>
      <c r="M330" s="295">
        <v>268400.36</v>
      </c>
      <c r="N330" s="295">
        <v>268400.36</v>
      </c>
      <c r="O330" s="295">
        <v>268400.36</v>
      </c>
      <c r="P330" s="295">
        <f t="shared" si="49"/>
        <v>3220804.3199999989</v>
      </c>
      <c r="Q330" s="295">
        <v>268400.36</v>
      </c>
      <c r="R330" s="295">
        <v>268400.36</v>
      </c>
      <c r="S330" s="295">
        <v>268400.36</v>
      </c>
      <c r="T330" s="295">
        <v>268400.36</v>
      </c>
      <c r="U330" s="295">
        <v>268400.36</v>
      </c>
      <c r="V330" s="295">
        <v>268400.36</v>
      </c>
      <c r="W330" s="295">
        <v>268400.36</v>
      </c>
      <c r="X330" s="295">
        <v>268400.36</v>
      </c>
      <c r="Y330" s="295">
        <v>268400.36</v>
      </c>
      <c r="Z330" s="295">
        <v>268400.36</v>
      </c>
      <c r="AA330" s="295">
        <v>268400.36</v>
      </c>
      <c r="AB330" s="295">
        <v>268400.36</v>
      </c>
      <c r="AC330" s="295">
        <f t="shared" si="50"/>
        <v>3220804.3199999989</v>
      </c>
      <c r="AE330" s="305">
        <v>384.71000000000004</v>
      </c>
      <c r="AF330" s="305">
        <v>384.71000000000004</v>
      </c>
      <c r="AG330" s="305">
        <v>384.71000000000004</v>
      </c>
      <c r="AH330" s="305">
        <v>384.71000000000004</v>
      </c>
      <c r="AI330" s="305">
        <v>384.71000000000004</v>
      </c>
      <c r="AJ330" s="305">
        <v>384.71000000000004</v>
      </c>
      <c r="AK330" s="305">
        <f t="shared" si="51"/>
        <v>384.71</v>
      </c>
      <c r="AL330" s="305">
        <f t="shared" si="51"/>
        <v>384.71</v>
      </c>
      <c r="AM330" s="305">
        <f t="shared" si="51"/>
        <v>384.71</v>
      </c>
      <c r="AN330" s="305">
        <f t="shared" si="51"/>
        <v>384.71</v>
      </c>
      <c r="AO330" s="305">
        <f t="shared" si="51"/>
        <v>384.71</v>
      </c>
      <c r="AP330" s="305">
        <f t="shared" si="51"/>
        <v>384.71</v>
      </c>
      <c r="AQ330" s="295">
        <f t="shared" si="52"/>
        <v>4616.5200000000004</v>
      </c>
      <c r="AR330" s="305">
        <f t="shared" si="47"/>
        <v>319.83999999999997</v>
      </c>
      <c r="AS330" s="305">
        <f t="shared" si="47"/>
        <v>319.83999999999997</v>
      </c>
      <c r="AT330" s="305">
        <f t="shared" si="47"/>
        <v>319.83999999999997</v>
      </c>
      <c r="AU330" s="305">
        <f t="shared" si="47"/>
        <v>319.83999999999997</v>
      </c>
      <c r="AV330" s="305">
        <f t="shared" si="47"/>
        <v>319.83999999999997</v>
      </c>
      <c r="AW330" s="305">
        <f t="shared" si="47"/>
        <v>319.83999999999997</v>
      </c>
      <c r="AX330" s="305">
        <f t="shared" si="48"/>
        <v>319.83999999999997</v>
      </c>
      <c r="AY330" s="305">
        <f t="shared" si="48"/>
        <v>319.83999999999997</v>
      </c>
      <c r="AZ330" s="305">
        <f t="shared" si="48"/>
        <v>319.83999999999997</v>
      </c>
      <c r="BA330" s="305">
        <f t="shared" si="48"/>
        <v>319.83999999999997</v>
      </c>
      <c r="BB330" s="305">
        <f t="shared" si="48"/>
        <v>319.83999999999997</v>
      </c>
      <c r="BC330" s="305">
        <f t="shared" si="48"/>
        <v>319.83999999999997</v>
      </c>
      <c r="BD330" s="295">
        <f t="shared" si="53"/>
        <v>3838.0800000000004</v>
      </c>
    </row>
    <row r="331" spans="1:56" x14ac:dyDescent="0.3">
      <c r="A331" s="293" t="s">
        <v>729</v>
      </c>
      <c r="B331" s="304">
        <v>1.72E-2</v>
      </c>
      <c r="C331" s="304">
        <v>1.4299999999999997E-2</v>
      </c>
      <c r="D331" s="295">
        <v>40711.11</v>
      </c>
      <c r="E331" s="295">
        <v>40711.11</v>
      </c>
      <c r="F331" s="295">
        <v>40711.11</v>
      </c>
      <c r="G331" s="295">
        <v>40711.11</v>
      </c>
      <c r="H331" s="295">
        <v>40711.11</v>
      </c>
      <c r="I331" s="295">
        <v>40711.11</v>
      </c>
      <c r="J331" s="295">
        <v>40711.11</v>
      </c>
      <c r="K331" s="295">
        <v>40711.11</v>
      </c>
      <c r="L331" s="295">
        <v>40711.11</v>
      </c>
      <c r="M331" s="295">
        <v>40711.11</v>
      </c>
      <c r="N331" s="295">
        <v>40711.11</v>
      </c>
      <c r="O331" s="295">
        <v>40711.11</v>
      </c>
      <c r="P331" s="295">
        <f t="shared" si="49"/>
        <v>488533.31999999989</v>
      </c>
      <c r="Q331" s="295">
        <v>40711.11</v>
      </c>
      <c r="R331" s="295">
        <v>40711.11</v>
      </c>
      <c r="S331" s="295">
        <v>40711.11</v>
      </c>
      <c r="T331" s="295">
        <v>40711.11</v>
      </c>
      <c r="U331" s="295">
        <v>40711.11</v>
      </c>
      <c r="V331" s="295">
        <v>40711.11</v>
      </c>
      <c r="W331" s="295">
        <v>40711.11</v>
      </c>
      <c r="X331" s="295">
        <v>40711.11</v>
      </c>
      <c r="Y331" s="295">
        <v>40711.11</v>
      </c>
      <c r="Z331" s="295">
        <v>40711.11</v>
      </c>
      <c r="AA331" s="295">
        <v>40711.11</v>
      </c>
      <c r="AB331" s="295">
        <v>40711.11</v>
      </c>
      <c r="AC331" s="295">
        <f t="shared" si="50"/>
        <v>488533.31999999989</v>
      </c>
      <c r="AE331" s="305">
        <v>58.35</v>
      </c>
      <c r="AF331" s="305">
        <v>58.35</v>
      </c>
      <c r="AG331" s="305">
        <v>58.35</v>
      </c>
      <c r="AH331" s="305">
        <v>58.35</v>
      </c>
      <c r="AI331" s="305">
        <v>58.35</v>
      </c>
      <c r="AJ331" s="305">
        <v>58.35</v>
      </c>
      <c r="AK331" s="305">
        <f t="shared" si="51"/>
        <v>58.35</v>
      </c>
      <c r="AL331" s="305">
        <f t="shared" si="51"/>
        <v>58.35</v>
      </c>
      <c r="AM331" s="305">
        <f t="shared" si="51"/>
        <v>58.35</v>
      </c>
      <c r="AN331" s="305">
        <f t="shared" si="51"/>
        <v>58.35</v>
      </c>
      <c r="AO331" s="305">
        <f t="shared" si="51"/>
        <v>58.35</v>
      </c>
      <c r="AP331" s="305">
        <f t="shared" si="51"/>
        <v>58.35</v>
      </c>
      <c r="AQ331" s="295">
        <f t="shared" si="52"/>
        <v>700.20000000000016</v>
      </c>
      <c r="AR331" s="305">
        <f t="shared" si="47"/>
        <v>48.51</v>
      </c>
      <c r="AS331" s="305">
        <f t="shared" si="47"/>
        <v>48.51</v>
      </c>
      <c r="AT331" s="305">
        <f t="shared" si="47"/>
        <v>48.51</v>
      </c>
      <c r="AU331" s="305">
        <f t="shared" si="47"/>
        <v>48.51</v>
      </c>
      <c r="AV331" s="305">
        <f t="shared" si="47"/>
        <v>48.51</v>
      </c>
      <c r="AW331" s="305">
        <f t="shared" si="47"/>
        <v>48.51</v>
      </c>
      <c r="AX331" s="305">
        <f t="shared" si="48"/>
        <v>48.51</v>
      </c>
      <c r="AY331" s="305">
        <f t="shared" si="48"/>
        <v>48.51</v>
      </c>
      <c r="AZ331" s="305">
        <f t="shared" si="48"/>
        <v>48.51</v>
      </c>
      <c r="BA331" s="305">
        <f t="shared" si="48"/>
        <v>48.51</v>
      </c>
      <c r="BB331" s="305">
        <f t="shared" si="48"/>
        <v>48.51</v>
      </c>
      <c r="BC331" s="305">
        <f t="shared" si="48"/>
        <v>48.51</v>
      </c>
      <c r="BD331" s="295">
        <f t="shared" si="53"/>
        <v>582.12</v>
      </c>
    </row>
    <row r="332" spans="1:56" x14ac:dyDescent="0.3">
      <c r="A332" s="293" t="s">
        <v>730</v>
      </c>
      <c r="B332" s="304">
        <v>1.72E-2</v>
      </c>
      <c r="C332" s="304">
        <v>1.4299999999999997E-2</v>
      </c>
      <c r="D332" s="295">
        <v>8072.06</v>
      </c>
      <c r="E332" s="295">
        <v>8072.06</v>
      </c>
      <c r="F332" s="295">
        <v>8072.06</v>
      </c>
      <c r="G332" s="295">
        <v>8072.06</v>
      </c>
      <c r="H332" s="295">
        <v>8072.06</v>
      </c>
      <c r="I332" s="295">
        <v>8072.06</v>
      </c>
      <c r="J332" s="295">
        <v>8072.06</v>
      </c>
      <c r="K332" s="295">
        <v>8072.06</v>
      </c>
      <c r="L332" s="295">
        <v>8072.06</v>
      </c>
      <c r="M332" s="295">
        <v>8072.06</v>
      </c>
      <c r="N332" s="295">
        <v>8072.06</v>
      </c>
      <c r="O332" s="295">
        <v>8072.06</v>
      </c>
      <c r="P332" s="295">
        <f t="shared" si="49"/>
        <v>96864.719999999987</v>
      </c>
      <c r="Q332" s="295">
        <v>8072.06</v>
      </c>
      <c r="R332" s="295">
        <v>8072.06</v>
      </c>
      <c r="S332" s="295">
        <v>8072.06</v>
      </c>
      <c r="T332" s="295">
        <v>8072.06</v>
      </c>
      <c r="U332" s="295">
        <v>8072.06</v>
      </c>
      <c r="V332" s="295">
        <v>8072.06</v>
      </c>
      <c r="W332" s="295">
        <v>8072.06</v>
      </c>
      <c r="X332" s="295">
        <v>8072.06</v>
      </c>
      <c r="Y332" s="295">
        <v>8072.06</v>
      </c>
      <c r="Z332" s="295">
        <v>8072.06</v>
      </c>
      <c r="AA332" s="295">
        <v>8072.06</v>
      </c>
      <c r="AB332" s="295">
        <v>8072.06</v>
      </c>
      <c r="AC332" s="295">
        <f t="shared" si="50"/>
        <v>96864.719999999987</v>
      </c>
      <c r="AE332" s="305">
        <v>11.57</v>
      </c>
      <c r="AF332" s="305">
        <v>11.57</v>
      </c>
      <c r="AG332" s="305">
        <v>11.57</v>
      </c>
      <c r="AH332" s="305">
        <v>11.57</v>
      </c>
      <c r="AI332" s="305">
        <v>11.57</v>
      </c>
      <c r="AJ332" s="305">
        <v>11.57</v>
      </c>
      <c r="AK332" s="305">
        <f t="shared" si="51"/>
        <v>11.57</v>
      </c>
      <c r="AL332" s="305">
        <f t="shared" si="51"/>
        <v>11.57</v>
      </c>
      <c r="AM332" s="305">
        <f t="shared" si="51"/>
        <v>11.57</v>
      </c>
      <c r="AN332" s="305">
        <f t="shared" si="51"/>
        <v>11.57</v>
      </c>
      <c r="AO332" s="305">
        <f t="shared" si="51"/>
        <v>11.57</v>
      </c>
      <c r="AP332" s="305">
        <f t="shared" si="51"/>
        <v>11.57</v>
      </c>
      <c r="AQ332" s="295">
        <f t="shared" si="52"/>
        <v>138.83999999999997</v>
      </c>
      <c r="AR332" s="305">
        <f t="shared" si="47"/>
        <v>9.6199999999999992</v>
      </c>
      <c r="AS332" s="305">
        <f t="shared" si="47"/>
        <v>9.6199999999999992</v>
      </c>
      <c r="AT332" s="305">
        <f t="shared" si="47"/>
        <v>9.6199999999999992</v>
      </c>
      <c r="AU332" s="305">
        <f t="shared" si="47"/>
        <v>9.6199999999999992</v>
      </c>
      <c r="AV332" s="305">
        <f t="shared" si="47"/>
        <v>9.6199999999999992</v>
      </c>
      <c r="AW332" s="305">
        <f t="shared" si="47"/>
        <v>9.6199999999999992</v>
      </c>
      <c r="AX332" s="305">
        <f t="shared" si="48"/>
        <v>9.6199999999999992</v>
      </c>
      <c r="AY332" s="305">
        <f t="shared" si="48"/>
        <v>9.6199999999999992</v>
      </c>
      <c r="AZ332" s="305">
        <f t="shared" si="48"/>
        <v>9.6199999999999992</v>
      </c>
      <c r="BA332" s="305">
        <f t="shared" si="48"/>
        <v>9.6199999999999992</v>
      </c>
      <c r="BB332" s="305">
        <f t="shared" si="48"/>
        <v>9.6199999999999992</v>
      </c>
      <c r="BC332" s="305">
        <f t="shared" si="48"/>
        <v>9.6199999999999992</v>
      </c>
      <c r="BD332" s="295">
        <f t="shared" si="53"/>
        <v>115.44000000000001</v>
      </c>
    </row>
    <row r="333" spans="1:56" x14ac:dyDescent="0.3">
      <c r="A333" s="293" t="s">
        <v>731</v>
      </c>
      <c r="B333" s="304">
        <v>1.72E-2</v>
      </c>
      <c r="C333" s="304">
        <v>1.4299999999999997E-2</v>
      </c>
      <c r="D333" s="295">
        <v>58257.06</v>
      </c>
      <c r="E333" s="295">
        <v>58257.06</v>
      </c>
      <c r="F333" s="295">
        <v>58257.06</v>
      </c>
      <c r="G333" s="295">
        <v>58257.06</v>
      </c>
      <c r="H333" s="295">
        <v>58257.06</v>
      </c>
      <c r="I333" s="295">
        <v>58257.06</v>
      </c>
      <c r="J333" s="295">
        <v>58257.06</v>
      </c>
      <c r="K333" s="295">
        <v>58257.06</v>
      </c>
      <c r="L333" s="295">
        <v>58257.06</v>
      </c>
      <c r="M333" s="295">
        <v>58257.06</v>
      </c>
      <c r="N333" s="295">
        <v>58257.06</v>
      </c>
      <c r="O333" s="295">
        <v>58257.06</v>
      </c>
      <c r="P333" s="295">
        <f t="shared" si="49"/>
        <v>699084.7200000002</v>
      </c>
      <c r="Q333" s="295">
        <v>58257.06</v>
      </c>
      <c r="R333" s="295">
        <v>58257.06</v>
      </c>
      <c r="S333" s="295">
        <v>58257.06</v>
      </c>
      <c r="T333" s="295">
        <v>58257.06</v>
      </c>
      <c r="U333" s="295">
        <v>58257.06</v>
      </c>
      <c r="V333" s="295">
        <v>58257.06</v>
      </c>
      <c r="W333" s="295">
        <v>58257.06</v>
      </c>
      <c r="X333" s="295">
        <v>58257.06</v>
      </c>
      <c r="Y333" s="295">
        <v>58257.06</v>
      </c>
      <c r="Z333" s="295">
        <v>58257.06</v>
      </c>
      <c r="AA333" s="295">
        <v>58257.06</v>
      </c>
      <c r="AB333" s="295">
        <v>58257.06</v>
      </c>
      <c r="AC333" s="295">
        <f t="shared" si="50"/>
        <v>699084.7200000002</v>
      </c>
      <c r="AE333" s="305">
        <v>83.5</v>
      </c>
      <c r="AF333" s="305">
        <v>83.5</v>
      </c>
      <c r="AG333" s="305">
        <v>83.5</v>
      </c>
      <c r="AH333" s="305">
        <v>83.5</v>
      </c>
      <c r="AI333" s="305">
        <v>83.5</v>
      </c>
      <c r="AJ333" s="305">
        <v>83.5</v>
      </c>
      <c r="AK333" s="305">
        <f t="shared" si="51"/>
        <v>83.5</v>
      </c>
      <c r="AL333" s="305">
        <f t="shared" si="51"/>
        <v>83.5</v>
      </c>
      <c r="AM333" s="305">
        <f t="shared" si="51"/>
        <v>83.5</v>
      </c>
      <c r="AN333" s="305">
        <f t="shared" si="51"/>
        <v>83.5</v>
      </c>
      <c r="AO333" s="305">
        <f t="shared" si="51"/>
        <v>83.5</v>
      </c>
      <c r="AP333" s="305">
        <f t="shared" si="51"/>
        <v>83.5</v>
      </c>
      <c r="AQ333" s="295">
        <f t="shared" si="52"/>
        <v>1002</v>
      </c>
      <c r="AR333" s="305">
        <f t="shared" si="47"/>
        <v>69.42</v>
      </c>
      <c r="AS333" s="305">
        <f t="shared" si="47"/>
        <v>69.42</v>
      </c>
      <c r="AT333" s="305">
        <f t="shared" si="47"/>
        <v>69.42</v>
      </c>
      <c r="AU333" s="305">
        <f t="shared" si="47"/>
        <v>69.42</v>
      </c>
      <c r="AV333" s="305">
        <f t="shared" si="47"/>
        <v>69.42</v>
      </c>
      <c r="AW333" s="305">
        <f t="shared" si="47"/>
        <v>69.42</v>
      </c>
      <c r="AX333" s="305">
        <f t="shared" si="48"/>
        <v>69.42</v>
      </c>
      <c r="AY333" s="305">
        <f t="shared" si="48"/>
        <v>69.42</v>
      </c>
      <c r="AZ333" s="305">
        <f t="shared" si="48"/>
        <v>69.42</v>
      </c>
      <c r="BA333" s="305">
        <f t="shared" si="48"/>
        <v>69.42</v>
      </c>
      <c r="BB333" s="305">
        <f t="shared" si="48"/>
        <v>69.42</v>
      </c>
      <c r="BC333" s="305">
        <f t="shared" si="48"/>
        <v>69.42</v>
      </c>
      <c r="BD333" s="295">
        <f t="shared" si="53"/>
        <v>833.03999999999985</v>
      </c>
    </row>
    <row r="334" spans="1:56" x14ac:dyDescent="0.3">
      <c r="A334" s="293" t="s">
        <v>732</v>
      </c>
      <c r="B334" s="304">
        <v>4.4600000000000001E-2</v>
      </c>
      <c r="C334" s="304">
        <v>4.36E-2</v>
      </c>
      <c r="D334" s="295">
        <v>10142296.65</v>
      </c>
      <c r="E334" s="295">
        <v>10199549.300000001</v>
      </c>
      <c r="F334" s="295">
        <v>10276011.83</v>
      </c>
      <c r="G334" s="295">
        <v>9888281.5199999996</v>
      </c>
      <c r="H334" s="295">
        <v>9573718</v>
      </c>
      <c r="I334" s="295">
        <v>9993530.0800000001</v>
      </c>
      <c r="J334" s="295">
        <v>10537183.159999998</v>
      </c>
      <c r="K334" s="295">
        <v>10745780.439999999</v>
      </c>
      <c r="L334" s="295">
        <v>10756405.439999999</v>
      </c>
      <c r="M334" s="295">
        <v>10772362.18</v>
      </c>
      <c r="N334" s="295">
        <v>10806318.92</v>
      </c>
      <c r="O334" s="295">
        <v>10837902.42</v>
      </c>
      <c r="P334" s="295">
        <f t="shared" si="49"/>
        <v>124529339.94</v>
      </c>
      <c r="Q334" s="295">
        <v>10977437.92</v>
      </c>
      <c r="R334" s="295">
        <v>11000763.92</v>
      </c>
      <c r="S334" s="295">
        <v>11014205.92</v>
      </c>
      <c r="T334" s="295">
        <v>10994115.42</v>
      </c>
      <c r="U334" s="295">
        <v>10984323.92</v>
      </c>
      <c r="V334" s="295">
        <v>11081703.92</v>
      </c>
      <c r="W334" s="295">
        <v>11163573.92</v>
      </c>
      <c r="X334" s="295">
        <v>11133196.92</v>
      </c>
      <c r="Y334" s="295">
        <v>11201375.42</v>
      </c>
      <c r="Z334" s="295">
        <v>11298876.92</v>
      </c>
      <c r="AA334" s="295">
        <v>11287699.92</v>
      </c>
      <c r="AB334" s="295">
        <v>11258563.92</v>
      </c>
      <c r="AC334" s="295">
        <f t="shared" si="50"/>
        <v>133395838.04000001</v>
      </c>
      <c r="AE334" s="305">
        <v>37695.54</v>
      </c>
      <c r="AF334" s="305">
        <v>37908.32</v>
      </c>
      <c r="AG334" s="305">
        <v>38192.51</v>
      </c>
      <c r="AH334" s="305">
        <v>36751.449999999997</v>
      </c>
      <c r="AI334" s="305">
        <v>35582.32</v>
      </c>
      <c r="AJ334" s="305">
        <v>37142.620000000003</v>
      </c>
      <c r="AK334" s="305">
        <f t="shared" si="51"/>
        <v>39163.199999999997</v>
      </c>
      <c r="AL334" s="305">
        <f t="shared" si="51"/>
        <v>39938.480000000003</v>
      </c>
      <c r="AM334" s="305">
        <f t="shared" si="51"/>
        <v>39977.97</v>
      </c>
      <c r="AN334" s="305">
        <f t="shared" si="51"/>
        <v>40037.279999999999</v>
      </c>
      <c r="AO334" s="305">
        <f t="shared" si="51"/>
        <v>40163.49</v>
      </c>
      <c r="AP334" s="305">
        <f t="shared" si="51"/>
        <v>40280.870000000003</v>
      </c>
      <c r="AQ334" s="295">
        <f t="shared" si="52"/>
        <v>462834.05000000005</v>
      </c>
      <c r="AR334" s="305">
        <f t="shared" si="47"/>
        <v>39884.69</v>
      </c>
      <c r="AS334" s="305">
        <f t="shared" si="47"/>
        <v>39969.440000000002</v>
      </c>
      <c r="AT334" s="305">
        <f t="shared" si="47"/>
        <v>40018.28</v>
      </c>
      <c r="AU334" s="305">
        <f t="shared" si="47"/>
        <v>39945.29</v>
      </c>
      <c r="AV334" s="305">
        <f t="shared" si="47"/>
        <v>39909.71</v>
      </c>
      <c r="AW334" s="305">
        <f t="shared" si="47"/>
        <v>40263.519999999997</v>
      </c>
      <c r="AX334" s="305">
        <f t="shared" si="48"/>
        <v>40560.99</v>
      </c>
      <c r="AY334" s="305">
        <f t="shared" si="48"/>
        <v>40450.620000000003</v>
      </c>
      <c r="AZ334" s="305">
        <f t="shared" si="48"/>
        <v>40698.33</v>
      </c>
      <c r="BA334" s="305">
        <f t="shared" si="48"/>
        <v>41052.589999999997</v>
      </c>
      <c r="BB334" s="305">
        <f t="shared" si="48"/>
        <v>41011.980000000003</v>
      </c>
      <c r="BC334" s="305">
        <f t="shared" si="48"/>
        <v>40906.120000000003</v>
      </c>
      <c r="BD334" s="295">
        <f t="shared" si="53"/>
        <v>484671.55999999994</v>
      </c>
    </row>
    <row r="335" spans="1:56" x14ac:dyDescent="0.3">
      <c r="A335" s="293" t="s">
        <v>733</v>
      </c>
      <c r="B335" s="304">
        <v>4.4600000000000001E-2</v>
      </c>
      <c r="C335" s="304">
        <v>4.36E-2</v>
      </c>
      <c r="D335" s="295">
        <v>7397.76</v>
      </c>
      <c r="E335" s="295">
        <v>7397.76</v>
      </c>
      <c r="F335" s="295">
        <v>7397.76</v>
      </c>
      <c r="G335" s="295">
        <v>3698.88</v>
      </c>
      <c r="H335" s="295">
        <v>0</v>
      </c>
      <c r="I335" s="295">
        <v>0</v>
      </c>
      <c r="J335" s="295">
        <v>0</v>
      </c>
      <c r="K335" s="295">
        <v>0</v>
      </c>
      <c r="L335" s="295">
        <v>0</v>
      </c>
      <c r="M335" s="295">
        <v>0</v>
      </c>
      <c r="N335" s="295">
        <v>0</v>
      </c>
      <c r="O335" s="295">
        <v>0</v>
      </c>
      <c r="P335" s="295">
        <f t="shared" si="49"/>
        <v>25892.16</v>
      </c>
      <c r="Q335" s="295">
        <v>0</v>
      </c>
      <c r="R335" s="295">
        <v>0</v>
      </c>
      <c r="S335" s="295">
        <v>0</v>
      </c>
      <c r="T335" s="295">
        <v>0</v>
      </c>
      <c r="U335" s="295">
        <v>0</v>
      </c>
      <c r="V335" s="295">
        <v>0</v>
      </c>
      <c r="W335" s="295">
        <v>0</v>
      </c>
      <c r="X335" s="295">
        <v>0</v>
      </c>
      <c r="Y335" s="295">
        <v>0</v>
      </c>
      <c r="Z335" s="295">
        <v>0</v>
      </c>
      <c r="AA335" s="295">
        <v>0</v>
      </c>
      <c r="AB335" s="295">
        <v>0</v>
      </c>
      <c r="AC335" s="295">
        <f t="shared" si="50"/>
        <v>0</v>
      </c>
      <c r="AE335" s="305">
        <v>27.5</v>
      </c>
      <c r="AF335" s="305">
        <v>27.5</v>
      </c>
      <c r="AG335" s="305">
        <v>27.5</v>
      </c>
      <c r="AH335" s="305">
        <v>13.75</v>
      </c>
      <c r="AI335" s="305">
        <v>0</v>
      </c>
      <c r="AJ335" s="305">
        <v>0</v>
      </c>
      <c r="AK335" s="305">
        <f t="shared" si="51"/>
        <v>0</v>
      </c>
      <c r="AL335" s="305">
        <f t="shared" si="51"/>
        <v>0</v>
      </c>
      <c r="AM335" s="305">
        <f t="shared" si="51"/>
        <v>0</v>
      </c>
      <c r="AN335" s="305">
        <f t="shared" si="51"/>
        <v>0</v>
      </c>
      <c r="AO335" s="305">
        <f t="shared" si="51"/>
        <v>0</v>
      </c>
      <c r="AP335" s="305">
        <f t="shared" si="51"/>
        <v>0</v>
      </c>
      <c r="AQ335" s="295">
        <f t="shared" si="52"/>
        <v>96.25</v>
      </c>
      <c r="AR335" s="305">
        <f t="shared" si="47"/>
        <v>0</v>
      </c>
      <c r="AS335" s="305">
        <f t="shared" si="47"/>
        <v>0</v>
      </c>
      <c r="AT335" s="305">
        <f t="shared" si="47"/>
        <v>0</v>
      </c>
      <c r="AU335" s="305">
        <f t="shared" si="47"/>
        <v>0</v>
      </c>
      <c r="AV335" s="305">
        <f t="shared" si="47"/>
        <v>0</v>
      </c>
      <c r="AW335" s="305">
        <f t="shared" si="47"/>
        <v>0</v>
      </c>
      <c r="AX335" s="305">
        <f t="shared" si="48"/>
        <v>0</v>
      </c>
      <c r="AY335" s="305">
        <f t="shared" si="48"/>
        <v>0</v>
      </c>
      <c r="AZ335" s="305">
        <f t="shared" si="48"/>
        <v>0</v>
      </c>
      <c r="BA335" s="305">
        <f t="shared" si="48"/>
        <v>0</v>
      </c>
      <c r="BB335" s="305">
        <f t="shared" si="48"/>
        <v>0</v>
      </c>
      <c r="BC335" s="305">
        <f t="shared" si="48"/>
        <v>0</v>
      </c>
      <c r="BD335" s="295">
        <f t="shared" si="53"/>
        <v>0</v>
      </c>
    </row>
    <row r="336" spans="1:56" x14ac:dyDescent="0.3">
      <c r="A336" s="293" t="s">
        <v>734</v>
      </c>
      <c r="B336" s="304">
        <v>0.21579999999999999</v>
      </c>
      <c r="C336" s="304">
        <v>0.11689999999999999</v>
      </c>
      <c r="D336" s="295">
        <v>27182791.170000002</v>
      </c>
      <c r="E336" s="295">
        <v>26834125.600000001</v>
      </c>
      <c r="F336" s="295">
        <v>25675769.07</v>
      </c>
      <c r="G336" s="295">
        <v>24899703.289999999</v>
      </c>
      <c r="H336" s="295">
        <v>25008049.91</v>
      </c>
      <c r="I336" s="295">
        <v>24855910.98</v>
      </c>
      <c r="J336" s="295">
        <v>24583924.954999998</v>
      </c>
      <c r="K336" s="295">
        <v>24513576.119999997</v>
      </c>
      <c r="L336" s="295">
        <v>24686416.889999993</v>
      </c>
      <c r="M336" s="295">
        <v>27121142.399999995</v>
      </c>
      <c r="N336" s="295">
        <v>29116129.419999994</v>
      </c>
      <c r="O336" s="295">
        <v>28829721.919999994</v>
      </c>
      <c r="P336" s="295">
        <f t="shared" si="49"/>
        <v>313307261.72499996</v>
      </c>
      <c r="Q336" s="295">
        <v>26985132.309999995</v>
      </c>
      <c r="R336" s="295">
        <v>27190082.879999995</v>
      </c>
      <c r="S336" s="295">
        <v>27566232.844999991</v>
      </c>
      <c r="T336" s="295">
        <v>28113258.534999993</v>
      </c>
      <c r="U336" s="295">
        <v>28563689.569999997</v>
      </c>
      <c r="V336" s="295">
        <v>28980084.694999993</v>
      </c>
      <c r="W336" s="295">
        <v>29122479.789999995</v>
      </c>
      <c r="X336" s="295">
        <v>28875342.789999995</v>
      </c>
      <c r="Y336" s="295">
        <v>28640536.789999995</v>
      </c>
      <c r="Z336" s="295">
        <v>28286497.434999995</v>
      </c>
      <c r="AA336" s="295">
        <v>27958755.514999993</v>
      </c>
      <c r="AB336" s="295">
        <v>27976392.419999994</v>
      </c>
      <c r="AC336" s="295">
        <f t="shared" si="50"/>
        <v>338258485.57499993</v>
      </c>
      <c r="AE336" s="305">
        <v>488837.19</v>
      </c>
      <c r="AF336" s="305">
        <v>482567.03</v>
      </c>
      <c r="AG336" s="305">
        <v>461735.91</v>
      </c>
      <c r="AH336" s="305">
        <v>447779.66</v>
      </c>
      <c r="AI336" s="305">
        <v>449728.1</v>
      </c>
      <c r="AJ336" s="305">
        <v>446992.13</v>
      </c>
      <c r="AK336" s="305">
        <f t="shared" si="51"/>
        <v>442100.92</v>
      </c>
      <c r="AL336" s="305">
        <f t="shared" si="51"/>
        <v>440835.81</v>
      </c>
      <c r="AM336" s="305">
        <f t="shared" si="51"/>
        <v>443944.06</v>
      </c>
      <c r="AN336" s="305">
        <f t="shared" si="51"/>
        <v>487728.54</v>
      </c>
      <c r="AO336" s="305">
        <f t="shared" si="51"/>
        <v>523605.06</v>
      </c>
      <c r="AP336" s="305">
        <f t="shared" si="51"/>
        <v>518454.5</v>
      </c>
      <c r="AQ336" s="295">
        <f t="shared" si="52"/>
        <v>5634308.9099999992</v>
      </c>
      <c r="AR336" s="305">
        <f t="shared" si="47"/>
        <v>262880.15999999997</v>
      </c>
      <c r="AS336" s="305">
        <f t="shared" si="47"/>
        <v>264876.71999999997</v>
      </c>
      <c r="AT336" s="305">
        <f t="shared" si="47"/>
        <v>268541.05</v>
      </c>
      <c r="AU336" s="305">
        <f t="shared" si="47"/>
        <v>273869.99</v>
      </c>
      <c r="AV336" s="305">
        <f t="shared" si="47"/>
        <v>278257.94</v>
      </c>
      <c r="AW336" s="305">
        <f t="shared" si="47"/>
        <v>282314.33</v>
      </c>
      <c r="AX336" s="305">
        <f t="shared" si="48"/>
        <v>283701.49</v>
      </c>
      <c r="AY336" s="305">
        <f t="shared" si="48"/>
        <v>281293.96000000002</v>
      </c>
      <c r="AZ336" s="305">
        <f t="shared" si="48"/>
        <v>279006.56</v>
      </c>
      <c r="BA336" s="305">
        <f t="shared" si="48"/>
        <v>275557.63</v>
      </c>
      <c r="BB336" s="305">
        <f t="shared" si="48"/>
        <v>272364.88</v>
      </c>
      <c r="BC336" s="305">
        <f t="shared" si="48"/>
        <v>272536.69</v>
      </c>
      <c r="BD336" s="295">
        <f t="shared" si="53"/>
        <v>3295201.4</v>
      </c>
    </row>
    <row r="337" spans="1:58" x14ac:dyDescent="0.3">
      <c r="A337" s="293" t="s">
        <v>735</v>
      </c>
      <c r="B337" s="304">
        <v>8.9300000000000004E-2</v>
      </c>
      <c r="C337" s="304">
        <v>0.25019999999999998</v>
      </c>
      <c r="D337" s="295">
        <v>7517943.4900000002</v>
      </c>
      <c r="E337" s="295">
        <v>7568439.0499999998</v>
      </c>
      <c r="F337" s="295">
        <v>7597216</v>
      </c>
      <c r="G337" s="295">
        <v>6076013.7999999998</v>
      </c>
      <c r="H337" s="295">
        <v>4520841.18</v>
      </c>
      <c r="I337" s="295">
        <v>4478680.41</v>
      </c>
      <c r="J337" s="295">
        <v>4442368.3600000003</v>
      </c>
      <c r="K337" s="295">
        <v>4398607.3100000005</v>
      </c>
      <c r="L337" s="295">
        <v>4391158.3100000005</v>
      </c>
      <c r="M337" s="295">
        <v>4868531.9700000007</v>
      </c>
      <c r="N337" s="295">
        <v>5350348.5550000006</v>
      </c>
      <c r="O337" s="295">
        <v>5359806.9050000003</v>
      </c>
      <c r="P337" s="295">
        <f t="shared" si="49"/>
        <v>66569955.340000004</v>
      </c>
      <c r="Q337" s="295">
        <v>5291026.1549999984</v>
      </c>
      <c r="R337" s="295">
        <v>5285470.504999998</v>
      </c>
      <c r="S337" s="295">
        <v>4922356.3549999977</v>
      </c>
      <c r="T337" s="295">
        <v>4640941.2049999973</v>
      </c>
      <c r="U337" s="295">
        <v>4738934.5549999969</v>
      </c>
      <c r="V337" s="295">
        <v>5505026.259999997</v>
      </c>
      <c r="W337" s="295">
        <v>6247550.4649999971</v>
      </c>
      <c r="X337" s="295">
        <v>6219185.8149999967</v>
      </c>
      <c r="Y337" s="295">
        <v>6191966.1649999963</v>
      </c>
      <c r="Z337" s="295">
        <v>6203714.5149999959</v>
      </c>
      <c r="AA337" s="295">
        <v>6216035.3649999956</v>
      </c>
      <c r="AB337" s="295">
        <v>6228356.2149999952</v>
      </c>
      <c r="AC337" s="295">
        <f t="shared" si="50"/>
        <v>67690563.574999958</v>
      </c>
      <c r="AE337" s="305">
        <v>55946.03</v>
      </c>
      <c r="AF337" s="305">
        <v>56321.8</v>
      </c>
      <c r="AG337" s="305">
        <v>56535.95</v>
      </c>
      <c r="AH337" s="305">
        <v>45215.67</v>
      </c>
      <c r="AI337" s="305">
        <v>33642.589999999997</v>
      </c>
      <c r="AJ337" s="305">
        <v>33328.85</v>
      </c>
      <c r="AK337" s="305">
        <f t="shared" si="51"/>
        <v>33058.620000000003</v>
      </c>
      <c r="AL337" s="305">
        <f t="shared" si="51"/>
        <v>32732.97</v>
      </c>
      <c r="AM337" s="305">
        <f t="shared" si="51"/>
        <v>32677.54</v>
      </c>
      <c r="AN337" s="305">
        <f t="shared" si="51"/>
        <v>36229.99</v>
      </c>
      <c r="AO337" s="305">
        <f t="shared" si="51"/>
        <v>39815.51</v>
      </c>
      <c r="AP337" s="305">
        <f t="shared" si="51"/>
        <v>39885.9</v>
      </c>
      <c r="AQ337" s="295">
        <f t="shared" si="52"/>
        <v>495391.42</v>
      </c>
      <c r="AR337" s="305">
        <f t="shared" si="47"/>
        <v>110317.9</v>
      </c>
      <c r="AS337" s="305">
        <f t="shared" si="47"/>
        <v>110202.06</v>
      </c>
      <c r="AT337" s="305">
        <f t="shared" si="47"/>
        <v>102631.13</v>
      </c>
      <c r="AU337" s="305">
        <f t="shared" ref="AU337:AW352" si="54">ROUND(T337*$C337/12,2)</f>
        <v>96763.62</v>
      </c>
      <c r="AV337" s="305">
        <f t="shared" si="54"/>
        <v>98806.79</v>
      </c>
      <c r="AW337" s="305">
        <f t="shared" si="54"/>
        <v>114779.8</v>
      </c>
      <c r="AX337" s="305">
        <f t="shared" si="48"/>
        <v>130261.43</v>
      </c>
      <c r="AY337" s="305">
        <f t="shared" si="48"/>
        <v>129670.02</v>
      </c>
      <c r="AZ337" s="305">
        <f t="shared" si="48"/>
        <v>129102.49</v>
      </c>
      <c r="BA337" s="305">
        <f t="shared" si="48"/>
        <v>129347.45</v>
      </c>
      <c r="BB337" s="305">
        <f t="shared" si="48"/>
        <v>129604.34</v>
      </c>
      <c r="BC337" s="305">
        <f t="shared" si="48"/>
        <v>129861.23</v>
      </c>
      <c r="BD337" s="295">
        <f t="shared" si="53"/>
        <v>1411348.26</v>
      </c>
    </row>
    <row r="338" spans="1:58" x14ac:dyDescent="0.3">
      <c r="A338" s="293" t="s">
        <v>736</v>
      </c>
      <c r="B338" s="304">
        <v>0.2</v>
      </c>
      <c r="C338" s="304">
        <v>1.9699999999999999E-2</v>
      </c>
      <c r="D338" s="295">
        <v>14733.54</v>
      </c>
      <c r="E338" s="295">
        <v>14733.54</v>
      </c>
      <c r="F338" s="295">
        <v>14733.54</v>
      </c>
      <c r="G338" s="295">
        <v>14733.54</v>
      </c>
      <c r="H338" s="295">
        <v>34137.360000000001</v>
      </c>
      <c r="I338" s="295">
        <v>34137.360000000001</v>
      </c>
      <c r="J338" s="295">
        <v>60469.59</v>
      </c>
      <c r="K338" s="295">
        <v>116032.63</v>
      </c>
      <c r="L338" s="295">
        <v>145263.44</v>
      </c>
      <c r="M338" s="295">
        <v>145263.44</v>
      </c>
      <c r="N338" s="295">
        <v>145263.44</v>
      </c>
      <c r="O338" s="295">
        <v>145263.44</v>
      </c>
      <c r="P338" s="295">
        <f t="shared" si="49"/>
        <v>884764.85999999987</v>
      </c>
      <c r="Q338" s="295">
        <v>145263.44</v>
      </c>
      <c r="R338" s="295">
        <v>145263.44</v>
      </c>
      <c r="S338" s="295">
        <v>145263.44</v>
      </c>
      <c r="T338" s="295">
        <v>145263.44</v>
      </c>
      <c r="U338" s="295">
        <v>393979.44</v>
      </c>
      <c r="V338" s="295">
        <v>642695.43999999994</v>
      </c>
      <c r="W338" s="295">
        <v>642695.43999999994</v>
      </c>
      <c r="X338" s="295">
        <v>642695.43999999994</v>
      </c>
      <c r="Y338" s="295">
        <v>642695.43999999994</v>
      </c>
      <c r="Z338" s="295">
        <v>642695.43999999994</v>
      </c>
      <c r="AA338" s="295">
        <v>642695.43999999994</v>
      </c>
      <c r="AB338" s="295">
        <v>642695.43999999994</v>
      </c>
      <c r="AC338" s="295">
        <f t="shared" si="50"/>
        <v>5473901.2799999993</v>
      </c>
      <c r="AE338" s="305">
        <v>0</v>
      </c>
      <c r="AF338" s="305">
        <v>0</v>
      </c>
      <c r="AG338" s="305">
        <v>0</v>
      </c>
      <c r="AH338" s="305">
        <f>413.36+1227.8</f>
        <v>1641.1599999999999</v>
      </c>
      <c r="AI338" s="305">
        <v>589.76</v>
      </c>
      <c r="AJ338" s="305">
        <v>589.76</v>
      </c>
      <c r="AK338" s="305">
        <f t="shared" si="51"/>
        <v>1007.83</v>
      </c>
      <c r="AL338" s="305">
        <f t="shared" si="51"/>
        <v>1933.88</v>
      </c>
      <c r="AM338" s="305">
        <f t="shared" si="51"/>
        <v>2421.06</v>
      </c>
      <c r="AN338" s="305">
        <f t="shared" si="51"/>
        <v>2421.06</v>
      </c>
      <c r="AO338" s="305">
        <f t="shared" si="51"/>
        <v>2421.06</v>
      </c>
      <c r="AP338" s="305">
        <f t="shared" si="51"/>
        <v>2421.06</v>
      </c>
      <c r="AQ338" s="295">
        <f t="shared" si="52"/>
        <v>15446.63</v>
      </c>
      <c r="AR338" s="305">
        <f t="shared" ref="AR338:AT352" si="55">ROUND(Q338*$C338/12,2)</f>
        <v>238.47</v>
      </c>
      <c r="AS338" s="305">
        <f t="shared" si="55"/>
        <v>238.47</v>
      </c>
      <c r="AT338" s="305">
        <f t="shared" si="55"/>
        <v>238.47</v>
      </c>
      <c r="AU338" s="305">
        <f t="shared" si="54"/>
        <v>238.47</v>
      </c>
      <c r="AV338" s="305">
        <f t="shared" si="54"/>
        <v>646.78</v>
      </c>
      <c r="AW338" s="305">
        <f t="shared" si="54"/>
        <v>1055.0899999999999</v>
      </c>
      <c r="AX338" s="305">
        <f t="shared" si="48"/>
        <v>1055.0899999999999</v>
      </c>
      <c r="AY338" s="305">
        <f t="shared" si="48"/>
        <v>1055.0899999999999</v>
      </c>
      <c r="AZ338" s="305">
        <f t="shared" si="48"/>
        <v>1055.0899999999999</v>
      </c>
      <c r="BA338" s="305">
        <f t="shared" si="48"/>
        <v>1055.0899999999999</v>
      </c>
      <c r="BB338" s="305">
        <f t="shared" si="48"/>
        <v>1055.0899999999999</v>
      </c>
      <c r="BC338" s="305">
        <f t="shared" si="48"/>
        <v>1055.0899999999999</v>
      </c>
      <c r="BD338" s="295">
        <f t="shared" si="53"/>
        <v>8986.2900000000009</v>
      </c>
      <c r="BE338" s="305">
        <f>BD338</f>
        <v>8986.2900000000009</v>
      </c>
    </row>
    <row r="339" spans="1:58" x14ac:dyDescent="0.3">
      <c r="A339" s="293" t="s">
        <v>737</v>
      </c>
      <c r="B339" s="304">
        <v>5.0700000000000002E-2</v>
      </c>
      <c r="C339" s="304">
        <v>4.4000000000000004E-2</v>
      </c>
      <c r="D339" s="295">
        <v>1503199.69</v>
      </c>
      <c r="E339" s="295">
        <v>1503588.29</v>
      </c>
      <c r="F339" s="295">
        <v>1506546.18</v>
      </c>
      <c r="G339" s="295">
        <v>1509115.47</v>
      </c>
      <c r="H339" s="295">
        <v>1509115.47</v>
      </c>
      <c r="I339" s="295">
        <v>1509115.47</v>
      </c>
      <c r="J339" s="295">
        <v>1509115.47</v>
      </c>
      <c r="K339" s="295">
        <v>1509115.47</v>
      </c>
      <c r="L339" s="295">
        <v>1509115.47</v>
      </c>
      <c r="M339" s="295">
        <v>1509115.47</v>
      </c>
      <c r="N339" s="295">
        <v>1509115.47</v>
      </c>
      <c r="O339" s="295">
        <v>1509115.47</v>
      </c>
      <c r="P339" s="295">
        <f t="shared" si="49"/>
        <v>18095373.390000004</v>
      </c>
      <c r="Q339" s="295">
        <v>1509115.47</v>
      </c>
      <c r="R339" s="295">
        <v>1509115.47</v>
      </c>
      <c r="S339" s="295">
        <v>1509115.47</v>
      </c>
      <c r="T339" s="295">
        <v>1509115.47</v>
      </c>
      <c r="U339" s="295">
        <v>1509115.47</v>
      </c>
      <c r="V339" s="295">
        <v>1509115.47</v>
      </c>
      <c r="W339" s="295">
        <v>1509115.47</v>
      </c>
      <c r="X339" s="295">
        <v>1509115.47</v>
      </c>
      <c r="Y339" s="295">
        <v>1509115.47</v>
      </c>
      <c r="Z339" s="295">
        <v>1509115.47</v>
      </c>
      <c r="AA339" s="295">
        <v>1509115.47</v>
      </c>
      <c r="AB339" s="295">
        <v>1509115.47</v>
      </c>
      <c r="AC339" s="295">
        <f t="shared" si="50"/>
        <v>18109385.640000004</v>
      </c>
      <c r="AE339" s="305">
        <v>6351.02</v>
      </c>
      <c r="AF339" s="305">
        <v>6352.66</v>
      </c>
      <c r="AG339" s="305">
        <v>6365.16</v>
      </c>
      <c r="AH339" s="305">
        <v>6376.01</v>
      </c>
      <c r="AI339" s="305">
        <v>6376.01</v>
      </c>
      <c r="AJ339" s="305">
        <v>6376.01</v>
      </c>
      <c r="AK339" s="305">
        <f t="shared" si="51"/>
        <v>6376.01</v>
      </c>
      <c r="AL339" s="305">
        <f t="shared" si="51"/>
        <v>6376.01</v>
      </c>
      <c r="AM339" s="305">
        <f t="shared" si="51"/>
        <v>6376.01</v>
      </c>
      <c r="AN339" s="305">
        <f t="shared" si="51"/>
        <v>6376.01</v>
      </c>
      <c r="AO339" s="305">
        <f t="shared" si="51"/>
        <v>6376.01</v>
      </c>
      <c r="AP339" s="305">
        <f t="shared" si="51"/>
        <v>6376.01</v>
      </c>
      <c r="AQ339" s="295">
        <f t="shared" si="52"/>
        <v>76452.930000000008</v>
      </c>
      <c r="AR339" s="305">
        <f t="shared" si="55"/>
        <v>5533.42</v>
      </c>
      <c r="AS339" s="305">
        <f t="shared" si="55"/>
        <v>5533.42</v>
      </c>
      <c r="AT339" s="305">
        <f t="shared" si="55"/>
        <v>5533.42</v>
      </c>
      <c r="AU339" s="305">
        <f t="shared" si="54"/>
        <v>5533.42</v>
      </c>
      <c r="AV339" s="305">
        <f t="shared" si="54"/>
        <v>5533.42</v>
      </c>
      <c r="AW339" s="305">
        <f t="shared" si="54"/>
        <v>5533.42</v>
      </c>
      <c r="AX339" s="305">
        <f t="shared" si="48"/>
        <v>5533.42</v>
      </c>
      <c r="AY339" s="305">
        <f t="shared" si="48"/>
        <v>5533.42</v>
      </c>
      <c r="AZ339" s="305">
        <f t="shared" si="48"/>
        <v>5533.42</v>
      </c>
      <c r="BA339" s="305">
        <f t="shared" si="48"/>
        <v>5533.42</v>
      </c>
      <c r="BB339" s="305">
        <f t="shared" si="48"/>
        <v>5533.42</v>
      </c>
      <c r="BC339" s="305">
        <f t="shared" si="48"/>
        <v>5533.42</v>
      </c>
      <c r="BD339" s="295">
        <f t="shared" si="53"/>
        <v>66401.039999999994</v>
      </c>
    </row>
    <row r="340" spans="1:58" x14ac:dyDescent="0.3">
      <c r="A340" s="293" t="s">
        <v>738</v>
      </c>
      <c r="B340" s="304">
        <v>5.0700000000000002E-2</v>
      </c>
      <c r="C340" s="304">
        <v>4.4000000000000004E-2</v>
      </c>
      <c r="D340" s="295">
        <v>4526.22</v>
      </c>
      <c r="E340" s="295">
        <v>4526.22</v>
      </c>
      <c r="F340" s="295">
        <v>4526.22</v>
      </c>
      <c r="G340" s="295">
        <v>4526.22</v>
      </c>
      <c r="H340" s="295">
        <v>4526.22</v>
      </c>
      <c r="I340" s="295">
        <v>4526.22</v>
      </c>
      <c r="J340" s="295">
        <v>4526.22</v>
      </c>
      <c r="K340" s="295">
        <v>4526.22</v>
      </c>
      <c r="L340" s="295">
        <v>4526.22</v>
      </c>
      <c r="M340" s="295">
        <v>4526.22</v>
      </c>
      <c r="N340" s="295">
        <v>4526.22</v>
      </c>
      <c r="O340" s="295">
        <v>4526.22</v>
      </c>
      <c r="P340" s="295">
        <f t="shared" si="49"/>
        <v>54314.640000000007</v>
      </c>
      <c r="Q340" s="295">
        <v>4526.22</v>
      </c>
      <c r="R340" s="295">
        <v>4526.22</v>
      </c>
      <c r="S340" s="295">
        <v>4526.22</v>
      </c>
      <c r="T340" s="295">
        <v>4526.22</v>
      </c>
      <c r="U340" s="295">
        <v>4526.22</v>
      </c>
      <c r="V340" s="295">
        <v>4526.22</v>
      </c>
      <c r="W340" s="295">
        <v>4526.22</v>
      </c>
      <c r="X340" s="295">
        <v>4526.22</v>
      </c>
      <c r="Y340" s="295">
        <v>4526.22</v>
      </c>
      <c r="Z340" s="295">
        <v>4526.22</v>
      </c>
      <c r="AA340" s="295">
        <v>4526.22</v>
      </c>
      <c r="AB340" s="295">
        <v>4526.22</v>
      </c>
      <c r="AC340" s="295">
        <f t="shared" si="50"/>
        <v>54314.640000000007</v>
      </c>
      <c r="AE340" s="305">
        <v>19.12</v>
      </c>
      <c r="AF340" s="305">
        <v>19.12</v>
      </c>
      <c r="AG340" s="305">
        <v>19.12</v>
      </c>
      <c r="AH340" s="305">
        <v>19.12</v>
      </c>
      <c r="AI340" s="305">
        <v>19.12</v>
      </c>
      <c r="AJ340" s="305">
        <v>19.12</v>
      </c>
      <c r="AK340" s="305">
        <f t="shared" si="51"/>
        <v>19.12</v>
      </c>
      <c r="AL340" s="305">
        <f t="shared" si="51"/>
        <v>19.12</v>
      </c>
      <c r="AM340" s="305">
        <f t="shared" si="51"/>
        <v>19.12</v>
      </c>
      <c r="AN340" s="305">
        <f t="shared" si="51"/>
        <v>19.12</v>
      </c>
      <c r="AO340" s="305">
        <f t="shared" si="51"/>
        <v>19.12</v>
      </c>
      <c r="AP340" s="305">
        <f t="shared" si="51"/>
        <v>19.12</v>
      </c>
      <c r="AQ340" s="295">
        <f t="shared" si="52"/>
        <v>229.44000000000003</v>
      </c>
      <c r="AR340" s="305">
        <f t="shared" si="55"/>
        <v>16.600000000000001</v>
      </c>
      <c r="AS340" s="305">
        <f t="shared" si="55"/>
        <v>16.600000000000001</v>
      </c>
      <c r="AT340" s="305">
        <f t="shared" si="55"/>
        <v>16.600000000000001</v>
      </c>
      <c r="AU340" s="305">
        <f t="shared" si="54"/>
        <v>16.600000000000001</v>
      </c>
      <c r="AV340" s="305">
        <f t="shared" si="54"/>
        <v>16.600000000000001</v>
      </c>
      <c r="AW340" s="305">
        <f t="shared" si="54"/>
        <v>16.600000000000001</v>
      </c>
      <c r="AX340" s="305">
        <f t="shared" si="48"/>
        <v>16.600000000000001</v>
      </c>
      <c r="AY340" s="305">
        <f t="shared" si="48"/>
        <v>16.600000000000001</v>
      </c>
      <c r="AZ340" s="305">
        <f t="shared" si="48"/>
        <v>16.600000000000001</v>
      </c>
      <c r="BA340" s="305">
        <f t="shared" si="48"/>
        <v>16.600000000000001</v>
      </c>
      <c r="BB340" s="305">
        <f t="shared" si="48"/>
        <v>16.600000000000001</v>
      </c>
      <c r="BC340" s="305">
        <f t="shared" si="48"/>
        <v>16.600000000000001</v>
      </c>
      <c r="BD340" s="295">
        <f t="shared" si="53"/>
        <v>199.19999999999996</v>
      </c>
    </row>
    <row r="341" spans="1:58" x14ac:dyDescent="0.3">
      <c r="A341" s="293" t="s">
        <v>739</v>
      </c>
      <c r="B341" s="304">
        <v>4.2700000000000002E-2</v>
      </c>
      <c r="C341" s="304">
        <v>4.0199999999999993E-2</v>
      </c>
      <c r="D341" s="295">
        <v>11999007.710000001</v>
      </c>
      <c r="E341" s="295">
        <v>11955790.34</v>
      </c>
      <c r="F341" s="295">
        <v>11994986.300000001</v>
      </c>
      <c r="G341" s="295">
        <v>12014317.359999999</v>
      </c>
      <c r="H341" s="295">
        <v>11985617.08</v>
      </c>
      <c r="I341" s="295">
        <v>11995197.310000001</v>
      </c>
      <c r="J341" s="295">
        <v>12216854.385</v>
      </c>
      <c r="K341" s="295">
        <v>12430540.210000001</v>
      </c>
      <c r="L341" s="295">
        <v>12431127.234999999</v>
      </c>
      <c r="M341" s="295">
        <v>12604972.465</v>
      </c>
      <c r="N341" s="295">
        <v>12798978.354999999</v>
      </c>
      <c r="O341" s="295">
        <v>12816749.679999998</v>
      </c>
      <c r="P341" s="295">
        <f t="shared" si="49"/>
        <v>147244138.43000001</v>
      </c>
      <c r="Q341" s="295">
        <v>12955465.830000002</v>
      </c>
      <c r="R341" s="295">
        <v>12962322.210000003</v>
      </c>
      <c r="S341" s="295">
        <v>12879093.090000004</v>
      </c>
      <c r="T341" s="295">
        <v>12831381.470000004</v>
      </c>
      <c r="U341" s="295">
        <v>12878289.350000005</v>
      </c>
      <c r="V341" s="295">
        <v>13061540.730000006</v>
      </c>
      <c r="W341" s="295">
        <v>13253232.480000008</v>
      </c>
      <c r="X341" s="295">
        <v>13278726.565000007</v>
      </c>
      <c r="Y341" s="295">
        <v>13298495.615000008</v>
      </c>
      <c r="Z341" s="295">
        <v>13326279.665000008</v>
      </c>
      <c r="AA341" s="295">
        <v>13354063.715000009</v>
      </c>
      <c r="AB341" s="295">
        <v>13373832.76500001</v>
      </c>
      <c r="AC341" s="295">
        <f t="shared" si="50"/>
        <v>157452723.48500007</v>
      </c>
      <c r="AE341" s="305">
        <v>42696.47</v>
      </c>
      <c r="AF341" s="305">
        <v>42542.69</v>
      </c>
      <c r="AG341" s="305">
        <v>42682.16</v>
      </c>
      <c r="AH341" s="305">
        <v>42750.95</v>
      </c>
      <c r="AI341" s="305">
        <v>42648.82</v>
      </c>
      <c r="AJ341" s="305">
        <v>42682.91</v>
      </c>
      <c r="AK341" s="305">
        <f t="shared" si="51"/>
        <v>43471.64</v>
      </c>
      <c r="AL341" s="305">
        <f t="shared" si="51"/>
        <v>44232.01</v>
      </c>
      <c r="AM341" s="305">
        <f t="shared" si="51"/>
        <v>44234.09</v>
      </c>
      <c r="AN341" s="305">
        <f t="shared" si="51"/>
        <v>44852.69</v>
      </c>
      <c r="AO341" s="305">
        <f t="shared" si="51"/>
        <v>45543.03</v>
      </c>
      <c r="AP341" s="305">
        <f t="shared" si="51"/>
        <v>45606.27</v>
      </c>
      <c r="AQ341" s="295">
        <f t="shared" si="52"/>
        <v>523943.73</v>
      </c>
      <c r="AR341" s="305">
        <f t="shared" si="55"/>
        <v>43400.81</v>
      </c>
      <c r="AS341" s="305">
        <f t="shared" si="55"/>
        <v>43423.78</v>
      </c>
      <c r="AT341" s="305">
        <f t="shared" si="55"/>
        <v>43144.959999999999</v>
      </c>
      <c r="AU341" s="305">
        <f t="shared" si="54"/>
        <v>42985.13</v>
      </c>
      <c r="AV341" s="305">
        <f t="shared" si="54"/>
        <v>43142.27</v>
      </c>
      <c r="AW341" s="305">
        <f t="shared" si="54"/>
        <v>43756.160000000003</v>
      </c>
      <c r="AX341" s="305">
        <f t="shared" si="48"/>
        <v>44398.33</v>
      </c>
      <c r="AY341" s="305">
        <f t="shared" si="48"/>
        <v>44483.73</v>
      </c>
      <c r="AZ341" s="305">
        <f t="shared" si="48"/>
        <v>44549.96</v>
      </c>
      <c r="BA341" s="305">
        <f t="shared" si="48"/>
        <v>44643.040000000001</v>
      </c>
      <c r="BB341" s="305">
        <f t="shared" si="48"/>
        <v>44736.11</v>
      </c>
      <c r="BC341" s="305">
        <f t="shared" si="48"/>
        <v>44802.34</v>
      </c>
      <c r="BD341" s="295">
        <f t="shared" si="53"/>
        <v>527466.62</v>
      </c>
    </row>
    <row r="342" spans="1:58" x14ac:dyDescent="0.3">
      <c r="A342" s="293" t="s">
        <v>740</v>
      </c>
      <c r="B342" s="304">
        <v>4.2700000000000002E-2</v>
      </c>
      <c r="C342" s="304">
        <v>4.0199999999999993E-2</v>
      </c>
      <c r="D342" s="295">
        <v>464251.89</v>
      </c>
      <c r="E342" s="295">
        <v>464251.89</v>
      </c>
      <c r="F342" s="295">
        <v>468862.18</v>
      </c>
      <c r="G342" s="295">
        <v>473472.47</v>
      </c>
      <c r="H342" s="295">
        <v>473472.47</v>
      </c>
      <c r="I342" s="295">
        <v>473472.47</v>
      </c>
      <c r="J342" s="295">
        <v>480332.79</v>
      </c>
      <c r="K342" s="295">
        <v>488338.29</v>
      </c>
      <c r="L342" s="295">
        <v>490628.64999999997</v>
      </c>
      <c r="M342" s="295">
        <v>491773.82999999996</v>
      </c>
      <c r="N342" s="295">
        <v>492871.1</v>
      </c>
      <c r="O342" s="295">
        <v>495065.66499999992</v>
      </c>
      <c r="P342" s="295">
        <f t="shared" si="49"/>
        <v>5756793.6950000003</v>
      </c>
      <c r="Q342" s="295">
        <v>506038.61500000005</v>
      </c>
      <c r="R342" s="295">
        <v>508233.20500000007</v>
      </c>
      <c r="S342" s="295">
        <v>510427.7950000001</v>
      </c>
      <c r="T342" s="295">
        <v>512622.38500000013</v>
      </c>
      <c r="U342" s="295">
        <v>514816.97500000015</v>
      </c>
      <c r="V342" s="295">
        <v>517011.56500000018</v>
      </c>
      <c r="W342" s="295">
        <v>519396.98500000022</v>
      </c>
      <c r="X342" s="295">
        <v>521973.23500000022</v>
      </c>
      <c r="Y342" s="295">
        <v>524549.48500000022</v>
      </c>
      <c r="Z342" s="295">
        <v>527125.73500000022</v>
      </c>
      <c r="AA342" s="295">
        <v>529701.98500000022</v>
      </c>
      <c r="AB342" s="295">
        <v>532278.23500000022</v>
      </c>
      <c r="AC342" s="295">
        <f t="shared" si="50"/>
        <v>6224176.200000003</v>
      </c>
      <c r="AE342" s="305">
        <v>1651.96</v>
      </c>
      <c r="AF342" s="305">
        <v>1651.96</v>
      </c>
      <c r="AG342" s="305">
        <v>1668.37</v>
      </c>
      <c r="AH342" s="305">
        <v>1684.77</v>
      </c>
      <c r="AI342" s="305">
        <v>1684.77</v>
      </c>
      <c r="AJ342" s="305">
        <v>1684.77</v>
      </c>
      <c r="AK342" s="305">
        <f t="shared" si="51"/>
        <v>1709.18</v>
      </c>
      <c r="AL342" s="305">
        <f t="shared" si="51"/>
        <v>1737.67</v>
      </c>
      <c r="AM342" s="305">
        <f t="shared" si="51"/>
        <v>1745.82</v>
      </c>
      <c r="AN342" s="305">
        <f t="shared" si="51"/>
        <v>1749.9</v>
      </c>
      <c r="AO342" s="305">
        <f t="shared" si="51"/>
        <v>1753.8</v>
      </c>
      <c r="AP342" s="305">
        <f t="shared" si="51"/>
        <v>1761.61</v>
      </c>
      <c r="AQ342" s="295">
        <f t="shared" si="52"/>
        <v>20484.580000000002</v>
      </c>
      <c r="AR342" s="305">
        <f t="shared" si="55"/>
        <v>1695.23</v>
      </c>
      <c r="AS342" s="305">
        <f t="shared" si="55"/>
        <v>1702.58</v>
      </c>
      <c r="AT342" s="305">
        <f t="shared" si="55"/>
        <v>1709.93</v>
      </c>
      <c r="AU342" s="305">
        <f t="shared" si="54"/>
        <v>1717.28</v>
      </c>
      <c r="AV342" s="305">
        <f t="shared" si="54"/>
        <v>1724.64</v>
      </c>
      <c r="AW342" s="305">
        <f t="shared" si="54"/>
        <v>1731.99</v>
      </c>
      <c r="AX342" s="305">
        <f t="shared" si="48"/>
        <v>1739.98</v>
      </c>
      <c r="AY342" s="305">
        <f t="shared" si="48"/>
        <v>1748.61</v>
      </c>
      <c r="AZ342" s="305">
        <f t="shared" si="48"/>
        <v>1757.24</v>
      </c>
      <c r="BA342" s="305">
        <f t="shared" si="48"/>
        <v>1765.87</v>
      </c>
      <c r="BB342" s="305">
        <f t="shared" si="48"/>
        <v>1774.5</v>
      </c>
      <c r="BC342" s="305">
        <f t="shared" si="48"/>
        <v>1783.13</v>
      </c>
      <c r="BD342" s="295">
        <f t="shared" si="53"/>
        <v>20850.98</v>
      </c>
    </row>
    <row r="343" spans="1:58" x14ac:dyDescent="0.3">
      <c r="A343" s="293" t="s">
        <v>741</v>
      </c>
      <c r="B343" s="304">
        <v>8.8900000000000007E-2</v>
      </c>
      <c r="C343" s="304">
        <v>5.6500000000000002E-2</v>
      </c>
      <c r="D343" s="295">
        <v>1996237.34</v>
      </c>
      <c r="E343" s="295">
        <v>1996237.34</v>
      </c>
      <c r="F343" s="295">
        <v>1996237.34</v>
      </c>
      <c r="G343" s="295">
        <v>2042418.42</v>
      </c>
      <c r="H343" s="295">
        <v>2088599.5</v>
      </c>
      <c r="I343" s="295">
        <v>2088599.5</v>
      </c>
      <c r="J343" s="295">
        <v>2088599.5</v>
      </c>
      <c r="K343" s="295">
        <v>2088599.5</v>
      </c>
      <c r="L343" s="295">
        <v>2088599.5</v>
      </c>
      <c r="M343" s="295">
        <v>2088599.5</v>
      </c>
      <c r="N343" s="295">
        <v>2088599.5</v>
      </c>
      <c r="O343" s="295">
        <v>2088599.5</v>
      </c>
      <c r="P343" s="295">
        <f t="shared" si="49"/>
        <v>24739926.440000001</v>
      </c>
      <c r="Q343" s="295">
        <v>2088599.5</v>
      </c>
      <c r="R343" s="295">
        <v>2088599.5</v>
      </c>
      <c r="S343" s="295">
        <v>2088599.5</v>
      </c>
      <c r="T343" s="295">
        <v>2088599.5</v>
      </c>
      <c r="U343" s="295">
        <v>2088599.5</v>
      </c>
      <c r="V343" s="295">
        <v>2088599.5</v>
      </c>
      <c r="W343" s="295">
        <v>2088599.5</v>
      </c>
      <c r="X343" s="295">
        <v>2088599.5</v>
      </c>
      <c r="Y343" s="295">
        <v>2088599.5</v>
      </c>
      <c r="Z343" s="295">
        <v>2088599.5</v>
      </c>
      <c r="AA343" s="295">
        <v>2088599.5</v>
      </c>
      <c r="AB343" s="295">
        <v>2088599.5</v>
      </c>
      <c r="AC343" s="295">
        <f t="shared" si="50"/>
        <v>25063194</v>
      </c>
      <c r="AE343" s="305">
        <v>14788.79</v>
      </c>
      <c r="AF343" s="305">
        <v>14788.79</v>
      </c>
      <c r="AG343" s="305">
        <v>14788.79</v>
      </c>
      <c r="AH343" s="305">
        <v>15130.92</v>
      </c>
      <c r="AI343" s="305">
        <v>15473.04</v>
      </c>
      <c r="AJ343" s="305">
        <v>15473.04</v>
      </c>
      <c r="AK343" s="305">
        <f t="shared" si="51"/>
        <v>15473.04</v>
      </c>
      <c r="AL343" s="305">
        <f t="shared" si="51"/>
        <v>15473.04</v>
      </c>
      <c r="AM343" s="305">
        <f t="shared" si="51"/>
        <v>15473.04</v>
      </c>
      <c r="AN343" s="305">
        <f t="shared" si="51"/>
        <v>15473.04</v>
      </c>
      <c r="AO343" s="305">
        <f t="shared" si="51"/>
        <v>15473.04</v>
      </c>
      <c r="AP343" s="305">
        <f t="shared" si="51"/>
        <v>15473.04</v>
      </c>
      <c r="AQ343" s="295">
        <f t="shared" si="52"/>
        <v>183281.61000000004</v>
      </c>
      <c r="AR343" s="305">
        <f t="shared" si="55"/>
        <v>9833.82</v>
      </c>
      <c r="AS343" s="305">
        <f t="shared" si="55"/>
        <v>9833.82</v>
      </c>
      <c r="AT343" s="305">
        <f t="shared" si="55"/>
        <v>9833.82</v>
      </c>
      <c r="AU343" s="305">
        <f t="shared" si="54"/>
        <v>9833.82</v>
      </c>
      <c r="AV343" s="305">
        <f t="shared" si="54"/>
        <v>9833.82</v>
      </c>
      <c r="AW343" s="305">
        <f t="shared" si="54"/>
        <v>9833.82</v>
      </c>
      <c r="AX343" s="305">
        <f t="shared" si="48"/>
        <v>9833.82</v>
      </c>
      <c r="AY343" s="305">
        <f t="shared" si="48"/>
        <v>9833.82</v>
      </c>
      <c r="AZ343" s="305">
        <f t="shared" si="48"/>
        <v>9833.82</v>
      </c>
      <c r="BA343" s="305">
        <f t="shared" si="48"/>
        <v>9833.82</v>
      </c>
      <c r="BB343" s="305">
        <f t="shared" si="48"/>
        <v>9833.82</v>
      </c>
      <c r="BC343" s="305">
        <f t="shared" si="48"/>
        <v>9833.82</v>
      </c>
      <c r="BD343" s="295">
        <f t="shared" si="53"/>
        <v>118005.84000000003</v>
      </c>
    </row>
    <row r="344" spans="1:58" x14ac:dyDescent="0.3">
      <c r="A344" s="293" t="s">
        <v>742</v>
      </c>
      <c r="B344" s="304">
        <v>8.8900000000000007E-2</v>
      </c>
      <c r="C344" s="304">
        <v>5.6500000000000002E-2</v>
      </c>
      <c r="D344" s="295">
        <v>282277.26</v>
      </c>
      <c r="E344" s="295">
        <v>282277.26</v>
      </c>
      <c r="F344" s="295">
        <v>282277.26</v>
      </c>
      <c r="G344" s="295">
        <v>282277.26</v>
      </c>
      <c r="H344" s="295">
        <v>282277.26</v>
      </c>
      <c r="I344" s="295">
        <v>282277.26</v>
      </c>
      <c r="J344" s="295">
        <v>282277.26</v>
      </c>
      <c r="K344" s="295">
        <v>282277.26</v>
      </c>
      <c r="L344" s="295">
        <v>282277.26</v>
      </c>
      <c r="M344" s="295">
        <v>282277.26</v>
      </c>
      <c r="N344" s="295">
        <v>282277.26</v>
      </c>
      <c r="O344" s="295">
        <v>282277.26</v>
      </c>
      <c r="P344" s="295">
        <f t="shared" si="49"/>
        <v>3387327.1199999992</v>
      </c>
      <c r="Q344" s="295">
        <v>282277.26</v>
      </c>
      <c r="R344" s="295">
        <v>282277.26</v>
      </c>
      <c r="S344" s="295">
        <v>282277.26</v>
      </c>
      <c r="T344" s="295">
        <v>282277.26</v>
      </c>
      <c r="U344" s="295">
        <v>282277.26</v>
      </c>
      <c r="V344" s="295">
        <v>282277.26</v>
      </c>
      <c r="W344" s="295">
        <v>282277.26</v>
      </c>
      <c r="X344" s="295">
        <v>282277.26</v>
      </c>
      <c r="Y344" s="295">
        <v>282277.26</v>
      </c>
      <c r="Z344" s="295">
        <v>282277.26</v>
      </c>
      <c r="AA344" s="295">
        <v>282277.26</v>
      </c>
      <c r="AB344" s="295">
        <v>282277.26</v>
      </c>
      <c r="AC344" s="295">
        <f t="shared" si="50"/>
        <v>3387327.1199999992</v>
      </c>
      <c r="AE344" s="305">
        <v>2091.1999999999998</v>
      </c>
      <c r="AF344" s="305">
        <v>2091.1999999999998</v>
      </c>
      <c r="AG344" s="305">
        <v>2091.1999999999998</v>
      </c>
      <c r="AH344" s="305">
        <v>2091.1999999999998</v>
      </c>
      <c r="AI344" s="305">
        <v>2091.1999999999998</v>
      </c>
      <c r="AJ344" s="305">
        <v>2091.1999999999998</v>
      </c>
      <c r="AK344" s="305">
        <f t="shared" si="51"/>
        <v>2091.1999999999998</v>
      </c>
      <c r="AL344" s="305">
        <f t="shared" si="51"/>
        <v>2091.1999999999998</v>
      </c>
      <c r="AM344" s="305">
        <f t="shared" si="51"/>
        <v>2091.1999999999998</v>
      </c>
      <c r="AN344" s="305">
        <f t="shared" si="51"/>
        <v>2091.1999999999998</v>
      </c>
      <c r="AO344" s="305">
        <f t="shared" si="51"/>
        <v>2091.1999999999998</v>
      </c>
      <c r="AP344" s="305">
        <f t="shared" si="51"/>
        <v>2091.1999999999998</v>
      </c>
      <c r="AQ344" s="295">
        <f t="shared" si="52"/>
        <v>25094.400000000005</v>
      </c>
      <c r="AR344" s="305">
        <f t="shared" si="55"/>
        <v>1329.06</v>
      </c>
      <c r="AS344" s="305">
        <f t="shared" si="55"/>
        <v>1329.06</v>
      </c>
      <c r="AT344" s="305">
        <f t="shared" si="55"/>
        <v>1329.06</v>
      </c>
      <c r="AU344" s="305">
        <f t="shared" si="54"/>
        <v>1329.06</v>
      </c>
      <c r="AV344" s="305">
        <f t="shared" si="54"/>
        <v>1329.06</v>
      </c>
      <c r="AW344" s="305">
        <f t="shared" si="54"/>
        <v>1329.06</v>
      </c>
      <c r="AX344" s="305">
        <f t="shared" si="48"/>
        <v>1329.06</v>
      </c>
      <c r="AY344" s="305">
        <f t="shared" si="48"/>
        <v>1329.06</v>
      </c>
      <c r="AZ344" s="305">
        <f t="shared" si="48"/>
        <v>1329.06</v>
      </c>
      <c r="BA344" s="305">
        <f t="shared" si="48"/>
        <v>1329.06</v>
      </c>
      <c r="BB344" s="305">
        <f t="shared" si="48"/>
        <v>1329.06</v>
      </c>
      <c r="BC344" s="305">
        <f t="shared" si="48"/>
        <v>1329.06</v>
      </c>
      <c r="BD344" s="295">
        <f t="shared" si="53"/>
        <v>15948.719999999996</v>
      </c>
    </row>
    <row r="345" spans="1:58" x14ac:dyDescent="0.3">
      <c r="A345" s="293" t="s">
        <v>743</v>
      </c>
      <c r="B345" s="304">
        <v>5.7000000000000002E-2</v>
      </c>
      <c r="C345" s="304">
        <v>4.9000000000000002E-2</v>
      </c>
      <c r="D345" s="295">
        <v>25286342.09</v>
      </c>
      <c r="E345" s="295">
        <v>25286342.09</v>
      </c>
      <c r="F345" s="295">
        <v>25298999.609999999</v>
      </c>
      <c r="G345" s="295">
        <v>25616896.510000002</v>
      </c>
      <c r="H345" s="295">
        <v>25922135.879999999</v>
      </c>
      <c r="I345" s="295">
        <v>25985458.899999999</v>
      </c>
      <c r="J345" s="295">
        <v>26018871.969999999</v>
      </c>
      <c r="K345" s="295">
        <v>25988962.02</v>
      </c>
      <c r="L345" s="295">
        <v>25988962.02</v>
      </c>
      <c r="M345" s="295">
        <v>26220627.684999999</v>
      </c>
      <c r="N345" s="295">
        <v>26452293.349999998</v>
      </c>
      <c r="O345" s="295">
        <v>26452293.349999998</v>
      </c>
      <c r="P345" s="295">
        <f t="shared" si="49"/>
        <v>310518185.47500002</v>
      </c>
      <c r="Q345" s="295">
        <v>26858318.25</v>
      </c>
      <c r="R345" s="295">
        <v>27023688.300000001</v>
      </c>
      <c r="S345" s="295">
        <v>27172613.300000001</v>
      </c>
      <c r="T345" s="295">
        <v>28865382.465</v>
      </c>
      <c r="U345" s="295">
        <v>30915801.085000001</v>
      </c>
      <c r="V345" s="295">
        <v>31325315.494999997</v>
      </c>
      <c r="W345" s="295">
        <v>31345900.52</v>
      </c>
      <c r="X345" s="295">
        <v>31345900.52</v>
      </c>
      <c r="Y345" s="295">
        <v>31345900.52</v>
      </c>
      <c r="Z345" s="295">
        <v>31345900.52</v>
      </c>
      <c r="AA345" s="295">
        <v>31345900.52</v>
      </c>
      <c r="AB345" s="295">
        <v>31345900.52</v>
      </c>
      <c r="AC345" s="295">
        <f t="shared" si="50"/>
        <v>360236522.01499999</v>
      </c>
      <c r="AE345" s="305">
        <v>120110.12</v>
      </c>
      <c r="AF345" s="305">
        <v>120110.12</v>
      </c>
      <c r="AG345" s="305">
        <v>120170.25</v>
      </c>
      <c r="AH345" s="305">
        <v>121680.26</v>
      </c>
      <c r="AI345" s="305">
        <v>123130.15</v>
      </c>
      <c r="AJ345" s="305">
        <v>123430.93</v>
      </c>
      <c r="AK345" s="305">
        <f t="shared" si="51"/>
        <v>123589.64</v>
      </c>
      <c r="AL345" s="305">
        <f t="shared" si="51"/>
        <v>123447.57</v>
      </c>
      <c r="AM345" s="305">
        <f t="shared" si="51"/>
        <v>123447.57</v>
      </c>
      <c r="AN345" s="305">
        <f t="shared" si="51"/>
        <v>124547.98</v>
      </c>
      <c r="AO345" s="305">
        <f t="shared" si="51"/>
        <v>125648.39</v>
      </c>
      <c r="AP345" s="305">
        <f t="shared" si="51"/>
        <v>125648.39</v>
      </c>
      <c r="AQ345" s="295">
        <f t="shared" si="52"/>
        <v>1474961.3699999999</v>
      </c>
      <c r="AR345" s="305">
        <f t="shared" si="55"/>
        <v>109671.47</v>
      </c>
      <c r="AS345" s="305">
        <f t="shared" si="55"/>
        <v>110346.73</v>
      </c>
      <c r="AT345" s="305">
        <f t="shared" si="55"/>
        <v>110954.84</v>
      </c>
      <c r="AU345" s="305">
        <f t="shared" si="54"/>
        <v>117866.98</v>
      </c>
      <c r="AV345" s="305">
        <f t="shared" si="54"/>
        <v>126239.52</v>
      </c>
      <c r="AW345" s="305">
        <f t="shared" si="54"/>
        <v>127911.7</v>
      </c>
      <c r="AX345" s="305">
        <f t="shared" si="48"/>
        <v>127995.76</v>
      </c>
      <c r="AY345" s="305">
        <f t="shared" si="48"/>
        <v>127995.76</v>
      </c>
      <c r="AZ345" s="305">
        <f t="shared" si="48"/>
        <v>127995.76</v>
      </c>
      <c r="BA345" s="305">
        <f t="shared" si="48"/>
        <v>127995.76</v>
      </c>
      <c r="BB345" s="305">
        <f t="shared" si="48"/>
        <v>127995.76</v>
      </c>
      <c r="BC345" s="305">
        <f t="shared" si="48"/>
        <v>127995.76</v>
      </c>
      <c r="BD345" s="295">
        <f t="shared" si="53"/>
        <v>1470965.8</v>
      </c>
    </row>
    <row r="346" spans="1:58" x14ac:dyDescent="0.3">
      <c r="A346" s="293" t="s">
        <v>744</v>
      </c>
      <c r="B346" s="304">
        <v>5.7000000000000002E-2</v>
      </c>
      <c r="C346" s="304">
        <v>4.9000000000000002E-2</v>
      </c>
      <c r="D346" s="295">
        <v>542762.68999999994</v>
      </c>
      <c r="E346" s="295">
        <v>542762.68999999994</v>
      </c>
      <c r="F346" s="295">
        <v>542762.68999999994</v>
      </c>
      <c r="G346" s="295">
        <v>542762.68999999994</v>
      </c>
      <c r="H346" s="295">
        <v>542762.68999999994</v>
      </c>
      <c r="I346" s="295">
        <v>542762.68999999994</v>
      </c>
      <c r="J346" s="295">
        <v>542762.68999999994</v>
      </c>
      <c r="K346" s="295">
        <v>542762.68999999994</v>
      </c>
      <c r="L346" s="295">
        <v>542762.68999999994</v>
      </c>
      <c r="M346" s="295">
        <v>542762.68999999994</v>
      </c>
      <c r="N346" s="295">
        <v>542762.68999999994</v>
      </c>
      <c r="O346" s="295">
        <v>542762.68999999994</v>
      </c>
      <c r="P346" s="295">
        <f t="shared" si="49"/>
        <v>6513152.2799999975</v>
      </c>
      <c r="Q346" s="295">
        <v>542762.68999999994</v>
      </c>
      <c r="R346" s="295">
        <v>542762.68999999994</v>
      </c>
      <c r="S346" s="295">
        <v>542762.68999999994</v>
      </c>
      <c r="T346" s="295">
        <v>542762.68999999994</v>
      </c>
      <c r="U346" s="295">
        <v>542762.68999999994</v>
      </c>
      <c r="V346" s="295">
        <v>542762.68999999994</v>
      </c>
      <c r="W346" s="295">
        <v>542762.68999999994</v>
      </c>
      <c r="X346" s="295">
        <v>542762.68999999994</v>
      </c>
      <c r="Y346" s="295">
        <v>542762.68999999994</v>
      </c>
      <c r="Z346" s="295">
        <v>542762.68999999994</v>
      </c>
      <c r="AA346" s="295">
        <v>542762.68999999994</v>
      </c>
      <c r="AB346" s="295">
        <v>542762.68999999994</v>
      </c>
      <c r="AC346" s="295">
        <f t="shared" si="50"/>
        <v>6513152.2799999975</v>
      </c>
      <c r="AE346" s="305">
        <v>2578.12</v>
      </c>
      <c r="AF346" s="305">
        <v>2578.12</v>
      </c>
      <c r="AG346" s="305">
        <v>2578.12</v>
      </c>
      <c r="AH346" s="305">
        <v>2578.12</v>
      </c>
      <c r="AI346" s="305">
        <v>2578.12</v>
      </c>
      <c r="AJ346" s="305">
        <v>2578.12</v>
      </c>
      <c r="AK346" s="305">
        <f t="shared" si="51"/>
        <v>2578.12</v>
      </c>
      <c r="AL346" s="305">
        <f t="shared" si="51"/>
        <v>2578.12</v>
      </c>
      <c r="AM346" s="305">
        <f t="shared" si="51"/>
        <v>2578.12</v>
      </c>
      <c r="AN346" s="305">
        <f t="shared" si="51"/>
        <v>2578.12</v>
      </c>
      <c r="AO346" s="305">
        <f t="shared" si="51"/>
        <v>2578.12</v>
      </c>
      <c r="AP346" s="305">
        <f t="shared" si="51"/>
        <v>2578.12</v>
      </c>
      <c r="AQ346" s="295">
        <f t="shared" si="52"/>
        <v>30937.439999999991</v>
      </c>
      <c r="AR346" s="305">
        <f t="shared" si="55"/>
        <v>2216.2800000000002</v>
      </c>
      <c r="AS346" s="305">
        <f t="shared" si="55"/>
        <v>2216.2800000000002</v>
      </c>
      <c r="AT346" s="305">
        <f t="shared" si="55"/>
        <v>2216.2800000000002</v>
      </c>
      <c r="AU346" s="305">
        <f t="shared" si="54"/>
        <v>2216.2800000000002</v>
      </c>
      <c r="AV346" s="305">
        <f t="shared" si="54"/>
        <v>2216.2800000000002</v>
      </c>
      <c r="AW346" s="305">
        <f t="shared" si="54"/>
        <v>2216.2800000000002</v>
      </c>
      <c r="AX346" s="305">
        <f t="shared" si="48"/>
        <v>2216.2800000000002</v>
      </c>
      <c r="AY346" s="305">
        <f t="shared" si="48"/>
        <v>2216.2800000000002</v>
      </c>
      <c r="AZ346" s="305">
        <f t="shared" si="48"/>
        <v>2216.2800000000002</v>
      </c>
      <c r="BA346" s="305">
        <f t="shared" si="48"/>
        <v>2216.2800000000002</v>
      </c>
      <c r="BB346" s="305">
        <f t="shared" si="48"/>
        <v>2216.2800000000002</v>
      </c>
      <c r="BC346" s="305">
        <f t="shared" si="48"/>
        <v>2216.2800000000002</v>
      </c>
      <c r="BD346" s="295">
        <f t="shared" si="53"/>
        <v>26595.359999999997</v>
      </c>
    </row>
    <row r="347" spans="1:58" x14ac:dyDescent="0.3">
      <c r="A347" s="293" t="s">
        <v>745</v>
      </c>
      <c r="B347" s="304">
        <v>3.7499999999999999E-2</v>
      </c>
      <c r="C347" s="304">
        <v>0.1084</v>
      </c>
      <c r="D347" s="295">
        <v>19523662.210000001</v>
      </c>
      <c r="E347" s="295">
        <v>19514982.59</v>
      </c>
      <c r="F347" s="295">
        <v>19501330.739999998</v>
      </c>
      <c r="G347" s="295">
        <v>19488712.109999999</v>
      </c>
      <c r="H347" s="295">
        <v>19488712.109999999</v>
      </c>
      <c r="I347" s="295">
        <v>19425389.09</v>
      </c>
      <c r="J347" s="295">
        <v>19362066.07</v>
      </c>
      <c r="K347" s="295">
        <v>19362066.07</v>
      </c>
      <c r="L347" s="295">
        <v>19362066.07</v>
      </c>
      <c r="M347" s="295">
        <v>19362066.07</v>
      </c>
      <c r="N347" s="295">
        <v>19362066.07</v>
      </c>
      <c r="O347" s="295">
        <v>19362066.07</v>
      </c>
      <c r="P347" s="295">
        <f t="shared" si="49"/>
        <v>233115185.26999995</v>
      </c>
      <c r="Q347" s="295">
        <v>19362066.07</v>
      </c>
      <c r="R347" s="295">
        <v>19362066.07</v>
      </c>
      <c r="S347" s="295">
        <v>19362066.07</v>
      </c>
      <c r="T347" s="295">
        <v>19362066.07</v>
      </c>
      <c r="U347" s="295">
        <v>19362066.07</v>
      </c>
      <c r="V347" s="295">
        <v>19362066.07</v>
      </c>
      <c r="W347" s="295">
        <v>19362066.07</v>
      </c>
      <c r="X347" s="295">
        <v>19362066.07</v>
      </c>
      <c r="Y347" s="295">
        <v>19362066.07</v>
      </c>
      <c r="Z347" s="295">
        <v>19362066.07</v>
      </c>
      <c r="AA347" s="295">
        <v>19362066.07</v>
      </c>
      <c r="AB347" s="295">
        <v>19362066.07</v>
      </c>
      <c r="AC347" s="295">
        <f t="shared" si="50"/>
        <v>232344792.83999994</v>
      </c>
      <c r="AE347" s="305">
        <v>61011.44</v>
      </c>
      <c r="AF347" s="305">
        <v>60984.32</v>
      </c>
      <c r="AG347" s="305">
        <v>60941.66</v>
      </c>
      <c r="AH347" s="305">
        <v>60902.23</v>
      </c>
      <c r="AI347" s="305">
        <v>60902.23</v>
      </c>
      <c r="AJ347" s="305">
        <v>60704.34</v>
      </c>
      <c r="AK347" s="305">
        <f t="shared" si="51"/>
        <v>60506.46</v>
      </c>
      <c r="AL347" s="305">
        <f t="shared" si="51"/>
        <v>60506.46</v>
      </c>
      <c r="AM347" s="305">
        <f t="shared" si="51"/>
        <v>60506.46</v>
      </c>
      <c r="AN347" s="305">
        <f t="shared" si="51"/>
        <v>60506.46</v>
      </c>
      <c r="AO347" s="305">
        <f t="shared" si="51"/>
        <v>60506.46</v>
      </c>
      <c r="AP347" s="305">
        <f t="shared" si="51"/>
        <v>60506.46</v>
      </c>
      <c r="AQ347" s="295">
        <f t="shared" si="52"/>
        <v>728484.97999999986</v>
      </c>
      <c r="AR347" s="305">
        <f t="shared" si="55"/>
        <v>174904</v>
      </c>
      <c r="AS347" s="305">
        <f t="shared" si="55"/>
        <v>174904</v>
      </c>
      <c r="AT347" s="305">
        <f t="shared" si="55"/>
        <v>174904</v>
      </c>
      <c r="AU347" s="305">
        <f t="shared" si="54"/>
        <v>174904</v>
      </c>
      <c r="AV347" s="305">
        <f t="shared" si="54"/>
        <v>174904</v>
      </c>
      <c r="AW347" s="305">
        <f t="shared" si="54"/>
        <v>174904</v>
      </c>
      <c r="AX347" s="305">
        <f t="shared" si="48"/>
        <v>174904</v>
      </c>
      <c r="AY347" s="305">
        <f t="shared" si="48"/>
        <v>174904</v>
      </c>
      <c r="AZ347" s="305">
        <f t="shared" si="48"/>
        <v>174904</v>
      </c>
      <c r="BA347" s="305">
        <f t="shared" si="48"/>
        <v>174904</v>
      </c>
      <c r="BB347" s="305">
        <f t="shared" si="48"/>
        <v>174904</v>
      </c>
      <c r="BC347" s="305">
        <f t="shared" si="48"/>
        <v>174904</v>
      </c>
      <c r="BD347" s="295">
        <f t="shared" si="53"/>
        <v>2098848</v>
      </c>
    </row>
    <row r="348" spans="1:58" x14ac:dyDescent="0.3">
      <c r="A348" s="293" t="s">
        <v>746</v>
      </c>
      <c r="B348" s="304">
        <v>3.7499999999999999E-2</v>
      </c>
      <c r="C348" s="304">
        <v>0.1084</v>
      </c>
      <c r="D348" s="295">
        <v>382484.28</v>
      </c>
      <c r="E348" s="295">
        <v>382484.28</v>
      </c>
      <c r="F348" s="295">
        <v>382484.28</v>
      </c>
      <c r="G348" s="295">
        <v>382484.28</v>
      </c>
      <c r="H348" s="295">
        <v>382484.28</v>
      </c>
      <c r="I348" s="295">
        <v>382484.28</v>
      </c>
      <c r="J348" s="295">
        <v>382484.28</v>
      </c>
      <c r="K348" s="295">
        <v>382484.28</v>
      </c>
      <c r="L348" s="295">
        <v>382484.28</v>
      </c>
      <c r="M348" s="295">
        <v>382484.28</v>
      </c>
      <c r="N348" s="295">
        <v>382484.28</v>
      </c>
      <c r="O348" s="295">
        <v>382484.28</v>
      </c>
      <c r="P348" s="295">
        <f t="shared" si="49"/>
        <v>4589811.3600000013</v>
      </c>
      <c r="Q348" s="295">
        <v>382484.28</v>
      </c>
      <c r="R348" s="295">
        <v>382484.28</v>
      </c>
      <c r="S348" s="295">
        <v>382484.28</v>
      </c>
      <c r="T348" s="295">
        <v>382484.28</v>
      </c>
      <c r="U348" s="295">
        <v>382484.28</v>
      </c>
      <c r="V348" s="295">
        <v>382484.28</v>
      </c>
      <c r="W348" s="295">
        <v>382484.28</v>
      </c>
      <c r="X348" s="295">
        <v>382484.28</v>
      </c>
      <c r="Y348" s="295">
        <v>382484.28</v>
      </c>
      <c r="Z348" s="295">
        <v>382484.28</v>
      </c>
      <c r="AA348" s="295">
        <v>382484.28</v>
      </c>
      <c r="AB348" s="295">
        <v>382484.28</v>
      </c>
      <c r="AC348" s="295">
        <f t="shared" si="50"/>
        <v>4589811.3600000013</v>
      </c>
      <c r="AE348" s="305">
        <v>1195.26</v>
      </c>
      <c r="AF348" s="305">
        <v>1195.26</v>
      </c>
      <c r="AG348" s="305">
        <v>1195.26</v>
      </c>
      <c r="AH348" s="305">
        <v>1195.26</v>
      </c>
      <c r="AI348" s="305">
        <v>1195.26</v>
      </c>
      <c r="AJ348" s="305">
        <v>1195.26</v>
      </c>
      <c r="AK348" s="305">
        <f t="shared" si="51"/>
        <v>1195.26</v>
      </c>
      <c r="AL348" s="305">
        <f t="shared" si="51"/>
        <v>1195.26</v>
      </c>
      <c r="AM348" s="305">
        <f t="shared" si="51"/>
        <v>1195.26</v>
      </c>
      <c r="AN348" s="305">
        <f t="shared" si="51"/>
        <v>1195.26</v>
      </c>
      <c r="AO348" s="305">
        <f t="shared" si="51"/>
        <v>1195.26</v>
      </c>
      <c r="AP348" s="305">
        <f t="shared" si="51"/>
        <v>1195.26</v>
      </c>
      <c r="AQ348" s="295">
        <f t="shared" si="52"/>
        <v>14343.12</v>
      </c>
      <c r="AR348" s="305">
        <f t="shared" si="55"/>
        <v>3455.11</v>
      </c>
      <c r="AS348" s="305">
        <f t="shared" si="55"/>
        <v>3455.11</v>
      </c>
      <c r="AT348" s="305">
        <f t="shared" si="55"/>
        <v>3455.11</v>
      </c>
      <c r="AU348" s="305">
        <f t="shared" si="54"/>
        <v>3455.11</v>
      </c>
      <c r="AV348" s="305">
        <f t="shared" si="54"/>
        <v>3455.11</v>
      </c>
      <c r="AW348" s="305">
        <f t="shared" si="54"/>
        <v>3455.11</v>
      </c>
      <c r="AX348" s="305">
        <f t="shared" si="48"/>
        <v>3455.11</v>
      </c>
      <c r="AY348" s="305">
        <f t="shared" si="48"/>
        <v>3455.11</v>
      </c>
      <c r="AZ348" s="305">
        <f t="shared" si="48"/>
        <v>3455.11</v>
      </c>
      <c r="BA348" s="305">
        <f t="shared" si="48"/>
        <v>3455.11</v>
      </c>
      <c r="BB348" s="305">
        <f t="shared" si="48"/>
        <v>3455.11</v>
      </c>
      <c r="BC348" s="305">
        <f t="shared" si="48"/>
        <v>3455.11</v>
      </c>
      <c r="BD348" s="295">
        <f t="shared" si="53"/>
        <v>41461.32</v>
      </c>
    </row>
    <row r="349" spans="1:58" x14ac:dyDescent="0.3">
      <c r="A349" s="293" t="s">
        <v>747</v>
      </c>
      <c r="B349" s="304">
        <v>5.7000000000000002E-2</v>
      </c>
      <c r="C349" s="304">
        <v>0.14080000000000001</v>
      </c>
      <c r="D349" s="295">
        <v>6120105.2800000003</v>
      </c>
      <c r="E349" s="295">
        <v>6299961.21</v>
      </c>
      <c r="F349" s="295">
        <v>6471582.7699999996</v>
      </c>
      <c r="G349" s="295">
        <v>6598405.7000000002</v>
      </c>
      <c r="H349" s="295">
        <v>6712250.9699999997</v>
      </c>
      <c r="I349" s="295">
        <v>6801544.96</v>
      </c>
      <c r="J349" s="295">
        <v>6933451.8300000001</v>
      </c>
      <c r="K349" s="295">
        <v>7180544.5</v>
      </c>
      <c r="L349" s="295">
        <v>7351340.1200000001</v>
      </c>
      <c r="M349" s="295">
        <v>7684454.2400000002</v>
      </c>
      <c r="N349" s="295">
        <v>8028475.29</v>
      </c>
      <c r="O349" s="295">
        <v>8216161.3899999997</v>
      </c>
      <c r="P349" s="295">
        <f t="shared" si="49"/>
        <v>84398278.25999999</v>
      </c>
      <c r="Q349" s="295">
        <v>9187999.9449999984</v>
      </c>
      <c r="R349" s="295">
        <v>9304890.6899999995</v>
      </c>
      <c r="S349" s="295">
        <v>9409462.9049999975</v>
      </c>
      <c r="T349" s="295">
        <v>9539556.1349999979</v>
      </c>
      <c r="U349" s="295">
        <v>9671342.1999999993</v>
      </c>
      <c r="V349" s="295">
        <v>9804780.1999999993</v>
      </c>
      <c r="W349" s="295">
        <v>9946831.7349999994</v>
      </c>
      <c r="X349" s="295">
        <v>10100474.865</v>
      </c>
      <c r="Y349" s="295">
        <v>10250123.319999998</v>
      </c>
      <c r="Z349" s="295">
        <v>10426635.949999997</v>
      </c>
      <c r="AA349" s="295">
        <v>10599675.874999998</v>
      </c>
      <c r="AB349" s="295">
        <v>10738090.805</v>
      </c>
      <c r="AC349" s="295">
        <f t="shared" si="50"/>
        <v>118979864.625</v>
      </c>
      <c r="AE349" s="305">
        <v>29070.5</v>
      </c>
      <c r="AF349" s="305">
        <v>29924.82</v>
      </c>
      <c r="AG349" s="305">
        <v>30740.02</v>
      </c>
      <c r="AH349" s="305">
        <v>31342.43</v>
      </c>
      <c r="AI349" s="305">
        <v>31883.19</v>
      </c>
      <c r="AJ349" s="305">
        <v>32307.34</v>
      </c>
      <c r="AK349" s="305">
        <f t="shared" si="51"/>
        <v>32933.9</v>
      </c>
      <c r="AL349" s="305">
        <f t="shared" si="51"/>
        <v>34107.589999999997</v>
      </c>
      <c r="AM349" s="305">
        <f t="shared" si="51"/>
        <v>34918.870000000003</v>
      </c>
      <c r="AN349" s="305">
        <f t="shared" si="51"/>
        <v>36501.160000000003</v>
      </c>
      <c r="AO349" s="305">
        <f t="shared" si="51"/>
        <v>38135.26</v>
      </c>
      <c r="AP349" s="305">
        <f t="shared" si="51"/>
        <v>39026.769999999997</v>
      </c>
      <c r="AQ349" s="295">
        <f t="shared" si="52"/>
        <v>400891.85</v>
      </c>
      <c r="AR349" s="305">
        <f t="shared" si="55"/>
        <v>107805.87</v>
      </c>
      <c r="AS349" s="305">
        <f t="shared" si="55"/>
        <v>109177.38</v>
      </c>
      <c r="AT349" s="305">
        <f t="shared" si="55"/>
        <v>110404.36</v>
      </c>
      <c r="AU349" s="305">
        <f t="shared" si="54"/>
        <v>111930.79</v>
      </c>
      <c r="AV349" s="305">
        <f t="shared" si="54"/>
        <v>113477.08</v>
      </c>
      <c r="AW349" s="305">
        <f t="shared" si="54"/>
        <v>115042.75</v>
      </c>
      <c r="AX349" s="305">
        <f t="shared" si="48"/>
        <v>116709.49</v>
      </c>
      <c r="AY349" s="305">
        <f t="shared" si="48"/>
        <v>118512.24</v>
      </c>
      <c r="AZ349" s="305">
        <f t="shared" si="48"/>
        <v>120268.11</v>
      </c>
      <c r="BA349" s="305">
        <f t="shared" si="48"/>
        <v>122339.2</v>
      </c>
      <c r="BB349" s="305">
        <f t="shared" si="48"/>
        <v>124369.53</v>
      </c>
      <c r="BC349" s="305">
        <f t="shared" si="48"/>
        <v>125993.60000000001</v>
      </c>
      <c r="BD349" s="295">
        <f t="shared" si="53"/>
        <v>1396030.4000000001</v>
      </c>
      <c r="BF349" s="305">
        <f>BD349</f>
        <v>1396030.4000000001</v>
      </c>
    </row>
    <row r="350" spans="1:58" x14ac:dyDescent="0.3">
      <c r="A350" s="293" t="s">
        <v>748</v>
      </c>
      <c r="B350" s="304">
        <v>0</v>
      </c>
      <c r="C350" s="304">
        <v>0</v>
      </c>
      <c r="D350" s="295">
        <v>0</v>
      </c>
      <c r="E350" s="295">
        <v>0</v>
      </c>
      <c r="F350" s="295">
        <v>0</v>
      </c>
      <c r="G350" s="295">
        <v>0</v>
      </c>
      <c r="H350" s="295">
        <v>0</v>
      </c>
      <c r="I350" s="295">
        <v>0</v>
      </c>
      <c r="J350" s="295">
        <v>0</v>
      </c>
      <c r="K350" s="295">
        <v>0</v>
      </c>
      <c r="L350" s="295">
        <v>0</v>
      </c>
      <c r="M350" s="295">
        <v>0</v>
      </c>
      <c r="N350" s="295">
        <v>0</v>
      </c>
      <c r="O350" s="295">
        <v>0</v>
      </c>
      <c r="P350" s="295">
        <f t="shared" si="49"/>
        <v>0</v>
      </c>
      <c r="Q350" s="295">
        <v>69835.5</v>
      </c>
      <c r="R350" s="295">
        <v>149647.5</v>
      </c>
      <c r="S350" s="295">
        <v>169600.5</v>
      </c>
      <c r="T350" s="295">
        <v>189553.5</v>
      </c>
      <c r="U350" s="295">
        <v>209506.5</v>
      </c>
      <c r="V350" s="295">
        <v>229459.5</v>
      </c>
      <c r="W350" s="295">
        <v>250951.125</v>
      </c>
      <c r="X350" s="295">
        <v>273981.375</v>
      </c>
      <c r="Y350" s="295">
        <v>297011.625</v>
      </c>
      <c r="Z350" s="295">
        <v>320041.875</v>
      </c>
      <c r="AA350" s="295">
        <v>343072.125</v>
      </c>
      <c r="AB350" s="295">
        <v>366102.375</v>
      </c>
      <c r="AC350" s="295">
        <f t="shared" si="50"/>
        <v>2868763.5</v>
      </c>
      <c r="AE350" s="305">
        <v>0</v>
      </c>
      <c r="AF350" s="305">
        <v>0</v>
      </c>
      <c r="AG350" s="305">
        <v>0</v>
      </c>
      <c r="AH350" s="305">
        <v>0</v>
      </c>
      <c r="AI350" s="305">
        <v>0</v>
      </c>
      <c r="AJ350" s="305">
        <v>0</v>
      </c>
      <c r="AK350" s="305">
        <f t="shared" si="51"/>
        <v>0</v>
      </c>
      <c r="AL350" s="305">
        <f t="shared" si="51"/>
        <v>0</v>
      </c>
      <c r="AM350" s="305">
        <f t="shared" si="51"/>
        <v>0</v>
      </c>
      <c r="AN350" s="305">
        <f t="shared" si="51"/>
        <v>0</v>
      </c>
      <c r="AO350" s="305">
        <f t="shared" si="51"/>
        <v>0</v>
      </c>
      <c r="AP350" s="305">
        <f t="shared" si="51"/>
        <v>0</v>
      </c>
      <c r="AQ350" s="295">
        <f t="shared" si="52"/>
        <v>0</v>
      </c>
      <c r="AR350" s="305">
        <f t="shared" si="55"/>
        <v>0</v>
      </c>
      <c r="AS350" s="305">
        <f t="shared" si="55"/>
        <v>0</v>
      </c>
      <c r="AT350" s="305">
        <f t="shared" si="55"/>
        <v>0</v>
      </c>
      <c r="AU350" s="305">
        <f t="shared" si="54"/>
        <v>0</v>
      </c>
      <c r="AV350" s="305">
        <f t="shared" si="54"/>
        <v>0</v>
      </c>
      <c r="AW350" s="305">
        <f t="shared" si="54"/>
        <v>0</v>
      </c>
      <c r="AX350" s="305">
        <f t="shared" si="48"/>
        <v>0</v>
      </c>
      <c r="AY350" s="305">
        <f t="shared" si="48"/>
        <v>0</v>
      </c>
      <c r="AZ350" s="305">
        <f t="shared" si="48"/>
        <v>0</v>
      </c>
      <c r="BA350" s="305">
        <f t="shared" si="48"/>
        <v>0</v>
      </c>
      <c r="BB350" s="305">
        <f t="shared" si="48"/>
        <v>0</v>
      </c>
      <c r="BC350" s="305">
        <f t="shared" si="48"/>
        <v>0</v>
      </c>
      <c r="BD350" s="295">
        <f t="shared" si="53"/>
        <v>0</v>
      </c>
    </row>
    <row r="351" spans="1:58" x14ac:dyDescent="0.3">
      <c r="A351" s="293" t="s">
        <v>749</v>
      </c>
      <c r="B351" s="304">
        <v>0</v>
      </c>
      <c r="C351" s="304">
        <v>0</v>
      </c>
      <c r="D351" s="295">
        <v>963468.66</v>
      </c>
      <c r="E351" s="295">
        <v>963468.66</v>
      </c>
      <c r="F351" s="295">
        <v>963468.66</v>
      </c>
      <c r="G351" s="295">
        <v>963468.66</v>
      </c>
      <c r="H351" s="295">
        <v>963468.66</v>
      </c>
      <c r="I351" s="295">
        <v>963468.66</v>
      </c>
      <c r="J351" s="295">
        <v>963468.66</v>
      </c>
      <c r="K351" s="295">
        <v>963468.66</v>
      </c>
      <c r="L351" s="295">
        <v>963468.66</v>
      </c>
      <c r="M351" s="295">
        <v>963468.66</v>
      </c>
      <c r="N351" s="295">
        <v>963468.66</v>
      </c>
      <c r="O351" s="295">
        <v>963468.66</v>
      </c>
      <c r="P351" s="295">
        <f t="shared" si="49"/>
        <v>11561623.92</v>
      </c>
      <c r="Q351" s="295">
        <v>963468.66</v>
      </c>
      <c r="R351" s="295">
        <v>963468.66</v>
      </c>
      <c r="S351" s="295">
        <v>963468.66</v>
      </c>
      <c r="T351" s="295">
        <v>963468.66</v>
      </c>
      <c r="U351" s="295">
        <v>963468.66</v>
      </c>
      <c r="V351" s="295">
        <v>963468.66</v>
      </c>
      <c r="W351" s="295">
        <v>963468.66</v>
      </c>
      <c r="X351" s="295">
        <v>963468.66</v>
      </c>
      <c r="Y351" s="295">
        <v>963468.66</v>
      </c>
      <c r="Z351" s="295">
        <v>963468.66</v>
      </c>
      <c r="AA351" s="295">
        <v>963468.66</v>
      </c>
      <c r="AB351" s="295">
        <v>963468.66</v>
      </c>
      <c r="AC351" s="295">
        <f t="shared" si="50"/>
        <v>11561623.92</v>
      </c>
      <c r="AE351" s="305">
        <v>0</v>
      </c>
      <c r="AF351" s="305">
        <v>0</v>
      </c>
      <c r="AG351" s="305">
        <v>0</v>
      </c>
      <c r="AH351" s="305">
        <v>0</v>
      </c>
      <c r="AI351" s="305">
        <v>0</v>
      </c>
      <c r="AJ351" s="305">
        <v>0</v>
      </c>
      <c r="AK351" s="305">
        <f t="shared" si="51"/>
        <v>0</v>
      </c>
      <c r="AL351" s="305">
        <f t="shared" si="51"/>
        <v>0</v>
      </c>
      <c r="AM351" s="305">
        <f t="shared" si="51"/>
        <v>0</v>
      </c>
      <c r="AN351" s="305">
        <f t="shared" si="51"/>
        <v>0</v>
      </c>
      <c r="AO351" s="305">
        <f t="shared" si="51"/>
        <v>0</v>
      </c>
      <c r="AP351" s="305">
        <f t="shared" si="51"/>
        <v>0</v>
      </c>
      <c r="AQ351" s="295">
        <f t="shared" si="52"/>
        <v>0</v>
      </c>
      <c r="AR351" s="305">
        <f t="shared" si="55"/>
        <v>0</v>
      </c>
      <c r="AS351" s="305">
        <f t="shared" si="55"/>
        <v>0</v>
      </c>
      <c r="AT351" s="305">
        <f t="shared" si="55"/>
        <v>0</v>
      </c>
      <c r="AU351" s="305">
        <f t="shared" si="54"/>
        <v>0</v>
      </c>
      <c r="AV351" s="305">
        <f t="shared" si="54"/>
        <v>0</v>
      </c>
      <c r="AW351" s="305">
        <f t="shared" si="54"/>
        <v>0</v>
      </c>
      <c r="AX351" s="305">
        <f t="shared" si="48"/>
        <v>0</v>
      </c>
      <c r="AY351" s="305">
        <f t="shared" si="48"/>
        <v>0</v>
      </c>
      <c r="AZ351" s="305">
        <f t="shared" si="48"/>
        <v>0</v>
      </c>
      <c r="BA351" s="305">
        <f t="shared" si="48"/>
        <v>0</v>
      </c>
      <c r="BB351" s="305">
        <f t="shared" si="48"/>
        <v>0</v>
      </c>
      <c r="BC351" s="305">
        <f t="shared" si="48"/>
        <v>0</v>
      </c>
      <c r="BD351" s="295">
        <f t="shared" si="53"/>
        <v>0</v>
      </c>
    </row>
    <row r="352" spans="1:58" x14ac:dyDescent="0.3">
      <c r="A352" s="293" t="s">
        <v>750</v>
      </c>
      <c r="B352" s="304">
        <v>0</v>
      </c>
      <c r="C352" s="304">
        <v>0</v>
      </c>
      <c r="D352" s="295">
        <v>7844.44</v>
      </c>
      <c r="E352" s="295">
        <v>7844.44</v>
      </c>
      <c r="F352" s="295">
        <v>7844.44</v>
      </c>
      <c r="G352" s="295">
        <v>7844.44</v>
      </c>
      <c r="H352" s="295">
        <v>7844.44</v>
      </c>
      <c r="I352" s="295">
        <v>7844.44</v>
      </c>
      <c r="J352" s="295">
        <v>7844.44</v>
      </c>
      <c r="K352" s="295">
        <v>7844.44</v>
      </c>
      <c r="L352" s="295">
        <v>7844.44</v>
      </c>
      <c r="M352" s="295">
        <v>7844.44</v>
      </c>
      <c r="N352" s="295">
        <v>7844.44</v>
      </c>
      <c r="O352" s="295">
        <v>7844.44</v>
      </c>
      <c r="P352" s="295">
        <f t="shared" si="49"/>
        <v>94133.280000000013</v>
      </c>
      <c r="Q352" s="295">
        <v>7844.44</v>
      </c>
      <c r="R352" s="295">
        <v>7844.44</v>
      </c>
      <c r="S352" s="295">
        <v>7844.44</v>
      </c>
      <c r="T352" s="295">
        <v>7844.44</v>
      </c>
      <c r="U352" s="295">
        <v>7844.44</v>
      </c>
      <c r="V352" s="295">
        <v>7844.44</v>
      </c>
      <c r="W352" s="295">
        <v>7844.44</v>
      </c>
      <c r="X352" s="295">
        <v>7844.44</v>
      </c>
      <c r="Y352" s="295">
        <v>7844.44</v>
      </c>
      <c r="Z352" s="295">
        <v>7844.44</v>
      </c>
      <c r="AA352" s="295">
        <v>7844.44</v>
      </c>
      <c r="AB352" s="295">
        <v>7844.44</v>
      </c>
      <c r="AC352" s="295">
        <f t="shared" si="50"/>
        <v>94133.280000000013</v>
      </c>
      <c r="AE352" s="305">
        <v>0</v>
      </c>
      <c r="AF352" s="305">
        <v>0</v>
      </c>
      <c r="AG352" s="305">
        <v>0</v>
      </c>
      <c r="AH352" s="305">
        <v>0</v>
      </c>
      <c r="AI352" s="305">
        <v>0</v>
      </c>
      <c r="AJ352" s="305">
        <v>0</v>
      </c>
      <c r="AK352" s="305">
        <f t="shared" si="51"/>
        <v>0</v>
      </c>
      <c r="AL352" s="305">
        <f t="shared" si="51"/>
        <v>0</v>
      </c>
      <c r="AM352" s="305">
        <f t="shared" si="51"/>
        <v>0</v>
      </c>
      <c r="AN352" s="305">
        <f t="shared" si="51"/>
        <v>0</v>
      </c>
      <c r="AO352" s="305">
        <f t="shared" si="51"/>
        <v>0</v>
      </c>
      <c r="AP352" s="305">
        <f t="shared" si="51"/>
        <v>0</v>
      </c>
      <c r="AQ352" s="295">
        <f t="shared" si="52"/>
        <v>0</v>
      </c>
      <c r="AR352" s="305">
        <f t="shared" si="55"/>
        <v>0</v>
      </c>
      <c r="AS352" s="305">
        <f t="shared" si="55"/>
        <v>0</v>
      </c>
      <c r="AT352" s="305">
        <f t="shared" si="55"/>
        <v>0</v>
      </c>
      <c r="AU352" s="305">
        <f t="shared" si="54"/>
        <v>0</v>
      </c>
      <c r="AV352" s="305">
        <f t="shared" si="54"/>
        <v>0</v>
      </c>
      <c r="AW352" s="305">
        <f t="shared" si="54"/>
        <v>0</v>
      </c>
      <c r="AX352" s="305">
        <f t="shared" si="48"/>
        <v>0</v>
      </c>
      <c r="AY352" s="305">
        <f t="shared" si="48"/>
        <v>0</v>
      </c>
      <c r="AZ352" s="305">
        <f t="shared" si="48"/>
        <v>0</v>
      </c>
      <c r="BA352" s="305">
        <f t="shared" si="48"/>
        <v>0</v>
      </c>
      <c r="BB352" s="305">
        <f t="shared" si="48"/>
        <v>0</v>
      </c>
      <c r="BC352" s="305">
        <f t="shared" si="48"/>
        <v>0</v>
      </c>
      <c r="BD352" s="295">
        <f t="shared" si="53"/>
        <v>0</v>
      </c>
      <c r="BE352" s="307"/>
      <c r="BF352" s="307"/>
    </row>
    <row r="353" spans="4:58" x14ac:dyDescent="0.3">
      <c r="D353" s="308">
        <v>8487017277.1599989</v>
      </c>
      <c r="E353" s="308">
        <v>8495161421.460001</v>
      </c>
      <c r="F353" s="308">
        <v>8503648255.3999977</v>
      </c>
      <c r="G353" s="308">
        <v>8522622754.0699997</v>
      </c>
      <c r="H353" s="308">
        <v>8549502856.5399952</v>
      </c>
      <c r="I353" s="308">
        <v>8568021451.5300007</v>
      </c>
      <c r="J353" s="308">
        <v>8655033853.8100014</v>
      </c>
      <c r="K353" s="308">
        <v>8754711067.1449966</v>
      </c>
      <c r="L353" s="308">
        <v>8786720293.9300003</v>
      </c>
      <c r="M353" s="308">
        <v>8843994735.0249977</v>
      </c>
      <c r="N353" s="308">
        <v>8894214307.4649982</v>
      </c>
      <c r="O353" s="308">
        <v>8902634960.6549969</v>
      </c>
      <c r="P353" s="308">
        <f>SUM(P5:P352)</f>
        <v>103963283234.19002</v>
      </c>
      <c r="Q353" s="308">
        <v>8996981906.5399952</v>
      </c>
      <c r="R353" s="308">
        <v>9018535329.4549999</v>
      </c>
      <c r="S353" s="308">
        <v>9040568868.5450001</v>
      </c>
      <c r="T353" s="308">
        <v>9067743376.0850029</v>
      </c>
      <c r="U353" s="308">
        <v>9102942344.8250008</v>
      </c>
      <c r="V353" s="308">
        <v>9159311160.6950073</v>
      </c>
      <c r="W353" s="308">
        <v>9206127986.005003</v>
      </c>
      <c r="X353" s="308">
        <v>9214561779.2800045</v>
      </c>
      <c r="Y353" s="308">
        <v>9226586390.8300018</v>
      </c>
      <c r="Z353" s="308">
        <v>9245372008.4350014</v>
      </c>
      <c r="AA353" s="308">
        <v>9262901506.6450024</v>
      </c>
      <c r="AB353" s="308">
        <v>9281360471.5400047</v>
      </c>
      <c r="AC353" s="308">
        <f>SUM(AC5:AC352)</f>
        <v>109822993128.88004</v>
      </c>
      <c r="AD353" s="308">
        <v>0</v>
      </c>
      <c r="AE353" s="308">
        <f t="shared" ref="AE353:AP353" si="56">SUM(AE5:AE352)</f>
        <v>19353857.850000013</v>
      </c>
      <c r="AF353" s="308">
        <f t="shared" si="56"/>
        <v>19353188.510000005</v>
      </c>
      <c r="AG353" s="308">
        <f t="shared" si="56"/>
        <v>19359133.710000001</v>
      </c>
      <c r="AH353" s="308">
        <f t="shared" si="56"/>
        <v>19405656.830000017</v>
      </c>
      <c r="AI353" s="308">
        <f t="shared" si="56"/>
        <v>19456507.130000006</v>
      </c>
      <c r="AJ353" s="308">
        <f t="shared" si="56"/>
        <v>19498160.830000017</v>
      </c>
      <c r="AK353" s="308">
        <f t="shared" si="56"/>
        <v>19679687.370000012</v>
      </c>
      <c r="AL353" s="308">
        <f t="shared" si="56"/>
        <v>19875793.610000007</v>
      </c>
      <c r="AM353" s="308">
        <f t="shared" si="56"/>
        <v>19938641.990000006</v>
      </c>
      <c r="AN353" s="308">
        <f t="shared" si="56"/>
        <v>20140570.489999998</v>
      </c>
      <c r="AO353" s="308">
        <f t="shared" si="56"/>
        <v>20322981.200000014</v>
      </c>
      <c r="AP353" s="308">
        <f t="shared" si="56"/>
        <v>20336645.40000001</v>
      </c>
      <c r="AQ353" s="308">
        <f>SUM(AQ5:AQ352)</f>
        <v>236720824.92000008</v>
      </c>
      <c r="AR353" s="308">
        <f t="shared" ref="AR353:BC353" si="57">SUM(AR5:AR352)</f>
        <v>25579755.739999995</v>
      </c>
      <c r="AS353" s="308">
        <f t="shared" si="57"/>
        <v>25683310.100000001</v>
      </c>
      <c r="AT353" s="308">
        <f t="shared" si="57"/>
        <v>25808108.230000008</v>
      </c>
      <c r="AU353" s="308">
        <f t="shared" si="57"/>
        <v>25896087.339999985</v>
      </c>
      <c r="AV353" s="308">
        <f t="shared" si="57"/>
        <v>26017740.580000002</v>
      </c>
      <c r="AW353" s="308">
        <f t="shared" si="57"/>
        <v>26193966.660000011</v>
      </c>
      <c r="AX353" s="308">
        <f t="shared" si="57"/>
        <v>26333714.219999999</v>
      </c>
      <c r="AY353" s="308">
        <f t="shared" si="57"/>
        <v>26354412.280000005</v>
      </c>
      <c r="AZ353" s="308">
        <f t="shared" si="57"/>
        <v>26385567.529999994</v>
      </c>
      <c r="BA353" s="308">
        <f t="shared" si="57"/>
        <v>26441079.669999994</v>
      </c>
      <c r="BB353" s="308">
        <f t="shared" si="57"/>
        <v>26485353.050000004</v>
      </c>
      <c r="BC353" s="308">
        <f t="shared" si="57"/>
        <v>26545303.510000009</v>
      </c>
      <c r="BD353" s="308">
        <f>SUM(BD5:BD352)</f>
        <v>313724398.90999979</v>
      </c>
      <c r="BE353" s="309">
        <f>SUM(BE5:BE352)</f>
        <v>55611897.159999996</v>
      </c>
      <c r="BF353" s="309">
        <f>SUM(BF5:BF352)</f>
        <v>1455909.4400000002</v>
      </c>
    </row>
    <row r="354" spans="4:58" x14ac:dyDescent="0.3">
      <c r="AR354" s="308"/>
      <c r="AS354" s="308"/>
      <c r="AT354" s="308"/>
      <c r="AU354" s="308"/>
      <c r="AV354" s="308"/>
      <c r="AW354" s="308"/>
      <c r="AX354" s="308"/>
      <c r="AY354" s="308"/>
      <c r="AZ354" s="308"/>
      <c r="BA354" s="308"/>
      <c r="BB354" s="308"/>
      <c r="BC354" s="308"/>
      <c r="BD354" s="308"/>
    </row>
    <row r="355" spans="4:58" x14ac:dyDescent="0.3">
      <c r="AR355" s="305"/>
      <c r="BD355" s="305"/>
    </row>
    <row r="360" spans="4:58" x14ac:dyDescent="0.3">
      <c r="BD360" s="293" t="s">
        <v>759</v>
      </c>
      <c r="BE360" s="310">
        <v>55611898</v>
      </c>
      <c r="BF360" s="310">
        <v>1455910</v>
      </c>
    </row>
    <row r="363" spans="4:58" x14ac:dyDescent="0.3">
      <c r="BD363" s="293" t="s">
        <v>760</v>
      </c>
      <c r="BE363" s="305">
        <f>BE360-BE353</f>
        <v>0.84000000357627869</v>
      </c>
      <c r="BF363" s="305">
        <f>BF360-BF353</f>
        <v>0.55999999982304871</v>
      </c>
    </row>
  </sheetData>
  <pageMargins left="0.7" right="0.7" top="0.75" bottom="0.75" header="0.3" footer="0.3"/>
  <pageSetup scale="30" fitToWidth="4" fitToHeight="0" orientation="landscape" r:id="rId1"/>
  <colBreaks count="3" manualBreakCount="3">
    <brk id="16" max="1048575" man="1"/>
    <brk id="29" max="1048575" man="1"/>
    <brk id="43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63"/>
  <sheetViews>
    <sheetView zoomScale="90" zoomScaleNormal="90" zoomScaleSheetLayoutView="70" workbookViewId="0">
      <pane xSplit="4" ySplit="4" topLeftCell="AZ335" activePane="bottomRight" state="frozen"/>
      <selection pane="topRight" activeCell="D1" sqref="D1"/>
      <selection pane="bottomLeft" activeCell="A5" sqref="A5"/>
      <selection pane="bottomRight" activeCell="BA355" sqref="BA355"/>
    </sheetView>
  </sheetViews>
  <sheetFormatPr defaultColWidth="9.109375" defaultRowHeight="15.6" x14ac:dyDescent="0.3"/>
  <cols>
    <col min="1" max="1" width="43" style="313" bestFit="1" customWidth="1"/>
    <col min="2" max="2" width="13" style="312" bestFit="1" customWidth="1"/>
    <col min="3" max="3" width="13" style="312" customWidth="1"/>
    <col min="4" max="4" width="13.109375" style="312" customWidth="1"/>
    <col min="5" max="5" width="23.44140625" style="313" bestFit="1" customWidth="1"/>
    <col min="6" max="6" width="20.109375" style="313" bestFit="1" customWidth="1"/>
    <col min="7" max="7" width="19.88671875" style="313" bestFit="1" customWidth="1"/>
    <col min="8" max="8" width="20" style="313" bestFit="1" customWidth="1"/>
    <col min="9" max="9" width="20.109375" style="313" bestFit="1" customWidth="1"/>
    <col min="10" max="10" width="19.88671875" style="313" bestFit="1" customWidth="1"/>
    <col min="11" max="16" width="19.88671875" style="313" customWidth="1"/>
    <col min="17" max="17" width="29.109375" style="313" bestFit="1" customWidth="1"/>
    <col min="18" max="29" width="19.88671875" style="313" customWidth="1"/>
    <col min="30" max="30" width="21" style="313" bestFit="1" customWidth="1"/>
    <col min="31" max="31" width="1.6640625" style="313" customWidth="1"/>
    <col min="32" max="32" width="16.88671875" style="313" customWidth="1"/>
    <col min="33" max="33" width="17.109375" style="313" customWidth="1"/>
    <col min="34" max="35" width="16.88671875" style="313" customWidth="1"/>
    <col min="36" max="36" width="17.109375" style="313" bestFit="1" customWidth="1"/>
    <col min="37" max="43" width="16.88671875" style="313" bestFit="1" customWidth="1"/>
    <col min="44" max="44" width="18.6640625" style="313" customWidth="1"/>
    <col min="45" max="56" width="16.88671875" style="313" bestFit="1" customWidth="1"/>
    <col min="57" max="57" width="18.6640625" style="313" customWidth="1"/>
    <col min="58" max="60" width="16.44140625" style="313" bestFit="1" customWidth="1"/>
    <col min="61" max="61" width="17" style="313" bestFit="1" customWidth="1"/>
    <col min="62" max="81" width="16.44140625" style="313" bestFit="1" customWidth="1"/>
    <col min="82" max="16384" width="9.109375" style="313"/>
  </cols>
  <sheetData>
    <row r="1" spans="1:90" x14ac:dyDescent="0.3">
      <c r="A1" s="311" t="s">
        <v>0</v>
      </c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R1" s="314"/>
      <c r="BE1" s="314"/>
    </row>
    <row r="2" spans="1:90" x14ac:dyDescent="0.3">
      <c r="A2" s="311" t="s">
        <v>391</v>
      </c>
      <c r="K2" s="295"/>
    </row>
    <row r="3" spans="1:90" x14ac:dyDescent="0.3">
      <c r="A3" s="311"/>
      <c r="B3" s="315"/>
      <c r="C3" s="296"/>
      <c r="D3" s="346" t="s">
        <v>778</v>
      </c>
      <c r="E3" s="316">
        <v>42430</v>
      </c>
      <c r="F3" s="316">
        <v>42461</v>
      </c>
      <c r="G3" s="316">
        <v>42491</v>
      </c>
      <c r="H3" s="316">
        <v>42522</v>
      </c>
      <c r="I3" s="316">
        <v>42552</v>
      </c>
      <c r="J3" s="316">
        <v>42583</v>
      </c>
      <c r="K3" s="316">
        <v>42614</v>
      </c>
      <c r="L3" s="316">
        <v>42644</v>
      </c>
      <c r="M3" s="316">
        <v>42675</v>
      </c>
      <c r="N3" s="316">
        <v>42705</v>
      </c>
      <c r="O3" s="316">
        <v>42736</v>
      </c>
      <c r="P3" s="316">
        <v>42767</v>
      </c>
      <c r="Q3" s="316" t="s">
        <v>392</v>
      </c>
      <c r="R3" s="316">
        <v>42917</v>
      </c>
      <c r="S3" s="316">
        <v>42948</v>
      </c>
      <c r="T3" s="316">
        <v>42979</v>
      </c>
      <c r="U3" s="316">
        <v>43009</v>
      </c>
      <c r="V3" s="316">
        <v>43040</v>
      </c>
      <c r="W3" s="316">
        <v>43070</v>
      </c>
      <c r="X3" s="316">
        <v>43101</v>
      </c>
      <c r="Y3" s="316">
        <v>43132</v>
      </c>
      <c r="Z3" s="316">
        <v>43160</v>
      </c>
      <c r="AA3" s="316">
        <v>43191</v>
      </c>
      <c r="AB3" s="316">
        <v>43221</v>
      </c>
      <c r="AC3" s="316">
        <v>43252</v>
      </c>
      <c r="AD3" s="316" t="s">
        <v>393</v>
      </c>
      <c r="AE3" s="316"/>
      <c r="AF3" s="316">
        <v>42430</v>
      </c>
      <c r="AG3" s="316">
        <v>42461</v>
      </c>
      <c r="AH3" s="316">
        <v>42491</v>
      </c>
      <c r="AI3" s="316">
        <v>42522</v>
      </c>
      <c r="AJ3" s="316">
        <v>42552</v>
      </c>
      <c r="AK3" s="316">
        <v>42583</v>
      </c>
      <c r="AL3" s="316">
        <v>42614</v>
      </c>
      <c r="AM3" s="316">
        <v>42644</v>
      </c>
      <c r="AN3" s="316">
        <v>42675</v>
      </c>
      <c r="AO3" s="316">
        <v>42705</v>
      </c>
      <c r="AP3" s="316">
        <v>42736</v>
      </c>
      <c r="AQ3" s="316">
        <v>42767</v>
      </c>
      <c r="AR3" s="316" t="s">
        <v>392</v>
      </c>
      <c r="AS3" s="316">
        <v>42917</v>
      </c>
      <c r="AT3" s="316">
        <v>42948</v>
      </c>
      <c r="AU3" s="316">
        <v>42979</v>
      </c>
      <c r="AV3" s="316">
        <v>43009</v>
      </c>
      <c r="AW3" s="316">
        <v>43040</v>
      </c>
      <c r="AX3" s="316">
        <v>43070</v>
      </c>
      <c r="AY3" s="316">
        <v>43101</v>
      </c>
      <c r="AZ3" s="316">
        <v>43132</v>
      </c>
      <c r="BA3" s="316">
        <v>43160</v>
      </c>
      <c r="BB3" s="316">
        <v>43191</v>
      </c>
      <c r="BC3" s="316">
        <v>43221</v>
      </c>
      <c r="BD3" s="316">
        <v>43252</v>
      </c>
      <c r="BE3" s="316" t="s">
        <v>393</v>
      </c>
    </row>
    <row r="4" spans="1:90" s="318" customFormat="1" ht="48.75" customHeight="1" x14ac:dyDescent="0.3">
      <c r="A4" s="298" t="s">
        <v>394</v>
      </c>
      <c r="B4" s="299" t="s">
        <v>395</v>
      </c>
      <c r="C4" s="299" t="s">
        <v>777</v>
      </c>
      <c r="D4" s="299" t="s">
        <v>776</v>
      </c>
      <c r="E4" s="300" t="s">
        <v>397</v>
      </c>
      <c r="F4" s="300" t="s">
        <v>397</v>
      </c>
      <c r="G4" s="300" t="s">
        <v>397</v>
      </c>
      <c r="H4" s="300" t="s">
        <v>397</v>
      </c>
      <c r="I4" s="300" t="s">
        <v>397</v>
      </c>
      <c r="J4" s="300" t="s">
        <v>397</v>
      </c>
      <c r="K4" s="300" t="s">
        <v>398</v>
      </c>
      <c r="L4" s="300" t="s">
        <v>398</v>
      </c>
      <c r="M4" s="300" t="s">
        <v>398</v>
      </c>
      <c r="N4" s="300" t="s">
        <v>398</v>
      </c>
      <c r="O4" s="300" t="s">
        <v>398</v>
      </c>
      <c r="P4" s="300" t="s">
        <v>398</v>
      </c>
      <c r="Q4" s="300" t="s">
        <v>398</v>
      </c>
      <c r="R4" s="300" t="s">
        <v>398</v>
      </c>
      <c r="S4" s="300" t="s">
        <v>398</v>
      </c>
      <c r="T4" s="300" t="s">
        <v>398</v>
      </c>
      <c r="U4" s="300" t="s">
        <v>398</v>
      </c>
      <c r="V4" s="300" t="s">
        <v>398</v>
      </c>
      <c r="W4" s="300" t="s">
        <v>398</v>
      </c>
      <c r="X4" s="300" t="s">
        <v>398</v>
      </c>
      <c r="Y4" s="300" t="s">
        <v>398</v>
      </c>
      <c r="Z4" s="300" t="s">
        <v>398</v>
      </c>
      <c r="AA4" s="300" t="s">
        <v>398</v>
      </c>
      <c r="AB4" s="300" t="s">
        <v>398</v>
      </c>
      <c r="AC4" s="300" t="s">
        <v>398</v>
      </c>
      <c r="AD4" s="300" t="s">
        <v>398</v>
      </c>
      <c r="AE4" s="300"/>
      <c r="AF4" s="301" t="s">
        <v>399</v>
      </c>
      <c r="AG4" s="301" t="s">
        <v>399</v>
      </c>
      <c r="AH4" s="301" t="s">
        <v>399</v>
      </c>
      <c r="AI4" s="301" t="s">
        <v>399</v>
      </c>
      <c r="AJ4" s="301" t="s">
        <v>399</v>
      </c>
      <c r="AK4" s="301" t="s">
        <v>399</v>
      </c>
      <c r="AL4" s="301" t="s">
        <v>400</v>
      </c>
      <c r="AM4" s="301" t="s">
        <v>400</v>
      </c>
      <c r="AN4" s="301" t="s">
        <v>400</v>
      </c>
      <c r="AO4" s="301" t="s">
        <v>400</v>
      </c>
      <c r="AP4" s="301" t="s">
        <v>400</v>
      </c>
      <c r="AQ4" s="301" t="s">
        <v>400</v>
      </c>
      <c r="AR4" s="300" t="s">
        <v>400</v>
      </c>
      <c r="AS4" s="301" t="s">
        <v>400</v>
      </c>
      <c r="AT4" s="301" t="s">
        <v>400</v>
      </c>
      <c r="AU4" s="301" t="s">
        <v>400</v>
      </c>
      <c r="AV4" s="301" t="s">
        <v>400</v>
      </c>
      <c r="AW4" s="301" t="s">
        <v>400</v>
      </c>
      <c r="AX4" s="301" t="s">
        <v>400</v>
      </c>
      <c r="AY4" s="301" t="s">
        <v>400</v>
      </c>
      <c r="AZ4" s="301" t="s">
        <v>400</v>
      </c>
      <c r="BA4" s="301" t="s">
        <v>400</v>
      </c>
      <c r="BB4" s="301" t="s">
        <v>400</v>
      </c>
      <c r="BC4" s="301" t="s">
        <v>400</v>
      </c>
      <c r="BD4" s="301" t="s">
        <v>400</v>
      </c>
      <c r="BE4" s="300" t="s">
        <v>400</v>
      </c>
      <c r="BF4" s="317" t="s">
        <v>401</v>
      </c>
      <c r="BG4" s="317" t="s">
        <v>402</v>
      </c>
    </row>
    <row r="5" spans="1:90" x14ac:dyDescent="0.3">
      <c r="A5" s="313" t="s">
        <v>403</v>
      </c>
      <c r="B5" s="304">
        <v>0</v>
      </c>
      <c r="C5" s="304">
        <v>0</v>
      </c>
      <c r="D5" s="304">
        <v>0</v>
      </c>
      <c r="E5" s="295">
        <v>39116.89</v>
      </c>
      <c r="F5" s="295">
        <v>39116.89</v>
      </c>
      <c r="G5" s="295">
        <v>39116.89</v>
      </c>
      <c r="H5" s="295">
        <v>39116.89</v>
      </c>
      <c r="I5" s="295">
        <v>39116.89</v>
      </c>
      <c r="J5" s="295">
        <v>39116.89</v>
      </c>
      <c r="K5" s="295">
        <v>39116.89</v>
      </c>
      <c r="L5" s="295">
        <v>39116.89</v>
      </c>
      <c r="M5" s="295">
        <v>39116.89</v>
      </c>
      <c r="N5" s="295">
        <v>39116.89</v>
      </c>
      <c r="O5" s="295">
        <v>39116.89</v>
      </c>
      <c r="P5" s="295">
        <v>39116.89</v>
      </c>
      <c r="Q5" s="295">
        <f>SUM(E5:P5)</f>
        <v>469402.68000000011</v>
      </c>
      <c r="R5" s="295">
        <v>39116.89</v>
      </c>
      <c r="S5" s="295">
        <v>39116.89</v>
      </c>
      <c r="T5" s="295">
        <v>39116.89</v>
      </c>
      <c r="U5" s="295">
        <v>39116.89</v>
      </c>
      <c r="V5" s="295">
        <v>39116.89</v>
      </c>
      <c r="W5" s="295">
        <v>39116.89</v>
      </c>
      <c r="X5" s="295">
        <v>39116.89</v>
      </c>
      <c r="Y5" s="295">
        <v>39116.89</v>
      </c>
      <c r="Z5" s="295">
        <v>39116.89</v>
      </c>
      <c r="AA5" s="295">
        <v>39116.89</v>
      </c>
      <c r="AB5" s="295">
        <v>39116.89</v>
      </c>
      <c r="AC5" s="295">
        <v>39116.89</v>
      </c>
      <c r="AD5" s="295">
        <f>SUM(R5:AC5)</f>
        <v>469402.68000000011</v>
      </c>
      <c r="AE5" s="295"/>
      <c r="AF5" s="319">
        <v>0</v>
      </c>
      <c r="AG5" s="319">
        <v>0</v>
      </c>
      <c r="AH5" s="319">
        <v>0</v>
      </c>
      <c r="AI5" s="319">
        <v>0</v>
      </c>
      <c r="AJ5" s="319">
        <v>0</v>
      </c>
      <c r="AK5" s="319">
        <v>0</v>
      </c>
      <c r="AL5" s="319">
        <f t="shared" ref="AL5:AQ47" si="0">ROUND(K5*$B5/12,2)</f>
        <v>0</v>
      </c>
      <c r="AM5" s="319">
        <f t="shared" si="0"/>
        <v>0</v>
      </c>
      <c r="AN5" s="319">
        <f t="shared" si="0"/>
        <v>0</v>
      </c>
      <c r="AO5" s="319">
        <f t="shared" si="0"/>
        <v>0</v>
      </c>
      <c r="AP5" s="319">
        <f t="shared" si="0"/>
        <v>0</v>
      </c>
      <c r="AQ5" s="319">
        <f t="shared" si="0"/>
        <v>0</v>
      </c>
      <c r="AR5" s="295">
        <f>SUM(AF5:AQ5)</f>
        <v>0</v>
      </c>
      <c r="AS5" s="319">
        <f t="shared" ref="AS5:BD26" si="1">ROUND(R5*$D5/12,2)</f>
        <v>0</v>
      </c>
      <c r="AT5" s="319">
        <f t="shared" si="1"/>
        <v>0</v>
      </c>
      <c r="AU5" s="319">
        <f t="shared" si="1"/>
        <v>0</v>
      </c>
      <c r="AV5" s="319">
        <f t="shared" si="1"/>
        <v>0</v>
      </c>
      <c r="AW5" s="319">
        <f t="shared" si="1"/>
        <v>0</v>
      </c>
      <c r="AX5" s="319">
        <f t="shared" si="1"/>
        <v>0</v>
      </c>
      <c r="AY5" s="319">
        <f t="shared" si="1"/>
        <v>0</v>
      </c>
      <c r="AZ5" s="319">
        <f t="shared" si="1"/>
        <v>0</v>
      </c>
      <c r="BA5" s="319">
        <f t="shared" si="1"/>
        <v>0</v>
      </c>
      <c r="BB5" s="319">
        <f t="shared" si="1"/>
        <v>0</v>
      </c>
      <c r="BC5" s="319">
        <f t="shared" si="1"/>
        <v>0</v>
      </c>
      <c r="BD5" s="319">
        <f t="shared" si="1"/>
        <v>0</v>
      </c>
      <c r="BE5" s="295">
        <f>SUM(AS5:BD5)</f>
        <v>0</v>
      </c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</row>
    <row r="6" spans="1:90" x14ac:dyDescent="0.3">
      <c r="A6" s="313" t="s">
        <v>404</v>
      </c>
      <c r="B6" s="304">
        <v>0</v>
      </c>
      <c r="C6" s="304">
        <v>0</v>
      </c>
      <c r="D6" s="304">
        <v>0</v>
      </c>
      <c r="E6" s="295">
        <v>5338.69</v>
      </c>
      <c r="F6" s="295">
        <v>5338.69</v>
      </c>
      <c r="G6" s="295">
        <v>5338.69</v>
      </c>
      <c r="H6" s="295">
        <v>5338.69</v>
      </c>
      <c r="I6" s="295">
        <v>5338.69</v>
      </c>
      <c r="J6" s="295">
        <v>5338.69</v>
      </c>
      <c r="K6" s="295">
        <v>5338.69</v>
      </c>
      <c r="L6" s="295">
        <v>5338.69</v>
      </c>
      <c r="M6" s="295">
        <v>5338.69</v>
      </c>
      <c r="N6" s="295">
        <v>5338.69</v>
      </c>
      <c r="O6" s="295">
        <v>5338.69</v>
      </c>
      <c r="P6" s="295">
        <v>5338.69</v>
      </c>
      <c r="Q6" s="295">
        <f t="shared" ref="Q6:Q69" si="2">SUM(E6:P6)</f>
        <v>64064.280000000006</v>
      </c>
      <c r="R6" s="295">
        <v>5338.69</v>
      </c>
      <c r="S6" s="295">
        <v>5338.69</v>
      </c>
      <c r="T6" s="295">
        <v>5338.69</v>
      </c>
      <c r="U6" s="295">
        <v>5338.69</v>
      </c>
      <c r="V6" s="295">
        <v>5338.69</v>
      </c>
      <c r="W6" s="295">
        <v>5338.69</v>
      </c>
      <c r="X6" s="295">
        <v>5338.69</v>
      </c>
      <c r="Y6" s="295">
        <v>5338.69</v>
      </c>
      <c r="Z6" s="295">
        <v>5338.69</v>
      </c>
      <c r="AA6" s="295">
        <v>5338.69</v>
      </c>
      <c r="AB6" s="295">
        <v>5338.69</v>
      </c>
      <c r="AC6" s="295">
        <v>5338.69</v>
      </c>
      <c r="AD6" s="295">
        <f t="shared" ref="AD6:AD69" si="3">SUM(R6:AC6)</f>
        <v>64064.280000000006</v>
      </c>
      <c r="AE6" s="295"/>
      <c r="AF6" s="319">
        <v>0</v>
      </c>
      <c r="AG6" s="319">
        <v>0</v>
      </c>
      <c r="AH6" s="319">
        <v>0</v>
      </c>
      <c r="AI6" s="319">
        <v>0</v>
      </c>
      <c r="AJ6" s="319">
        <v>0</v>
      </c>
      <c r="AK6" s="319">
        <v>0</v>
      </c>
      <c r="AL6" s="319">
        <f t="shared" si="0"/>
        <v>0</v>
      </c>
      <c r="AM6" s="319">
        <f t="shared" si="0"/>
        <v>0</v>
      </c>
      <c r="AN6" s="319">
        <f t="shared" si="0"/>
        <v>0</v>
      </c>
      <c r="AO6" s="319">
        <f t="shared" si="0"/>
        <v>0</v>
      </c>
      <c r="AP6" s="319">
        <f t="shared" si="0"/>
        <v>0</v>
      </c>
      <c r="AQ6" s="319">
        <f t="shared" si="0"/>
        <v>0</v>
      </c>
      <c r="AR6" s="295">
        <f t="shared" ref="AR6:AR69" si="4">SUM(AF6:AQ6)</f>
        <v>0</v>
      </c>
      <c r="AS6" s="319">
        <f t="shared" si="1"/>
        <v>0</v>
      </c>
      <c r="AT6" s="319">
        <f t="shared" si="1"/>
        <v>0</v>
      </c>
      <c r="AU6" s="319">
        <f t="shared" si="1"/>
        <v>0</v>
      </c>
      <c r="AV6" s="319">
        <f t="shared" si="1"/>
        <v>0</v>
      </c>
      <c r="AW6" s="319">
        <f t="shared" si="1"/>
        <v>0</v>
      </c>
      <c r="AX6" s="319">
        <f t="shared" si="1"/>
        <v>0</v>
      </c>
      <c r="AY6" s="319">
        <f t="shared" si="1"/>
        <v>0</v>
      </c>
      <c r="AZ6" s="319">
        <f t="shared" si="1"/>
        <v>0</v>
      </c>
      <c r="BA6" s="319">
        <f t="shared" si="1"/>
        <v>0</v>
      </c>
      <c r="BB6" s="319">
        <f t="shared" si="1"/>
        <v>0</v>
      </c>
      <c r="BC6" s="319">
        <f t="shared" si="1"/>
        <v>0</v>
      </c>
      <c r="BD6" s="319">
        <f t="shared" si="1"/>
        <v>0</v>
      </c>
      <c r="BE6" s="295">
        <f t="shared" ref="BE6:BE69" si="5">SUM(AS6:BD6)</f>
        <v>0</v>
      </c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</row>
    <row r="7" spans="1:90" x14ac:dyDescent="0.3">
      <c r="A7" s="313" t="s">
        <v>405</v>
      </c>
      <c r="B7" s="304">
        <v>0.18779999999999999</v>
      </c>
      <c r="C7" s="304">
        <v>3.6299999999999999E-2</v>
      </c>
      <c r="D7" s="304">
        <v>3.6299999999999999E-2</v>
      </c>
      <c r="E7" s="295">
        <v>55918.83</v>
      </c>
      <c r="F7" s="295">
        <v>55918.83</v>
      </c>
      <c r="G7" s="295">
        <v>55918.83</v>
      </c>
      <c r="H7" s="295">
        <v>55918.83</v>
      </c>
      <c r="I7" s="295">
        <v>55918.83</v>
      </c>
      <c r="J7" s="295">
        <v>55918.83</v>
      </c>
      <c r="K7" s="295">
        <v>55918.83</v>
      </c>
      <c r="L7" s="295">
        <v>55918.83</v>
      </c>
      <c r="M7" s="295">
        <v>55918.83</v>
      </c>
      <c r="N7" s="295">
        <v>55918.83</v>
      </c>
      <c r="O7" s="295">
        <v>55918.83</v>
      </c>
      <c r="P7" s="295">
        <v>55918.83</v>
      </c>
      <c r="Q7" s="295">
        <f t="shared" si="2"/>
        <v>671025.96</v>
      </c>
      <c r="R7" s="295">
        <v>55918.83</v>
      </c>
      <c r="S7" s="295">
        <v>55918.83</v>
      </c>
      <c r="T7" s="295">
        <v>55918.83</v>
      </c>
      <c r="U7" s="295">
        <v>55918.83</v>
      </c>
      <c r="V7" s="295">
        <v>55918.83</v>
      </c>
      <c r="W7" s="295">
        <v>55918.83</v>
      </c>
      <c r="X7" s="295">
        <v>55918.83</v>
      </c>
      <c r="Y7" s="295">
        <v>55918.83</v>
      </c>
      <c r="Z7" s="295">
        <v>55918.83</v>
      </c>
      <c r="AA7" s="295">
        <v>55918.83</v>
      </c>
      <c r="AB7" s="295">
        <v>55918.83</v>
      </c>
      <c r="AC7" s="295">
        <v>55918.83</v>
      </c>
      <c r="AD7" s="295">
        <f t="shared" si="3"/>
        <v>671025.96</v>
      </c>
      <c r="AE7" s="295"/>
      <c r="AF7" s="319">
        <v>875.13</v>
      </c>
      <c r="AG7" s="319">
        <v>875.13</v>
      </c>
      <c r="AH7" s="319">
        <v>875.13</v>
      </c>
      <c r="AI7" s="319">
        <v>875.13</v>
      </c>
      <c r="AJ7" s="319">
        <v>875.13</v>
      </c>
      <c r="AK7" s="319">
        <v>875.13</v>
      </c>
      <c r="AL7" s="319">
        <f t="shared" si="0"/>
        <v>875.13</v>
      </c>
      <c r="AM7" s="319">
        <f t="shared" si="0"/>
        <v>875.13</v>
      </c>
      <c r="AN7" s="319">
        <f t="shared" si="0"/>
        <v>875.13</v>
      </c>
      <c r="AO7" s="319">
        <f t="shared" si="0"/>
        <v>875.13</v>
      </c>
      <c r="AP7" s="319">
        <f t="shared" si="0"/>
        <v>875.13</v>
      </c>
      <c r="AQ7" s="319">
        <f t="shared" si="0"/>
        <v>875.13</v>
      </c>
      <c r="AR7" s="295">
        <f t="shared" si="4"/>
        <v>10501.559999999998</v>
      </c>
      <c r="AS7" s="319">
        <f t="shared" si="1"/>
        <v>169.15</v>
      </c>
      <c r="AT7" s="319">
        <f t="shared" si="1"/>
        <v>169.15</v>
      </c>
      <c r="AU7" s="319">
        <f t="shared" si="1"/>
        <v>169.15</v>
      </c>
      <c r="AV7" s="319">
        <f t="shared" si="1"/>
        <v>169.15</v>
      </c>
      <c r="AW7" s="319">
        <f t="shared" si="1"/>
        <v>169.15</v>
      </c>
      <c r="AX7" s="319">
        <f t="shared" si="1"/>
        <v>169.15</v>
      </c>
      <c r="AY7" s="319">
        <f t="shared" si="1"/>
        <v>169.15</v>
      </c>
      <c r="AZ7" s="319">
        <f t="shared" si="1"/>
        <v>169.15</v>
      </c>
      <c r="BA7" s="319">
        <f t="shared" si="1"/>
        <v>169.15</v>
      </c>
      <c r="BB7" s="319">
        <f t="shared" si="1"/>
        <v>169.15</v>
      </c>
      <c r="BC7" s="319">
        <f t="shared" si="1"/>
        <v>169.15</v>
      </c>
      <c r="BD7" s="319">
        <f t="shared" si="1"/>
        <v>169.15</v>
      </c>
      <c r="BE7" s="295">
        <f t="shared" si="5"/>
        <v>2029.8000000000004</v>
      </c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</row>
    <row r="8" spans="1:90" x14ac:dyDescent="0.3">
      <c r="A8" s="313" t="s">
        <v>406</v>
      </c>
      <c r="B8" s="304">
        <v>0.15279999999999999</v>
      </c>
      <c r="C8" s="304">
        <v>0.20960000000000001</v>
      </c>
      <c r="D8" s="304">
        <v>0.20960000000000001</v>
      </c>
      <c r="E8" s="295">
        <v>52387566.729999997</v>
      </c>
      <c r="F8" s="295">
        <v>51193754.799999997</v>
      </c>
      <c r="G8" s="295">
        <v>49752762.549999997</v>
      </c>
      <c r="H8" s="295">
        <v>49364610.950000003</v>
      </c>
      <c r="I8" s="295">
        <v>49320335.880000003</v>
      </c>
      <c r="J8" s="295">
        <v>50962490.979999997</v>
      </c>
      <c r="K8" s="295">
        <v>52594356.124999993</v>
      </c>
      <c r="L8" s="295">
        <v>52439277.109999992</v>
      </c>
      <c r="M8" s="295">
        <v>52201312.639999993</v>
      </c>
      <c r="N8" s="295">
        <v>56160319.729999989</v>
      </c>
      <c r="O8" s="295">
        <v>60084140.319999993</v>
      </c>
      <c r="P8" s="295">
        <v>60034317.319999993</v>
      </c>
      <c r="Q8" s="295">
        <f t="shared" si="2"/>
        <v>636495245.13499999</v>
      </c>
      <c r="R8" s="295">
        <v>57949812.444999993</v>
      </c>
      <c r="S8" s="295">
        <v>58453132.674999997</v>
      </c>
      <c r="T8" s="295">
        <v>60704486.709999993</v>
      </c>
      <c r="U8" s="295">
        <v>61509949.654999994</v>
      </c>
      <c r="V8" s="295">
        <v>61961903.404999994</v>
      </c>
      <c r="W8" s="295">
        <v>63023512.054999992</v>
      </c>
      <c r="X8" s="295">
        <v>63762233.899999991</v>
      </c>
      <c r="Y8" s="295">
        <v>63272474.399999991</v>
      </c>
      <c r="Z8" s="295">
        <v>62761921.899999991</v>
      </c>
      <c r="AA8" s="295">
        <v>62529756.419999994</v>
      </c>
      <c r="AB8" s="295">
        <v>62049869.329999991</v>
      </c>
      <c r="AC8" s="295">
        <v>62657828.044999994</v>
      </c>
      <c r="AD8" s="295">
        <f t="shared" si="3"/>
        <v>740636880.93999994</v>
      </c>
      <c r="AE8" s="295"/>
      <c r="AF8" s="319">
        <v>667068.35</v>
      </c>
      <c r="AG8" s="319">
        <v>651867.14</v>
      </c>
      <c r="AH8" s="319">
        <v>633518.51</v>
      </c>
      <c r="AI8" s="319">
        <v>628576.05000000005</v>
      </c>
      <c r="AJ8" s="319">
        <v>628012.28</v>
      </c>
      <c r="AK8" s="319">
        <v>648922.39</v>
      </c>
      <c r="AL8" s="319">
        <f t="shared" si="0"/>
        <v>669701.47</v>
      </c>
      <c r="AM8" s="319">
        <f t="shared" si="0"/>
        <v>667726.80000000005</v>
      </c>
      <c r="AN8" s="319">
        <f t="shared" si="0"/>
        <v>664696.71</v>
      </c>
      <c r="AO8" s="319">
        <f t="shared" si="0"/>
        <v>715108.07</v>
      </c>
      <c r="AP8" s="319">
        <f t="shared" si="0"/>
        <v>765071.39</v>
      </c>
      <c r="AQ8" s="319">
        <f t="shared" si="0"/>
        <v>764436.97</v>
      </c>
      <c r="AR8" s="295">
        <f t="shared" si="4"/>
        <v>8104706.1299999999</v>
      </c>
      <c r="AS8" s="319">
        <f t="shared" si="1"/>
        <v>1012190.06</v>
      </c>
      <c r="AT8" s="319">
        <f t="shared" si="1"/>
        <v>1020981.38</v>
      </c>
      <c r="AU8" s="319">
        <f t="shared" si="1"/>
        <v>1060305.03</v>
      </c>
      <c r="AV8" s="319">
        <f t="shared" si="1"/>
        <v>1074373.79</v>
      </c>
      <c r="AW8" s="319">
        <f t="shared" si="1"/>
        <v>1082267.9099999999</v>
      </c>
      <c r="AX8" s="319">
        <f t="shared" si="1"/>
        <v>1100810.68</v>
      </c>
      <c r="AY8" s="319">
        <f t="shared" si="1"/>
        <v>1113713.69</v>
      </c>
      <c r="AZ8" s="319">
        <f t="shared" si="1"/>
        <v>1105159.22</v>
      </c>
      <c r="BA8" s="319">
        <f t="shared" si="1"/>
        <v>1096241.57</v>
      </c>
      <c r="BB8" s="319">
        <f t="shared" si="1"/>
        <v>1092186.4099999999</v>
      </c>
      <c r="BC8" s="319">
        <f t="shared" si="1"/>
        <v>1083804.3799999999</v>
      </c>
      <c r="BD8" s="319">
        <f t="shared" si="1"/>
        <v>1094423.3999999999</v>
      </c>
      <c r="BE8" s="295">
        <f t="shared" si="5"/>
        <v>12936457.520000001</v>
      </c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</row>
    <row r="9" spans="1:90" x14ac:dyDescent="0.3">
      <c r="A9" s="313" t="s">
        <v>407</v>
      </c>
      <c r="B9" s="304">
        <v>9.9400000000000002E-2</v>
      </c>
      <c r="C9" s="304">
        <v>0.10060000000000001</v>
      </c>
      <c r="D9" s="304">
        <v>0.10060000000000001</v>
      </c>
      <c r="E9" s="295">
        <v>41045494.530000001</v>
      </c>
      <c r="F9" s="295">
        <v>41045494.530000001</v>
      </c>
      <c r="G9" s="295">
        <v>41045494.530000001</v>
      </c>
      <c r="H9" s="295">
        <v>41045494.530000001</v>
      </c>
      <c r="I9" s="295">
        <v>41045494.530000001</v>
      </c>
      <c r="J9" s="295">
        <v>41045494.530000001</v>
      </c>
      <c r="K9" s="295">
        <v>41045494.530000001</v>
      </c>
      <c r="L9" s="295">
        <v>41045494.530000001</v>
      </c>
      <c r="M9" s="295">
        <v>41045494.530000001</v>
      </c>
      <c r="N9" s="295">
        <v>41111294.484999999</v>
      </c>
      <c r="O9" s="295">
        <v>41177094.439999998</v>
      </c>
      <c r="P9" s="295">
        <v>41177094.439999998</v>
      </c>
      <c r="Q9" s="295">
        <f t="shared" si="2"/>
        <v>492874934.13499999</v>
      </c>
      <c r="R9" s="295">
        <v>41177094.439999998</v>
      </c>
      <c r="S9" s="295">
        <v>48737623.794999994</v>
      </c>
      <c r="T9" s="295">
        <v>56298153.149999991</v>
      </c>
      <c r="U9" s="295">
        <v>56298153.149999991</v>
      </c>
      <c r="V9" s="295">
        <v>56368153.149999991</v>
      </c>
      <c r="W9" s="295">
        <v>56522153.149999991</v>
      </c>
      <c r="X9" s="295">
        <v>56606153.149999991</v>
      </c>
      <c r="Y9" s="295">
        <v>56606153.149999991</v>
      </c>
      <c r="Z9" s="295">
        <v>56728653.149999991</v>
      </c>
      <c r="AA9" s="295">
        <v>56868653.149999991</v>
      </c>
      <c r="AB9" s="295">
        <v>56886153.149999991</v>
      </c>
      <c r="AC9" s="295">
        <v>56886153.144999988</v>
      </c>
      <c r="AD9" s="295">
        <f t="shared" si="3"/>
        <v>655983249.72999978</v>
      </c>
      <c r="AE9" s="295"/>
      <c r="AF9" s="319">
        <v>339993.51</v>
      </c>
      <c r="AG9" s="319">
        <v>339993.51</v>
      </c>
      <c r="AH9" s="319">
        <v>339993.51</v>
      </c>
      <c r="AI9" s="319">
        <v>339993.51</v>
      </c>
      <c r="AJ9" s="319">
        <v>339993.51</v>
      </c>
      <c r="AK9" s="319">
        <v>339993.51</v>
      </c>
      <c r="AL9" s="319">
        <f t="shared" si="0"/>
        <v>339993.51</v>
      </c>
      <c r="AM9" s="319">
        <f t="shared" si="0"/>
        <v>339993.51</v>
      </c>
      <c r="AN9" s="319">
        <f t="shared" si="0"/>
        <v>339993.51</v>
      </c>
      <c r="AO9" s="319">
        <f t="shared" si="0"/>
        <v>340538.56</v>
      </c>
      <c r="AP9" s="319">
        <f t="shared" si="0"/>
        <v>341083.6</v>
      </c>
      <c r="AQ9" s="319">
        <f t="shared" si="0"/>
        <v>341083.6</v>
      </c>
      <c r="AR9" s="295">
        <f t="shared" si="4"/>
        <v>4082647.35</v>
      </c>
      <c r="AS9" s="319">
        <f t="shared" si="1"/>
        <v>345201.31</v>
      </c>
      <c r="AT9" s="319">
        <f t="shared" si="1"/>
        <v>408583.75</v>
      </c>
      <c r="AU9" s="319">
        <f t="shared" si="1"/>
        <v>471966.18</v>
      </c>
      <c r="AV9" s="319">
        <f t="shared" si="1"/>
        <v>471966.18</v>
      </c>
      <c r="AW9" s="319">
        <f t="shared" si="1"/>
        <v>472553.02</v>
      </c>
      <c r="AX9" s="319">
        <f t="shared" si="1"/>
        <v>473844.05</v>
      </c>
      <c r="AY9" s="319">
        <f t="shared" si="1"/>
        <v>474548.25</v>
      </c>
      <c r="AZ9" s="319">
        <f t="shared" si="1"/>
        <v>474548.25</v>
      </c>
      <c r="BA9" s="319">
        <f t="shared" si="1"/>
        <v>475575.21</v>
      </c>
      <c r="BB9" s="319">
        <f t="shared" si="1"/>
        <v>476748.88</v>
      </c>
      <c r="BC9" s="319">
        <f t="shared" si="1"/>
        <v>476895.58</v>
      </c>
      <c r="BD9" s="319">
        <f t="shared" si="1"/>
        <v>476895.58</v>
      </c>
      <c r="BE9" s="295">
        <f t="shared" si="5"/>
        <v>5499326.2400000002</v>
      </c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</row>
    <row r="10" spans="1:90" x14ac:dyDescent="0.3">
      <c r="A10" s="313" t="s">
        <v>408</v>
      </c>
      <c r="B10" s="304">
        <v>0</v>
      </c>
      <c r="C10" s="304">
        <v>0</v>
      </c>
      <c r="D10" s="304">
        <v>0</v>
      </c>
      <c r="E10" s="295">
        <v>823156.57</v>
      </c>
      <c r="F10" s="295">
        <v>823156.57</v>
      </c>
      <c r="G10" s="295">
        <v>823156.57</v>
      </c>
      <c r="H10" s="295">
        <v>823156.57</v>
      </c>
      <c r="I10" s="295">
        <v>823156.57</v>
      </c>
      <c r="J10" s="295">
        <v>823156.57</v>
      </c>
      <c r="K10" s="295">
        <v>823156.57</v>
      </c>
      <c r="L10" s="295">
        <v>823156.57</v>
      </c>
      <c r="M10" s="295">
        <v>823156.57</v>
      </c>
      <c r="N10" s="295">
        <v>823156.57</v>
      </c>
      <c r="O10" s="295">
        <v>823156.57</v>
      </c>
      <c r="P10" s="295">
        <v>823156.57</v>
      </c>
      <c r="Q10" s="295">
        <f t="shared" si="2"/>
        <v>9877878.8400000017</v>
      </c>
      <c r="R10" s="295">
        <v>823156.57</v>
      </c>
      <c r="S10" s="295">
        <v>823156.57</v>
      </c>
      <c r="T10" s="295">
        <v>823156.57</v>
      </c>
      <c r="U10" s="295">
        <v>823156.57</v>
      </c>
      <c r="V10" s="295">
        <v>823156.57</v>
      </c>
      <c r="W10" s="295">
        <v>823156.57</v>
      </c>
      <c r="X10" s="295">
        <v>823156.57</v>
      </c>
      <c r="Y10" s="295">
        <v>823156.57</v>
      </c>
      <c r="Z10" s="295">
        <v>823156.57</v>
      </c>
      <c r="AA10" s="295">
        <v>823156.57</v>
      </c>
      <c r="AB10" s="295">
        <v>823156.57</v>
      </c>
      <c r="AC10" s="295">
        <v>823156.57</v>
      </c>
      <c r="AD10" s="295">
        <f t="shared" si="3"/>
        <v>9877878.8400000017</v>
      </c>
      <c r="AE10" s="295"/>
      <c r="AF10" s="319">
        <v>0</v>
      </c>
      <c r="AG10" s="319">
        <v>0</v>
      </c>
      <c r="AH10" s="319">
        <v>0</v>
      </c>
      <c r="AI10" s="319">
        <v>0</v>
      </c>
      <c r="AJ10" s="319">
        <v>0</v>
      </c>
      <c r="AK10" s="319">
        <v>0</v>
      </c>
      <c r="AL10" s="319">
        <f t="shared" si="0"/>
        <v>0</v>
      </c>
      <c r="AM10" s="319">
        <f t="shared" si="0"/>
        <v>0</v>
      </c>
      <c r="AN10" s="319">
        <f t="shared" si="0"/>
        <v>0</v>
      </c>
      <c r="AO10" s="319">
        <f t="shared" si="0"/>
        <v>0</v>
      </c>
      <c r="AP10" s="319">
        <f t="shared" si="0"/>
        <v>0</v>
      </c>
      <c r="AQ10" s="319">
        <f t="shared" si="0"/>
        <v>0</v>
      </c>
      <c r="AR10" s="295">
        <f t="shared" si="4"/>
        <v>0</v>
      </c>
      <c r="AS10" s="319">
        <f t="shared" si="1"/>
        <v>0</v>
      </c>
      <c r="AT10" s="319">
        <f t="shared" si="1"/>
        <v>0</v>
      </c>
      <c r="AU10" s="319">
        <f t="shared" si="1"/>
        <v>0</v>
      </c>
      <c r="AV10" s="319">
        <f t="shared" si="1"/>
        <v>0</v>
      </c>
      <c r="AW10" s="319">
        <f t="shared" si="1"/>
        <v>0</v>
      </c>
      <c r="AX10" s="319">
        <f t="shared" si="1"/>
        <v>0</v>
      </c>
      <c r="AY10" s="319">
        <f t="shared" si="1"/>
        <v>0</v>
      </c>
      <c r="AZ10" s="319">
        <f t="shared" si="1"/>
        <v>0</v>
      </c>
      <c r="BA10" s="319">
        <f t="shared" si="1"/>
        <v>0</v>
      </c>
      <c r="BB10" s="319">
        <f t="shared" si="1"/>
        <v>0</v>
      </c>
      <c r="BC10" s="319">
        <f t="shared" si="1"/>
        <v>0</v>
      </c>
      <c r="BD10" s="319">
        <f t="shared" si="1"/>
        <v>0</v>
      </c>
      <c r="BE10" s="295">
        <f t="shared" si="5"/>
        <v>0</v>
      </c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</row>
    <row r="11" spans="1:90" x14ac:dyDescent="0.3">
      <c r="A11" s="313" t="s">
        <v>409</v>
      </c>
      <c r="B11" s="304">
        <v>0</v>
      </c>
      <c r="C11" s="304">
        <v>0</v>
      </c>
      <c r="D11" s="304">
        <v>0</v>
      </c>
      <c r="E11" s="295">
        <v>74827.839999999997</v>
      </c>
      <c r="F11" s="295">
        <v>74827.839999999997</v>
      </c>
      <c r="G11" s="295">
        <v>74827.839999999997</v>
      </c>
      <c r="H11" s="295">
        <v>74827.839999999997</v>
      </c>
      <c r="I11" s="295">
        <v>74827.839999999997</v>
      </c>
      <c r="J11" s="295">
        <v>74827.839999999997</v>
      </c>
      <c r="K11" s="295">
        <v>74827.839999999997</v>
      </c>
      <c r="L11" s="295">
        <v>74827.839999999997</v>
      </c>
      <c r="M11" s="295">
        <v>74827.839999999997</v>
      </c>
      <c r="N11" s="295">
        <v>74827.839999999997</v>
      </c>
      <c r="O11" s="295">
        <v>74827.839999999997</v>
      </c>
      <c r="P11" s="295">
        <v>74827.839999999997</v>
      </c>
      <c r="Q11" s="295">
        <f t="shared" si="2"/>
        <v>897934.07999999973</v>
      </c>
      <c r="R11" s="295">
        <v>74827.839999999997</v>
      </c>
      <c r="S11" s="295">
        <v>74827.839999999997</v>
      </c>
      <c r="T11" s="295">
        <v>74827.839999999997</v>
      </c>
      <c r="U11" s="295">
        <v>74827.839999999997</v>
      </c>
      <c r="V11" s="295">
        <v>74827.839999999997</v>
      </c>
      <c r="W11" s="295">
        <v>74827.839999999997</v>
      </c>
      <c r="X11" s="295">
        <v>74827.839999999997</v>
      </c>
      <c r="Y11" s="295">
        <v>74827.839999999997</v>
      </c>
      <c r="Z11" s="295">
        <v>74827.839999999997</v>
      </c>
      <c r="AA11" s="295">
        <v>74827.839999999997</v>
      </c>
      <c r="AB11" s="295">
        <v>74827.839999999997</v>
      </c>
      <c r="AC11" s="295">
        <v>74827.839999999997</v>
      </c>
      <c r="AD11" s="295">
        <f t="shared" si="3"/>
        <v>897934.07999999973</v>
      </c>
      <c r="AE11" s="295"/>
      <c r="AF11" s="319">
        <v>0</v>
      </c>
      <c r="AG11" s="319">
        <v>0</v>
      </c>
      <c r="AH11" s="319">
        <v>0</v>
      </c>
      <c r="AI11" s="319">
        <v>0</v>
      </c>
      <c r="AJ11" s="319">
        <v>0</v>
      </c>
      <c r="AK11" s="319">
        <v>0</v>
      </c>
      <c r="AL11" s="319">
        <f t="shared" si="0"/>
        <v>0</v>
      </c>
      <c r="AM11" s="319">
        <f t="shared" si="0"/>
        <v>0</v>
      </c>
      <c r="AN11" s="319">
        <f t="shared" si="0"/>
        <v>0</v>
      </c>
      <c r="AO11" s="319">
        <f t="shared" si="0"/>
        <v>0</v>
      </c>
      <c r="AP11" s="319">
        <f t="shared" si="0"/>
        <v>0</v>
      </c>
      <c r="AQ11" s="319">
        <f t="shared" si="0"/>
        <v>0</v>
      </c>
      <c r="AR11" s="295">
        <f t="shared" si="4"/>
        <v>0</v>
      </c>
      <c r="AS11" s="319">
        <f t="shared" si="1"/>
        <v>0</v>
      </c>
      <c r="AT11" s="319">
        <f t="shared" si="1"/>
        <v>0</v>
      </c>
      <c r="AU11" s="319">
        <f t="shared" si="1"/>
        <v>0</v>
      </c>
      <c r="AV11" s="319">
        <f t="shared" si="1"/>
        <v>0</v>
      </c>
      <c r="AW11" s="319">
        <f t="shared" si="1"/>
        <v>0</v>
      </c>
      <c r="AX11" s="319">
        <f t="shared" si="1"/>
        <v>0</v>
      </c>
      <c r="AY11" s="319">
        <f t="shared" si="1"/>
        <v>0</v>
      </c>
      <c r="AZ11" s="319">
        <f t="shared" si="1"/>
        <v>0</v>
      </c>
      <c r="BA11" s="319">
        <f t="shared" si="1"/>
        <v>0</v>
      </c>
      <c r="BB11" s="319">
        <f t="shared" si="1"/>
        <v>0</v>
      </c>
      <c r="BC11" s="319">
        <f t="shared" si="1"/>
        <v>0</v>
      </c>
      <c r="BD11" s="319">
        <f t="shared" si="1"/>
        <v>0</v>
      </c>
      <c r="BE11" s="295">
        <f t="shared" si="5"/>
        <v>0</v>
      </c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</row>
    <row r="12" spans="1:90" x14ac:dyDescent="0.3">
      <c r="A12" s="313" t="s">
        <v>410</v>
      </c>
      <c r="B12" s="304">
        <v>0</v>
      </c>
      <c r="C12" s="304">
        <v>0</v>
      </c>
      <c r="D12" s="304">
        <v>0</v>
      </c>
      <c r="E12" s="295">
        <v>1672686.29</v>
      </c>
      <c r="F12" s="295">
        <v>1672686.29</v>
      </c>
      <c r="G12" s="295">
        <v>1672686.29</v>
      </c>
      <c r="H12" s="295">
        <v>1539841.87</v>
      </c>
      <c r="I12" s="295">
        <v>1406997.45</v>
      </c>
      <c r="J12" s="295">
        <v>1406997.45</v>
      </c>
      <c r="K12" s="295">
        <v>1406997.45</v>
      </c>
      <c r="L12" s="295">
        <v>1406997.45</v>
      </c>
      <c r="M12" s="295">
        <v>1406997.45</v>
      </c>
      <c r="N12" s="295">
        <v>1406997.45</v>
      </c>
      <c r="O12" s="295">
        <v>1406997.45</v>
      </c>
      <c r="P12" s="295">
        <v>1406997.45</v>
      </c>
      <c r="Q12" s="295">
        <f t="shared" si="2"/>
        <v>17813880.339999996</v>
      </c>
      <c r="R12" s="295">
        <v>1406997.45</v>
      </c>
      <c r="S12" s="295">
        <v>1406997.45</v>
      </c>
      <c r="T12" s="295">
        <v>1406997.45</v>
      </c>
      <c r="U12" s="295">
        <v>1406997.45</v>
      </c>
      <c r="V12" s="295">
        <v>1406997.45</v>
      </c>
      <c r="W12" s="295">
        <v>1406997.45</v>
      </c>
      <c r="X12" s="295">
        <v>1406997.45</v>
      </c>
      <c r="Y12" s="295">
        <v>1406997.45</v>
      </c>
      <c r="Z12" s="295">
        <v>1406997.45</v>
      </c>
      <c r="AA12" s="295">
        <v>1406997.45</v>
      </c>
      <c r="AB12" s="295">
        <v>1406997.45</v>
      </c>
      <c r="AC12" s="295">
        <v>1406997.45</v>
      </c>
      <c r="AD12" s="295">
        <f t="shared" si="3"/>
        <v>16883969.399999995</v>
      </c>
      <c r="AE12" s="295"/>
      <c r="AF12" s="319">
        <v>0</v>
      </c>
      <c r="AG12" s="319">
        <v>0</v>
      </c>
      <c r="AH12" s="319">
        <v>0</v>
      </c>
      <c r="AI12" s="319">
        <v>0</v>
      </c>
      <c r="AJ12" s="319">
        <v>0</v>
      </c>
      <c r="AK12" s="319">
        <v>0</v>
      </c>
      <c r="AL12" s="319">
        <f t="shared" si="0"/>
        <v>0</v>
      </c>
      <c r="AM12" s="319">
        <f t="shared" si="0"/>
        <v>0</v>
      </c>
      <c r="AN12" s="319">
        <f t="shared" si="0"/>
        <v>0</v>
      </c>
      <c r="AO12" s="319">
        <f t="shared" si="0"/>
        <v>0</v>
      </c>
      <c r="AP12" s="319">
        <f t="shared" si="0"/>
        <v>0</v>
      </c>
      <c r="AQ12" s="319">
        <f t="shared" si="0"/>
        <v>0</v>
      </c>
      <c r="AR12" s="295">
        <f t="shared" si="4"/>
        <v>0</v>
      </c>
      <c r="AS12" s="319">
        <f t="shared" si="1"/>
        <v>0</v>
      </c>
      <c r="AT12" s="319">
        <f t="shared" si="1"/>
        <v>0</v>
      </c>
      <c r="AU12" s="319">
        <f t="shared" si="1"/>
        <v>0</v>
      </c>
      <c r="AV12" s="319">
        <f t="shared" si="1"/>
        <v>0</v>
      </c>
      <c r="AW12" s="319">
        <f t="shared" si="1"/>
        <v>0</v>
      </c>
      <c r="AX12" s="319">
        <f t="shared" si="1"/>
        <v>0</v>
      </c>
      <c r="AY12" s="319">
        <f t="shared" si="1"/>
        <v>0</v>
      </c>
      <c r="AZ12" s="319">
        <f t="shared" si="1"/>
        <v>0</v>
      </c>
      <c r="BA12" s="319">
        <f t="shared" si="1"/>
        <v>0</v>
      </c>
      <c r="BB12" s="319">
        <f t="shared" si="1"/>
        <v>0</v>
      </c>
      <c r="BC12" s="319">
        <f t="shared" si="1"/>
        <v>0</v>
      </c>
      <c r="BD12" s="319">
        <f t="shared" si="1"/>
        <v>0</v>
      </c>
      <c r="BE12" s="295">
        <f t="shared" si="5"/>
        <v>0</v>
      </c>
      <c r="BF12" s="319">
        <f>BE12</f>
        <v>0</v>
      </c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</row>
    <row r="13" spans="1:90" x14ac:dyDescent="0.3">
      <c r="A13" s="313" t="s">
        <v>411</v>
      </c>
      <c r="B13" s="304">
        <v>0</v>
      </c>
      <c r="C13" s="304">
        <v>0</v>
      </c>
      <c r="D13" s="304">
        <v>0</v>
      </c>
      <c r="E13" s="295">
        <v>9842883.5</v>
      </c>
      <c r="F13" s="295">
        <v>9842883.5</v>
      </c>
      <c r="G13" s="295">
        <v>9842883.5</v>
      </c>
      <c r="H13" s="295">
        <v>9842883.5</v>
      </c>
      <c r="I13" s="295">
        <v>9842883.5</v>
      </c>
      <c r="J13" s="295">
        <v>9842883.5</v>
      </c>
      <c r="K13" s="295">
        <v>9842883.5</v>
      </c>
      <c r="L13" s="295">
        <v>9842883.5</v>
      </c>
      <c r="M13" s="295">
        <v>10080383.5</v>
      </c>
      <c r="N13" s="295">
        <v>10317883.5</v>
      </c>
      <c r="O13" s="295">
        <v>10317883.5</v>
      </c>
      <c r="P13" s="295">
        <v>10317883.5</v>
      </c>
      <c r="Q13" s="295">
        <f t="shared" si="2"/>
        <v>119777102</v>
      </c>
      <c r="R13" s="295">
        <v>10317883.5</v>
      </c>
      <c r="S13" s="295">
        <v>10317883.5</v>
      </c>
      <c r="T13" s="295">
        <v>10317883.5</v>
      </c>
      <c r="U13" s="295">
        <v>10317883.5</v>
      </c>
      <c r="V13" s="295">
        <v>10317883.5</v>
      </c>
      <c r="W13" s="295">
        <v>10317883.5</v>
      </c>
      <c r="X13" s="295">
        <v>10317883.5</v>
      </c>
      <c r="Y13" s="295">
        <v>10317883.5</v>
      </c>
      <c r="Z13" s="295">
        <v>10317883.5</v>
      </c>
      <c r="AA13" s="295">
        <v>10317883.5</v>
      </c>
      <c r="AB13" s="295">
        <v>10317883.5</v>
      </c>
      <c r="AC13" s="295">
        <v>10317883.5</v>
      </c>
      <c r="AD13" s="295">
        <f t="shared" si="3"/>
        <v>123814602</v>
      </c>
      <c r="AE13" s="295"/>
      <c r="AF13" s="319">
        <v>0</v>
      </c>
      <c r="AG13" s="319">
        <v>0</v>
      </c>
      <c r="AH13" s="319">
        <v>0</v>
      </c>
      <c r="AI13" s="319">
        <v>0</v>
      </c>
      <c r="AJ13" s="319">
        <v>0</v>
      </c>
      <c r="AK13" s="319">
        <v>0</v>
      </c>
      <c r="AL13" s="319">
        <f t="shared" si="0"/>
        <v>0</v>
      </c>
      <c r="AM13" s="319">
        <f t="shared" si="0"/>
        <v>0</v>
      </c>
      <c r="AN13" s="319">
        <f t="shared" si="0"/>
        <v>0</v>
      </c>
      <c r="AO13" s="319">
        <f t="shared" si="0"/>
        <v>0</v>
      </c>
      <c r="AP13" s="319">
        <f t="shared" si="0"/>
        <v>0</v>
      </c>
      <c r="AQ13" s="319">
        <f t="shared" si="0"/>
        <v>0</v>
      </c>
      <c r="AR13" s="295">
        <f t="shared" si="4"/>
        <v>0</v>
      </c>
      <c r="AS13" s="319">
        <f t="shared" si="1"/>
        <v>0</v>
      </c>
      <c r="AT13" s="319">
        <f t="shared" si="1"/>
        <v>0</v>
      </c>
      <c r="AU13" s="319">
        <f t="shared" si="1"/>
        <v>0</v>
      </c>
      <c r="AV13" s="319">
        <f t="shared" si="1"/>
        <v>0</v>
      </c>
      <c r="AW13" s="319">
        <f t="shared" si="1"/>
        <v>0</v>
      </c>
      <c r="AX13" s="319">
        <f t="shared" si="1"/>
        <v>0</v>
      </c>
      <c r="AY13" s="319">
        <f t="shared" si="1"/>
        <v>0</v>
      </c>
      <c r="AZ13" s="319">
        <f t="shared" si="1"/>
        <v>0</v>
      </c>
      <c r="BA13" s="319">
        <f t="shared" si="1"/>
        <v>0</v>
      </c>
      <c r="BB13" s="319">
        <f t="shared" si="1"/>
        <v>0</v>
      </c>
      <c r="BC13" s="319">
        <f t="shared" si="1"/>
        <v>0</v>
      </c>
      <c r="BD13" s="319">
        <f t="shared" si="1"/>
        <v>0</v>
      </c>
      <c r="BE13" s="295">
        <f t="shared" si="5"/>
        <v>0</v>
      </c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</row>
    <row r="14" spans="1:90" x14ac:dyDescent="0.3">
      <c r="A14" s="313" t="s">
        <v>412</v>
      </c>
      <c r="B14" s="304">
        <v>0</v>
      </c>
      <c r="C14" s="304">
        <v>0</v>
      </c>
      <c r="D14" s="304">
        <v>0</v>
      </c>
      <c r="E14" s="295">
        <v>10406297.27</v>
      </c>
      <c r="F14" s="295">
        <v>10406297.27</v>
      </c>
      <c r="G14" s="295">
        <v>10406297.27</v>
      </c>
      <c r="H14" s="295">
        <v>10406297.27</v>
      </c>
      <c r="I14" s="295">
        <v>10406297.27</v>
      </c>
      <c r="J14" s="295">
        <v>10406297.27</v>
      </c>
      <c r="K14" s="295">
        <v>10406297.27</v>
      </c>
      <c r="L14" s="295">
        <v>10406297.27</v>
      </c>
      <c r="M14" s="295">
        <v>10406297.27</v>
      </c>
      <c r="N14" s="295">
        <v>10406297.27</v>
      </c>
      <c r="O14" s="295">
        <v>10406297.27</v>
      </c>
      <c r="P14" s="295">
        <v>10406297.27</v>
      </c>
      <c r="Q14" s="295">
        <f t="shared" si="2"/>
        <v>124875567.23999996</v>
      </c>
      <c r="R14" s="295">
        <v>10406297.27</v>
      </c>
      <c r="S14" s="295">
        <v>10406297.27</v>
      </c>
      <c r="T14" s="295">
        <v>10406297.27</v>
      </c>
      <c r="U14" s="295">
        <v>10406297.27</v>
      </c>
      <c r="V14" s="295">
        <v>10406297.27</v>
      </c>
      <c r="W14" s="295">
        <v>10406297.27</v>
      </c>
      <c r="X14" s="295">
        <v>10406297.27</v>
      </c>
      <c r="Y14" s="295">
        <v>10406297.27</v>
      </c>
      <c r="Z14" s="295">
        <v>10406297.27</v>
      </c>
      <c r="AA14" s="295">
        <v>10406297.27</v>
      </c>
      <c r="AB14" s="295">
        <v>10406297.27</v>
      </c>
      <c r="AC14" s="295">
        <v>10406297.27</v>
      </c>
      <c r="AD14" s="295">
        <f t="shared" si="3"/>
        <v>124875567.23999996</v>
      </c>
      <c r="AE14" s="295"/>
      <c r="AF14" s="319">
        <v>0</v>
      </c>
      <c r="AG14" s="319">
        <v>0</v>
      </c>
      <c r="AH14" s="319">
        <v>0</v>
      </c>
      <c r="AI14" s="319">
        <v>0</v>
      </c>
      <c r="AJ14" s="319">
        <v>0</v>
      </c>
      <c r="AK14" s="319">
        <v>0</v>
      </c>
      <c r="AL14" s="319">
        <f t="shared" si="0"/>
        <v>0</v>
      </c>
      <c r="AM14" s="319">
        <f t="shared" si="0"/>
        <v>0</v>
      </c>
      <c r="AN14" s="319">
        <f t="shared" si="0"/>
        <v>0</v>
      </c>
      <c r="AO14" s="319">
        <f t="shared" si="0"/>
        <v>0</v>
      </c>
      <c r="AP14" s="319">
        <f t="shared" si="0"/>
        <v>0</v>
      </c>
      <c r="AQ14" s="319">
        <f t="shared" si="0"/>
        <v>0</v>
      </c>
      <c r="AR14" s="295">
        <f t="shared" si="4"/>
        <v>0</v>
      </c>
      <c r="AS14" s="319">
        <f t="shared" si="1"/>
        <v>0</v>
      </c>
      <c r="AT14" s="319">
        <f t="shared" si="1"/>
        <v>0</v>
      </c>
      <c r="AU14" s="319">
        <f t="shared" si="1"/>
        <v>0</v>
      </c>
      <c r="AV14" s="319">
        <f t="shared" si="1"/>
        <v>0</v>
      </c>
      <c r="AW14" s="319">
        <f t="shared" si="1"/>
        <v>0</v>
      </c>
      <c r="AX14" s="319">
        <f t="shared" si="1"/>
        <v>0</v>
      </c>
      <c r="AY14" s="319">
        <f t="shared" si="1"/>
        <v>0</v>
      </c>
      <c r="AZ14" s="319">
        <f t="shared" si="1"/>
        <v>0</v>
      </c>
      <c r="BA14" s="319">
        <f t="shared" si="1"/>
        <v>0</v>
      </c>
      <c r="BB14" s="319">
        <f t="shared" si="1"/>
        <v>0</v>
      </c>
      <c r="BC14" s="319">
        <f t="shared" si="1"/>
        <v>0</v>
      </c>
      <c r="BD14" s="319">
        <f t="shared" si="1"/>
        <v>0</v>
      </c>
      <c r="BE14" s="295">
        <f t="shared" si="5"/>
        <v>0</v>
      </c>
      <c r="BF14" s="319">
        <f>BE14</f>
        <v>0</v>
      </c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</row>
    <row r="15" spans="1:90" x14ac:dyDescent="0.3">
      <c r="A15" s="313" t="s">
        <v>413</v>
      </c>
      <c r="B15" s="304">
        <v>0</v>
      </c>
      <c r="C15" s="304">
        <v>0</v>
      </c>
      <c r="D15" s="304">
        <v>0</v>
      </c>
      <c r="E15" s="295">
        <v>30764.37</v>
      </c>
      <c r="F15" s="295">
        <v>30764.37</v>
      </c>
      <c r="G15" s="295">
        <v>30764.37</v>
      </c>
      <c r="H15" s="295">
        <v>30764.37</v>
      </c>
      <c r="I15" s="295">
        <v>30764.37</v>
      </c>
      <c r="J15" s="295">
        <v>30764.37</v>
      </c>
      <c r="K15" s="295">
        <v>30764.37</v>
      </c>
      <c r="L15" s="295">
        <v>30764.37</v>
      </c>
      <c r="M15" s="295">
        <v>30764.37</v>
      </c>
      <c r="N15" s="295">
        <v>30764.37</v>
      </c>
      <c r="O15" s="295">
        <v>30764.37</v>
      </c>
      <c r="P15" s="295">
        <v>30764.37</v>
      </c>
      <c r="Q15" s="295">
        <f t="shared" si="2"/>
        <v>369172.44</v>
      </c>
      <c r="R15" s="295">
        <v>30764.37</v>
      </c>
      <c r="S15" s="295">
        <v>30764.37</v>
      </c>
      <c r="T15" s="295">
        <v>30764.37</v>
      </c>
      <c r="U15" s="295">
        <v>30764.37</v>
      </c>
      <c r="V15" s="295">
        <v>30764.37</v>
      </c>
      <c r="W15" s="295">
        <v>30764.37</v>
      </c>
      <c r="X15" s="295">
        <v>30764.37</v>
      </c>
      <c r="Y15" s="295">
        <v>30764.37</v>
      </c>
      <c r="Z15" s="295">
        <v>30764.37</v>
      </c>
      <c r="AA15" s="295">
        <v>30764.37</v>
      </c>
      <c r="AB15" s="295">
        <v>30764.37</v>
      </c>
      <c r="AC15" s="295">
        <v>30764.37</v>
      </c>
      <c r="AD15" s="295">
        <f t="shared" si="3"/>
        <v>369172.44</v>
      </c>
      <c r="AE15" s="295"/>
      <c r="AF15" s="319">
        <v>0</v>
      </c>
      <c r="AG15" s="319">
        <v>0</v>
      </c>
      <c r="AH15" s="319">
        <v>0</v>
      </c>
      <c r="AI15" s="319">
        <v>0</v>
      </c>
      <c r="AJ15" s="319">
        <v>0</v>
      </c>
      <c r="AK15" s="319">
        <v>0</v>
      </c>
      <c r="AL15" s="319">
        <f t="shared" si="0"/>
        <v>0</v>
      </c>
      <c r="AM15" s="319">
        <f t="shared" si="0"/>
        <v>0</v>
      </c>
      <c r="AN15" s="319">
        <f t="shared" si="0"/>
        <v>0</v>
      </c>
      <c r="AO15" s="319">
        <f t="shared" si="0"/>
        <v>0</v>
      </c>
      <c r="AP15" s="319">
        <f t="shared" si="0"/>
        <v>0</v>
      </c>
      <c r="AQ15" s="319">
        <f t="shared" si="0"/>
        <v>0</v>
      </c>
      <c r="AR15" s="295">
        <f t="shared" si="4"/>
        <v>0</v>
      </c>
      <c r="AS15" s="319">
        <f t="shared" si="1"/>
        <v>0</v>
      </c>
      <c r="AT15" s="319">
        <f t="shared" si="1"/>
        <v>0</v>
      </c>
      <c r="AU15" s="319">
        <f t="shared" si="1"/>
        <v>0</v>
      </c>
      <c r="AV15" s="319">
        <f t="shared" si="1"/>
        <v>0</v>
      </c>
      <c r="AW15" s="319">
        <f t="shared" si="1"/>
        <v>0</v>
      </c>
      <c r="AX15" s="319">
        <f t="shared" si="1"/>
        <v>0</v>
      </c>
      <c r="AY15" s="319">
        <f t="shared" si="1"/>
        <v>0</v>
      </c>
      <c r="AZ15" s="319">
        <f t="shared" si="1"/>
        <v>0</v>
      </c>
      <c r="BA15" s="319">
        <f t="shared" si="1"/>
        <v>0</v>
      </c>
      <c r="BB15" s="319">
        <f t="shared" si="1"/>
        <v>0</v>
      </c>
      <c r="BC15" s="319">
        <f t="shared" si="1"/>
        <v>0</v>
      </c>
      <c r="BD15" s="319">
        <f t="shared" si="1"/>
        <v>0</v>
      </c>
      <c r="BE15" s="295">
        <f t="shared" si="5"/>
        <v>0</v>
      </c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</row>
    <row r="16" spans="1:90" x14ac:dyDescent="0.3">
      <c r="A16" s="313" t="s">
        <v>414</v>
      </c>
      <c r="B16" s="304">
        <v>0</v>
      </c>
      <c r="C16" s="304">
        <v>0</v>
      </c>
      <c r="D16" s="304">
        <v>0</v>
      </c>
      <c r="E16" s="295">
        <v>38438.050000000003</v>
      </c>
      <c r="F16" s="295">
        <v>38438.050000000003</v>
      </c>
      <c r="G16" s="295">
        <v>38438.050000000003</v>
      </c>
      <c r="H16" s="295">
        <v>38438.050000000003</v>
      </c>
      <c r="I16" s="295">
        <v>38438.050000000003</v>
      </c>
      <c r="J16" s="295">
        <v>38438.050000000003</v>
      </c>
      <c r="K16" s="295">
        <v>38438.050000000003</v>
      </c>
      <c r="L16" s="295">
        <v>38438.050000000003</v>
      </c>
      <c r="M16" s="295">
        <v>38438.050000000003</v>
      </c>
      <c r="N16" s="295">
        <v>38438.050000000003</v>
      </c>
      <c r="O16" s="295">
        <v>38438.050000000003</v>
      </c>
      <c r="P16" s="295">
        <v>38438.050000000003</v>
      </c>
      <c r="Q16" s="295">
        <f t="shared" si="2"/>
        <v>461256.59999999992</v>
      </c>
      <c r="R16" s="295">
        <v>38438.050000000003</v>
      </c>
      <c r="S16" s="295">
        <v>38438.050000000003</v>
      </c>
      <c r="T16" s="295">
        <v>38438.050000000003</v>
      </c>
      <c r="U16" s="295">
        <v>38438.050000000003</v>
      </c>
      <c r="V16" s="295">
        <v>38438.050000000003</v>
      </c>
      <c r="W16" s="295">
        <v>38438.050000000003</v>
      </c>
      <c r="X16" s="295">
        <v>38438.050000000003</v>
      </c>
      <c r="Y16" s="295">
        <v>38438.050000000003</v>
      </c>
      <c r="Z16" s="295">
        <v>38438.050000000003</v>
      </c>
      <c r="AA16" s="295">
        <v>38438.050000000003</v>
      </c>
      <c r="AB16" s="295">
        <v>38438.050000000003</v>
      </c>
      <c r="AC16" s="295">
        <v>38438.050000000003</v>
      </c>
      <c r="AD16" s="295">
        <f t="shared" si="3"/>
        <v>461256.59999999992</v>
      </c>
      <c r="AE16" s="295"/>
      <c r="AF16" s="319">
        <v>0</v>
      </c>
      <c r="AG16" s="319">
        <v>0</v>
      </c>
      <c r="AH16" s="319">
        <v>0</v>
      </c>
      <c r="AI16" s="319">
        <v>0</v>
      </c>
      <c r="AJ16" s="319">
        <v>0</v>
      </c>
      <c r="AK16" s="319">
        <v>0</v>
      </c>
      <c r="AL16" s="319">
        <f t="shared" si="0"/>
        <v>0</v>
      </c>
      <c r="AM16" s="319">
        <f t="shared" si="0"/>
        <v>0</v>
      </c>
      <c r="AN16" s="319">
        <f t="shared" si="0"/>
        <v>0</v>
      </c>
      <c r="AO16" s="319">
        <f t="shared" si="0"/>
        <v>0</v>
      </c>
      <c r="AP16" s="319">
        <f t="shared" si="0"/>
        <v>0</v>
      </c>
      <c r="AQ16" s="319">
        <f t="shared" si="0"/>
        <v>0</v>
      </c>
      <c r="AR16" s="295">
        <f t="shared" si="4"/>
        <v>0</v>
      </c>
      <c r="AS16" s="319">
        <f t="shared" si="1"/>
        <v>0</v>
      </c>
      <c r="AT16" s="319">
        <f t="shared" si="1"/>
        <v>0</v>
      </c>
      <c r="AU16" s="319">
        <f t="shared" si="1"/>
        <v>0</v>
      </c>
      <c r="AV16" s="319">
        <f t="shared" si="1"/>
        <v>0</v>
      </c>
      <c r="AW16" s="319">
        <f t="shared" si="1"/>
        <v>0</v>
      </c>
      <c r="AX16" s="319">
        <f t="shared" si="1"/>
        <v>0</v>
      </c>
      <c r="AY16" s="319">
        <f t="shared" si="1"/>
        <v>0</v>
      </c>
      <c r="AZ16" s="319">
        <f t="shared" si="1"/>
        <v>0</v>
      </c>
      <c r="BA16" s="319">
        <f t="shared" si="1"/>
        <v>0</v>
      </c>
      <c r="BB16" s="319">
        <f t="shared" si="1"/>
        <v>0</v>
      </c>
      <c r="BC16" s="319">
        <f t="shared" si="1"/>
        <v>0</v>
      </c>
      <c r="BD16" s="319">
        <f t="shared" si="1"/>
        <v>0</v>
      </c>
      <c r="BE16" s="295">
        <f t="shared" si="5"/>
        <v>0</v>
      </c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</row>
    <row r="17" spans="1:83" x14ac:dyDescent="0.3">
      <c r="A17" s="313" t="s">
        <v>415</v>
      </c>
      <c r="B17" s="304">
        <v>0</v>
      </c>
      <c r="C17" s="304">
        <v>0</v>
      </c>
      <c r="D17" s="304">
        <v>0</v>
      </c>
      <c r="E17" s="295">
        <v>9165.64</v>
      </c>
      <c r="F17" s="295">
        <v>9165.64</v>
      </c>
      <c r="G17" s="295">
        <v>9165.64</v>
      </c>
      <c r="H17" s="295">
        <v>9165.64</v>
      </c>
      <c r="I17" s="295">
        <v>9165.64</v>
      </c>
      <c r="J17" s="295">
        <v>9165.64</v>
      </c>
      <c r="K17" s="295">
        <v>9165.64</v>
      </c>
      <c r="L17" s="295">
        <v>9165.64</v>
      </c>
      <c r="M17" s="295">
        <v>9165.64</v>
      </c>
      <c r="N17" s="295">
        <v>9165.64</v>
      </c>
      <c r="O17" s="295">
        <v>9165.64</v>
      </c>
      <c r="P17" s="295">
        <v>9165.64</v>
      </c>
      <c r="Q17" s="295">
        <f t="shared" si="2"/>
        <v>109987.68</v>
      </c>
      <c r="R17" s="295">
        <v>9165.64</v>
      </c>
      <c r="S17" s="295">
        <v>9165.64</v>
      </c>
      <c r="T17" s="295">
        <v>9165.64</v>
      </c>
      <c r="U17" s="295">
        <v>9165.64</v>
      </c>
      <c r="V17" s="295">
        <v>9165.64</v>
      </c>
      <c r="W17" s="295">
        <v>9165.64</v>
      </c>
      <c r="X17" s="295">
        <v>9165.64</v>
      </c>
      <c r="Y17" s="295">
        <v>9165.64</v>
      </c>
      <c r="Z17" s="295">
        <v>9165.64</v>
      </c>
      <c r="AA17" s="295">
        <v>9165.64</v>
      </c>
      <c r="AB17" s="295">
        <v>9165.64</v>
      </c>
      <c r="AC17" s="295">
        <v>9165.64</v>
      </c>
      <c r="AD17" s="295">
        <f t="shared" si="3"/>
        <v>109987.68</v>
      </c>
      <c r="AE17" s="295"/>
      <c r="AF17" s="319">
        <v>0</v>
      </c>
      <c r="AG17" s="319">
        <v>0</v>
      </c>
      <c r="AH17" s="319">
        <v>0</v>
      </c>
      <c r="AI17" s="319">
        <v>0</v>
      </c>
      <c r="AJ17" s="319">
        <v>0</v>
      </c>
      <c r="AK17" s="319">
        <v>0</v>
      </c>
      <c r="AL17" s="319">
        <f t="shared" si="0"/>
        <v>0</v>
      </c>
      <c r="AM17" s="319">
        <f t="shared" si="0"/>
        <v>0</v>
      </c>
      <c r="AN17" s="319">
        <f t="shared" si="0"/>
        <v>0</v>
      </c>
      <c r="AO17" s="319">
        <f t="shared" si="0"/>
        <v>0</v>
      </c>
      <c r="AP17" s="319">
        <f t="shared" si="0"/>
        <v>0</v>
      </c>
      <c r="AQ17" s="319">
        <f t="shared" si="0"/>
        <v>0</v>
      </c>
      <c r="AR17" s="295">
        <f t="shared" si="4"/>
        <v>0</v>
      </c>
      <c r="AS17" s="319">
        <f t="shared" si="1"/>
        <v>0</v>
      </c>
      <c r="AT17" s="319">
        <f t="shared" si="1"/>
        <v>0</v>
      </c>
      <c r="AU17" s="319">
        <f t="shared" si="1"/>
        <v>0</v>
      </c>
      <c r="AV17" s="319">
        <f t="shared" si="1"/>
        <v>0</v>
      </c>
      <c r="AW17" s="319">
        <f t="shared" si="1"/>
        <v>0</v>
      </c>
      <c r="AX17" s="319">
        <f t="shared" si="1"/>
        <v>0</v>
      </c>
      <c r="AY17" s="319">
        <f t="shared" si="1"/>
        <v>0</v>
      </c>
      <c r="AZ17" s="319">
        <f t="shared" si="1"/>
        <v>0</v>
      </c>
      <c r="BA17" s="319">
        <f t="shared" si="1"/>
        <v>0</v>
      </c>
      <c r="BB17" s="319">
        <f t="shared" si="1"/>
        <v>0</v>
      </c>
      <c r="BC17" s="319">
        <f t="shared" si="1"/>
        <v>0</v>
      </c>
      <c r="BD17" s="319">
        <f t="shared" si="1"/>
        <v>0</v>
      </c>
      <c r="BE17" s="295">
        <f t="shared" si="5"/>
        <v>0</v>
      </c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</row>
    <row r="18" spans="1:83" x14ac:dyDescent="0.3">
      <c r="A18" s="313" t="s">
        <v>416</v>
      </c>
      <c r="B18" s="304">
        <v>0</v>
      </c>
      <c r="C18" s="304">
        <v>0</v>
      </c>
      <c r="D18" s="304">
        <v>0</v>
      </c>
      <c r="E18" s="295">
        <v>6841.16</v>
      </c>
      <c r="F18" s="295">
        <v>6841.16</v>
      </c>
      <c r="G18" s="295">
        <v>6841.16</v>
      </c>
      <c r="H18" s="295">
        <v>6841.16</v>
      </c>
      <c r="I18" s="295">
        <v>6841.16</v>
      </c>
      <c r="J18" s="295">
        <v>6841.16</v>
      </c>
      <c r="K18" s="295">
        <v>6841.16</v>
      </c>
      <c r="L18" s="295">
        <v>6841.16</v>
      </c>
      <c r="M18" s="295">
        <v>6841.16</v>
      </c>
      <c r="N18" s="295">
        <v>6841.16</v>
      </c>
      <c r="O18" s="295">
        <v>6841.16</v>
      </c>
      <c r="P18" s="295">
        <v>6841.16</v>
      </c>
      <c r="Q18" s="295">
        <f t="shared" si="2"/>
        <v>82093.920000000027</v>
      </c>
      <c r="R18" s="295">
        <v>6841.16</v>
      </c>
      <c r="S18" s="295">
        <v>6841.16</v>
      </c>
      <c r="T18" s="295">
        <v>6841.16</v>
      </c>
      <c r="U18" s="295">
        <v>6841.16</v>
      </c>
      <c r="V18" s="295">
        <v>6841.16</v>
      </c>
      <c r="W18" s="295">
        <v>6841.16</v>
      </c>
      <c r="X18" s="295">
        <v>6841.16</v>
      </c>
      <c r="Y18" s="295">
        <v>6841.16</v>
      </c>
      <c r="Z18" s="295">
        <v>6841.16</v>
      </c>
      <c r="AA18" s="295">
        <v>6841.16</v>
      </c>
      <c r="AB18" s="295">
        <v>6841.16</v>
      </c>
      <c r="AC18" s="295">
        <v>6841.16</v>
      </c>
      <c r="AD18" s="295">
        <f t="shared" si="3"/>
        <v>82093.920000000027</v>
      </c>
      <c r="AE18" s="295"/>
      <c r="AF18" s="319">
        <v>0</v>
      </c>
      <c r="AG18" s="319">
        <v>0</v>
      </c>
      <c r="AH18" s="319">
        <v>0</v>
      </c>
      <c r="AI18" s="319">
        <v>0</v>
      </c>
      <c r="AJ18" s="319">
        <v>0</v>
      </c>
      <c r="AK18" s="319">
        <v>0</v>
      </c>
      <c r="AL18" s="319">
        <f t="shared" si="0"/>
        <v>0</v>
      </c>
      <c r="AM18" s="319">
        <f t="shared" si="0"/>
        <v>0</v>
      </c>
      <c r="AN18" s="319">
        <f t="shared" si="0"/>
        <v>0</v>
      </c>
      <c r="AO18" s="319">
        <f t="shared" si="0"/>
        <v>0</v>
      </c>
      <c r="AP18" s="319">
        <f t="shared" si="0"/>
        <v>0</v>
      </c>
      <c r="AQ18" s="319">
        <f t="shared" si="0"/>
        <v>0</v>
      </c>
      <c r="AR18" s="295">
        <f t="shared" si="4"/>
        <v>0</v>
      </c>
      <c r="AS18" s="319">
        <f t="shared" si="1"/>
        <v>0</v>
      </c>
      <c r="AT18" s="319">
        <f t="shared" si="1"/>
        <v>0</v>
      </c>
      <c r="AU18" s="319">
        <f t="shared" si="1"/>
        <v>0</v>
      </c>
      <c r="AV18" s="319">
        <f t="shared" si="1"/>
        <v>0</v>
      </c>
      <c r="AW18" s="319">
        <f t="shared" si="1"/>
        <v>0</v>
      </c>
      <c r="AX18" s="319">
        <f t="shared" si="1"/>
        <v>0</v>
      </c>
      <c r="AY18" s="319">
        <f t="shared" si="1"/>
        <v>0</v>
      </c>
      <c r="AZ18" s="319">
        <f t="shared" si="1"/>
        <v>0</v>
      </c>
      <c r="BA18" s="319">
        <f t="shared" si="1"/>
        <v>0</v>
      </c>
      <c r="BB18" s="319">
        <f t="shared" si="1"/>
        <v>0</v>
      </c>
      <c r="BC18" s="319">
        <f t="shared" si="1"/>
        <v>0</v>
      </c>
      <c r="BD18" s="319">
        <f t="shared" si="1"/>
        <v>0</v>
      </c>
      <c r="BE18" s="295">
        <f t="shared" si="5"/>
        <v>0</v>
      </c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</row>
    <row r="19" spans="1:83" x14ac:dyDescent="0.3">
      <c r="A19" s="313" t="s">
        <v>417</v>
      </c>
      <c r="B19" s="304">
        <v>0</v>
      </c>
      <c r="C19" s="304">
        <v>0</v>
      </c>
      <c r="D19" s="304">
        <v>0</v>
      </c>
      <c r="E19" s="295">
        <v>0</v>
      </c>
      <c r="F19" s="295">
        <v>0</v>
      </c>
      <c r="G19" s="295">
        <v>0</v>
      </c>
      <c r="H19" s="295">
        <v>0</v>
      </c>
      <c r="I19" s="295">
        <v>0</v>
      </c>
      <c r="J19" s="295">
        <v>0</v>
      </c>
      <c r="K19" s="295">
        <v>0</v>
      </c>
      <c r="L19" s="295">
        <v>0</v>
      </c>
      <c r="M19" s="295">
        <v>0</v>
      </c>
      <c r="N19" s="295">
        <v>0</v>
      </c>
      <c r="O19" s="295">
        <v>0</v>
      </c>
      <c r="P19" s="295">
        <v>0</v>
      </c>
      <c r="Q19" s="295">
        <f t="shared" si="2"/>
        <v>0</v>
      </c>
      <c r="R19" s="295">
        <v>0</v>
      </c>
      <c r="S19" s="295">
        <v>0</v>
      </c>
      <c r="T19" s="295">
        <v>0</v>
      </c>
      <c r="U19" s="295">
        <v>0</v>
      </c>
      <c r="V19" s="295">
        <v>0</v>
      </c>
      <c r="W19" s="295">
        <v>917613.31</v>
      </c>
      <c r="X19" s="295">
        <v>1835226.62</v>
      </c>
      <c r="Y19" s="295">
        <v>1835226.62</v>
      </c>
      <c r="Z19" s="295">
        <v>1835226.62</v>
      </c>
      <c r="AA19" s="295">
        <v>1835226.62</v>
      </c>
      <c r="AB19" s="295">
        <v>1835226.62</v>
      </c>
      <c r="AC19" s="295">
        <v>1835226.62</v>
      </c>
      <c r="AD19" s="295">
        <f t="shared" si="3"/>
        <v>11928973.030000001</v>
      </c>
      <c r="AE19" s="295"/>
      <c r="AF19" s="319">
        <v>0</v>
      </c>
      <c r="AG19" s="319">
        <v>0</v>
      </c>
      <c r="AH19" s="319">
        <v>0</v>
      </c>
      <c r="AI19" s="319">
        <v>0</v>
      </c>
      <c r="AJ19" s="319">
        <v>0</v>
      </c>
      <c r="AK19" s="319">
        <v>0</v>
      </c>
      <c r="AL19" s="319">
        <f t="shared" si="0"/>
        <v>0</v>
      </c>
      <c r="AM19" s="319">
        <f t="shared" si="0"/>
        <v>0</v>
      </c>
      <c r="AN19" s="319">
        <f t="shared" si="0"/>
        <v>0</v>
      </c>
      <c r="AO19" s="319">
        <f t="shared" si="0"/>
        <v>0</v>
      </c>
      <c r="AP19" s="319">
        <f t="shared" si="0"/>
        <v>0</v>
      </c>
      <c r="AQ19" s="319">
        <f t="shared" si="0"/>
        <v>0</v>
      </c>
      <c r="AR19" s="295">
        <f t="shared" si="4"/>
        <v>0</v>
      </c>
      <c r="AS19" s="319">
        <f t="shared" si="1"/>
        <v>0</v>
      </c>
      <c r="AT19" s="319">
        <f t="shared" si="1"/>
        <v>0</v>
      </c>
      <c r="AU19" s="319">
        <f t="shared" si="1"/>
        <v>0</v>
      </c>
      <c r="AV19" s="319">
        <f t="shared" si="1"/>
        <v>0</v>
      </c>
      <c r="AW19" s="319">
        <f t="shared" si="1"/>
        <v>0</v>
      </c>
      <c r="AX19" s="319">
        <f t="shared" si="1"/>
        <v>0</v>
      </c>
      <c r="AY19" s="319">
        <f t="shared" si="1"/>
        <v>0</v>
      </c>
      <c r="AZ19" s="319">
        <f t="shared" si="1"/>
        <v>0</v>
      </c>
      <c r="BA19" s="319">
        <f t="shared" si="1"/>
        <v>0</v>
      </c>
      <c r="BB19" s="319">
        <f t="shared" si="1"/>
        <v>0</v>
      </c>
      <c r="BC19" s="319">
        <f t="shared" si="1"/>
        <v>0</v>
      </c>
      <c r="BD19" s="319">
        <f t="shared" si="1"/>
        <v>0</v>
      </c>
      <c r="BE19" s="295">
        <f t="shared" si="5"/>
        <v>0</v>
      </c>
      <c r="BF19" s="319">
        <f>BE19</f>
        <v>0</v>
      </c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</row>
    <row r="20" spans="1:83" x14ac:dyDescent="0.3">
      <c r="A20" s="313" t="s">
        <v>418</v>
      </c>
      <c r="B20" s="304">
        <v>0</v>
      </c>
      <c r="C20" s="304">
        <v>0</v>
      </c>
      <c r="D20" s="304">
        <v>0</v>
      </c>
      <c r="E20" s="295">
        <v>53141.73</v>
      </c>
      <c r="F20" s="295">
        <v>53141.73</v>
      </c>
      <c r="G20" s="295">
        <v>53141.73</v>
      </c>
      <c r="H20" s="295">
        <v>53141.73</v>
      </c>
      <c r="I20" s="295">
        <v>53141.73</v>
      </c>
      <c r="J20" s="295">
        <v>53141.73</v>
      </c>
      <c r="K20" s="295">
        <v>53141.73</v>
      </c>
      <c r="L20" s="295">
        <v>53141.73</v>
      </c>
      <c r="M20" s="295">
        <v>53141.73</v>
      </c>
      <c r="N20" s="295">
        <v>53141.73</v>
      </c>
      <c r="O20" s="295">
        <v>53141.73</v>
      </c>
      <c r="P20" s="295">
        <v>53141.73</v>
      </c>
      <c r="Q20" s="295">
        <f t="shared" si="2"/>
        <v>637700.75999999989</v>
      </c>
      <c r="R20" s="295">
        <v>53141.73</v>
      </c>
      <c r="S20" s="295">
        <v>53141.73</v>
      </c>
      <c r="T20" s="295">
        <v>53141.73</v>
      </c>
      <c r="U20" s="295">
        <v>53141.73</v>
      </c>
      <c r="V20" s="295">
        <v>53141.73</v>
      </c>
      <c r="W20" s="295">
        <v>53141.73</v>
      </c>
      <c r="X20" s="295">
        <v>53141.73</v>
      </c>
      <c r="Y20" s="295">
        <v>53141.73</v>
      </c>
      <c r="Z20" s="295">
        <v>53141.73</v>
      </c>
      <c r="AA20" s="295">
        <v>53141.73</v>
      </c>
      <c r="AB20" s="295">
        <v>53141.73</v>
      </c>
      <c r="AC20" s="295">
        <v>53141.73</v>
      </c>
      <c r="AD20" s="295">
        <f t="shared" si="3"/>
        <v>637700.75999999989</v>
      </c>
      <c r="AE20" s="295"/>
      <c r="AF20" s="319">
        <v>0</v>
      </c>
      <c r="AG20" s="319">
        <v>0</v>
      </c>
      <c r="AH20" s="319">
        <v>0</v>
      </c>
      <c r="AI20" s="319">
        <v>0</v>
      </c>
      <c r="AJ20" s="319">
        <v>0</v>
      </c>
      <c r="AK20" s="319">
        <v>0</v>
      </c>
      <c r="AL20" s="319">
        <f t="shared" si="0"/>
        <v>0</v>
      </c>
      <c r="AM20" s="319">
        <f t="shared" si="0"/>
        <v>0</v>
      </c>
      <c r="AN20" s="319">
        <f t="shared" si="0"/>
        <v>0</v>
      </c>
      <c r="AO20" s="319">
        <f t="shared" si="0"/>
        <v>0</v>
      </c>
      <c r="AP20" s="319">
        <f t="shared" si="0"/>
        <v>0</v>
      </c>
      <c r="AQ20" s="319">
        <f t="shared" si="0"/>
        <v>0</v>
      </c>
      <c r="AR20" s="295">
        <f t="shared" si="4"/>
        <v>0</v>
      </c>
      <c r="AS20" s="319">
        <f t="shared" si="1"/>
        <v>0</v>
      </c>
      <c r="AT20" s="319">
        <f t="shared" si="1"/>
        <v>0</v>
      </c>
      <c r="AU20" s="319">
        <f t="shared" si="1"/>
        <v>0</v>
      </c>
      <c r="AV20" s="319">
        <f t="shared" si="1"/>
        <v>0</v>
      </c>
      <c r="AW20" s="319">
        <f t="shared" si="1"/>
        <v>0</v>
      </c>
      <c r="AX20" s="319">
        <f t="shared" si="1"/>
        <v>0</v>
      </c>
      <c r="AY20" s="319">
        <f t="shared" si="1"/>
        <v>0</v>
      </c>
      <c r="AZ20" s="319">
        <f t="shared" si="1"/>
        <v>0</v>
      </c>
      <c r="BA20" s="319">
        <f t="shared" si="1"/>
        <v>0</v>
      </c>
      <c r="BB20" s="319">
        <f t="shared" si="1"/>
        <v>0</v>
      </c>
      <c r="BC20" s="319">
        <f t="shared" si="1"/>
        <v>0</v>
      </c>
      <c r="BD20" s="319">
        <f t="shared" si="1"/>
        <v>0</v>
      </c>
      <c r="BE20" s="295">
        <f t="shared" si="5"/>
        <v>0</v>
      </c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</row>
    <row r="21" spans="1:83" x14ac:dyDescent="0.3">
      <c r="A21" s="313" t="s">
        <v>419</v>
      </c>
      <c r="B21" s="304">
        <v>4.0000000000000002E-4</v>
      </c>
      <c r="C21" s="304">
        <v>3.2000000000000002E-3</v>
      </c>
      <c r="D21" s="348">
        <v>-2.0999999999999999E-3</v>
      </c>
      <c r="E21" s="295">
        <v>4690069.46</v>
      </c>
      <c r="F21" s="295">
        <v>4690069.46</v>
      </c>
      <c r="G21" s="295">
        <v>4690069.46</v>
      </c>
      <c r="H21" s="295">
        <v>4690069.46</v>
      </c>
      <c r="I21" s="295">
        <v>4690069.46</v>
      </c>
      <c r="J21" s="295">
        <v>4690069.46</v>
      </c>
      <c r="K21" s="295">
        <v>4690069.46</v>
      </c>
      <c r="L21" s="295">
        <v>4690069.46</v>
      </c>
      <c r="M21" s="295">
        <v>4690069.46</v>
      </c>
      <c r="N21" s="295">
        <v>4690069.46</v>
      </c>
      <c r="O21" s="295">
        <v>4690069.46</v>
      </c>
      <c r="P21" s="295">
        <v>4690069.46</v>
      </c>
      <c r="Q21" s="295">
        <f t="shared" si="2"/>
        <v>56280833.520000003</v>
      </c>
      <c r="R21" s="295">
        <v>4690069.46</v>
      </c>
      <c r="S21" s="295">
        <v>4690069.46</v>
      </c>
      <c r="T21" s="295">
        <v>4690069.46</v>
      </c>
      <c r="U21" s="295">
        <v>4690069.46</v>
      </c>
      <c r="V21" s="295">
        <v>4690069.46</v>
      </c>
      <c r="W21" s="295">
        <v>4690069.46</v>
      </c>
      <c r="X21" s="295">
        <v>4690069.46</v>
      </c>
      <c r="Y21" s="295">
        <v>4690069.46</v>
      </c>
      <c r="Z21" s="295">
        <v>4690069.46</v>
      </c>
      <c r="AA21" s="295">
        <v>4690069.46</v>
      </c>
      <c r="AB21" s="295">
        <v>4690069.46</v>
      </c>
      <c r="AC21" s="295">
        <v>4690069.46</v>
      </c>
      <c r="AD21" s="295">
        <f t="shared" si="3"/>
        <v>56280833.520000003</v>
      </c>
      <c r="AE21" s="295"/>
      <c r="AF21" s="319">
        <v>156.34</v>
      </c>
      <c r="AG21" s="319">
        <v>156.34</v>
      </c>
      <c r="AH21" s="319">
        <v>156.34</v>
      </c>
      <c r="AI21" s="319">
        <v>156.34</v>
      </c>
      <c r="AJ21" s="319">
        <v>156.34</v>
      </c>
      <c r="AK21" s="319">
        <v>156.34</v>
      </c>
      <c r="AL21" s="319">
        <f t="shared" si="0"/>
        <v>156.34</v>
      </c>
      <c r="AM21" s="319">
        <f t="shared" si="0"/>
        <v>156.34</v>
      </c>
      <c r="AN21" s="319">
        <f t="shared" si="0"/>
        <v>156.34</v>
      </c>
      <c r="AO21" s="319">
        <f t="shared" si="0"/>
        <v>156.34</v>
      </c>
      <c r="AP21" s="319">
        <f t="shared" si="0"/>
        <v>156.34</v>
      </c>
      <c r="AQ21" s="319">
        <f t="shared" si="0"/>
        <v>156.34</v>
      </c>
      <c r="AR21" s="295">
        <f t="shared" si="4"/>
        <v>1876.0799999999997</v>
      </c>
      <c r="AS21" s="319">
        <f t="shared" si="1"/>
        <v>-820.76</v>
      </c>
      <c r="AT21" s="319">
        <f t="shared" si="1"/>
        <v>-820.76</v>
      </c>
      <c r="AU21" s="319">
        <f t="shared" si="1"/>
        <v>-820.76</v>
      </c>
      <c r="AV21" s="319">
        <f t="shared" si="1"/>
        <v>-820.76</v>
      </c>
      <c r="AW21" s="319">
        <f t="shared" si="1"/>
        <v>-820.76</v>
      </c>
      <c r="AX21" s="319">
        <f t="shared" si="1"/>
        <v>-820.76</v>
      </c>
      <c r="AY21" s="319">
        <f t="shared" si="1"/>
        <v>-820.76</v>
      </c>
      <c r="AZ21" s="319">
        <f t="shared" si="1"/>
        <v>-820.76</v>
      </c>
      <c r="BA21" s="319">
        <f t="shared" si="1"/>
        <v>-820.76</v>
      </c>
      <c r="BB21" s="319">
        <f t="shared" si="1"/>
        <v>-820.76</v>
      </c>
      <c r="BC21" s="319">
        <f t="shared" si="1"/>
        <v>-820.76</v>
      </c>
      <c r="BD21" s="319">
        <f t="shared" si="1"/>
        <v>-820.76</v>
      </c>
      <c r="BE21" s="295">
        <f t="shared" si="5"/>
        <v>-9849.1200000000008</v>
      </c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</row>
    <row r="22" spans="1:83" x14ac:dyDescent="0.3">
      <c r="A22" s="313" t="s">
        <v>420</v>
      </c>
      <c r="B22" s="304">
        <v>5.8999999999999999E-3</v>
      </c>
      <c r="C22" s="304">
        <v>1.3799999999999998E-2</v>
      </c>
      <c r="D22" s="348">
        <v>1.0800000000000001E-2</v>
      </c>
      <c r="E22" s="295">
        <v>2297196.4300000002</v>
      </c>
      <c r="F22" s="295">
        <v>2297196.4300000002</v>
      </c>
      <c r="G22" s="295">
        <v>2297196.4300000002</v>
      </c>
      <c r="H22" s="295">
        <v>2297196.4300000002</v>
      </c>
      <c r="I22" s="295">
        <v>2297196.4300000002</v>
      </c>
      <c r="J22" s="295">
        <v>2297196.4300000002</v>
      </c>
      <c r="K22" s="295">
        <v>2297196.4300000002</v>
      </c>
      <c r="L22" s="295">
        <v>2302196.29</v>
      </c>
      <c r="M22" s="295">
        <v>2307196.1500000004</v>
      </c>
      <c r="N22" s="295">
        <v>2307196.1500000004</v>
      </c>
      <c r="O22" s="295">
        <v>2307196.1500000004</v>
      </c>
      <c r="P22" s="295">
        <v>2307196.1500000004</v>
      </c>
      <c r="Q22" s="295">
        <f t="shared" si="2"/>
        <v>27611355.899999999</v>
      </c>
      <c r="R22" s="295">
        <v>2307196.1500000004</v>
      </c>
      <c r="S22" s="295">
        <v>2307196.1500000004</v>
      </c>
      <c r="T22" s="295">
        <v>2307196.1500000004</v>
      </c>
      <c r="U22" s="295">
        <v>2307196.1500000004</v>
      </c>
      <c r="V22" s="295">
        <v>2307196.1500000004</v>
      </c>
      <c r="W22" s="295">
        <v>2307196.1500000004</v>
      </c>
      <c r="X22" s="295">
        <v>2307196.1500000004</v>
      </c>
      <c r="Y22" s="295">
        <v>2307196.1500000004</v>
      </c>
      <c r="Z22" s="295">
        <v>2307196.1500000004</v>
      </c>
      <c r="AA22" s="295">
        <v>4327196.1500000004</v>
      </c>
      <c r="AB22" s="295">
        <v>6347196.1500000004</v>
      </c>
      <c r="AC22" s="295">
        <v>6347196.1500000004</v>
      </c>
      <c r="AD22" s="295">
        <f t="shared" si="3"/>
        <v>37786353.799999997</v>
      </c>
      <c r="AE22" s="295"/>
      <c r="AF22" s="319">
        <v>1129.46</v>
      </c>
      <c r="AG22" s="319">
        <v>1129.46</v>
      </c>
      <c r="AH22" s="319">
        <v>1129.46</v>
      </c>
      <c r="AI22" s="319">
        <v>1129.46</v>
      </c>
      <c r="AJ22" s="319">
        <v>1129.46</v>
      </c>
      <c r="AK22" s="319">
        <v>1129.46</v>
      </c>
      <c r="AL22" s="319">
        <f t="shared" si="0"/>
        <v>1129.45</v>
      </c>
      <c r="AM22" s="319">
        <f t="shared" si="0"/>
        <v>1131.9100000000001</v>
      </c>
      <c r="AN22" s="319">
        <f t="shared" si="0"/>
        <v>1134.3699999999999</v>
      </c>
      <c r="AO22" s="319">
        <f t="shared" si="0"/>
        <v>1134.3699999999999</v>
      </c>
      <c r="AP22" s="319">
        <f t="shared" si="0"/>
        <v>1134.3699999999999</v>
      </c>
      <c r="AQ22" s="319">
        <f t="shared" si="0"/>
        <v>1134.3699999999999</v>
      </c>
      <c r="AR22" s="295">
        <f t="shared" si="4"/>
        <v>13575.599999999999</v>
      </c>
      <c r="AS22" s="319">
        <f t="shared" si="1"/>
        <v>2076.48</v>
      </c>
      <c r="AT22" s="319">
        <f t="shared" si="1"/>
        <v>2076.48</v>
      </c>
      <c r="AU22" s="319">
        <f t="shared" si="1"/>
        <v>2076.48</v>
      </c>
      <c r="AV22" s="319">
        <f t="shared" si="1"/>
        <v>2076.48</v>
      </c>
      <c r="AW22" s="319">
        <f t="shared" si="1"/>
        <v>2076.48</v>
      </c>
      <c r="AX22" s="319">
        <f t="shared" si="1"/>
        <v>2076.48</v>
      </c>
      <c r="AY22" s="319">
        <f t="shared" si="1"/>
        <v>2076.48</v>
      </c>
      <c r="AZ22" s="319">
        <f t="shared" si="1"/>
        <v>2076.48</v>
      </c>
      <c r="BA22" s="319">
        <f t="shared" si="1"/>
        <v>2076.48</v>
      </c>
      <c r="BB22" s="319">
        <f t="shared" si="1"/>
        <v>3894.48</v>
      </c>
      <c r="BC22" s="319">
        <f t="shared" si="1"/>
        <v>5712.48</v>
      </c>
      <c r="BD22" s="319">
        <f t="shared" si="1"/>
        <v>5712.48</v>
      </c>
      <c r="BE22" s="295">
        <f t="shared" si="5"/>
        <v>34007.759999999995</v>
      </c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</row>
    <row r="23" spans="1:83" x14ac:dyDescent="0.3">
      <c r="A23" s="313" t="s">
        <v>421</v>
      </c>
      <c r="B23" s="304">
        <v>1.6E-2</v>
      </c>
      <c r="C23" s="304">
        <v>2.29E-2</v>
      </c>
      <c r="D23" s="348">
        <v>2.0799999999999999E-2</v>
      </c>
      <c r="E23" s="295">
        <v>22904328.719999999</v>
      </c>
      <c r="F23" s="295">
        <v>23146393.48</v>
      </c>
      <c r="G23" s="295">
        <v>23148606</v>
      </c>
      <c r="H23" s="295">
        <v>23148606</v>
      </c>
      <c r="I23" s="295">
        <v>23219702.66</v>
      </c>
      <c r="J23" s="295">
        <v>23290799.32</v>
      </c>
      <c r="K23" s="295">
        <v>23290799.32</v>
      </c>
      <c r="L23" s="295">
        <v>23324799.32</v>
      </c>
      <c r="M23" s="295">
        <v>23358799.32</v>
      </c>
      <c r="N23" s="295">
        <v>23358799.32</v>
      </c>
      <c r="O23" s="295">
        <v>23358799.32</v>
      </c>
      <c r="P23" s="295">
        <v>23358799.32</v>
      </c>
      <c r="Q23" s="295">
        <f t="shared" si="2"/>
        <v>278909232.09999996</v>
      </c>
      <c r="R23" s="295">
        <v>23358799.32</v>
      </c>
      <c r="S23" s="295">
        <v>23358799.32</v>
      </c>
      <c r="T23" s="295">
        <v>23358799.32</v>
      </c>
      <c r="U23" s="295">
        <v>23358799.32</v>
      </c>
      <c r="V23" s="295">
        <v>23358799.32</v>
      </c>
      <c r="W23" s="295">
        <v>23358799.32</v>
      </c>
      <c r="X23" s="295">
        <v>23358799.32</v>
      </c>
      <c r="Y23" s="295">
        <v>23358799.32</v>
      </c>
      <c r="Z23" s="295">
        <v>23358799.32</v>
      </c>
      <c r="AA23" s="295">
        <v>23358799.32</v>
      </c>
      <c r="AB23" s="295">
        <v>23358799.32</v>
      </c>
      <c r="AC23" s="295">
        <v>23358799.32</v>
      </c>
      <c r="AD23" s="295">
        <f t="shared" si="3"/>
        <v>280305591.83999997</v>
      </c>
      <c r="AE23" s="295"/>
      <c r="AF23" s="319">
        <v>30539.11</v>
      </c>
      <c r="AG23" s="319">
        <v>30861.86</v>
      </c>
      <c r="AH23" s="319">
        <v>30864.81</v>
      </c>
      <c r="AI23" s="319">
        <v>30864.81</v>
      </c>
      <c r="AJ23" s="319">
        <v>30959.61</v>
      </c>
      <c r="AK23" s="319">
        <v>31054.400000000001</v>
      </c>
      <c r="AL23" s="319">
        <f t="shared" si="0"/>
        <v>31054.400000000001</v>
      </c>
      <c r="AM23" s="319">
        <f t="shared" si="0"/>
        <v>31099.73</v>
      </c>
      <c r="AN23" s="319">
        <f t="shared" si="0"/>
        <v>31145.07</v>
      </c>
      <c r="AO23" s="319">
        <f t="shared" si="0"/>
        <v>31145.07</v>
      </c>
      <c r="AP23" s="319">
        <f t="shared" si="0"/>
        <v>31145.07</v>
      </c>
      <c r="AQ23" s="319">
        <f t="shared" si="0"/>
        <v>31145.07</v>
      </c>
      <c r="AR23" s="295">
        <f t="shared" si="4"/>
        <v>371879.01</v>
      </c>
      <c r="AS23" s="319">
        <f t="shared" si="1"/>
        <v>40488.589999999997</v>
      </c>
      <c r="AT23" s="319">
        <f t="shared" si="1"/>
        <v>40488.589999999997</v>
      </c>
      <c r="AU23" s="319">
        <f t="shared" si="1"/>
        <v>40488.589999999997</v>
      </c>
      <c r="AV23" s="319">
        <f t="shared" si="1"/>
        <v>40488.589999999997</v>
      </c>
      <c r="AW23" s="319">
        <f t="shared" si="1"/>
        <v>40488.589999999997</v>
      </c>
      <c r="AX23" s="319">
        <f t="shared" si="1"/>
        <v>40488.589999999997</v>
      </c>
      <c r="AY23" s="319">
        <f t="shared" si="1"/>
        <v>40488.589999999997</v>
      </c>
      <c r="AZ23" s="319">
        <f t="shared" si="1"/>
        <v>40488.589999999997</v>
      </c>
      <c r="BA23" s="319">
        <f t="shared" si="1"/>
        <v>40488.589999999997</v>
      </c>
      <c r="BB23" s="319">
        <f t="shared" si="1"/>
        <v>40488.589999999997</v>
      </c>
      <c r="BC23" s="319">
        <f t="shared" si="1"/>
        <v>40488.589999999997</v>
      </c>
      <c r="BD23" s="319">
        <f t="shared" si="1"/>
        <v>40488.589999999997</v>
      </c>
      <c r="BE23" s="295">
        <f t="shared" si="5"/>
        <v>485863.07999999984</v>
      </c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</row>
    <row r="24" spans="1:83" x14ac:dyDescent="0.3">
      <c r="A24" s="313" t="s">
        <v>422</v>
      </c>
      <c r="B24" s="304">
        <v>1.6E-2</v>
      </c>
      <c r="C24" s="304">
        <v>2.29E-2</v>
      </c>
      <c r="D24" s="348">
        <v>2.0799999999999999E-2</v>
      </c>
      <c r="E24" s="295">
        <v>47042.13</v>
      </c>
      <c r="F24" s="295">
        <v>47042.13</v>
      </c>
      <c r="G24" s="295">
        <v>47042.13</v>
      </c>
      <c r="H24" s="295">
        <v>47042.13</v>
      </c>
      <c r="I24" s="295">
        <v>47042.13</v>
      </c>
      <c r="J24" s="295">
        <v>47042.13</v>
      </c>
      <c r="K24" s="295">
        <v>47042.13</v>
      </c>
      <c r="L24" s="295">
        <v>47042.13</v>
      </c>
      <c r="M24" s="295">
        <v>47042.13</v>
      </c>
      <c r="N24" s="295">
        <v>47042.13</v>
      </c>
      <c r="O24" s="295">
        <v>47042.13</v>
      </c>
      <c r="P24" s="295">
        <v>47042.13</v>
      </c>
      <c r="Q24" s="295">
        <f t="shared" si="2"/>
        <v>564505.55999999994</v>
      </c>
      <c r="R24" s="295">
        <v>47042.13</v>
      </c>
      <c r="S24" s="295">
        <v>47042.13</v>
      </c>
      <c r="T24" s="295">
        <v>47042.13</v>
      </c>
      <c r="U24" s="295">
        <v>47042.13</v>
      </c>
      <c r="V24" s="295">
        <v>47042.13</v>
      </c>
      <c r="W24" s="295">
        <v>47042.13</v>
      </c>
      <c r="X24" s="295">
        <v>47042.13</v>
      </c>
      <c r="Y24" s="295">
        <v>47042.13</v>
      </c>
      <c r="Z24" s="295">
        <v>47042.13</v>
      </c>
      <c r="AA24" s="295">
        <v>47042.13</v>
      </c>
      <c r="AB24" s="295">
        <v>47042.13</v>
      </c>
      <c r="AC24" s="295">
        <v>47042.13</v>
      </c>
      <c r="AD24" s="295">
        <f t="shared" si="3"/>
        <v>564505.55999999994</v>
      </c>
      <c r="AE24" s="295"/>
      <c r="AF24" s="319">
        <v>62.72</v>
      </c>
      <c r="AG24" s="319">
        <v>62.72</v>
      </c>
      <c r="AH24" s="319">
        <v>62.72</v>
      </c>
      <c r="AI24" s="319">
        <v>62.72</v>
      </c>
      <c r="AJ24" s="319">
        <v>62.72</v>
      </c>
      <c r="AK24" s="319">
        <v>62.72</v>
      </c>
      <c r="AL24" s="319">
        <f t="shared" si="0"/>
        <v>62.72</v>
      </c>
      <c r="AM24" s="319">
        <f t="shared" si="0"/>
        <v>62.72</v>
      </c>
      <c r="AN24" s="319">
        <f t="shared" si="0"/>
        <v>62.72</v>
      </c>
      <c r="AO24" s="319">
        <f t="shared" si="0"/>
        <v>62.72</v>
      </c>
      <c r="AP24" s="319">
        <f t="shared" si="0"/>
        <v>62.72</v>
      </c>
      <c r="AQ24" s="319">
        <f t="shared" si="0"/>
        <v>62.72</v>
      </c>
      <c r="AR24" s="295">
        <f t="shared" si="4"/>
        <v>752.64000000000021</v>
      </c>
      <c r="AS24" s="319">
        <f t="shared" si="1"/>
        <v>81.540000000000006</v>
      </c>
      <c r="AT24" s="319">
        <f t="shared" si="1"/>
        <v>81.540000000000006</v>
      </c>
      <c r="AU24" s="319">
        <f t="shared" si="1"/>
        <v>81.540000000000006</v>
      </c>
      <c r="AV24" s="319">
        <f t="shared" si="1"/>
        <v>81.540000000000006</v>
      </c>
      <c r="AW24" s="319">
        <f t="shared" si="1"/>
        <v>81.540000000000006</v>
      </c>
      <c r="AX24" s="319">
        <f t="shared" si="1"/>
        <v>81.540000000000006</v>
      </c>
      <c r="AY24" s="319">
        <f t="shared" si="1"/>
        <v>81.540000000000006</v>
      </c>
      <c r="AZ24" s="319">
        <f t="shared" si="1"/>
        <v>81.540000000000006</v>
      </c>
      <c r="BA24" s="319">
        <f t="shared" si="1"/>
        <v>81.540000000000006</v>
      </c>
      <c r="BB24" s="319">
        <f t="shared" si="1"/>
        <v>81.540000000000006</v>
      </c>
      <c r="BC24" s="319">
        <f t="shared" si="1"/>
        <v>81.540000000000006</v>
      </c>
      <c r="BD24" s="319">
        <f t="shared" si="1"/>
        <v>81.540000000000006</v>
      </c>
      <c r="BE24" s="295">
        <f t="shared" si="5"/>
        <v>978.4799999999999</v>
      </c>
      <c r="BF24" s="319">
        <f>BE24</f>
        <v>978.4799999999999</v>
      </c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</row>
    <row r="25" spans="1:83" x14ac:dyDescent="0.3">
      <c r="A25" s="313" t="s">
        <v>423</v>
      </c>
      <c r="B25" s="304">
        <v>4.2799999999999998E-2</v>
      </c>
      <c r="C25" s="304">
        <v>4.4800000000000006E-2</v>
      </c>
      <c r="D25" s="348">
        <v>4.2700000000000002E-2</v>
      </c>
      <c r="E25" s="295">
        <v>45463009.659999996</v>
      </c>
      <c r="F25" s="295">
        <v>45418296.880000003</v>
      </c>
      <c r="G25" s="295">
        <v>45400420.380000003</v>
      </c>
      <c r="H25" s="295">
        <v>45382543.880000003</v>
      </c>
      <c r="I25" s="295">
        <v>45382543.880000003</v>
      </c>
      <c r="J25" s="295">
        <v>45382543.880000003</v>
      </c>
      <c r="K25" s="295">
        <v>45382543.880000003</v>
      </c>
      <c r="L25" s="295">
        <v>45382543.880000003</v>
      </c>
      <c r="M25" s="295">
        <v>45382543.880000003</v>
      </c>
      <c r="N25" s="295">
        <v>45382543.880000003</v>
      </c>
      <c r="O25" s="295">
        <v>45382543.880000003</v>
      </c>
      <c r="P25" s="295">
        <v>45382543.880000003</v>
      </c>
      <c r="Q25" s="295">
        <f t="shared" si="2"/>
        <v>544724621.84000003</v>
      </c>
      <c r="R25" s="295">
        <v>45382543.880000003</v>
      </c>
      <c r="S25" s="295">
        <v>45382543.880000003</v>
      </c>
      <c r="T25" s="295">
        <v>45382543.880000003</v>
      </c>
      <c r="U25" s="295">
        <v>45382543.880000003</v>
      </c>
      <c r="V25" s="295">
        <v>45382543.880000003</v>
      </c>
      <c r="W25" s="295">
        <v>45382543.880000003</v>
      </c>
      <c r="X25" s="295">
        <v>45382543.880000003</v>
      </c>
      <c r="Y25" s="295">
        <v>45382543.880000003</v>
      </c>
      <c r="Z25" s="295">
        <v>45382543.880000003</v>
      </c>
      <c r="AA25" s="295">
        <v>45382543.880000003</v>
      </c>
      <c r="AB25" s="295">
        <v>45382543.880000003</v>
      </c>
      <c r="AC25" s="295">
        <v>45382543.880000003</v>
      </c>
      <c r="AD25" s="295">
        <f t="shared" si="3"/>
        <v>544590526.56000006</v>
      </c>
      <c r="AE25" s="295"/>
      <c r="AF25" s="319">
        <v>162151.40000000002</v>
      </c>
      <c r="AG25" s="319">
        <v>161991.91999999998</v>
      </c>
      <c r="AH25" s="319">
        <v>161928.17000000001</v>
      </c>
      <c r="AI25" s="319">
        <v>161864.41</v>
      </c>
      <c r="AJ25" s="319">
        <v>161864.41</v>
      </c>
      <c r="AK25" s="319">
        <v>161864.41</v>
      </c>
      <c r="AL25" s="319">
        <f t="shared" si="0"/>
        <v>161864.41</v>
      </c>
      <c r="AM25" s="319">
        <f t="shared" si="0"/>
        <v>161864.41</v>
      </c>
      <c r="AN25" s="319">
        <f t="shared" si="0"/>
        <v>161864.41</v>
      </c>
      <c r="AO25" s="319">
        <f t="shared" si="0"/>
        <v>161864.41</v>
      </c>
      <c r="AP25" s="319">
        <f t="shared" si="0"/>
        <v>161864.41</v>
      </c>
      <c r="AQ25" s="319">
        <f t="shared" si="0"/>
        <v>161864.41</v>
      </c>
      <c r="AR25" s="295">
        <f t="shared" si="4"/>
        <v>1942851.1799999997</v>
      </c>
      <c r="AS25" s="319">
        <f t="shared" si="1"/>
        <v>161486.22</v>
      </c>
      <c r="AT25" s="319">
        <f t="shared" si="1"/>
        <v>161486.22</v>
      </c>
      <c r="AU25" s="319">
        <f t="shared" si="1"/>
        <v>161486.22</v>
      </c>
      <c r="AV25" s="319">
        <f t="shared" si="1"/>
        <v>161486.22</v>
      </c>
      <c r="AW25" s="319">
        <f t="shared" si="1"/>
        <v>161486.22</v>
      </c>
      <c r="AX25" s="319">
        <f t="shared" si="1"/>
        <v>161486.22</v>
      </c>
      <c r="AY25" s="319">
        <f t="shared" si="1"/>
        <v>161486.22</v>
      </c>
      <c r="AZ25" s="319">
        <f t="shared" si="1"/>
        <v>161486.22</v>
      </c>
      <c r="BA25" s="319">
        <f t="shared" si="1"/>
        <v>161486.22</v>
      </c>
      <c r="BB25" s="319">
        <f t="shared" si="1"/>
        <v>161486.22</v>
      </c>
      <c r="BC25" s="319">
        <f t="shared" si="1"/>
        <v>161486.22</v>
      </c>
      <c r="BD25" s="319">
        <f t="shared" si="1"/>
        <v>161486.22</v>
      </c>
      <c r="BE25" s="295">
        <f t="shared" si="5"/>
        <v>1937834.64</v>
      </c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</row>
    <row r="26" spans="1:83" x14ac:dyDescent="0.3">
      <c r="A26" s="313" t="s">
        <v>424</v>
      </c>
      <c r="B26" s="304">
        <v>2.8E-3</v>
      </c>
      <c r="C26" s="304">
        <v>7.7000000000000002E-3</v>
      </c>
      <c r="D26" s="348">
        <v>5.0000000000000001E-3</v>
      </c>
      <c r="E26" s="295">
        <v>20188508.219999999</v>
      </c>
      <c r="F26" s="295">
        <v>20311635.48</v>
      </c>
      <c r="G26" s="295">
        <v>20090620.370000001</v>
      </c>
      <c r="H26" s="295">
        <v>19729880.140000001</v>
      </c>
      <c r="I26" s="295">
        <v>19584905.079999998</v>
      </c>
      <c r="J26" s="295">
        <v>19738308.710000001</v>
      </c>
      <c r="K26" s="295">
        <v>20368371.764999997</v>
      </c>
      <c r="L26" s="295">
        <v>20845031.199999999</v>
      </c>
      <c r="M26" s="295">
        <v>20884885.629999999</v>
      </c>
      <c r="N26" s="295">
        <v>20935304.924999997</v>
      </c>
      <c r="O26" s="295">
        <v>20945869.789999999</v>
      </c>
      <c r="P26" s="295">
        <v>20945869.789999999</v>
      </c>
      <c r="Q26" s="295">
        <f t="shared" si="2"/>
        <v>244569191.09999996</v>
      </c>
      <c r="R26" s="295">
        <f>21687909.79-R27</f>
        <v>21365081.239999998</v>
      </c>
      <c r="S26" s="295">
        <v>21384997.239999998</v>
      </c>
      <c r="T26" s="295">
        <v>21815245.239999998</v>
      </c>
      <c r="U26" s="295">
        <v>22250433.239999998</v>
      </c>
      <c r="V26" s="295">
        <v>22275289.239999998</v>
      </c>
      <c r="W26" s="295">
        <v>22397788.244999997</v>
      </c>
      <c r="X26" s="295">
        <v>22520287.25</v>
      </c>
      <c r="Y26" s="295">
        <v>22520287.25</v>
      </c>
      <c r="Z26" s="295">
        <v>22694383.25</v>
      </c>
      <c r="AA26" s="295">
        <v>22868479.25</v>
      </c>
      <c r="AB26" s="295">
        <v>22868479.25</v>
      </c>
      <c r="AC26" s="295">
        <v>22868479.25</v>
      </c>
      <c r="AD26" s="295">
        <f t="shared" si="3"/>
        <v>267829229.94499999</v>
      </c>
      <c r="AE26" s="295"/>
      <c r="AF26" s="319">
        <v>4710.6499999999996</v>
      </c>
      <c r="AG26" s="319">
        <v>4739.38</v>
      </c>
      <c r="AH26" s="319">
        <v>4687.8100000000004</v>
      </c>
      <c r="AI26" s="319">
        <v>4603.6400000000003</v>
      </c>
      <c r="AJ26" s="319">
        <v>4569.8100000000004</v>
      </c>
      <c r="AK26" s="319">
        <v>4605.6099999999997</v>
      </c>
      <c r="AL26" s="319">
        <f t="shared" si="0"/>
        <v>4752.62</v>
      </c>
      <c r="AM26" s="319">
        <f t="shared" si="0"/>
        <v>4863.84</v>
      </c>
      <c r="AN26" s="319">
        <f t="shared" si="0"/>
        <v>4873.1400000000003</v>
      </c>
      <c r="AO26" s="319">
        <f t="shared" si="0"/>
        <v>4884.8999999999996</v>
      </c>
      <c r="AP26" s="319">
        <f t="shared" si="0"/>
        <v>4887.37</v>
      </c>
      <c r="AQ26" s="319">
        <f t="shared" si="0"/>
        <v>4887.37</v>
      </c>
      <c r="AR26" s="295">
        <f t="shared" si="4"/>
        <v>57066.140000000007</v>
      </c>
      <c r="AS26" s="319">
        <f t="shared" si="1"/>
        <v>8902.1200000000008</v>
      </c>
      <c r="AT26" s="319">
        <f t="shared" si="1"/>
        <v>8910.42</v>
      </c>
      <c r="AU26" s="319">
        <f t="shared" si="1"/>
        <v>9089.69</v>
      </c>
      <c r="AV26" s="319">
        <f t="shared" ref="AV26:BD54" si="6">ROUND(U26*$D26/12,2)</f>
        <v>9271.01</v>
      </c>
      <c r="AW26" s="319">
        <f t="shared" si="6"/>
        <v>9281.3700000000008</v>
      </c>
      <c r="AX26" s="319">
        <f t="shared" si="6"/>
        <v>9332.41</v>
      </c>
      <c r="AY26" s="319">
        <f t="shared" si="6"/>
        <v>9383.4500000000007</v>
      </c>
      <c r="AZ26" s="319">
        <f t="shared" si="6"/>
        <v>9383.4500000000007</v>
      </c>
      <c r="BA26" s="319">
        <f t="shared" si="6"/>
        <v>9455.99</v>
      </c>
      <c r="BB26" s="319">
        <f t="shared" si="6"/>
        <v>9528.5300000000007</v>
      </c>
      <c r="BC26" s="319">
        <f t="shared" si="6"/>
        <v>9528.5300000000007</v>
      </c>
      <c r="BD26" s="319">
        <f t="shared" si="6"/>
        <v>9528.5300000000007</v>
      </c>
      <c r="BE26" s="295">
        <f t="shared" si="5"/>
        <v>111595.5</v>
      </c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</row>
    <row r="27" spans="1:83" x14ac:dyDescent="0.3">
      <c r="A27" s="313" t="s">
        <v>425</v>
      </c>
      <c r="B27" s="304">
        <v>0</v>
      </c>
      <c r="C27" s="304">
        <v>3.0999999999999999E-3</v>
      </c>
      <c r="D27" s="304">
        <v>3.0999999999999999E-3</v>
      </c>
      <c r="E27" s="295">
        <v>0</v>
      </c>
      <c r="F27" s="295">
        <v>0</v>
      </c>
      <c r="G27" s="295">
        <v>0</v>
      </c>
      <c r="H27" s="295">
        <v>0</v>
      </c>
      <c r="I27" s="295">
        <v>0</v>
      </c>
      <c r="J27" s="295">
        <v>0</v>
      </c>
      <c r="K27" s="295">
        <v>0</v>
      </c>
      <c r="L27" s="295">
        <v>0</v>
      </c>
      <c r="M27" s="295">
        <v>0</v>
      </c>
      <c r="N27" s="295">
        <v>0</v>
      </c>
      <c r="O27" s="295">
        <v>0</v>
      </c>
      <c r="P27" s="295">
        <v>0</v>
      </c>
      <c r="Q27" s="295">
        <f t="shared" si="2"/>
        <v>0</v>
      </c>
      <c r="R27" s="295">
        <v>322828.55</v>
      </c>
      <c r="S27" s="295">
        <v>322828.55</v>
      </c>
      <c r="T27" s="295">
        <v>322828.55</v>
      </c>
      <c r="U27" s="295">
        <v>322828.55</v>
      </c>
      <c r="V27" s="295">
        <v>322828.55</v>
      </c>
      <c r="W27" s="295">
        <v>322828.55</v>
      </c>
      <c r="X27" s="295">
        <v>322828.55</v>
      </c>
      <c r="Y27" s="295">
        <v>322828.55</v>
      </c>
      <c r="Z27" s="295">
        <v>322828.55</v>
      </c>
      <c r="AA27" s="295">
        <v>322828.55</v>
      </c>
      <c r="AB27" s="295">
        <v>322828.55</v>
      </c>
      <c r="AC27" s="295">
        <v>322828.55</v>
      </c>
      <c r="AD27" s="295">
        <f t="shared" si="3"/>
        <v>3873942.5999999992</v>
      </c>
      <c r="AE27" s="295"/>
      <c r="AF27" s="319">
        <v>0</v>
      </c>
      <c r="AG27" s="319">
        <v>0</v>
      </c>
      <c r="AH27" s="319">
        <v>0</v>
      </c>
      <c r="AI27" s="319">
        <v>0</v>
      </c>
      <c r="AJ27" s="319">
        <v>0</v>
      </c>
      <c r="AK27" s="319">
        <v>0</v>
      </c>
      <c r="AL27" s="319">
        <f t="shared" si="0"/>
        <v>0</v>
      </c>
      <c r="AM27" s="319">
        <f t="shared" si="0"/>
        <v>0</v>
      </c>
      <c r="AN27" s="319">
        <f t="shared" si="0"/>
        <v>0</v>
      </c>
      <c r="AO27" s="319">
        <f t="shared" si="0"/>
        <v>0</v>
      </c>
      <c r="AP27" s="319">
        <f t="shared" si="0"/>
        <v>0</v>
      </c>
      <c r="AQ27" s="319">
        <f t="shared" si="0"/>
        <v>0</v>
      </c>
      <c r="AR27" s="295">
        <f t="shared" si="4"/>
        <v>0</v>
      </c>
      <c r="AS27" s="319">
        <f t="shared" ref="AS27:AX83" si="7">ROUND(R27*$D27/12,2)</f>
        <v>83.4</v>
      </c>
      <c r="AT27" s="319">
        <f t="shared" si="7"/>
        <v>83.4</v>
      </c>
      <c r="AU27" s="319">
        <f t="shared" si="7"/>
        <v>83.4</v>
      </c>
      <c r="AV27" s="319">
        <f t="shared" si="6"/>
        <v>83.4</v>
      </c>
      <c r="AW27" s="319">
        <f t="shared" si="6"/>
        <v>83.4</v>
      </c>
      <c r="AX27" s="319">
        <f t="shared" si="6"/>
        <v>83.4</v>
      </c>
      <c r="AY27" s="319">
        <f t="shared" si="6"/>
        <v>83.4</v>
      </c>
      <c r="AZ27" s="319">
        <f t="shared" si="6"/>
        <v>83.4</v>
      </c>
      <c r="BA27" s="319">
        <f t="shared" si="6"/>
        <v>83.4</v>
      </c>
      <c r="BB27" s="319">
        <f t="shared" si="6"/>
        <v>83.4</v>
      </c>
      <c r="BC27" s="319">
        <f t="shared" si="6"/>
        <v>83.4</v>
      </c>
      <c r="BD27" s="319">
        <f t="shared" si="6"/>
        <v>83.4</v>
      </c>
      <c r="BE27" s="295">
        <f t="shared" si="5"/>
        <v>1000.7999999999998</v>
      </c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</row>
    <row r="28" spans="1:83" x14ac:dyDescent="0.3">
      <c r="A28" s="313" t="s">
        <v>426</v>
      </c>
      <c r="B28" s="304">
        <v>1.03E-2</v>
      </c>
      <c r="C28" s="304">
        <v>1.0800000000000001E-2</v>
      </c>
      <c r="D28" s="348">
        <v>8.0999999999999996E-3</v>
      </c>
      <c r="E28" s="295">
        <v>8436672.6699999999</v>
      </c>
      <c r="F28" s="295">
        <v>8436672.6699999999</v>
      </c>
      <c r="G28" s="295">
        <v>8416932.4000000004</v>
      </c>
      <c r="H28" s="295">
        <v>8397192.1199999992</v>
      </c>
      <c r="I28" s="295">
        <v>8397192.1199999992</v>
      </c>
      <c r="J28" s="295">
        <v>8397192.1199999992</v>
      </c>
      <c r="K28" s="295">
        <v>8397192.1199999992</v>
      </c>
      <c r="L28" s="295">
        <v>8397192.1199999992</v>
      </c>
      <c r="M28" s="295">
        <v>8397192.1199999992</v>
      </c>
      <c r="N28" s="295">
        <v>8397192.1199999992</v>
      </c>
      <c r="O28" s="295">
        <v>8397192.1199999992</v>
      </c>
      <c r="P28" s="295">
        <v>8397192.1199999992</v>
      </c>
      <c r="Q28" s="295">
        <f t="shared" si="2"/>
        <v>100865006.82000001</v>
      </c>
      <c r="R28" s="295">
        <f>8397192.12-R29</f>
        <v>8357711.5699999994</v>
      </c>
      <c r="S28" s="295">
        <v>8357711.5699999994</v>
      </c>
      <c r="T28" s="295">
        <v>8357711.5699999994</v>
      </c>
      <c r="U28" s="295">
        <v>8357711.5699999994</v>
      </c>
      <c r="V28" s="295">
        <v>8357711.5699999994</v>
      </c>
      <c r="W28" s="295">
        <v>8357711.5699999994</v>
      </c>
      <c r="X28" s="295">
        <v>8357711.5699999994</v>
      </c>
      <c r="Y28" s="295">
        <v>8357711.5699999994</v>
      </c>
      <c r="Z28" s="295">
        <v>8357711.5699999994</v>
      </c>
      <c r="AA28" s="295">
        <v>8357711.5699999994</v>
      </c>
      <c r="AB28" s="295">
        <v>8357711.5699999994</v>
      </c>
      <c r="AC28" s="295">
        <v>8357711.5699999994</v>
      </c>
      <c r="AD28" s="295">
        <f t="shared" si="3"/>
        <v>100292538.83999997</v>
      </c>
      <c r="AE28" s="295"/>
      <c r="AF28" s="319">
        <v>7241.48</v>
      </c>
      <c r="AG28" s="319">
        <v>7241.48</v>
      </c>
      <c r="AH28" s="319">
        <v>7224.54</v>
      </c>
      <c r="AI28" s="319">
        <v>7207.59</v>
      </c>
      <c r="AJ28" s="319">
        <v>7207.59</v>
      </c>
      <c r="AK28" s="319">
        <v>7207.59</v>
      </c>
      <c r="AL28" s="319">
        <f t="shared" si="0"/>
        <v>7207.59</v>
      </c>
      <c r="AM28" s="319">
        <f t="shared" si="0"/>
        <v>7207.59</v>
      </c>
      <c r="AN28" s="319">
        <f t="shared" si="0"/>
        <v>7207.59</v>
      </c>
      <c r="AO28" s="319">
        <f t="shared" si="0"/>
        <v>7207.59</v>
      </c>
      <c r="AP28" s="319">
        <f t="shared" si="0"/>
        <v>7207.59</v>
      </c>
      <c r="AQ28" s="319">
        <f t="shared" si="0"/>
        <v>7207.59</v>
      </c>
      <c r="AR28" s="295">
        <f t="shared" si="4"/>
        <v>86575.809999999983</v>
      </c>
      <c r="AS28" s="319">
        <f t="shared" si="7"/>
        <v>5641.46</v>
      </c>
      <c r="AT28" s="319">
        <f t="shared" si="7"/>
        <v>5641.46</v>
      </c>
      <c r="AU28" s="319">
        <f t="shared" si="7"/>
        <v>5641.46</v>
      </c>
      <c r="AV28" s="319">
        <f t="shared" si="6"/>
        <v>5641.46</v>
      </c>
      <c r="AW28" s="319">
        <f t="shared" si="6"/>
        <v>5641.46</v>
      </c>
      <c r="AX28" s="319">
        <f t="shared" si="6"/>
        <v>5641.46</v>
      </c>
      <c r="AY28" s="319">
        <f t="shared" si="6"/>
        <v>5641.46</v>
      </c>
      <c r="AZ28" s="319">
        <f t="shared" si="6"/>
        <v>5641.46</v>
      </c>
      <c r="BA28" s="319">
        <f t="shared" si="6"/>
        <v>5641.46</v>
      </c>
      <c r="BB28" s="319">
        <f t="shared" si="6"/>
        <v>5641.46</v>
      </c>
      <c r="BC28" s="319">
        <f t="shared" si="6"/>
        <v>5641.46</v>
      </c>
      <c r="BD28" s="319">
        <f t="shared" si="6"/>
        <v>5641.46</v>
      </c>
      <c r="BE28" s="295">
        <f t="shared" si="5"/>
        <v>67697.52</v>
      </c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</row>
    <row r="29" spans="1:83" x14ac:dyDescent="0.3">
      <c r="A29" s="313" t="s">
        <v>427</v>
      </c>
      <c r="B29" s="304">
        <v>0</v>
      </c>
      <c r="C29" s="304">
        <v>6.8999999999999999E-3</v>
      </c>
      <c r="D29" s="304">
        <v>6.8999999999999999E-3</v>
      </c>
      <c r="E29" s="295">
        <v>0</v>
      </c>
      <c r="F29" s="295">
        <v>0</v>
      </c>
      <c r="G29" s="295">
        <v>0</v>
      </c>
      <c r="H29" s="295">
        <v>0</v>
      </c>
      <c r="I29" s="295">
        <v>0</v>
      </c>
      <c r="J29" s="295">
        <v>0</v>
      </c>
      <c r="K29" s="295">
        <v>0</v>
      </c>
      <c r="L29" s="295">
        <v>0</v>
      </c>
      <c r="M29" s="295">
        <v>0</v>
      </c>
      <c r="N29" s="295">
        <v>0</v>
      </c>
      <c r="O29" s="295">
        <v>0</v>
      </c>
      <c r="P29" s="295">
        <v>0</v>
      </c>
      <c r="Q29" s="295">
        <f t="shared" si="2"/>
        <v>0</v>
      </c>
      <c r="R29" s="295">
        <v>39480.550000000003</v>
      </c>
      <c r="S29" s="295">
        <v>39480.550000000003</v>
      </c>
      <c r="T29" s="295">
        <v>39480.550000000003</v>
      </c>
      <c r="U29" s="295">
        <v>39480.550000000003</v>
      </c>
      <c r="V29" s="295">
        <v>39480.550000000003</v>
      </c>
      <c r="W29" s="295">
        <v>39480.550000000003</v>
      </c>
      <c r="X29" s="295">
        <v>39480.550000000003</v>
      </c>
      <c r="Y29" s="295">
        <v>39480.550000000003</v>
      </c>
      <c r="Z29" s="295">
        <v>39480.550000000003</v>
      </c>
      <c r="AA29" s="295">
        <v>39480.550000000003</v>
      </c>
      <c r="AB29" s="295">
        <v>39480.550000000003</v>
      </c>
      <c r="AC29" s="295">
        <v>39480.550000000003</v>
      </c>
      <c r="AD29" s="295">
        <f t="shared" si="3"/>
        <v>473766.59999999992</v>
      </c>
      <c r="AE29" s="295"/>
      <c r="AF29" s="319">
        <v>0</v>
      </c>
      <c r="AG29" s="319">
        <v>0</v>
      </c>
      <c r="AH29" s="319">
        <v>0</v>
      </c>
      <c r="AI29" s="319">
        <v>0</v>
      </c>
      <c r="AJ29" s="319">
        <v>0</v>
      </c>
      <c r="AK29" s="319">
        <v>0</v>
      </c>
      <c r="AL29" s="319">
        <f t="shared" si="0"/>
        <v>0</v>
      </c>
      <c r="AM29" s="319">
        <f t="shared" si="0"/>
        <v>0</v>
      </c>
      <c r="AN29" s="319">
        <f t="shared" si="0"/>
        <v>0</v>
      </c>
      <c r="AO29" s="319">
        <f t="shared" si="0"/>
        <v>0</v>
      </c>
      <c r="AP29" s="319">
        <f t="shared" si="0"/>
        <v>0</v>
      </c>
      <c r="AQ29" s="319">
        <f t="shared" si="0"/>
        <v>0</v>
      </c>
      <c r="AR29" s="295">
        <f t="shared" si="4"/>
        <v>0</v>
      </c>
      <c r="AS29" s="319">
        <f t="shared" si="7"/>
        <v>22.7</v>
      </c>
      <c r="AT29" s="319">
        <f t="shared" si="7"/>
        <v>22.7</v>
      </c>
      <c r="AU29" s="319">
        <f t="shared" si="7"/>
        <v>22.7</v>
      </c>
      <c r="AV29" s="319">
        <f t="shared" si="6"/>
        <v>22.7</v>
      </c>
      <c r="AW29" s="319">
        <f t="shared" si="6"/>
        <v>22.7</v>
      </c>
      <c r="AX29" s="319">
        <f t="shared" si="6"/>
        <v>22.7</v>
      </c>
      <c r="AY29" s="319">
        <f t="shared" si="6"/>
        <v>22.7</v>
      </c>
      <c r="AZ29" s="319">
        <f t="shared" si="6"/>
        <v>22.7</v>
      </c>
      <c r="BA29" s="319">
        <f t="shared" si="6"/>
        <v>22.7</v>
      </c>
      <c r="BB29" s="319">
        <f t="shared" si="6"/>
        <v>22.7</v>
      </c>
      <c r="BC29" s="319">
        <f t="shared" si="6"/>
        <v>22.7</v>
      </c>
      <c r="BD29" s="319">
        <f t="shared" si="6"/>
        <v>22.7</v>
      </c>
      <c r="BE29" s="295">
        <f t="shared" si="5"/>
        <v>272.39999999999992</v>
      </c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</row>
    <row r="30" spans="1:83" x14ac:dyDescent="0.3">
      <c r="A30" s="313" t="s">
        <v>428</v>
      </c>
      <c r="B30" s="304">
        <v>7.8000000000000005E-3</v>
      </c>
      <c r="C30" s="304">
        <v>9.8999999999999991E-3</v>
      </c>
      <c r="D30" s="348">
        <v>7.1000000000000004E-3</v>
      </c>
      <c r="E30" s="295">
        <v>16434297.32</v>
      </c>
      <c r="F30" s="295">
        <v>16609869.75</v>
      </c>
      <c r="G30" s="295">
        <v>16514636.75</v>
      </c>
      <c r="H30" s="295">
        <v>16419472.939999999</v>
      </c>
      <c r="I30" s="295">
        <v>16419472.939999999</v>
      </c>
      <c r="J30" s="295">
        <v>16374430.74</v>
      </c>
      <c r="K30" s="295">
        <v>16329388.539999999</v>
      </c>
      <c r="L30" s="295">
        <v>16329388.539999999</v>
      </c>
      <c r="M30" s="295">
        <v>16329388.539999999</v>
      </c>
      <c r="N30" s="295">
        <v>16329388.539999999</v>
      </c>
      <c r="O30" s="295">
        <v>16329388.539999999</v>
      </c>
      <c r="P30" s="295">
        <v>16329388.539999999</v>
      </c>
      <c r="Q30" s="295">
        <f t="shared" si="2"/>
        <v>196748511.67999995</v>
      </c>
      <c r="R30" s="295">
        <v>17025772.539999999</v>
      </c>
      <c r="S30" s="295">
        <v>17025772.539999999</v>
      </c>
      <c r="T30" s="295">
        <v>17025772.539999999</v>
      </c>
      <c r="U30" s="295">
        <v>17025772.539999999</v>
      </c>
      <c r="V30" s="295">
        <v>17025772.539999999</v>
      </c>
      <c r="W30" s="295">
        <v>17025772.539999999</v>
      </c>
      <c r="X30" s="295">
        <v>17025772.539999999</v>
      </c>
      <c r="Y30" s="295">
        <v>17025772.539999999</v>
      </c>
      <c r="Z30" s="295">
        <v>17025772.539999999</v>
      </c>
      <c r="AA30" s="295">
        <v>17025772.539999999</v>
      </c>
      <c r="AB30" s="295">
        <v>17025772.539999999</v>
      </c>
      <c r="AC30" s="295">
        <v>17025772.539999999</v>
      </c>
      <c r="AD30" s="295">
        <f t="shared" si="3"/>
        <v>204309270.47999993</v>
      </c>
      <c r="AE30" s="295"/>
      <c r="AF30" s="319">
        <v>10682.289999999999</v>
      </c>
      <c r="AG30" s="319">
        <v>10796.41</v>
      </c>
      <c r="AH30" s="319">
        <v>10734.52</v>
      </c>
      <c r="AI30" s="319">
        <v>10672.66</v>
      </c>
      <c r="AJ30" s="319">
        <v>10672.66</v>
      </c>
      <c r="AK30" s="319">
        <v>10643.38</v>
      </c>
      <c r="AL30" s="319">
        <f t="shared" si="0"/>
        <v>10614.1</v>
      </c>
      <c r="AM30" s="319">
        <f t="shared" si="0"/>
        <v>10614.1</v>
      </c>
      <c r="AN30" s="319">
        <f t="shared" si="0"/>
        <v>10614.1</v>
      </c>
      <c r="AO30" s="319">
        <f t="shared" si="0"/>
        <v>10614.1</v>
      </c>
      <c r="AP30" s="319">
        <f t="shared" si="0"/>
        <v>10614.1</v>
      </c>
      <c r="AQ30" s="319">
        <f t="shared" si="0"/>
        <v>10614.1</v>
      </c>
      <c r="AR30" s="295">
        <f t="shared" si="4"/>
        <v>127886.52000000002</v>
      </c>
      <c r="AS30" s="319">
        <f t="shared" si="7"/>
        <v>10073.58</v>
      </c>
      <c r="AT30" s="319">
        <f t="shared" si="7"/>
        <v>10073.58</v>
      </c>
      <c r="AU30" s="319">
        <f t="shared" si="7"/>
        <v>10073.58</v>
      </c>
      <c r="AV30" s="319">
        <f t="shared" si="6"/>
        <v>10073.58</v>
      </c>
      <c r="AW30" s="319">
        <f t="shared" si="6"/>
        <v>10073.58</v>
      </c>
      <c r="AX30" s="319">
        <f t="shared" si="6"/>
        <v>10073.58</v>
      </c>
      <c r="AY30" s="319">
        <f t="shared" si="6"/>
        <v>10073.58</v>
      </c>
      <c r="AZ30" s="319">
        <f t="shared" si="6"/>
        <v>10073.58</v>
      </c>
      <c r="BA30" s="319">
        <f t="shared" si="6"/>
        <v>10073.58</v>
      </c>
      <c r="BB30" s="319">
        <f t="shared" si="6"/>
        <v>10073.58</v>
      </c>
      <c r="BC30" s="319">
        <f t="shared" si="6"/>
        <v>10073.58</v>
      </c>
      <c r="BD30" s="319">
        <f t="shared" si="6"/>
        <v>10073.58</v>
      </c>
      <c r="BE30" s="295">
        <f t="shared" si="5"/>
        <v>120882.96</v>
      </c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</row>
    <row r="31" spans="1:83" x14ac:dyDescent="0.3">
      <c r="A31" s="313" t="s">
        <v>429</v>
      </c>
      <c r="B31" s="304">
        <v>1.2999999999999999E-2</v>
      </c>
      <c r="C31" s="304">
        <v>2.0099999999999996E-2</v>
      </c>
      <c r="D31" s="348">
        <v>1.77E-2</v>
      </c>
      <c r="E31" s="295">
        <v>42066797.079999998</v>
      </c>
      <c r="F31" s="295">
        <v>42066797.079999998</v>
      </c>
      <c r="G31" s="295">
        <v>42066797.079999998</v>
      </c>
      <c r="H31" s="295">
        <v>42066797.079999998</v>
      </c>
      <c r="I31" s="295">
        <v>42066797.079999998</v>
      </c>
      <c r="J31" s="295">
        <v>42066797.079999998</v>
      </c>
      <c r="K31" s="295">
        <v>42066797.079999998</v>
      </c>
      <c r="L31" s="295">
        <v>42066797.079999998</v>
      </c>
      <c r="M31" s="295">
        <v>42066797.079999998</v>
      </c>
      <c r="N31" s="295">
        <v>42066797.079999998</v>
      </c>
      <c r="O31" s="295">
        <v>42066797.079999998</v>
      </c>
      <c r="P31" s="295">
        <v>42066797.079999998</v>
      </c>
      <c r="Q31" s="295">
        <f t="shared" si="2"/>
        <v>504801564.95999986</v>
      </c>
      <c r="R31" s="295">
        <v>42066797.079999998</v>
      </c>
      <c r="S31" s="295">
        <v>42066797.079999998</v>
      </c>
      <c r="T31" s="295">
        <v>42066797.079999998</v>
      </c>
      <c r="U31" s="295">
        <v>42066797.079999998</v>
      </c>
      <c r="V31" s="295">
        <v>42066797.079999998</v>
      </c>
      <c r="W31" s="295">
        <v>42066797.079999998</v>
      </c>
      <c r="X31" s="295">
        <v>42066797.079999998</v>
      </c>
      <c r="Y31" s="295">
        <v>42066797.079999998</v>
      </c>
      <c r="Z31" s="295">
        <v>42066797.079999998</v>
      </c>
      <c r="AA31" s="295">
        <v>42240893.079999998</v>
      </c>
      <c r="AB31" s="295">
        <v>42589085.079999998</v>
      </c>
      <c r="AC31" s="295">
        <v>42763181.079999998</v>
      </c>
      <c r="AD31" s="295">
        <f t="shared" si="3"/>
        <v>506194332.95999986</v>
      </c>
      <c r="AE31" s="295"/>
      <c r="AF31" s="319">
        <v>45572.36</v>
      </c>
      <c r="AG31" s="319">
        <v>45572.36</v>
      </c>
      <c r="AH31" s="319">
        <v>45572.36</v>
      </c>
      <c r="AI31" s="319">
        <v>45572.36</v>
      </c>
      <c r="AJ31" s="319">
        <v>45572.36</v>
      </c>
      <c r="AK31" s="319">
        <v>45572.36</v>
      </c>
      <c r="AL31" s="319">
        <f t="shared" si="0"/>
        <v>45572.36</v>
      </c>
      <c r="AM31" s="319">
        <f t="shared" si="0"/>
        <v>45572.36</v>
      </c>
      <c r="AN31" s="319">
        <f t="shared" si="0"/>
        <v>45572.36</v>
      </c>
      <c r="AO31" s="319">
        <f t="shared" si="0"/>
        <v>45572.36</v>
      </c>
      <c r="AP31" s="319">
        <f t="shared" si="0"/>
        <v>45572.36</v>
      </c>
      <c r="AQ31" s="319">
        <f t="shared" si="0"/>
        <v>45572.36</v>
      </c>
      <c r="AR31" s="295">
        <f t="shared" si="4"/>
        <v>546868.31999999995</v>
      </c>
      <c r="AS31" s="319">
        <f t="shared" si="7"/>
        <v>62048.53</v>
      </c>
      <c r="AT31" s="319">
        <f t="shared" si="7"/>
        <v>62048.53</v>
      </c>
      <c r="AU31" s="319">
        <f t="shared" si="7"/>
        <v>62048.53</v>
      </c>
      <c r="AV31" s="319">
        <f t="shared" si="6"/>
        <v>62048.53</v>
      </c>
      <c r="AW31" s="319">
        <f t="shared" si="6"/>
        <v>62048.53</v>
      </c>
      <c r="AX31" s="319">
        <f t="shared" si="6"/>
        <v>62048.53</v>
      </c>
      <c r="AY31" s="319">
        <f t="shared" si="6"/>
        <v>62048.53</v>
      </c>
      <c r="AZ31" s="319">
        <f t="shared" si="6"/>
        <v>62048.53</v>
      </c>
      <c r="BA31" s="319">
        <f t="shared" si="6"/>
        <v>62048.53</v>
      </c>
      <c r="BB31" s="319">
        <f t="shared" si="6"/>
        <v>62305.32</v>
      </c>
      <c r="BC31" s="319">
        <f t="shared" si="6"/>
        <v>62818.9</v>
      </c>
      <c r="BD31" s="319">
        <f t="shared" si="6"/>
        <v>63075.69</v>
      </c>
      <c r="BE31" s="295">
        <f t="shared" si="5"/>
        <v>746636.68000000017</v>
      </c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</row>
    <row r="32" spans="1:83" x14ac:dyDescent="0.3">
      <c r="A32" s="313" t="s">
        <v>430</v>
      </c>
      <c r="B32" s="304">
        <v>1.2999999999999999E-2</v>
      </c>
      <c r="C32" s="304">
        <v>2.0099999999999996E-2</v>
      </c>
      <c r="D32" s="348">
        <v>1.77E-2</v>
      </c>
      <c r="E32" s="295">
        <v>8999804.6300000008</v>
      </c>
      <c r="F32" s="295">
        <v>8999804.6300000008</v>
      </c>
      <c r="G32" s="295">
        <v>8999804.6300000008</v>
      </c>
      <c r="H32" s="295">
        <v>8999804.6300000008</v>
      </c>
      <c r="I32" s="295">
        <v>8999804.6300000008</v>
      </c>
      <c r="J32" s="295">
        <v>8999804.6300000008</v>
      </c>
      <c r="K32" s="295">
        <v>8999804.6300000008</v>
      </c>
      <c r="L32" s="295">
        <v>8999804.6300000008</v>
      </c>
      <c r="M32" s="295">
        <v>8999804.6300000008</v>
      </c>
      <c r="N32" s="295">
        <v>8999804.6300000008</v>
      </c>
      <c r="O32" s="295">
        <v>8999804.6300000008</v>
      </c>
      <c r="P32" s="295">
        <v>8999804.6300000008</v>
      </c>
      <c r="Q32" s="295">
        <f t="shared" si="2"/>
        <v>107997655.55999999</v>
      </c>
      <c r="R32" s="295">
        <v>8999804.6300000008</v>
      </c>
      <c r="S32" s="295">
        <v>8999804.6300000008</v>
      </c>
      <c r="T32" s="295">
        <v>8999804.6300000008</v>
      </c>
      <c r="U32" s="295">
        <v>8999804.6300000008</v>
      </c>
      <c r="V32" s="295">
        <v>8999804.6300000008</v>
      </c>
      <c r="W32" s="295">
        <v>8999804.6300000008</v>
      </c>
      <c r="X32" s="295">
        <v>8999804.6300000008</v>
      </c>
      <c r="Y32" s="295">
        <v>8999804.6300000008</v>
      </c>
      <c r="Z32" s="295">
        <v>8999804.6300000008</v>
      </c>
      <c r="AA32" s="295">
        <v>8999804.6300000008</v>
      </c>
      <c r="AB32" s="295">
        <v>8999804.6300000008</v>
      </c>
      <c r="AC32" s="295">
        <v>8999804.6300000008</v>
      </c>
      <c r="AD32" s="295">
        <f t="shared" si="3"/>
        <v>107997655.55999999</v>
      </c>
      <c r="AE32" s="295"/>
      <c r="AF32" s="319">
        <v>9749.7899999999991</v>
      </c>
      <c r="AG32" s="319">
        <v>9749.7899999999991</v>
      </c>
      <c r="AH32" s="319">
        <v>9749.7899999999991</v>
      </c>
      <c r="AI32" s="319">
        <v>9749.7899999999991</v>
      </c>
      <c r="AJ32" s="319">
        <v>9749.7899999999991</v>
      </c>
      <c r="AK32" s="319">
        <v>9749.7899999999991</v>
      </c>
      <c r="AL32" s="319">
        <f t="shared" si="0"/>
        <v>9749.7900000000009</v>
      </c>
      <c r="AM32" s="319">
        <f t="shared" si="0"/>
        <v>9749.7900000000009</v>
      </c>
      <c r="AN32" s="319">
        <f t="shared" si="0"/>
        <v>9749.7900000000009</v>
      </c>
      <c r="AO32" s="319">
        <f t="shared" si="0"/>
        <v>9749.7900000000009</v>
      </c>
      <c r="AP32" s="319">
        <f t="shared" si="0"/>
        <v>9749.7900000000009</v>
      </c>
      <c r="AQ32" s="319">
        <f t="shared" si="0"/>
        <v>9749.7900000000009</v>
      </c>
      <c r="AR32" s="295">
        <f t="shared" si="4"/>
        <v>116997.48000000004</v>
      </c>
      <c r="AS32" s="319">
        <f t="shared" si="7"/>
        <v>13274.71</v>
      </c>
      <c r="AT32" s="319">
        <f t="shared" si="7"/>
        <v>13274.71</v>
      </c>
      <c r="AU32" s="319">
        <f t="shared" si="7"/>
        <v>13274.71</v>
      </c>
      <c r="AV32" s="319">
        <f t="shared" si="6"/>
        <v>13274.71</v>
      </c>
      <c r="AW32" s="319">
        <f t="shared" si="6"/>
        <v>13274.71</v>
      </c>
      <c r="AX32" s="319">
        <f t="shared" si="6"/>
        <v>13274.71</v>
      </c>
      <c r="AY32" s="319">
        <f t="shared" si="6"/>
        <v>13274.71</v>
      </c>
      <c r="AZ32" s="319">
        <f t="shared" si="6"/>
        <v>13274.71</v>
      </c>
      <c r="BA32" s="319">
        <f t="shared" si="6"/>
        <v>13274.71</v>
      </c>
      <c r="BB32" s="319">
        <f t="shared" si="6"/>
        <v>13274.71</v>
      </c>
      <c r="BC32" s="319">
        <f t="shared" si="6"/>
        <v>13274.71</v>
      </c>
      <c r="BD32" s="319">
        <f t="shared" si="6"/>
        <v>13274.71</v>
      </c>
      <c r="BE32" s="295">
        <f t="shared" si="5"/>
        <v>159296.51999999993</v>
      </c>
      <c r="BF32" s="319">
        <f>BE32</f>
        <v>159296.51999999993</v>
      </c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</row>
    <row r="33" spans="1:83" x14ac:dyDescent="0.3">
      <c r="A33" s="313" t="s">
        <v>431</v>
      </c>
      <c r="B33" s="304">
        <v>2.2100000000000002E-2</v>
      </c>
      <c r="C33" s="304">
        <v>2.7099999999999999E-2</v>
      </c>
      <c r="D33" s="348">
        <v>2.4899999999999999E-2</v>
      </c>
      <c r="E33" s="295">
        <v>30964066.489999998</v>
      </c>
      <c r="F33" s="295">
        <v>30963075.989999998</v>
      </c>
      <c r="G33" s="295">
        <v>31014497.940000001</v>
      </c>
      <c r="H33" s="295">
        <v>31065919.890000001</v>
      </c>
      <c r="I33" s="295">
        <v>31065919.890000001</v>
      </c>
      <c r="J33" s="295">
        <v>31065919.890000001</v>
      </c>
      <c r="K33" s="295">
        <v>31226615.585000001</v>
      </c>
      <c r="L33" s="295">
        <v>31408309.905000001</v>
      </c>
      <c r="M33" s="295">
        <v>31429308.530000001</v>
      </c>
      <c r="N33" s="295">
        <v>31658603.25</v>
      </c>
      <c r="O33" s="295">
        <v>31887897.970000003</v>
      </c>
      <c r="P33" s="295">
        <v>31887897.970000003</v>
      </c>
      <c r="Q33" s="295">
        <f t="shared" si="2"/>
        <v>375638033.30000007</v>
      </c>
      <c r="R33" s="295">
        <v>31956258.840000004</v>
      </c>
      <c r="S33" s="295">
        <v>32027058.840000004</v>
      </c>
      <c r="T33" s="295">
        <v>32097858.840000004</v>
      </c>
      <c r="U33" s="295">
        <v>32097858.840000004</v>
      </c>
      <c r="V33" s="295">
        <v>32097858.840000004</v>
      </c>
      <c r="W33" s="295">
        <v>32489377.720000003</v>
      </c>
      <c r="X33" s="295">
        <v>32880896.600000005</v>
      </c>
      <c r="Y33" s="295">
        <v>32880896.600000005</v>
      </c>
      <c r="Z33" s="295">
        <v>32880896.600000005</v>
      </c>
      <c r="AA33" s="295">
        <v>33054992.600000005</v>
      </c>
      <c r="AB33" s="295">
        <v>33403184.600000005</v>
      </c>
      <c r="AC33" s="295">
        <v>33577280.600000009</v>
      </c>
      <c r="AD33" s="295">
        <f t="shared" si="3"/>
        <v>391444419.5200001</v>
      </c>
      <c r="AE33" s="295"/>
      <c r="AF33" s="319">
        <v>57025.490000000005</v>
      </c>
      <c r="AG33" s="319">
        <v>57023.659999999996</v>
      </c>
      <c r="AH33" s="319">
        <v>57118.37</v>
      </c>
      <c r="AI33" s="319">
        <v>57213.07</v>
      </c>
      <c r="AJ33" s="319">
        <v>57213.07</v>
      </c>
      <c r="AK33" s="319">
        <v>57213.07</v>
      </c>
      <c r="AL33" s="319">
        <f t="shared" si="0"/>
        <v>57509.02</v>
      </c>
      <c r="AM33" s="319">
        <f t="shared" si="0"/>
        <v>57843.64</v>
      </c>
      <c r="AN33" s="319">
        <f t="shared" si="0"/>
        <v>57882.31</v>
      </c>
      <c r="AO33" s="319">
        <f t="shared" si="0"/>
        <v>58304.59</v>
      </c>
      <c r="AP33" s="319">
        <f t="shared" si="0"/>
        <v>58726.879999999997</v>
      </c>
      <c r="AQ33" s="319">
        <f t="shared" si="0"/>
        <v>58726.879999999997</v>
      </c>
      <c r="AR33" s="295">
        <f t="shared" si="4"/>
        <v>691800.05</v>
      </c>
      <c r="AS33" s="319">
        <f t="shared" si="7"/>
        <v>66309.240000000005</v>
      </c>
      <c r="AT33" s="319">
        <f t="shared" si="7"/>
        <v>66456.149999999994</v>
      </c>
      <c r="AU33" s="319">
        <f t="shared" si="7"/>
        <v>66603.06</v>
      </c>
      <c r="AV33" s="319">
        <f t="shared" si="6"/>
        <v>66603.06</v>
      </c>
      <c r="AW33" s="319">
        <f t="shared" si="6"/>
        <v>66603.06</v>
      </c>
      <c r="AX33" s="319">
        <f t="shared" si="6"/>
        <v>67415.460000000006</v>
      </c>
      <c r="AY33" s="319">
        <f t="shared" si="6"/>
        <v>68227.86</v>
      </c>
      <c r="AZ33" s="319">
        <f t="shared" si="6"/>
        <v>68227.86</v>
      </c>
      <c r="BA33" s="319">
        <f t="shared" si="6"/>
        <v>68227.86</v>
      </c>
      <c r="BB33" s="319">
        <f t="shared" si="6"/>
        <v>68589.11</v>
      </c>
      <c r="BC33" s="319">
        <f t="shared" si="6"/>
        <v>69311.61</v>
      </c>
      <c r="BD33" s="319">
        <f t="shared" si="6"/>
        <v>69672.86</v>
      </c>
      <c r="BE33" s="295">
        <f t="shared" si="5"/>
        <v>812247.19</v>
      </c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</row>
    <row r="34" spans="1:83" x14ac:dyDescent="0.3">
      <c r="A34" s="313" t="s">
        <v>432</v>
      </c>
      <c r="B34" s="304">
        <v>2.2100000000000002E-2</v>
      </c>
      <c r="C34" s="304">
        <v>2.7099999999999999E-2</v>
      </c>
      <c r="D34" s="348">
        <v>2.4899999999999999E-2</v>
      </c>
      <c r="E34" s="295">
        <v>2506914.31</v>
      </c>
      <c r="F34" s="295">
        <v>2506914.31</v>
      </c>
      <c r="G34" s="295">
        <v>2506914.31</v>
      </c>
      <c r="H34" s="295">
        <v>2506914.31</v>
      </c>
      <c r="I34" s="295">
        <v>2506914.31</v>
      </c>
      <c r="J34" s="295">
        <v>2506914.31</v>
      </c>
      <c r="K34" s="295">
        <v>2506914.31</v>
      </c>
      <c r="L34" s="295">
        <v>2506914.31</v>
      </c>
      <c r="M34" s="295">
        <v>2506914.31</v>
      </c>
      <c r="N34" s="295">
        <v>2506914.31</v>
      </c>
      <c r="O34" s="295">
        <v>2506914.31</v>
      </c>
      <c r="P34" s="295">
        <v>2506914.31</v>
      </c>
      <c r="Q34" s="295">
        <f t="shared" si="2"/>
        <v>30082971.719999995</v>
      </c>
      <c r="R34" s="295">
        <v>2506914.31</v>
      </c>
      <c r="S34" s="295">
        <v>2506914.31</v>
      </c>
      <c r="T34" s="295">
        <v>2506914.31</v>
      </c>
      <c r="U34" s="295">
        <v>2506914.31</v>
      </c>
      <c r="V34" s="295">
        <v>2506914.31</v>
      </c>
      <c r="W34" s="295">
        <v>2506914.31</v>
      </c>
      <c r="X34" s="295">
        <v>2506914.31</v>
      </c>
      <c r="Y34" s="295">
        <v>2506914.31</v>
      </c>
      <c r="Z34" s="295">
        <v>2506914.31</v>
      </c>
      <c r="AA34" s="295">
        <v>2506914.31</v>
      </c>
      <c r="AB34" s="295">
        <v>2506914.31</v>
      </c>
      <c r="AC34" s="295">
        <v>2506914.31</v>
      </c>
      <c r="AD34" s="295">
        <f t="shared" si="3"/>
        <v>30082971.719999995</v>
      </c>
      <c r="AE34" s="295"/>
      <c r="AF34" s="319">
        <v>4616.9000000000005</v>
      </c>
      <c r="AG34" s="319">
        <v>4616.9000000000005</v>
      </c>
      <c r="AH34" s="319">
        <v>4616.9000000000005</v>
      </c>
      <c r="AI34" s="319">
        <v>4616.9000000000005</v>
      </c>
      <c r="AJ34" s="319">
        <v>4616.9000000000005</v>
      </c>
      <c r="AK34" s="319">
        <v>4616.9000000000005</v>
      </c>
      <c r="AL34" s="319">
        <f t="shared" si="0"/>
        <v>4616.8999999999996</v>
      </c>
      <c r="AM34" s="319">
        <f t="shared" si="0"/>
        <v>4616.8999999999996</v>
      </c>
      <c r="AN34" s="319">
        <f t="shared" si="0"/>
        <v>4616.8999999999996</v>
      </c>
      <c r="AO34" s="319">
        <f t="shared" si="0"/>
        <v>4616.8999999999996</v>
      </c>
      <c r="AP34" s="319">
        <f t="shared" si="0"/>
        <v>4616.8999999999996</v>
      </c>
      <c r="AQ34" s="319">
        <f t="shared" si="0"/>
        <v>4616.8999999999996</v>
      </c>
      <c r="AR34" s="295">
        <f t="shared" si="4"/>
        <v>55402.80000000001</v>
      </c>
      <c r="AS34" s="319">
        <f t="shared" si="7"/>
        <v>5201.8500000000004</v>
      </c>
      <c r="AT34" s="319">
        <f t="shared" si="7"/>
        <v>5201.8500000000004</v>
      </c>
      <c r="AU34" s="319">
        <f t="shared" si="7"/>
        <v>5201.8500000000004</v>
      </c>
      <c r="AV34" s="319">
        <f t="shared" si="6"/>
        <v>5201.8500000000004</v>
      </c>
      <c r="AW34" s="319">
        <f t="shared" si="6"/>
        <v>5201.8500000000004</v>
      </c>
      <c r="AX34" s="319">
        <f t="shared" si="6"/>
        <v>5201.8500000000004</v>
      </c>
      <c r="AY34" s="319">
        <f t="shared" si="6"/>
        <v>5201.8500000000004</v>
      </c>
      <c r="AZ34" s="319">
        <f t="shared" si="6"/>
        <v>5201.8500000000004</v>
      </c>
      <c r="BA34" s="319">
        <f t="shared" si="6"/>
        <v>5201.8500000000004</v>
      </c>
      <c r="BB34" s="319">
        <f t="shared" si="6"/>
        <v>5201.8500000000004</v>
      </c>
      <c r="BC34" s="319">
        <f t="shared" si="6"/>
        <v>5201.8500000000004</v>
      </c>
      <c r="BD34" s="319">
        <f t="shared" si="6"/>
        <v>5201.8500000000004</v>
      </c>
      <c r="BE34" s="295">
        <f t="shared" si="5"/>
        <v>62422.19999999999</v>
      </c>
      <c r="BF34" s="319">
        <f>BE34</f>
        <v>62422.19999999999</v>
      </c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</row>
    <row r="35" spans="1:83" x14ac:dyDescent="0.3">
      <c r="A35" s="313" t="s">
        <v>433</v>
      </c>
      <c r="B35" s="304">
        <v>1.06E-2</v>
      </c>
      <c r="C35" s="304">
        <v>1.0999999999999999E-2</v>
      </c>
      <c r="D35" s="348">
        <v>8.3000000000000001E-3</v>
      </c>
      <c r="E35" s="295">
        <v>15817337.720000001</v>
      </c>
      <c r="F35" s="295">
        <v>15817337.720000001</v>
      </c>
      <c r="G35" s="295">
        <v>15816838.710000001</v>
      </c>
      <c r="H35" s="295">
        <v>15816339.699999999</v>
      </c>
      <c r="I35" s="295">
        <v>15816339.699999999</v>
      </c>
      <c r="J35" s="295">
        <v>15816339.699999999</v>
      </c>
      <c r="K35" s="295">
        <v>15816339.699999999</v>
      </c>
      <c r="L35" s="295">
        <v>15816339.699999999</v>
      </c>
      <c r="M35" s="295">
        <v>15816339.699999999</v>
      </c>
      <c r="N35" s="295">
        <v>15816339.699999999</v>
      </c>
      <c r="O35" s="295">
        <v>15816339.699999999</v>
      </c>
      <c r="P35" s="295">
        <v>15816339.699999999</v>
      </c>
      <c r="Q35" s="295">
        <f t="shared" si="2"/>
        <v>189798571.44999999</v>
      </c>
      <c r="R35" s="295">
        <v>15816339.699999999</v>
      </c>
      <c r="S35" s="295">
        <v>15816339.699999999</v>
      </c>
      <c r="T35" s="295">
        <v>15816339.699999999</v>
      </c>
      <c r="U35" s="295">
        <v>15816339.699999999</v>
      </c>
      <c r="V35" s="295">
        <v>15816339.699999999</v>
      </c>
      <c r="W35" s="295">
        <v>15816339.699999999</v>
      </c>
      <c r="X35" s="295">
        <v>15816339.699999999</v>
      </c>
      <c r="Y35" s="295">
        <v>15816339.699999999</v>
      </c>
      <c r="Z35" s="295">
        <v>15816339.699999999</v>
      </c>
      <c r="AA35" s="295">
        <v>15816339.699999999</v>
      </c>
      <c r="AB35" s="295">
        <v>15816339.699999999</v>
      </c>
      <c r="AC35" s="295">
        <v>15816339.699999999</v>
      </c>
      <c r="AD35" s="295">
        <f t="shared" si="3"/>
        <v>189796076.39999998</v>
      </c>
      <c r="AE35" s="295"/>
      <c r="AF35" s="319">
        <v>13971.99</v>
      </c>
      <c r="AG35" s="319">
        <v>13971.99</v>
      </c>
      <c r="AH35" s="319">
        <v>13971.54</v>
      </c>
      <c r="AI35" s="319">
        <v>13971.1</v>
      </c>
      <c r="AJ35" s="319">
        <v>13971.1</v>
      </c>
      <c r="AK35" s="319">
        <v>13971.1</v>
      </c>
      <c r="AL35" s="319">
        <f t="shared" si="0"/>
        <v>13971.1</v>
      </c>
      <c r="AM35" s="319">
        <f t="shared" si="0"/>
        <v>13971.1</v>
      </c>
      <c r="AN35" s="319">
        <f t="shared" si="0"/>
        <v>13971.1</v>
      </c>
      <c r="AO35" s="319">
        <f t="shared" si="0"/>
        <v>13971.1</v>
      </c>
      <c r="AP35" s="319">
        <f t="shared" si="0"/>
        <v>13971.1</v>
      </c>
      <c r="AQ35" s="319">
        <f t="shared" si="0"/>
        <v>13971.1</v>
      </c>
      <c r="AR35" s="295">
        <f t="shared" si="4"/>
        <v>167655.42000000004</v>
      </c>
      <c r="AS35" s="319">
        <f t="shared" si="7"/>
        <v>10939.63</v>
      </c>
      <c r="AT35" s="319">
        <f t="shared" si="7"/>
        <v>10939.63</v>
      </c>
      <c r="AU35" s="319">
        <f t="shared" si="7"/>
        <v>10939.63</v>
      </c>
      <c r="AV35" s="319">
        <f t="shared" si="6"/>
        <v>10939.63</v>
      </c>
      <c r="AW35" s="319">
        <f t="shared" si="6"/>
        <v>10939.63</v>
      </c>
      <c r="AX35" s="319">
        <f t="shared" si="6"/>
        <v>10939.63</v>
      </c>
      <c r="AY35" s="319">
        <f t="shared" si="6"/>
        <v>10939.63</v>
      </c>
      <c r="AZ35" s="319">
        <f t="shared" si="6"/>
        <v>10939.63</v>
      </c>
      <c r="BA35" s="319">
        <f t="shared" si="6"/>
        <v>10939.63</v>
      </c>
      <c r="BB35" s="319">
        <f t="shared" si="6"/>
        <v>10939.63</v>
      </c>
      <c r="BC35" s="319">
        <f t="shared" si="6"/>
        <v>10939.63</v>
      </c>
      <c r="BD35" s="319">
        <f t="shared" si="6"/>
        <v>10939.63</v>
      </c>
      <c r="BE35" s="295">
        <f t="shared" si="5"/>
        <v>131275.56000000003</v>
      </c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</row>
    <row r="36" spans="1:83" x14ac:dyDescent="0.3">
      <c r="A36" s="313" t="s">
        <v>434</v>
      </c>
      <c r="B36" s="304">
        <v>0</v>
      </c>
      <c r="C36" s="304">
        <v>0</v>
      </c>
      <c r="D36" s="304">
        <v>0</v>
      </c>
      <c r="E36" s="295">
        <v>1558538.26</v>
      </c>
      <c r="F36" s="295">
        <v>1558538.26</v>
      </c>
      <c r="G36" s="295">
        <v>1558538.26</v>
      </c>
      <c r="H36" s="295">
        <v>1558538.26</v>
      </c>
      <c r="I36" s="295">
        <v>1558538.26</v>
      </c>
      <c r="J36" s="295">
        <v>1558538.26</v>
      </c>
      <c r="K36" s="295">
        <v>1558538.26</v>
      </c>
      <c r="L36" s="295">
        <v>1558538.26</v>
      </c>
      <c r="M36" s="295">
        <v>1558538.26</v>
      </c>
      <c r="N36" s="295">
        <v>1558538.26</v>
      </c>
      <c r="O36" s="295">
        <v>1558538.26</v>
      </c>
      <c r="P36" s="295">
        <v>1558538.26</v>
      </c>
      <c r="Q36" s="295">
        <f t="shared" si="2"/>
        <v>18702459.120000001</v>
      </c>
      <c r="R36" s="295">
        <v>1558538.26</v>
      </c>
      <c r="S36" s="295">
        <v>1558538.26</v>
      </c>
      <c r="T36" s="295">
        <v>1558538.26</v>
      </c>
      <c r="U36" s="295">
        <v>1558538.26</v>
      </c>
      <c r="V36" s="295">
        <v>1558538.26</v>
      </c>
      <c r="W36" s="295">
        <v>1558538.26</v>
      </c>
      <c r="X36" s="295">
        <v>1558538.26</v>
      </c>
      <c r="Y36" s="295">
        <v>1558538.26</v>
      </c>
      <c r="Z36" s="295">
        <v>1558538.26</v>
      </c>
      <c r="AA36" s="295">
        <v>1558538.26</v>
      </c>
      <c r="AB36" s="295">
        <v>1558538.26</v>
      </c>
      <c r="AC36" s="295">
        <v>1558538.26</v>
      </c>
      <c r="AD36" s="295">
        <f t="shared" si="3"/>
        <v>18702459.120000001</v>
      </c>
      <c r="AE36" s="295"/>
      <c r="AF36" s="319">
        <v>0</v>
      </c>
      <c r="AG36" s="319">
        <v>0</v>
      </c>
      <c r="AH36" s="319">
        <v>0</v>
      </c>
      <c r="AI36" s="319">
        <v>0</v>
      </c>
      <c r="AJ36" s="319">
        <v>0</v>
      </c>
      <c r="AK36" s="319">
        <v>0</v>
      </c>
      <c r="AL36" s="319">
        <f t="shared" si="0"/>
        <v>0</v>
      </c>
      <c r="AM36" s="319">
        <f t="shared" si="0"/>
        <v>0</v>
      </c>
      <c r="AN36" s="319">
        <f t="shared" si="0"/>
        <v>0</v>
      </c>
      <c r="AO36" s="319">
        <f t="shared" si="0"/>
        <v>0</v>
      </c>
      <c r="AP36" s="319">
        <f t="shared" si="0"/>
        <v>0</v>
      </c>
      <c r="AQ36" s="319">
        <f t="shared" si="0"/>
        <v>0</v>
      </c>
      <c r="AR36" s="295">
        <f t="shared" si="4"/>
        <v>0</v>
      </c>
      <c r="AS36" s="319">
        <f t="shared" si="7"/>
        <v>0</v>
      </c>
      <c r="AT36" s="319">
        <f t="shared" si="7"/>
        <v>0</v>
      </c>
      <c r="AU36" s="319">
        <f t="shared" si="7"/>
        <v>0</v>
      </c>
      <c r="AV36" s="319">
        <f t="shared" si="6"/>
        <v>0</v>
      </c>
      <c r="AW36" s="319">
        <f t="shared" si="6"/>
        <v>0</v>
      </c>
      <c r="AX36" s="319">
        <f t="shared" si="6"/>
        <v>0</v>
      </c>
      <c r="AY36" s="319">
        <f t="shared" si="6"/>
        <v>0</v>
      </c>
      <c r="AZ36" s="319">
        <f t="shared" si="6"/>
        <v>0</v>
      </c>
      <c r="BA36" s="319">
        <f t="shared" si="6"/>
        <v>0</v>
      </c>
      <c r="BB36" s="319">
        <f t="shared" si="6"/>
        <v>0</v>
      </c>
      <c r="BC36" s="319">
        <f t="shared" si="6"/>
        <v>0</v>
      </c>
      <c r="BD36" s="319">
        <f t="shared" si="6"/>
        <v>0</v>
      </c>
      <c r="BE36" s="295">
        <f t="shared" si="5"/>
        <v>0</v>
      </c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</row>
    <row r="37" spans="1:83" x14ac:dyDescent="0.3">
      <c r="A37" s="313" t="s">
        <v>435</v>
      </c>
      <c r="B37" s="304">
        <v>0</v>
      </c>
      <c r="C37" s="304">
        <v>0</v>
      </c>
      <c r="D37" s="304">
        <v>0</v>
      </c>
      <c r="E37" s="295">
        <v>2549285.0099999998</v>
      </c>
      <c r="F37" s="295">
        <v>2549285.0099999998</v>
      </c>
      <c r="G37" s="295">
        <v>2549285.0099999998</v>
      </c>
      <c r="H37" s="295">
        <v>2549285.0099999998</v>
      </c>
      <c r="I37" s="295">
        <v>2549285.0099999998</v>
      </c>
      <c r="J37" s="295">
        <v>2549285.0099999998</v>
      </c>
      <c r="K37" s="295">
        <v>2549285.0099999998</v>
      </c>
      <c r="L37" s="295">
        <v>2549285.0099999998</v>
      </c>
      <c r="M37" s="295">
        <v>2549285.0099999998</v>
      </c>
      <c r="N37" s="295">
        <v>2549285.0099999998</v>
      </c>
      <c r="O37" s="295">
        <v>2549285.0099999998</v>
      </c>
      <c r="P37" s="295">
        <v>2549285.0099999998</v>
      </c>
      <c r="Q37" s="295">
        <f t="shared" si="2"/>
        <v>30591420.11999999</v>
      </c>
      <c r="R37" s="295">
        <v>2549285.0099999998</v>
      </c>
      <c r="S37" s="295">
        <v>2549285.0099999998</v>
      </c>
      <c r="T37" s="295">
        <v>2549285.0099999998</v>
      </c>
      <c r="U37" s="295">
        <v>2549285.0099999998</v>
      </c>
      <c r="V37" s="295">
        <v>2549285.0099999998</v>
      </c>
      <c r="W37" s="295">
        <v>2549285.0099999998</v>
      </c>
      <c r="X37" s="295">
        <v>2549285.0099999998</v>
      </c>
      <c r="Y37" s="295">
        <v>2549285.0099999998</v>
      </c>
      <c r="Z37" s="295">
        <v>2549285.0099999998</v>
      </c>
      <c r="AA37" s="295">
        <v>2549285.0099999998</v>
      </c>
      <c r="AB37" s="295">
        <v>2549285.0099999998</v>
      </c>
      <c r="AC37" s="295">
        <v>2549285.0099999998</v>
      </c>
      <c r="AD37" s="295">
        <f t="shared" si="3"/>
        <v>30591420.11999999</v>
      </c>
      <c r="AE37" s="295"/>
      <c r="AF37" s="319">
        <v>0</v>
      </c>
      <c r="AG37" s="319">
        <v>0</v>
      </c>
      <c r="AH37" s="319">
        <v>0</v>
      </c>
      <c r="AI37" s="319">
        <v>0</v>
      </c>
      <c r="AJ37" s="319">
        <v>0</v>
      </c>
      <c r="AK37" s="319">
        <v>0</v>
      </c>
      <c r="AL37" s="319">
        <f t="shared" si="0"/>
        <v>0</v>
      </c>
      <c r="AM37" s="319">
        <f t="shared" si="0"/>
        <v>0</v>
      </c>
      <c r="AN37" s="319">
        <f t="shared" si="0"/>
        <v>0</v>
      </c>
      <c r="AO37" s="319">
        <f t="shared" si="0"/>
        <v>0</v>
      </c>
      <c r="AP37" s="319">
        <f t="shared" si="0"/>
        <v>0</v>
      </c>
      <c r="AQ37" s="319">
        <f t="shared" si="0"/>
        <v>0</v>
      </c>
      <c r="AR37" s="295">
        <f t="shared" si="4"/>
        <v>0</v>
      </c>
      <c r="AS37" s="319">
        <f t="shared" si="7"/>
        <v>0</v>
      </c>
      <c r="AT37" s="319">
        <f t="shared" si="7"/>
        <v>0</v>
      </c>
      <c r="AU37" s="319">
        <f t="shared" si="7"/>
        <v>0</v>
      </c>
      <c r="AV37" s="319">
        <f t="shared" si="6"/>
        <v>0</v>
      </c>
      <c r="AW37" s="319">
        <f t="shared" si="6"/>
        <v>0</v>
      </c>
      <c r="AX37" s="319">
        <f t="shared" si="6"/>
        <v>0</v>
      </c>
      <c r="AY37" s="319">
        <f t="shared" si="6"/>
        <v>0</v>
      </c>
      <c r="AZ37" s="319">
        <f t="shared" si="6"/>
        <v>0</v>
      </c>
      <c r="BA37" s="319">
        <f t="shared" si="6"/>
        <v>0</v>
      </c>
      <c r="BB37" s="319">
        <f t="shared" si="6"/>
        <v>0</v>
      </c>
      <c r="BC37" s="319">
        <f t="shared" si="6"/>
        <v>0</v>
      </c>
      <c r="BD37" s="319">
        <f t="shared" si="6"/>
        <v>0</v>
      </c>
      <c r="BE37" s="295">
        <f t="shared" si="5"/>
        <v>0</v>
      </c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</row>
    <row r="38" spans="1:83" x14ac:dyDescent="0.3">
      <c r="A38" s="313" t="s">
        <v>436</v>
      </c>
      <c r="B38" s="304">
        <v>5.7799999999999997E-2</v>
      </c>
      <c r="C38" s="304">
        <v>0</v>
      </c>
      <c r="D38" s="304">
        <v>0</v>
      </c>
      <c r="E38" s="295">
        <v>4560022.0599999996</v>
      </c>
      <c r="F38" s="295">
        <v>4560022.0599999996</v>
      </c>
      <c r="G38" s="295">
        <v>4560022.0599999996</v>
      </c>
      <c r="H38" s="295">
        <v>4560022.0599999996</v>
      </c>
      <c r="I38" s="295">
        <v>4560022.0599999996</v>
      </c>
      <c r="J38" s="295">
        <v>4560022.0599999996</v>
      </c>
      <c r="K38" s="295">
        <v>4560022.0599999996</v>
      </c>
      <c r="L38" s="295">
        <v>4560022.0599999996</v>
      </c>
      <c r="M38" s="295">
        <v>4560022.0599999996</v>
      </c>
      <c r="N38" s="295">
        <v>4560022.0599999996</v>
      </c>
      <c r="O38" s="295">
        <v>4560022.0599999996</v>
      </c>
      <c r="P38" s="295">
        <v>4560022.0599999996</v>
      </c>
      <c r="Q38" s="295">
        <f t="shared" si="2"/>
        <v>54720264.720000006</v>
      </c>
      <c r="R38" s="295">
        <v>4560022.0599999996</v>
      </c>
      <c r="S38" s="295">
        <v>4560022.0599999996</v>
      </c>
      <c r="T38" s="295">
        <v>4560022.0599999996</v>
      </c>
      <c r="U38" s="295">
        <v>4560022.0599999996</v>
      </c>
      <c r="V38" s="295">
        <v>4560022.0599999996</v>
      </c>
      <c r="W38" s="295">
        <v>4560022.0599999996</v>
      </c>
      <c r="X38" s="295">
        <v>4560022.0599999996</v>
      </c>
      <c r="Y38" s="295">
        <v>4560022.0599999996</v>
      </c>
      <c r="Z38" s="295">
        <v>4560022.0599999996</v>
      </c>
      <c r="AA38" s="295">
        <v>4560022.0599999996</v>
      </c>
      <c r="AB38" s="295">
        <v>4560022.0599999996</v>
      </c>
      <c r="AC38" s="295">
        <v>4560022.0599999996</v>
      </c>
      <c r="AD38" s="295">
        <f t="shared" si="3"/>
        <v>54720264.720000006</v>
      </c>
      <c r="AE38" s="295"/>
      <c r="AF38" s="319">
        <v>21964.1</v>
      </c>
      <c r="AG38" s="319">
        <v>21964.1</v>
      </c>
      <c r="AH38" s="319">
        <v>21964.1</v>
      </c>
      <c r="AI38" s="319">
        <v>21964.1</v>
      </c>
      <c r="AJ38" s="319">
        <v>21964.1</v>
      </c>
      <c r="AK38" s="319">
        <v>21964.1</v>
      </c>
      <c r="AL38" s="319">
        <f t="shared" si="0"/>
        <v>21964.11</v>
      </c>
      <c r="AM38" s="319">
        <f t="shared" si="0"/>
        <v>21964.11</v>
      </c>
      <c r="AN38" s="319">
        <f t="shared" si="0"/>
        <v>21964.11</v>
      </c>
      <c r="AO38" s="319">
        <f t="shared" si="0"/>
        <v>21964.11</v>
      </c>
      <c r="AP38" s="319">
        <f t="shared" si="0"/>
        <v>21964.11</v>
      </c>
      <c r="AQ38" s="319">
        <f t="shared" si="0"/>
        <v>21964.11</v>
      </c>
      <c r="AR38" s="295">
        <f t="shared" si="4"/>
        <v>263569.25999999995</v>
      </c>
      <c r="AS38" s="319">
        <f t="shared" si="7"/>
        <v>0</v>
      </c>
      <c r="AT38" s="319">
        <f t="shared" si="7"/>
        <v>0</v>
      </c>
      <c r="AU38" s="319">
        <f t="shared" si="7"/>
        <v>0</v>
      </c>
      <c r="AV38" s="319">
        <f t="shared" si="6"/>
        <v>0</v>
      </c>
      <c r="AW38" s="319">
        <f t="shared" si="6"/>
        <v>0</v>
      </c>
      <c r="AX38" s="319">
        <f t="shared" si="6"/>
        <v>0</v>
      </c>
      <c r="AY38" s="319">
        <f t="shared" si="6"/>
        <v>0</v>
      </c>
      <c r="AZ38" s="319">
        <f t="shared" si="6"/>
        <v>0</v>
      </c>
      <c r="BA38" s="319">
        <f t="shared" si="6"/>
        <v>0</v>
      </c>
      <c r="BB38" s="319">
        <f t="shared" si="6"/>
        <v>0</v>
      </c>
      <c r="BC38" s="319">
        <f t="shared" si="6"/>
        <v>0</v>
      </c>
      <c r="BD38" s="319">
        <f t="shared" si="6"/>
        <v>0</v>
      </c>
      <c r="BE38" s="295">
        <f t="shared" si="5"/>
        <v>0</v>
      </c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</row>
    <row r="39" spans="1:83" x14ac:dyDescent="0.3">
      <c r="A39" s="313" t="s">
        <v>437</v>
      </c>
      <c r="B39" s="304">
        <v>0</v>
      </c>
      <c r="C39" s="304">
        <v>0</v>
      </c>
      <c r="D39" s="304">
        <v>0</v>
      </c>
      <c r="E39" s="295">
        <v>37239.96</v>
      </c>
      <c r="F39" s="295">
        <v>37239.96</v>
      </c>
      <c r="G39" s="295">
        <v>37239.96</v>
      </c>
      <c r="H39" s="295">
        <v>37239.96</v>
      </c>
      <c r="I39" s="295">
        <v>37239.96</v>
      </c>
      <c r="J39" s="295">
        <v>37239.96</v>
      </c>
      <c r="K39" s="295">
        <v>37239.96</v>
      </c>
      <c r="L39" s="295">
        <v>37239.96</v>
      </c>
      <c r="M39" s="295">
        <v>37239.96</v>
      </c>
      <c r="N39" s="295">
        <v>37239.96</v>
      </c>
      <c r="O39" s="295">
        <v>37239.96</v>
      </c>
      <c r="P39" s="295">
        <v>37239.96</v>
      </c>
      <c r="Q39" s="295">
        <f t="shared" si="2"/>
        <v>446879.52000000008</v>
      </c>
      <c r="R39" s="295">
        <v>37239.96</v>
      </c>
      <c r="S39" s="295">
        <v>37239.96</v>
      </c>
      <c r="T39" s="295">
        <v>37239.96</v>
      </c>
      <c r="U39" s="295">
        <v>37239.96</v>
      </c>
      <c r="V39" s="295">
        <v>37239.96</v>
      </c>
      <c r="W39" s="295">
        <v>37239.96</v>
      </c>
      <c r="X39" s="295">
        <v>37239.96</v>
      </c>
      <c r="Y39" s="295">
        <v>37239.96</v>
      </c>
      <c r="Z39" s="295">
        <v>37239.96</v>
      </c>
      <c r="AA39" s="295">
        <v>37239.96</v>
      </c>
      <c r="AB39" s="295">
        <v>37239.96</v>
      </c>
      <c r="AC39" s="295">
        <v>37239.96</v>
      </c>
      <c r="AD39" s="295">
        <f t="shared" si="3"/>
        <v>446879.52000000008</v>
      </c>
      <c r="AE39" s="295"/>
      <c r="AF39" s="319">
        <v>0</v>
      </c>
      <c r="AG39" s="319">
        <v>0</v>
      </c>
      <c r="AH39" s="319">
        <v>0</v>
      </c>
      <c r="AI39" s="319">
        <v>0</v>
      </c>
      <c r="AJ39" s="319">
        <v>0</v>
      </c>
      <c r="AK39" s="319">
        <v>0</v>
      </c>
      <c r="AL39" s="319">
        <f t="shared" si="0"/>
        <v>0</v>
      </c>
      <c r="AM39" s="319">
        <f t="shared" si="0"/>
        <v>0</v>
      </c>
      <c r="AN39" s="319">
        <f t="shared" si="0"/>
        <v>0</v>
      </c>
      <c r="AO39" s="319">
        <f t="shared" si="0"/>
        <v>0</v>
      </c>
      <c r="AP39" s="319">
        <f t="shared" si="0"/>
        <v>0</v>
      </c>
      <c r="AQ39" s="319">
        <f t="shared" si="0"/>
        <v>0</v>
      </c>
      <c r="AR39" s="295">
        <f t="shared" si="4"/>
        <v>0</v>
      </c>
      <c r="AS39" s="319">
        <f t="shared" si="7"/>
        <v>0</v>
      </c>
      <c r="AT39" s="319">
        <f t="shared" si="7"/>
        <v>0</v>
      </c>
      <c r="AU39" s="319">
        <f t="shared" si="7"/>
        <v>0</v>
      </c>
      <c r="AV39" s="319">
        <f t="shared" si="6"/>
        <v>0</v>
      </c>
      <c r="AW39" s="319">
        <f t="shared" si="6"/>
        <v>0</v>
      </c>
      <c r="AX39" s="319">
        <f t="shared" si="6"/>
        <v>0</v>
      </c>
      <c r="AY39" s="319">
        <f t="shared" si="6"/>
        <v>0</v>
      </c>
      <c r="AZ39" s="319">
        <f t="shared" si="6"/>
        <v>0</v>
      </c>
      <c r="BA39" s="319">
        <f t="shared" si="6"/>
        <v>0</v>
      </c>
      <c r="BB39" s="319">
        <f t="shared" si="6"/>
        <v>0</v>
      </c>
      <c r="BC39" s="319">
        <f t="shared" si="6"/>
        <v>0</v>
      </c>
      <c r="BD39" s="319">
        <f t="shared" si="6"/>
        <v>0</v>
      </c>
      <c r="BE39" s="295">
        <f t="shared" si="5"/>
        <v>0</v>
      </c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</row>
    <row r="40" spans="1:83" x14ac:dyDescent="0.3">
      <c r="A40" s="313" t="s">
        <v>438</v>
      </c>
      <c r="B40" s="304">
        <v>9.8999999999999991E-3</v>
      </c>
      <c r="C40" s="304">
        <v>1.5099999999999999E-2</v>
      </c>
      <c r="D40" s="304">
        <v>1.5099999999999999E-2</v>
      </c>
      <c r="E40" s="295">
        <v>1102956.3899999999</v>
      </c>
      <c r="F40" s="295">
        <v>1102956.3899999999</v>
      </c>
      <c r="G40" s="295">
        <v>1102956.3899999999</v>
      </c>
      <c r="H40" s="295">
        <v>1102956.3899999999</v>
      </c>
      <c r="I40" s="295">
        <v>1102956.3899999999</v>
      </c>
      <c r="J40" s="295">
        <v>1102956.3899999999</v>
      </c>
      <c r="K40" s="295">
        <v>1102956.3899999999</v>
      </c>
      <c r="L40" s="295">
        <v>1106956.3899999999</v>
      </c>
      <c r="M40" s="295">
        <v>1110956.3899999999</v>
      </c>
      <c r="N40" s="295">
        <v>1110956.3899999999</v>
      </c>
      <c r="O40" s="295">
        <v>1110956.3899999999</v>
      </c>
      <c r="P40" s="295">
        <v>1110956.3899999999</v>
      </c>
      <c r="Q40" s="295">
        <f t="shared" si="2"/>
        <v>13271476.680000002</v>
      </c>
      <c r="R40" s="295">
        <v>1110956.3899999999</v>
      </c>
      <c r="S40" s="295">
        <v>1110956.3899999999</v>
      </c>
      <c r="T40" s="295">
        <v>1110956.3899999999</v>
      </c>
      <c r="U40" s="295">
        <v>1110956.3899999999</v>
      </c>
      <c r="V40" s="295">
        <v>1110956.3899999999</v>
      </c>
      <c r="W40" s="295">
        <v>1110956.3899999999</v>
      </c>
      <c r="X40" s="295">
        <v>1110956.3899999999</v>
      </c>
      <c r="Y40" s="295">
        <v>1110956.3899999999</v>
      </c>
      <c r="Z40" s="295">
        <v>1110956.3899999999</v>
      </c>
      <c r="AA40" s="295">
        <v>1110956.3899999999</v>
      </c>
      <c r="AB40" s="295">
        <v>1110956.3899999999</v>
      </c>
      <c r="AC40" s="295">
        <v>1110956.3899999999</v>
      </c>
      <c r="AD40" s="295">
        <f t="shared" si="3"/>
        <v>13331476.680000002</v>
      </c>
      <c r="AE40" s="295"/>
      <c r="AF40" s="319">
        <v>909.94</v>
      </c>
      <c r="AG40" s="319">
        <v>909.94</v>
      </c>
      <c r="AH40" s="319">
        <v>909.94</v>
      </c>
      <c r="AI40" s="319">
        <v>909.94</v>
      </c>
      <c r="AJ40" s="319">
        <v>909.94</v>
      </c>
      <c r="AK40" s="319">
        <v>909.94</v>
      </c>
      <c r="AL40" s="319">
        <f t="shared" si="0"/>
        <v>909.94</v>
      </c>
      <c r="AM40" s="319">
        <f t="shared" si="0"/>
        <v>913.24</v>
      </c>
      <c r="AN40" s="319">
        <f t="shared" si="0"/>
        <v>916.54</v>
      </c>
      <c r="AO40" s="319">
        <f t="shared" si="0"/>
        <v>916.54</v>
      </c>
      <c r="AP40" s="319">
        <f t="shared" si="0"/>
        <v>916.54</v>
      </c>
      <c r="AQ40" s="319">
        <f t="shared" si="0"/>
        <v>916.54</v>
      </c>
      <c r="AR40" s="295">
        <f t="shared" si="4"/>
        <v>10948.980000000003</v>
      </c>
      <c r="AS40" s="319">
        <f t="shared" si="7"/>
        <v>1397.95</v>
      </c>
      <c r="AT40" s="319">
        <f t="shared" si="7"/>
        <v>1397.95</v>
      </c>
      <c r="AU40" s="319">
        <f t="shared" si="7"/>
        <v>1397.95</v>
      </c>
      <c r="AV40" s="319">
        <f t="shared" si="6"/>
        <v>1397.95</v>
      </c>
      <c r="AW40" s="319">
        <f t="shared" si="6"/>
        <v>1397.95</v>
      </c>
      <c r="AX40" s="319">
        <f t="shared" si="6"/>
        <v>1397.95</v>
      </c>
      <c r="AY40" s="319">
        <f t="shared" si="6"/>
        <v>1397.95</v>
      </c>
      <c r="AZ40" s="319">
        <f t="shared" si="6"/>
        <v>1397.95</v>
      </c>
      <c r="BA40" s="319">
        <f t="shared" si="6"/>
        <v>1397.95</v>
      </c>
      <c r="BB40" s="319">
        <f t="shared" si="6"/>
        <v>1397.95</v>
      </c>
      <c r="BC40" s="319">
        <f t="shared" si="6"/>
        <v>1397.95</v>
      </c>
      <c r="BD40" s="319">
        <f t="shared" si="6"/>
        <v>1397.95</v>
      </c>
      <c r="BE40" s="295">
        <f t="shared" si="5"/>
        <v>16775.400000000005</v>
      </c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</row>
    <row r="41" spans="1:83" x14ac:dyDescent="0.3">
      <c r="A41" s="313" t="s">
        <v>439</v>
      </c>
      <c r="B41" s="304">
        <v>1.2799999999999999E-2</v>
      </c>
      <c r="C41" s="304">
        <v>1.2299999999999998E-2</v>
      </c>
      <c r="D41" s="348">
        <v>1.0999999999999999E-2</v>
      </c>
      <c r="E41" s="295">
        <v>5556451.46</v>
      </c>
      <c r="F41" s="295">
        <v>5556451.46</v>
      </c>
      <c r="G41" s="295">
        <v>5556451.46</v>
      </c>
      <c r="H41" s="295">
        <v>5556451.46</v>
      </c>
      <c r="I41" s="295">
        <v>5556451.46</v>
      </c>
      <c r="J41" s="295">
        <v>5556451.46</v>
      </c>
      <c r="K41" s="295">
        <v>5556451.46</v>
      </c>
      <c r="L41" s="295">
        <v>5556451.46</v>
      </c>
      <c r="M41" s="295">
        <v>5556451.46</v>
      </c>
      <c r="N41" s="295">
        <v>5556451.46</v>
      </c>
      <c r="O41" s="295">
        <v>5556451.46</v>
      </c>
      <c r="P41" s="295">
        <v>5556451.46</v>
      </c>
      <c r="Q41" s="295">
        <f t="shared" si="2"/>
        <v>66677417.520000003</v>
      </c>
      <c r="R41" s="295">
        <v>5556451.46</v>
      </c>
      <c r="S41" s="295">
        <v>5556451.46</v>
      </c>
      <c r="T41" s="295">
        <v>5556451.46</v>
      </c>
      <c r="U41" s="295">
        <v>5556451.46</v>
      </c>
      <c r="V41" s="295">
        <v>5556451.46</v>
      </c>
      <c r="W41" s="295">
        <v>5556451.46</v>
      </c>
      <c r="X41" s="295">
        <v>5556451.46</v>
      </c>
      <c r="Y41" s="295">
        <v>5556451.46</v>
      </c>
      <c r="Z41" s="295">
        <v>5556451.46</v>
      </c>
      <c r="AA41" s="295">
        <v>5556451.46</v>
      </c>
      <c r="AB41" s="295">
        <v>5556451.46</v>
      </c>
      <c r="AC41" s="295">
        <v>5556451.46</v>
      </c>
      <c r="AD41" s="295">
        <f t="shared" si="3"/>
        <v>66677417.520000003</v>
      </c>
      <c r="AE41" s="295"/>
      <c r="AF41" s="319">
        <v>5926.88</v>
      </c>
      <c r="AG41" s="319">
        <v>5926.88</v>
      </c>
      <c r="AH41" s="319">
        <v>5926.88</v>
      </c>
      <c r="AI41" s="319">
        <v>5926.88</v>
      </c>
      <c r="AJ41" s="319">
        <v>5926.88</v>
      </c>
      <c r="AK41" s="319">
        <v>5926.88</v>
      </c>
      <c r="AL41" s="319">
        <f t="shared" si="0"/>
        <v>5926.88</v>
      </c>
      <c r="AM41" s="319">
        <f t="shared" si="0"/>
        <v>5926.88</v>
      </c>
      <c r="AN41" s="319">
        <f t="shared" si="0"/>
        <v>5926.88</v>
      </c>
      <c r="AO41" s="319">
        <f t="shared" si="0"/>
        <v>5926.88</v>
      </c>
      <c r="AP41" s="319">
        <f t="shared" si="0"/>
        <v>5926.88</v>
      </c>
      <c r="AQ41" s="319">
        <f t="shared" si="0"/>
        <v>5926.88</v>
      </c>
      <c r="AR41" s="295">
        <f t="shared" si="4"/>
        <v>71122.559999999983</v>
      </c>
      <c r="AS41" s="319">
        <f t="shared" si="7"/>
        <v>5093.41</v>
      </c>
      <c r="AT41" s="319">
        <f t="shared" si="7"/>
        <v>5093.41</v>
      </c>
      <c r="AU41" s="319">
        <f t="shared" si="7"/>
        <v>5093.41</v>
      </c>
      <c r="AV41" s="319">
        <f t="shared" si="6"/>
        <v>5093.41</v>
      </c>
      <c r="AW41" s="319">
        <f t="shared" si="6"/>
        <v>5093.41</v>
      </c>
      <c r="AX41" s="319">
        <f t="shared" si="6"/>
        <v>5093.41</v>
      </c>
      <c r="AY41" s="319">
        <f t="shared" si="6"/>
        <v>5093.41</v>
      </c>
      <c r="AZ41" s="319">
        <f t="shared" si="6"/>
        <v>5093.41</v>
      </c>
      <c r="BA41" s="319">
        <f t="shared" si="6"/>
        <v>5093.41</v>
      </c>
      <c r="BB41" s="319">
        <f t="shared" si="6"/>
        <v>5093.41</v>
      </c>
      <c r="BC41" s="319">
        <f t="shared" si="6"/>
        <v>5093.41</v>
      </c>
      <c r="BD41" s="319">
        <f t="shared" si="6"/>
        <v>5093.41</v>
      </c>
      <c r="BE41" s="295">
        <f t="shared" si="5"/>
        <v>61120.920000000013</v>
      </c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</row>
    <row r="42" spans="1:83" x14ac:dyDescent="0.3">
      <c r="A42" s="313" t="s">
        <v>440</v>
      </c>
      <c r="B42" s="304">
        <v>1.8200000000000001E-2</v>
      </c>
      <c r="C42" s="304">
        <v>1.8400000000000003E-2</v>
      </c>
      <c r="D42" s="348">
        <v>1.7100000000000001E-2</v>
      </c>
      <c r="E42" s="295">
        <v>99357525.340000004</v>
      </c>
      <c r="F42" s="295">
        <v>99069758.079999998</v>
      </c>
      <c r="G42" s="295">
        <v>96789616.640000001</v>
      </c>
      <c r="H42" s="295">
        <v>94508261.760000005</v>
      </c>
      <c r="I42" s="295">
        <v>94546243.75</v>
      </c>
      <c r="J42" s="295">
        <v>94576021.109999999</v>
      </c>
      <c r="K42" s="295">
        <v>94567903.109999999</v>
      </c>
      <c r="L42" s="295">
        <v>94577222.444999993</v>
      </c>
      <c r="M42" s="295">
        <v>94586541.780000001</v>
      </c>
      <c r="N42" s="295">
        <v>94594659.780000001</v>
      </c>
      <c r="O42" s="295">
        <v>94602777.780000001</v>
      </c>
      <c r="P42" s="295">
        <v>94602777.780000001</v>
      </c>
      <c r="Q42" s="295">
        <f t="shared" si="2"/>
        <v>1146379309.3549998</v>
      </c>
      <c r="R42" s="295">
        <f>94602777.78-R44</f>
        <v>90040177.480000004</v>
      </c>
      <c r="S42" s="295">
        <v>90040177.480000004</v>
      </c>
      <c r="T42" s="295">
        <v>90040177.480000004</v>
      </c>
      <c r="U42" s="295">
        <v>90040177.480000004</v>
      </c>
      <c r="V42" s="295">
        <v>90040177.480000004</v>
      </c>
      <c r="W42" s="295">
        <v>90040177.480000004</v>
      </c>
      <c r="X42" s="295">
        <v>90040177.480000004</v>
      </c>
      <c r="Y42" s="295">
        <v>90040177.480000004</v>
      </c>
      <c r="Z42" s="295">
        <v>90040177.480000004</v>
      </c>
      <c r="AA42" s="295">
        <v>90040177.480000004</v>
      </c>
      <c r="AB42" s="295">
        <v>90040177.480000004</v>
      </c>
      <c r="AC42" s="295">
        <v>90040177.480000004</v>
      </c>
      <c r="AD42" s="295">
        <f t="shared" si="3"/>
        <v>1080482129.76</v>
      </c>
      <c r="AE42" s="295"/>
      <c r="AF42" s="319">
        <v>150692.25</v>
      </c>
      <c r="AG42" s="319">
        <v>150255.79999999999</v>
      </c>
      <c r="AH42" s="319">
        <v>146797.58000000002</v>
      </c>
      <c r="AI42" s="319">
        <v>143337.53</v>
      </c>
      <c r="AJ42" s="319">
        <v>143395.13999999998</v>
      </c>
      <c r="AK42" s="319">
        <v>143440.29999999999</v>
      </c>
      <c r="AL42" s="319">
        <f t="shared" si="0"/>
        <v>143427.99</v>
      </c>
      <c r="AM42" s="319">
        <f t="shared" si="0"/>
        <v>143442.12</v>
      </c>
      <c r="AN42" s="319">
        <f t="shared" si="0"/>
        <v>143456.26</v>
      </c>
      <c r="AO42" s="319">
        <f t="shared" si="0"/>
        <v>143468.57</v>
      </c>
      <c r="AP42" s="319">
        <f t="shared" si="0"/>
        <v>143480.88</v>
      </c>
      <c r="AQ42" s="319">
        <f t="shared" si="0"/>
        <v>143480.88</v>
      </c>
      <c r="AR42" s="295">
        <f t="shared" si="4"/>
        <v>1738675.2999999998</v>
      </c>
      <c r="AS42" s="319">
        <f t="shared" si="7"/>
        <v>128307.25</v>
      </c>
      <c r="AT42" s="319">
        <f t="shared" si="7"/>
        <v>128307.25</v>
      </c>
      <c r="AU42" s="319">
        <f t="shared" si="7"/>
        <v>128307.25</v>
      </c>
      <c r="AV42" s="319">
        <f t="shared" si="6"/>
        <v>128307.25</v>
      </c>
      <c r="AW42" s="319">
        <f t="shared" si="6"/>
        <v>128307.25</v>
      </c>
      <c r="AX42" s="319">
        <f t="shared" si="6"/>
        <v>128307.25</v>
      </c>
      <c r="AY42" s="319">
        <f t="shared" si="6"/>
        <v>128307.25</v>
      </c>
      <c r="AZ42" s="319">
        <f t="shared" si="6"/>
        <v>128307.25</v>
      </c>
      <c r="BA42" s="319">
        <f t="shared" si="6"/>
        <v>128307.25</v>
      </c>
      <c r="BB42" s="319">
        <f t="shared" si="6"/>
        <v>128307.25</v>
      </c>
      <c r="BC42" s="319">
        <f t="shared" si="6"/>
        <v>128307.25</v>
      </c>
      <c r="BD42" s="319">
        <f t="shared" si="6"/>
        <v>128307.25</v>
      </c>
      <c r="BE42" s="295">
        <f t="shared" si="5"/>
        <v>1539687</v>
      </c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</row>
    <row r="43" spans="1:83" x14ac:dyDescent="0.3">
      <c r="A43" s="313" t="s">
        <v>441</v>
      </c>
      <c r="B43" s="304">
        <v>1.8200000000000001E-2</v>
      </c>
      <c r="C43" s="304">
        <v>1.8400000000000003E-2</v>
      </c>
      <c r="D43" s="348">
        <v>1.7100000000000001E-2</v>
      </c>
      <c r="E43" s="295">
        <v>468724.34</v>
      </c>
      <c r="F43" s="295">
        <v>468724.34</v>
      </c>
      <c r="G43" s="295">
        <v>468724.34</v>
      </c>
      <c r="H43" s="295">
        <v>468724.34</v>
      </c>
      <c r="I43" s="295">
        <v>468724.34</v>
      </c>
      <c r="J43" s="295">
        <v>468724.34</v>
      </c>
      <c r="K43" s="295">
        <v>468724.34</v>
      </c>
      <c r="L43" s="295">
        <v>468724.34</v>
      </c>
      <c r="M43" s="295">
        <v>468724.34</v>
      </c>
      <c r="N43" s="295">
        <v>468724.34</v>
      </c>
      <c r="O43" s="295">
        <v>468724.34</v>
      </c>
      <c r="P43" s="295">
        <v>468724.34</v>
      </c>
      <c r="Q43" s="295">
        <f t="shared" si="2"/>
        <v>5624692.0799999991</v>
      </c>
      <c r="R43" s="295">
        <v>468724.34</v>
      </c>
      <c r="S43" s="295">
        <v>468724.34</v>
      </c>
      <c r="T43" s="295">
        <v>468724.34</v>
      </c>
      <c r="U43" s="295">
        <v>468724.34</v>
      </c>
      <c r="V43" s="295">
        <v>468724.34</v>
      </c>
      <c r="W43" s="295">
        <v>468724.34</v>
      </c>
      <c r="X43" s="295">
        <v>468724.34</v>
      </c>
      <c r="Y43" s="295">
        <v>468724.34</v>
      </c>
      <c r="Z43" s="295">
        <v>468724.34</v>
      </c>
      <c r="AA43" s="295">
        <v>468724.34</v>
      </c>
      <c r="AB43" s="295">
        <v>468724.34</v>
      </c>
      <c r="AC43" s="295">
        <v>468724.34</v>
      </c>
      <c r="AD43" s="295">
        <f t="shared" si="3"/>
        <v>5624692.0799999991</v>
      </c>
      <c r="AE43" s="295"/>
      <c r="AF43" s="319">
        <v>710.90000000000009</v>
      </c>
      <c r="AG43" s="319">
        <v>710.90000000000009</v>
      </c>
      <c r="AH43" s="319">
        <v>710.90000000000009</v>
      </c>
      <c r="AI43" s="319">
        <v>710.90000000000009</v>
      </c>
      <c r="AJ43" s="319">
        <v>710.90000000000009</v>
      </c>
      <c r="AK43" s="319">
        <v>710.90000000000009</v>
      </c>
      <c r="AL43" s="319">
        <f t="shared" si="0"/>
        <v>710.9</v>
      </c>
      <c r="AM43" s="319">
        <f t="shared" si="0"/>
        <v>710.9</v>
      </c>
      <c r="AN43" s="319">
        <f t="shared" si="0"/>
        <v>710.9</v>
      </c>
      <c r="AO43" s="319">
        <f t="shared" si="0"/>
        <v>710.9</v>
      </c>
      <c r="AP43" s="319">
        <f t="shared" si="0"/>
        <v>710.9</v>
      </c>
      <c r="AQ43" s="319">
        <f t="shared" si="0"/>
        <v>710.9</v>
      </c>
      <c r="AR43" s="295">
        <f t="shared" si="4"/>
        <v>8530.7999999999993</v>
      </c>
      <c r="AS43" s="319">
        <f t="shared" si="7"/>
        <v>667.93</v>
      </c>
      <c r="AT43" s="319">
        <f t="shared" si="7"/>
        <v>667.93</v>
      </c>
      <c r="AU43" s="319">
        <f t="shared" si="7"/>
        <v>667.93</v>
      </c>
      <c r="AV43" s="319">
        <f t="shared" si="6"/>
        <v>667.93</v>
      </c>
      <c r="AW43" s="319">
        <f t="shared" si="6"/>
        <v>667.93</v>
      </c>
      <c r="AX43" s="319">
        <f t="shared" si="6"/>
        <v>667.93</v>
      </c>
      <c r="AY43" s="319">
        <f t="shared" si="6"/>
        <v>667.93</v>
      </c>
      <c r="AZ43" s="319">
        <f t="shared" si="6"/>
        <v>667.93</v>
      </c>
      <c r="BA43" s="319">
        <f t="shared" si="6"/>
        <v>667.93</v>
      </c>
      <c r="BB43" s="319">
        <f t="shared" si="6"/>
        <v>667.93</v>
      </c>
      <c r="BC43" s="319">
        <f t="shared" si="6"/>
        <v>667.93</v>
      </c>
      <c r="BD43" s="319">
        <f t="shared" si="6"/>
        <v>667.93</v>
      </c>
      <c r="BE43" s="295">
        <f t="shared" si="5"/>
        <v>8015.1600000000008</v>
      </c>
      <c r="BF43" s="319">
        <f>BE43</f>
        <v>8015.1600000000008</v>
      </c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</row>
    <row r="44" spans="1:83" x14ac:dyDescent="0.3">
      <c r="A44" s="313" t="s">
        <v>442</v>
      </c>
      <c r="B44" s="304">
        <v>0</v>
      </c>
      <c r="C44" s="304">
        <v>1.06E-2</v>
      </c>
      <c r="D44" s="304">
        <v>1.06E-2</v>
      </c>
      <c r="E44" s="295">
        <v>0</v>
      </c>
      <c r="F44" s="295">
        <v>0</v>
      </c>
      <c r="G44" s="295">
        <v>0</v>
      </c>
      <c r="H44" s="295">
        <v>0</v>
      </c>
      <c r="I44" s="295">
        <v>0</v>
      </c>
      <c r="J44" s="295">
        <v>0</v>
      </c>
      <c r="K44" s="295">
        <v>0</v>
      </c>
      <c r="L44" s="295">
        <v>0</v>
      </c>
      <c r="M44" s="295">
        <v>0</v>
      </c>
      <c r="N44" s="295">
        <v>0</v>
      </c>
      <c r="O44" s="295">
        <v>0</v>
      </c>
      <c r="P44" s="295">
        <v>0</v>
      </c>
      <c r="Q44" s="295">
        <f t="shared" si="2"/>
        <v>0</v>
      </c>
      <c r="R44" s="295">
        <v>4562600.3</v>
      </c>
      <c r="S44" s="295">
        <v>4562600.3</v>
      </c>
      <c r="T44" s="295">
        <v>4562600.3</v>
      </c>
      <c r="U44" s="295">
        <v>4562600.3</v>
      </c>
      <c r="V44" s="295">
        <v>4562600.3</v>
      </c>
      <c r="W44" s="295">
        <v>4562600.3</v>
      </c>
      <c r="X44" s="295">
        <v>4562600.3</v>
      </c>
      <c r="Y44" s="295">
        <v>4562600.3</v>
      </c>
      <c r="Z44" s="295">
        <v>4562600.3</v>
      </c>
      <c r="AA44" s="295">
        <v>4562600.3</v>
      </c>
      <c r="AB44" s="295">
        <v>4562600.3</v>
      </c>
      <c r="AC44" s="295">
        <v>4562600.3</v>
      </c>
      <c r="AD44" s="295">
        <f t="shared" si="3"/>
        <v>54751203.599999987</v>
      </c>
      <c r="AE44" s="295"/>
      <c r="AF44" s="319">
        <v>0</v>
      </c>
      <c r="AG44" s="319">
        <v>0</v>
      </c>
      <c r="AH44" s="319">
        <v>0</v>
      </c>
      <c r="AI44" s="319">
        <v>0</v>
      </c>
      <c r="AJ44" s="319">
        <v>0</v>
      </c>
      <c r="AK44" s="319">
        <v>0</v>
      </c>
      <c r="AL44" s="319">
        <f t="shared" si="0"/>
        <v>0</v>
      </c>
      <c r="AM44" s="319">
        <f t="shared" si="0"/>
        <v>0</v>
      </c>
      <c r="AN44" s="319">
        <f t="shared" si="0"/>
        <v>0</v>
      </c>
      <c r="AO44" s="319">
        <f t="shared" si="0"/>
        <v>0</v>
      </c>
      <c r="AP44" s="319">
        <f t="shared" si="0"/>
        <v>0</v>
      </c>
      <c r="AQ44" s="319">
        <f t="shared" si="0"/>
        <v>0</v>
      </c>
      <c r="AR44" s="295">
        <f t="shared" si="4"/>
        <v>0</v>
      </c>
      <c r="AS44" s="319">
        <f t="shared" si="7"/>
        <v>4030.3</v>
      </c>
      <c r="AT44" s="319">
        <f t="shared" si="7"/>
        <v>4030.3</v>
      </c>
      <c r="AU44" s="319">
        <f t="shared" si="7"/>
        <v>4030.3</v>
      </c>
      <c r="AV44" s="319">
        <f t="shared" si="6"/>
        <v>4030.3</v>
      </c>
      <c r="AW44" s="319">
        <f t="shared" si="6"/>
        <v>4030.3</v>
      </c>
      <c r="AX44" s="319">
        <f t="shared" si="6"/>
        <v>4030.3</v>
      </c>
      <c r="AY44" s="319">
        <f t="shared" si="6"/>
        <v>4030.3</v>
      </c>
      <c r="AZ44" s="319">
        <f t="shared" si="6"/>
        <v>4030.3</v>
      </c>
      <c r="BA44" s="319">
        <f t="shared" si="6"/>
        <v>4030.3</v>
      </c>
      <c r="BB44" s="319">
        <f t="shared" si="6"/>
        <v>4030.3</v>
      </c>
      <c r="BC44" s="319">
        <f t="shared" si="6"/>
        <v>4030.3</v>
      </c>
      <c r="BD44" s="319">
        <f t="shared" si="6"/>
        <v>4030.3</v>
      </c>
      <c r="BE44" s="295">
        <f t="shared" si="5"/>
        <v>48363.600000000006</v>
      </c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</row>
    <row r="45" spans="1:83" x14ac:dyDescent="0.3">
      <c r="A45" s="313" t="s">
        <v>443</v>
      </c>
      <c r="B45" s="304">
        <v>0</v>
      </c>
      <c r="C45" s="304">
        <v>0</v>
      </c>
      <c r="D45" s="304">
        <v>0</v>
      </c>
      <c r="E45" s="295">
        <v>583381.43999999994</v>
      </c>
      <c r="F45" s="295">
        <v>583381.43999999994</v>
      </c>
      <c r="G45" s="295">
        <v>583381.43999999994</v>
      </c>
      <c r="H45" s="295">
        <v>583381.43999999994</v>
      </c>
      <c r="I45" s="295">
        <v>583381.43999999994</v>
      </c>
      <c r="J45" s="295">
        <v>583381.43999999994</v>
      </c>
      <c r="K45" s="295">
        <v>583381.43999999994</v>
      </c>
      <c r="L45" s="295">
        <v>583381.43999999994</v>
      </c>
      <c r="M45" s="295">
        <v>583381.43999999994</v>
      </c>
      <c r="N45" s="295">
        <v>583381.43999999994</v>
      </c>
      <c r="O45" s="295">
        <v>583381.43999999994</v>
      </c>
      <c r="P45" s="295">
        <v>583381.43999999994</v>
      </c>
      <c r="Q45" s="295">
        <f t="shared" si="2"/>
        <v>7000577.2799999975</v>
      </c>
      <c r="R45" s="295">
        <v>583381.43999999994</v>
      </c>
      <c r="S45" s="295">
        <v>583381.43999999994</v>
      </c>
      <c r="T45" s="295">
        <v>583381.43999999994</v>
      </c>
      <c r="U45" s="295">
        <v>583381.43999999994</v>
      </c>
      <c r="V45" s="295">
        <v>583381.43999999994</v>
      </c>
      <c r="W45" s="295">
        <v>583381.43999999994</v>
      </c>
      <c r="X45" s="295">
        <v>583381.43999999994</v>
      </c>
      <c r="Y45" s="295">
        <v>583381.43999999994</v>
      </c>
      <c r="Z45" s="295">
        <v>583381.43999999994</v>
      </c>
      <c r="AA45" s="295">
        <v>583381.43999999994</v>
      </c>
      <c r="AB45" s="295">
        <v>583381.43999999994</v>
      </c>
      <c r="AC45" s="295">
        <v>583381.43999999994</v>
      </c>
      <c r="AD45" s="295">
        <f t="shared" si="3"/>
        <v>7000577.2799999975</v>
      </c>
      <c r="AE45" s="295"/>
      <c r="AF45" s="319">
        <v>0</v>
      </c>
      <c r="AG45" s="319">
        <v>0</v>
      </c>
      <c r="AH45" s="319">
        <v>0</v>
      </c>
      <c r="AI45" s="319">
        <v>0</v>
      </c>
      <c r="AJ45" s="319">
        <v>0</v>
      </c>
      <c r="AK45" s="319">
        <v>0</v>
      </c>
      <c r="AL45" s="319">
        <f t="shared" si="0"/>
        <v>0</v>
      </c>
      <c r="AM45" s="319">
        <f t="shared" si="0"/>
        <v>0</v>
      </c>
      <c r="AN45" s="319">
        <f t="shared" si="0"/>
        <v>0</v>
      </c>
      <c r="AO45" s="319">
        <f t="shared" si="0"/>
        <v>0</v>
      </c>
      <c r="AP45" s="319">
        <f t="shared" si="0"/>
        <v>0</v>
      </c>
      <c r="AQ45" s="319">
        <f t="shared" si="0"/>
        <v>0</v>
      </c>
      <c r="AR45" s="295">
        <f t="shared" si="4"/>
        <v>0</v>
      </c>
      <c r="AS45" s="319">
        <f t="shared" si="7"/>
        <v>0</v>
      </c>
      <c r="AT45" s="319">
        <f t="shared" si="7"/>
        <v>0</v>
      </c>
      <c r="AU45" s="319">
        <f t="shared" si="7"/>
        <v>0</v>
      </c>
      <c r="AV45" s="319">
        <f t="shared" si="6"/>
        <v>0</v>
      </c>
      <c r="AW45" s="319">
        <f t="shared" si="6"/>
        <v>0</v>
      </c>
      <c r="AX45" s="319">
        <f t="shared" si="6"/>
        <v>0</v>
      </c>
      <c r="AY45" s="319">
        <f t="shared" si="6"/>
        <v>0</v>
      </c>
      <c r="AZ45" s="319">
        <f t="shared" si="6"/>
        <v>0</v>
      </c>
      <c r="BA45" s="319">
        <f t="shared" si="6"/>
        <v>0</v>
      </c>
      <c r="BB45" s="319">
        <f t="shared" si="6"/>
        <v>0</v>
      </c>
      <c r="BC45" s="319">
        <f t="shared" si="6"/>
        <v>0</v>
      </c>
      <c r="BD45" s="319">
        <f t="shared" si="6"/>
        <v>0</v>
      </c>
      <c r="BE45" s="295">
        <f t="shared" si="5"/>
        <v>0</v>
      </c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</row>
    <row r="46" spans="1:83" x14ac:dyDescent="0.3">
      <c r="A46" s="313" t="s">
        <v>444</v>
      </c>
      <c r="B46" s="304">
        <v>0</v>
      </c>
      <c r="C46" s="304">
        <v>0</v>
      </c>
      <c r="D46" s="304">
        <v>0</v>
      </c>
      <c r="E46" s="295">
        <v>1692976.56</v>
      </c>
      <c r="F46" s="295">
        <v>1692976.56</v>
      </c>
      <c r="G46" s="295">
        <v>1662117.27</v>
      </c>
      <c r="H46" s="295">
        <v>1631257.97</v>
      </c>
      <c r="I46" s="295">
        <v>1631257.97</v>
      </c>
      <c r="J46" s="295">
        <v>1631257.97</v>
      </c>
      <c r="K46" s="295">
        <v>1631257.97</v>
      </c>
      <c r="L46" s="295">
        <v>1631257.97</v>
      </c>
      <c r="M46" s="295">
        <v>1631257.97</v>
      </c>
      <c r="N46" s="295">
        <v>1631257.97</v>
      </c>
      <c r="O46" s="295">
        <v>1631257.97</v>
      </c>
      <c r="P46" s="295">
        <v>1631257.97</v>
      </c>
      <c r="Q46" s="295">
        <f t="shared" si="2"/>
        <v>19729392.120000001</v>
      </c>
      <c r="R46" s="295">
        <v>1631257.97</v>
      </c>
      <c r="S46" s="295">
        <v>1631257.97</v>
      </c>
      <c r="T46" s="295">
        <v>1631257.97</v>
      </c>
      <c r="U46" s="295">
        <v>1631257.97</v>
      </c>
      <c r="V46" s="295">
        <v>1631257.97</v>
      </c>
      <c r="W46" s="295">
        <v>1631257.97</v>
      </c>
      <c r="X46" s="295">
        <v>1631257.97</v>
      </c>
      <c r="Y46" s="295">
        <v>1631257.97</v>
      </c>
      <c r="Z46" s="295">
        <v>1631257.97</v>
      </c>
      <c r="AA46" s="295">
        <v>1631257.97</v>
      </c>
      <c r="AB46" s="295">
        <v>1631257.97</v>
      </c>
      <c r="AC46" s="295">
        <v>1631257.97</v>
      </c>
      <c r="AD46" s="295">
        <f t="shared" si="3"/>
        <v>19575095.640000001</v>
      </c>
      <c r="AE46" s="295"/>
      <c r="AF46" s="319">
        <v>0</v>
      </c>
      <c r="AG46" s="319">
        <v>0</v>
      </c>
      <c r="AH46" s="319">
        <v>0</v>
      </c>
      <c r="AI46" s="319">
        <v>0</v>
      </c>
      <c r="AJ46" s="319">
        <v>0</v>
      </c>
      <c r="AK46" s="319">
        <v>0</v>
      </c>
      <c r="AL46" s="319">
        <f t="shared" si="0"/>
        <v>0</v>
      </c>
      <c r="AM46" s="319">
        <f t="shared" si="0"/>
        <v>0</v>
      </c>
      <c r="AN46" s="319">
        <f t="shared" si="0"/>
        <v>0</v>
      </c>
      <c r="AO46" s="319">
        <f t="shared" si="0"/>
        <v>0</v>
      </c>
      <c r="AP46" s="319">
        <f t="shared" si="0"/>
        <v>0</v>
      </c>
      <c r="AQ46" s="319">
        <f t="shared" si="0"/>
        <v>0</v>
      </c>
      <c r="AR46" s="295">
        <f t="shared" si="4"/>
        <v>0</v>
      </c>
      <c r="AS46" s="319">
        <f t="shared" si="7"/>
        <v>0</v>
      </c>
      <c r="AT46" s="319">
        <f t="shared" si="7"/>
        <v>0</v>
      </c>
      <c r="AU46" s="319">
        <f t="shared" si="7"/>
        <v>0</v>
      </c>
      <c r="AV46" s="319">
        <f t="shared" si="6"/>
        <v>0</v>
      </c>
      <c r="AW46" s="319">
        <f t="shared" si="6"/>
        <v>0</v>
      </c>
      <c r="AX46" s="319">
        <f t="shared" si="6"/>
        <v>0</v>
      </c>
      <c r="AY46" s="319">
        <f t="shared" si="6"/>
        <v>0</v>
      </c>
      <c r="AZ46" s="319">
        <f t="shared" si="6"/>
        <v>0</v>
      </c>
      <c r="BA46" s="319">
        <f t="shared" si="6"/>
        <v>0</v>
      </c>
      <c r="BB46" s="319">
        <f t="shared" si="6"/>
        <v>0</v>
      </c>
      <c r="BC46" s="319">
        <f t="shared" si="6"/>
        <v>0</v>
      </c>
      <c r="BD46" s="319">
        <f t="shared" si="6"/>
        <v>0</v>
      </c>
      <c r="BE46" s="295">
        <f t="shared" si="5"/>
        <v>0</v>
      </c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</row>
    <row r="47" spans="1:83" x14ac:dyDescent="0.3">
      <c r="A47" s="313" t="s">
        <v>445</v>
      </c>
      <c r="B47" s="304">
        <v>0</v>
      </c>
      <c r="C47" s="304">
        <v>2.4399999999999998E-2</v>
      </c>
      <c r="D47" s="304">
        <v>2.4399999999999998E-2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  <c r="J47" s="295">
        <v>0</v>
      </c>
      <c r="K47" s="295">
        <v>0</v>
      </c>
      <c r="L47" s="295">
        <v>0</v>
      </c>
      <c r="M47" s="295">
        <v>0</v>
      </c>
      <c r="N47" s="295">
        <v>0</v>
      </c>
      <c r="O47" s="295">
        <v>0</v>
      </c>
      <c r="P47" s="295">
        <v>0</v>
      </c>
      <c r="Q47" s="295">
        <f t="shared" si="2"/>
        <v>0</v>
      </c>
      <c r="R47" s="295">
        <v>9299115</v>
      </c>
      <c r="S47" s="295">
        <v>9299115</v>
      </c>
      <c r="T47" s="295">
        <v>9299115</v>
      </c>
      <c r="U47" s="295">
        <v>9299115</v>
      </c>
      <c r="V47" s="295">
        <v>9299115</v>
      </c>
      <c r="W47" s="295">
        <v>9299115</v>
      </c>
      <c r="X47" s="295">
        <v>9299115</v>
      </c>
      <c r="Y47" s="295">
        <v>9299115</v>
      </c>
      <c r="Z47" s="295">
        <v>9299115</v>
      </c>
      <c r="AA47" s="295">
        <v>9299115</v>
      </c>
      <c r="AB47" s="295">
        <v>9299115</v>
      </c>
      <c r="AC47" s="295">
        <v>9299115</v>
      </c>
      <c r="AD47" s="295">
        <f t="shared" si="3"/>
        <v>111589380</v>
      </c>
      <c r="AE47" s="295"/>
      <c r="AF47" s="319">
        <v>0</v>
      </c>
      <c r="AG47" s="319">
        <v>0</v>
      </c>
      <c r="AH47" s="319">
        <v>0</v>
      </c>
      <c r="AI47" s="319">
        <v>0</v>
      </c>
      <c r="AJ47" s="319">
        <v>0</v>
      </c>
      <c r="AK47" s="319">
        <v>0</v>
      </c>
      <c r="AL47" s="319">
        <f t="shared" si="0"/>
        <v>0</v>
      </c>
      <c r="AM47" s="319">
        <f t="shared" si="0"/>
        <v>0</v>
      </c>
      <c r="AN47" s="319">
        <f t="shared" si="0"/>
        <v>0</v>
      </c>
      <c r="AO47" s="319">
        <f t="shared" ref="AO47:AQ110" si="8">ROUND(N47*$B47/12,2)</f>
        <v>0</v>
      </c>
      <c r="AP47" s="319">
        <f t="shared" si="8"/>
        <v>0</v>
      </c>
      <c r="AQ47" s="319">
        <f t="shared" si="8"/>
        <v>0</v>
      </c>
      <c r="AR47" s="295">
        <f t="shared" si="4"/>
        <v>0</v>
      </c>
      <c r="AS47" s="319">
        <f t="shared" si="7"/>
        <v>18908.2</v>
      </c>
      <c r="AT47" s="319">
        <f t="shared" si="7"/>
        <v>18908.2</v>
      </c>
      <c r="AU47" s="319">
        <f t="shared" si="7"/>
        <v>18908.2</v>
      </c>
      <c r="AV47" s="319">
        <f t="shared" si="6"/>
        <v>18908.2</v>
      </c>
      <c r="AW47" s="319">
        <f t="shared" si="6"/>
        <v>18908.2</v>
      </c>
      <c r="AX47" s="319">
        <f t="shared" si="6"/>
        <v>18908.2</v>
      </c>
      <c r="AY47" s="319">
        <f t="shared" si="6"/>
        <v>18908.2</v>
      </c>
      <c r="AZ47" s="319">
        <f t="shared" si="6"/>
        <v>18908.2</v>
      </c>
      <c r="BA47" s="319">
        <f t="shared" si="6"/>
        <v>18908.2</v>
      </c>
      <c r="BB47" s="319">
        <f t="shared" si="6"/>
        <v>18908.2</v>
      </c>
      <c r="BC47" s="319">
        <f t="shared" si="6"/>
        <v>18908.2</v>
      </c>
      <c r="BD47" s="319">
        <f t="shared" si="6"/>
        <v>18908.2</v>
      </c>
      <c r="BE47" s="295">
        <f t="shared" si="5"/>
        <v>226898.40000000005</v>
      </c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</row>
    <row r="48" spans="1:83" x14ac:dyDescent="0.3">
      <c r="A48" s="313" t="s">
        <v>446</v>
      </c>
      <c r="B48" s="304">
        <v>2.8000000000000001E-2</v>
      </c>
      <c r="C48" s="304">
        <v>6.6100000000000006E-2</v>
      </c>
      <c r="D48" s="348">
        <v>6.0699999999999997E-2</v>
      </c>
      <c r="E48" s="295">
        <v>49970271.350000001</v>
      </c>
      <c r="F48" s="295">
        <v>48746925.299999997</v>
      </c>
      <c r="G48" s="295">
        <v>47514563.579999998</v>
      </c>
      <c r="H48" s="295">
        <v>47505547.909999996</v>
      </c>
      <c r="I48" s="295">
        <v>47505547.909999996</v>
      </c>
      <c r="J48" s="295">
        <v>47505547.909999996</v>
      </c>
      <c r="K48" s="295">
        <v>47505547.909999996</v>
      </c>
      <c r="L48" s="295">
        <v>47564684.244999997</v>
      </c>
      <c r="M48" s="295">
        <v>47623820.579999998</v>
      </c>
      <c r="N48" s="295">
        <v>47623820.579999998</v>
      </c>
      <c r="O48" s="295">
        <v>47623820.579999998</v>
      </c>
      <c r="P48" s="295">
        <v>47623820.579999998</v>
      </c>
      <c r="Q48" s="295">
        <f t="shared" si="2"/>
        <v>574313918.43499994</v>
      </c>
      <c r="R48" s="295">
        <f>48058533.68-R47</f>
        <v>38759418.68</v>
      </c>
      <c r="S48" s="295">
        <v>38759418.68</v>
      </c>
      <c r="T48" s="295">
        <v>38759418.68</v>
      </c>
      <c r="U48" s="295">
        <v>38759418.68</v>
      </c>
      <c r="V48" s="295">
        <v>38759418.68</v>
      </c>
      <c r="W48" s="295">
        <v>38759418.68</v>
      </c>
      <c r="X48" s="295">
        <v>38759418.68</v>
      </c>
      <c r="Y48" s="295">
        <v>38759418.68</v>
      </c>
      <c r="Z48" s="295">
        <v>38759418.68</v>
      </c>
      <c r="AA48" s="295">
        <v>38759418.68</v>
      </c>
      <c r="AB48" s="295">
        <v>38816078.68</v>
      </c>
      <c r="AC48" s="295">
        <v>38872738.68</v>
      </c>
      <c r="AD48" s="295">
        <f t="shared" si="3"/>
        <v>465283004.16000003</v>
      </c>
      <c r="AE48" s="295"/>
      <c r="AF48" s="319">
        <v>116597.3</v>
      </c>
      <c r="AG48" s="319">
        <v>113742.83</v>
      </c>
      <c r="AH48" s="319">
        <v>110867.31999999999</v>
      </c>
      <c r="AI48" s="319">
        <v>110846.27000000002</v>
      </c>
      <c r="AJ48" s="319">
        <v>110846.27000000002</v>
      </c>
      <c r="AK48" s="319">
        <v>110846.27000000002</v>
      </c>
      <c r="AL48" s="319">
        <f t="shared" ref="AL48:AQ111" si="9">ROUND(K48*$B48/12,2)</f>
        <v>110846.28</v>
      </c>
      <c r="AM48" s="319">
        <f t="shared" si="9"/>
        <v>110984.26</v>
      </c>
      <c r="AN48" s="319">
        <f t="shared" si="9"/>
        <v>111122.25</v>
      </c>
      <c r="AO48" s="319">
        <f t="shared" si="8"/>
        <v>111122.25</v>
      </c>
      <c r="AP48" s="319">
        <f t="shared" si="8"/>
        <v>111122.25</v>
      </c>
      <c r="AQ48" s="319">
        <f t="shared" si="8"/>
        <v>111122.25</v>
      </c>
      <c r="AR48" s="295">
        <f t="shared" si="4"/>
        <v>1340065.8</v>
      </c>
      <c r="AS48" s="319">
        <f t="shared" si="7"/>
        <v>196058.06</v>
      </c>
      <c r="AT48" s="319">
        <f t="shared" si="7"/>
        <v>196058.06</v>
      </c>
      <c r="AU48" s="319">
        <f t="shared" si="7"/>
        <v>196058.06</v>
      </c>
      <c r="AV48" s="319">
        <f t="shared" si="6"/>
        <v>196058.06</v>
      </c>
      <c r="AW48" s="319">
        <f t="shared" si="6"/>
        <v>196058.06</v>
      </c>
      <c r="AX48" s="319">
        <f t="shared" si="6"/>
        <v>196058.06</v>
      </c>
      <c r="AY48" s="319">
        <f t="shared" si="6"/>
        <v>196058.06</v>
      </c>
      <c r="AZ48" s="319">
        <f t="shared" si="6"/>
        <v>196058.06</v>
      </c>
      <c r="BA48" s="319">
        <f t="shared" si="6"/>
        <v>196058.06</v>
      </c>
      <c r="BB48" s="319">
        <f t="shared" si="6"/>
        <v>196058.06</v>
      </c>
      <c r="BC48" s="319">
        <f t="shared" si="6"/>
        <v>196344.66</v>
      </c>
      <c r="BD48" s="319">
        <f t="shared" si="6"/>
        <v>196631.27</v>
      </c>
      <c r="BE48" s="295">
        <f t="shared" si="5"/>
        <v>2353556.5300000003</v>
      </c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</row>
    <row r="49" spans="1:83" x14ac:dyDescent="0.3">
      <c r="A49" s="313" t="s">
        <v>447</v>
      </c>
      <c r="B49" s="304">
        <v>0</v>
      </c>
      <c r="C49" s="304">
        <v>1.24E-2</v>
      </c>
      <c r="D49" s="304">
        <v>1.24E-2</v>
      </c>
      <c r="E49" s="295">
        <v>0</v>
      </c>
      <c r="F49" s="295">
        <v>0</v>
      </c>
      <c r="G49" s="295">
        <v>0</v>
      </c>
      <c r="H49" s="295">
        <v>0</v>
      </c>
      <c r="I49" s="295">
        <v>0</v>
      </c>
      <c r="J49" s="295">
        <v>0</v>
      </c>
      <c r="K49" s="295">
        <v>0</v>
      </c>
      <c r="L49" s="295">
        <v>0</v>
      </c>
      <c r="M49" s="295">
        <v>0</v>
      </c>
      <c r="N49" s="295">
        <v>0</v>
      </c>
      <c r="O49" s="295">
        <v>0</v>
      </c>
      <c r="P49" s="295">
        <v>0</v>
      </c>
      <c r="Q49" s="295">
        <f t="shared" si="2"/>
        <v>0</v>
      </c>
      <c r="R49" s="295">
        <v>3909061.67</v>
      </c>
      <c r="S49" s="295">
        <v>3909061.67</v>
      </c>
      <c r="T49" s="295">
        <v>3909061.67</v>
      </c>
      <c r="U49" s="295">
        <v>3909061.67</v>
      </c>
      <c r="V49" s="295">
        <v>3909061.67</v>
      </c>
      <c r="W49" s="295">
        <v>3909061.67</v>
      </c>
      <c r="X49" s="295">
        <v>3909061.67</v>
      </c>
      <c r="Y49" s="295">
        <v>3909061.67</v>
      </c>
      <c r="Z49" s="295">
        <v>3909061.67</v>
      </c>
      <c r="AA49" s="295">
        <v>3909061.67</v>
      </c>
      <c r="AB49" s="295">
        <v>3909061.67</v>
      </c>
      <c r="AC49" s="295">
        <v>3909061.67</v>
      </c>
      <c r="AD49" s="295">
        <f t="shared" si="3"/>
        <v>46908740.040000014</v>
      </c>
      <c r="AE49" s="295"/>
      <c r="AF49" s="319">
        <v>0</v>
      </c>
      <c r="AG49" s="319">
        <v>0</v>
      </c>
      <c r="AH49" s="319">
        <v>0</v>
      </c>
      <c r="AI49" s="319">
        <v>0</v>
      </c>
      <c r="AJ49" s="319">
        <v>0</v>
      </c>
      <c r="AK49" s="319">
        <v>0</v>
      </c>
      <c r="AL49" s="319">
        <f t="shared" si="9"/>
        <v>0</v>
      </c>
      <c r="AM49" s="319">
        <f t="shared" si="9"/>
        <v>0</v>
      </c>
      <c r="AN49" s="319">
        <f t="shared" si="9"/>
        <v>0</v>
      </c>
      <c r="AO49" s="319">
        <f t="shared" si="8"/>
        <v>0</v>
      </c>
      <c r="AP49" s="319">
        <f t="shared" si="8"/>
        <v>0</v>
      </c>
      <c r="AQ49" s="319">
        <f t="shared" si="8"/>
        <v>0</v>
      </c>
      <c r="AR49" s="295">
        <f t="shared" si="4"/>
        <v>0</v>
      </c>
      <c r="AS49" s="319">
        <f t="shared" si="7"/>
        <v>4039.36</v>
      </c>
      <c r="AT49" s="319">
        <f t="shared" si="7"/>
        <v>4039.36</v>
      </c>
      <c r="AU49" s="319">
        <f t="shared" si="7"/>
        <v>4039.36</v>
      </c>
      <c r="AV49" s="319">
        <f t="shared" si="6"/>
        <v>4039.36</v>
      </c>
      <c r="AW49" s="319">
        <f t="shared" si="6"/>
        <v>4039.36</v>
      </c>
      <c r="AX49" s="319">
        <f t="shared" si="6"/>
        <v>4039.36</v>
      </c>
      <c r="AY49" s="319">
        <f t="shared" si="6"/>
        <v>4039.36</v>
      </c>
      <c r="AZ49" s="319">
        <f t="shared" si="6"/>
        <v>4039.36</v>
      </c>
      <c r="BA49" s="319">
        <f t="shared" si="6"/>
        <v>4039.36</v>
      </c>
      <c r="BB49" s="319">
        <f t="shared" si="6"/>
        <v>4039.36</v>
      </c>
      <c r="BC49" s="319">
        <f t="shared" si="6"/>
        <v>4039.36</v>
      </c>
      <c r="BD49" s="319">
        <f t="shared" si="6"/>
        <v>4039.36</v>
      </c>
      <c r="BE49" s="295">
        <f t="shared" si="5"/>
        <v>48472.32</v>
      </c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</row>
    <row r="50" spans="1:83" x14ac:dyDescent="0.3">
      <c r="A50" s="313" t="s">
        <v>448</v>
      </c>
      <c r="B50" s="304">
        <v>2.64E-2</v>
      </c>
      <c r="C50" s="304">
        <v>5.16E-2</v>
      </c>
      <c r="D50" s="348">
        <v>4.8500000000000001E-2</v>
      </c>
      <c r="E50" s="295">
        <v>45297737.68</v>
      </c>
      <c r="F50" s="295">
        <v>45657876.890000001</v>
      </c>
      <c r="G50" s="295">
        <v>45972517.57</v>
      </c>
      <c r="H50" s="295">
        <v>45891974.729999997</v>
      </c>
      <c r="I50" s="295">
        <v>45891978.270000003</v>
      </c>
      <c r="J50" s="295">
        <v>45879389.259999998</v>
      </c>
      <c r="K50" s="295">
        <v>45866180.329999998</v>
      </c>
      <c r="L50" s="295">
        <v>45890563.950000003</v>
      </c>
      <c r="M50" s="295">
        <v>45915563.950000003</v>
      </c>
      <c r="N50" s="295">
        <v>45915563.950000003</v>
      </c>
      <c r="O50" s="295">
        <v>45915563.950000003</v>
      </c>
      <c r="P50" s="295">
        <v>45915563.950000003</v>
      </c>
      <c r="Q50" s="295">
        <f t="shared" si="2"/>
        <v>550010474.4799999</v>
      </c>
      <c r="R50" s="295">
        <f>45968563.95-R49</f>
        <v>42059502.280000001</v>
      </c>
      <c r="S50" s="295">
        <v>42059502.280000001</v>
      </c>
      <c r="T50" s="295">
        <v>42059502.280000001</v>
      </c>
      <c r="U50" s="295">
        <v>42059502.280000001</v>
      </c>
      <c r="V50" s="295">
        <v>42059502.280000001</v>
      </c>
      <c r="W50" s="295">
        <v>42109502.280000001</v>
      </c>
      <c r="X50" s="295">
        <v>42159502.280000001</v>
      </c>
      <c r="Y50" s="295">
        <v>42159502.280000001</v>
      </c>
      <c r="Z50" s="295">
        <v>42159502.280000001</v>
      </c>
      <c r="AA50" s="295">
        <v>43180002.280000001</v>
      </c>
      <c r="AB50" s="295">
        <v>44200502.280000001</v>
      </c>
      <c r="AC50" s="295">
        <v>44200502.280000001</v>
      </c>
      <c r="AD50" s="295">
        <f t="shared" si="3"/>
        <v>510466527.3599999</v>
      </c>
      <c r="AE50" s="295"/>
      <c r="AF50" s="319">
        <v>99655.02</v>
      </c>
      <c r="AG50" s="319">
        <v>100447.32999999999</v>
      </c>
      <c r="AH50" s="319">
        <v>101139.54</v>
      </c>
      <c r="AI50" s="319">
        <v>100962.34</v>
      </c>
      <c r="AJ50" s="319">
        <v>100962.35</v>
      </c>
      <c r="AK50" s="319">
        <v>100934.65</v>
      </c>
      <c r="AL50" s="319">
        <f t="shared" si="9"/>
        <v>100905.60000000001</v>
      </c>
      <c r="AM50" s="319">
        <f t="shared" si="9"/>
        <v>100959.24</v>
      </c>
      <c r="AN50" s="319">
        <f t="shared" si="9"/>
        <v>101014.24</v>
      </c>
      <c r="AO50" s="319">
        <f t="shared" si="8"/>
        <v>101014.24</v>
      </c>
      <c r="AP50" s="319">
        <f t="shared" si="8"/>
        <v>101014.24</v>
      </c>
      <c r="AQ50" s="319">
        <f t="shared" si="8"/>
        <v>101014.24</v>
      </c>
      <c r="AR50" s="295">
        <f t="shared" si="4"/>
        <v>1210023.03</v>
      </c>
      <c r="AS50" s="319">
        <f t="shared" si="7"/>
        <v>169990.49</v>
      </c>
      <c r="AT50" s="319">
        <f t="shared" si="7"/>
        <v>169990.49</v>
      </c>
      <c r="AU50" s="319">
        <f t="shared" si="7"/>
        <v>169990.49</v>
      </c>
      <c r="AV50" s="319">
        <f t="shared" si="6"/>
        <v>169990.49</v>
      </c>
      <c r="AW50" s="319">
        <f t="shared" si="6"/>
        <v>169990.49</v>
      </c>
      <c r="AX50" s="319">
        <f t="shared" si="6"/>
        <v>170192.57</v>
      </c>
      <c r="AY50" s="319">
        <f t="shared" si="6"/>
        <v>170394.66</v>
      </c>
      <c r="AZ50" s="319">
        <f t="shared" si="6"/>
        <v>170394.66</v>
      </c>
      <c r="BA50" s="319">
        <f t="shared" si="6"/>
        <v>170394.66</v>
      </c>
      <c r="BB50" s="319">
        <f t="shared" si="6"/>
        <v>174519.18</v>
      </c>
      <c r="BC50" s="319">
        <f t="shared" si="6"/>
        <v>178643.7</v>
      </c>
      <c r="BD50" s="319">
        <f t="shared" si="6"/>
        <v>178643.7</v>
      </c>
      <c r="BE50" s="295">
        <f t="shared" si="5"/>
        <v>2063135.5799999996</v>
      </c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</row>
    <row r="51" spans="1:83" x14ac:dyDescent="0.3">
      <c r="A51" s="313" t="s">
        <v>449</v>
      </c>
      <c r="B51" s="304">
        <v>0</v>
      </c>
      <c r="C51" s="304">
        <v>3.5699999999999996E-2</v>
      </c>
      <c r="D51" s="304">
        <v>3.5699999999999996E-2</v>
      </c>
      <c r="E51" s="295">
        <v>0</v>
      </c>
      <c r="F51" s="295">
        <v>0</v>
      </c>
      <c r="G51" s="295">
        <v>0</v>
      </c>
      <c r="H51" s="295">
        <v>0</v>
      </c>
      <c r="I51" s="295">
        <v>0</v>
      </c>
      <c r="J51" s="295">
        <v>0</v>
      </c>
      <c r="K51" s="295">
        <v>0</v>
      </c>
      <c r="L51" s="295">
        <v>0</v>
      </c>
      <c r="M51" s="295">
        <v>0</v>
      </c>
      <c r="N51" s="295">
        <v>0</v>
      </c>
      <c r="O51" s="295">
        <v>0</v>
      </c>
      <c r="P51" s="295">
        <v>0</v>
      </c>
      <c r="Q51" s="295">
        <f t="shared" si="2"/>
        <v>0</v>
      </c>
      <c r="R51" s="295">
        <v>19802080.260000002</v>
      </c>
      <c r="S51" s="295">
        <v>19802080.260000002</v>
      </c>
      <c r="T51" s="295">
        <v>19802080.260000002</v>
      </c>
      <c r="U51" s="295">
        <v>19802080.260000002</v>
      </c>
      <c r="V51" s="295">
        <v>19802080.260000002</v>
      </c>
      <c r="W51" s="295">
        <v>19802080.260000002</v>
      </c>
      <c r="X51" s="295">
        <v>19802080.260000002</v>
      </c>
      <c r="Y51" s="295">
        <v>19802080.260000002</v>
      </c>
      <c r="Z51" s="295">
        <v>19802080.260000002</v>
      </c>
      <c r="AA51" s="295">
        <v>19802080.260000002</v>
      </c>
      <c r="AB51" s="295">
        <v>19802080.260000002</v>
      </c>
      <c r="AC51" s="295">
        <v>19802080.260000002</v>
      </c>
      <c r="AD51" s="295">
        <f t="shared" si="3"/>
        <v>237624963.11999997</v>
      </c>
      <c r="AE51" s="295"/>
      <c r="AF51" s="319">
        <v>0</v>
      </c>
      <c r="AG51" s="319">
        <v>0</v>
      </c>
      <c r="AH51" s="319">
        <v>0</v>
      </c>
      <c r="AI51" s="319">
        <v>0</v>
      </c>
      <c r="AJ51" s="319">
        <v>0</v>
      </c>
      <c r="AK51" s="319">
        <v>0</v>
      </c>
      <c r="AL51" s="319">
        <f t="shared" si="9"/>
        <v>0</v>
      </c>
      <c r="AM51" s="319">
        <f t="shared" si="9"/>
        <v>0</v>
      </c>
      <c r="AN51" s="319">
        <f t="shared" si="9"/>
        <v>0</v>
      </c>
      <c r="AO51" s="319">
        <f t="shared" si="8"/>
        <v>0</v>
      </c>
      <c r="AP51" s="319">
        <f t="shared" si="8"/>
        <v>0</v>
      </c>
      <c r="AQ51" s="319">
        <f t="shared" si="8"/>
        <v>0</v>
      </c>
      <c r="AR51" s="295">
        <f t="shared" si="4"/>
        <v>0</v>
      </c>
      <c r="AS51" s="319">
        <f t="shared" si="7"/>
        <v>58911.19</v>
      </c>
      <c r="AT51" s="319">
        <f t="shared" si="7"/>
        <v>58911.19</v>
      </c>
      <c r="AU51" s="319">
        <f t="shared" si="7"/>
        <v>58911.19</v>
      </c>
      <c r="AV51" s="319">
        <f t="shared" si="6"/>
        <v>58911.19</v>
      </c>
      <c r="AW51" s="319">
        <f t="shared" si="6"/>
        <v>58911.19</v>
      </c>
      <c r="AX51" s="319">
        <f t="shared" si="6"/>
        <v>58911.19</v>
      </c>
      <c r="AY51" s="319">
        <f t="shared" si="6"/>
        <v>58911.19</v>
      </c>
      <c r="AZ51" s="319">
        <f t="shared" si="6"/>
        <v>58911.19</v>
      </c>
      <c r="BA51" s="319">
        <f t="shared" si="6"/>
        <v>58911.19</v>
      </c>
      <c r="BB51" s="319">
        <f t="shared" si="6"/>
        <v>58911.19</v>
      </c>
      <c r="BC51" s="319">
        <f t="shared" si="6"/>
        <v>58911.19</v>
      </c>
      <c r="BD51" s="319">
        <f t="shared" si="6"/>
        <v>58911.19</v>
      </c>
      <c r="BE51" s="295">
        <f t="shared" si="5"/>
        <v>706934.2799999998</v>
      </c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</row>
    <row r="52" spans="1:83" x14ac:dyDescent="0.3">
      <c r="A52" s="313" t="s">
        <v>450</v>
      </c>
      <c r="B52" s="304">
        <v>2.3499999999999997E-2</v>
      </c>
      <c r="C52" s="304">
        <v>4.4299999999999992E-2</v>
      </c>
      <c r="D52" s="348">
        <v>4.2200000000000001E-2</v>
      </c>
      <c r="E52" s="295">
        <v>148213300.94999999</v>
      </c>
      <c r="F52" s="295">
        <v>148657194.40000001</v>
      </c>
      <c r="G52" s="295">
        <v>148957047.88</v>
      </c>
      <c r="H52" s="295">
        <v>148928679.80000001</v>
      </c>
      <c r="I52" s="295">
        <v>148927789.22</v>
      </c>
      <c r="J52" s="295">
        <v>148950506.52000001</v>
      </c>
      <c r="K52" s="295">
        <v>149041477.63500002</v>
      </c>
      <c r="L52" s="295">
        <v>149123233.04000002</v>
      </c>
      <c r="M52" s="295">
        <v>149152470.18500003</v>
      </c>
      <c r="N52" s="295">
        <v>149057041.33000001</v>
      </c>
      <c r="O52" s="295">
        <v>148919397.83000001</v>
      </c>
      <c r="P52" s="295">
        <v>148713518.83000001</v>
      </c>
      <c r="Q52" s="295">
        <f t="shared" si="2"/>
        <v>1786641657.6199996</v>
      </c>
      <c r="R52" s="295">
        <f>150460249-R51</f>
        <v>130658168.73999999</v>
      </c>
      <c r="S52" s="295">
        <v>130452079.23999999</v>
      </c>
      <c r="T52" s="295">
        <v>130245925.23999999</v>
      </c>
      <c r="U52" s="295">
        <v>130229518.73999999</v>
      </c>
      <c r="V52" s="295">
        <v>130156631.73999999</v>
      </c>
      <c r="W52" s="295">
        <v>129959078.73999999</v>
      </c>
      <c r="X52" s="295">
        <v>129821435.23999999</v>
      </c>
      <c r="Y52" s="295">
        <v>129615556.23999999</v>
      </c>
      <c r="Z52" s="295">
        <v>129312205.23999999</v>
      </c>
      <c r="AA52" s="295">
        <v>129188481.23999999</v>
      </c>
      <c r="AB52" s="295">
        <v>128970714.23999999</v>
      </c>
      <c r="AC52" s="295">
        <v>128767139.23999999</v>
      </c>
      <c r="AD52" s="295">
        <f t="shared" si="3"/>
        <v>1557376933.8799999</v>
      </c>
      <c r="AE52" s="295"/>
      <c r="AF52" s="319">
        <v>290251.05</v>
      </c>
      <c r="AG52" s="319">
        <v>291120.34000000003</v>
      </c>
      <c r="AH52" s="319">
        <v>291707.55000000005</v>
      </c>
      <c r="AI52" s="319">
        <v>291652</v>
      </c>
      <c r="AJ52" s="319">
        <v>291650.25999999995</v>
      </c>
      <c r="AK52" s="319">
        <v>291694.74</v>
      </c>
      <c r="AL52" s="319">
        <f t="shared" si="9"/>
        <v>291872.89</v>
      </c>
      <c r="AM52" s="319">
        <f t="shared" si="9"/>
        <v>292033</v>
      </c>
      <c r="AN52" s="319">
        <f t="shared" si="9"/>
        <v>292090.25</v>
      </c>
      <c r="AO52" s="319">
        <f t="shared" si="8"/>
        <v>291903.37</v>
      </c>
      <c r="AP52" s="319">
        <f t="shared" si="8"/>
        <v>291633.82</v>
      </c>
      <c r="AQ52" s="319">
        <f t="shared" si="8"/>
        <v>291230.64</v>
      </c>
      <c r="AR52" s="295">
        <f t="shared" si="4"/>
        <v>3498839.91</v>
      </c>
      <c r="AS52" s="319">
        <f t="shared" si="7"/>
        <v>459481.23</v>
      </c>
      <c r="AT52" s="319">
        <f t="shared" si="7"/>
        <v>458756.48</v>
      </c>
      <c r="AU52" s="319">
        <f t="shared" si="7"/>
        <v>458031.5</v>
      </c>
      <c r="AV52" s="319">
        <f t="shared" si="6"/>
        <v>457973.81</v>
      </c>
      <c r="AW52" s="319">
        <f t="shared" si="6"/>
        <v>457717.49</v>
      </c>
      <c r="AX52" s="319">
        <f t="shared" si="6"/>
        <v>457022.76</v>
      </c>
      <c r="AY52" s="319">
        <f t="shared" si="6"/>
        <v>456538.71</v>
      </c>
      <c r="AZ52" s="319">
        <f t="shared" si="6"/>
        <v>455814.71</v>
      </c>
      <c r="BA52" s="319">
        <f t="shared" si="6"/>
        <v>454747.92</v>
      </c>
      <c r="BB52" s="319">
        <f t="shared" si="6"/>
        <v>454312.83</v>
      </c>
      <c r="BC52" s="319">
        <f t="shared" si="6"/>
        <v>453547.01</v>
      </c>
      <c r="BD52" s="319">
        <f t="shared" si="6"/>
        <v>452831.11</v>
      </c>
      <c r="BE52" s="295">
        <f t="shared" si="5"/>
        <v>5476775.5599999996</v>
      </c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</row>
    <row r="53" spans="1:83" x14ac:dyDescent="0.3">
      <c r="A53" s="313" t="s">
        <v>451</v>
      </c>
      <c r="B53" s="304">
        <v>2.3499999999999997E-2</v>
      </c>
      <c r="C53" s="304">
        <v>4.4299999999999992E-2</v>
      </c>
      <c r="D53" s="348">
        <v>4.2200000000000001E-2</v>
      </c>
      <c r="E53" s="295">
        <v>117906724.55</v>
      </c>
      <c r="F53" s="295">
        <v>118313541.31999999</v>
      </c>
      <c r="G53" s="295">
        <v>118720358.08</v>
      </c>
      <c r="H53" s="295">
        <v>118720358.08</v>
      </c>
      <c r="I53" s="295">
        <v>118720358.08</v>
      </c>
      <c r="J53" s="295">
        <v>118720358.08</v>
      </c>
      <c r="K53" s="295">
        <v>118729413.78999999</v>
      </c>
      <c r="L53" s="295">
        <v>118738469.5</v>
      </c>
      <c r="M53" s="295">
        <v>118738469.5</v>
      </c>
      <c r="N53" s="295">
        <v>118738469.5</v>
      </c>
      <c r="O53" s="295">
        <v>118738469.5</v>
      </c>
      <c r="P53" s="295">
        <v>118738469.5</v>
      </c>
      <c r="Q53" s="295">
        <f t="shared" si="2"/>
        <v>1423523459.48</v>
      </c>
      <c r="R53" s="295">
        <v>120309469.5</v>
      </c>
      <c r="S53" s="295">
        <v>120309469.5</v>
      </c>
      <c r="T53" s="295">
        <v>120309469.5</v>
      </c>
      <c r="U53" s="295">
        <v>120309469.5</v>
      </c>
      <c r="V53" s="295">
        <v>120309469.5</v>
      </c>
      <c r="W53" s="295">
        <v>120309469.5</v>
      </c>
      <c r="X53" s="295">
        <v>120309469.5</v>
      </c>
      <c r="Y53" s="295">
        <v>120309469.5</v>
      </c>
      <c r="Z53" s="295">
        <v>120309469.5</v>
      </c>
      <c r="AA53" s="295">
        <v>120309469.5</v>
      </c>
      <c r="AB53" s="295">
        <v>120309469.5</v>
      </c>
      <c r="AC53" s="295">
        <v>120309469.5</v>
      </c>
      <c r="AD53" s="295">
        <f t="shared" si="3"/>
        <v>1443713634</v>
      </c>
      <c r="AE53" s="295"/>
      <c r="AF53" s="319">
        <v>230900.66</v>
      </c>
      <c r="AG53" s="319">
        <v>231697.36</v>
      </c>
      <c r="AH53" s="319">
        <v>232494.04</v>
      </c>
      <c r="AI53" s="319">
        <v>232494.04</v>
      </c>
      <c r="AJ53" s="319">
        <v>232494.04</v>
      </c>
      <c r="AK53" s="319">
        <v>232494.04</v>
      </c>
      <c r="AL53" s="319">
        <f t="shared" si="9"/>
        <v>232511.77</v>
      </c>
      <c r="AM53" s="319">
        <f t="shared" si="9"/>
        <v>232529.5</v>
      </c>
      <c r="AN53" s="319">
        <f t="shared" si="9"/>
        <v>232529.5</v>
      </c>
      <c r="AO53" s="319">
        <f t="shared" si="8"/>
        <v>232529.5</v>
      </c>
      <c r="AP53" s="319">
        <f t="shared" si="8"/>
        <v>232529.5</v>
      </c>
      <c r="AQ53" s="319">
        <f t="shared" si="8"/>
        <v>232529.5</v>
      </c>
      <c r="AR53" s="295">
        <f t="shared" si="4"/>
        <v>2787733.45</v>
      </c>
      <c r="AS53" s="319">
        <f t="shared" si="7"/>
        <v>423088.3</v>
      </c>
      <c r="AT53" s="319">
        <f t="shared" si="7"/>
        <v>423088.3</v>
      </c>
      <c r="AU53" s="319">
        <f t="shared" si="7"/>
        <v>423088.3</v>
      </c>
      <c r="AV53" s="319">
        <f t="shared" si="6"/>
        <v>423088.3</v>
      </c>
      <c r="AW53" s="319">
        <f t="shared" si="6"/>
        <v>423088.3</v>
      </c>
      <c r="AX53" s="319">
        <f t="shared" si="6"/>
        <v>423088.3</v>
      </c>
      <c r="AY53" s="319">
        <f t="shared" si="6"/>
        <v>423088.3</v>
      </c>
      <c r="AZ53" s="319">
        <f t="shared" si="6"/>
        <v>423088.3</v>
      </c>
      <c r="BA53" s="319">
        <f t="shared" si="6"/>
        <v>423088.3</v>
      </c>
      <c r="BB53" s="319">
        <f t="shared" si="6"/>
        <v>423088.3</v>
      </c>
      <c r="BC53" s="319">
        <f t="shared" si="6"/>
        <v>423088.3</v>
      </c>
      <c r="BD53" s="319">
        <f t="shared" si="6"/>
        <v>423088.3</v>
      </c>
      <c r="BE53" s="295">
        <f t="shared" si="5"/>
        <v>5077059.5999999987</v>
      </c>
      <c r="BF53" s="319">
        <f>BE53</f>
        <v>5077059.5999999987</v>
      </c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</row>
    <row r="54" spans="1:83" x14ac:dyDescent="0.3">
      <c r="A54" s="313" t="s">
        <v>452</v>
      </c>
      <c r="B54" s="304">
        <v>2.3499999999999997E-2</v>
      </c>
      <c r="C54" s="304">
        <v>4.4299999999999992E-2</v>
      </c>
      <c r="D54" s="348">
        <v>4.2200000000000001E-2</v>
      </c>
      <c r="E54" s="295">
        <v>87628471.599999994</v>
      </c>
      <c r="F54" s="295">
        <v>87628471.599999994</v>
      </c>
      <c r="G54" s="295">
        <v>87628471.599999994</v>
      </c>
      <c r="H54" s="295">
        <v>87628471.599999994</v>
      </c>
      <c r="I54" s="295">
        <v>87628471.599999994</v>
      </c>
      <c r="J54" s="295">
        <v>87628471.599999994</v>
      </c>
      <c r="K54" s="295">
        <v>140976768.285</v>
      </c>
      <c r="L54" s="295">
        <v>200672692.35999998</v>
      </c>
      <c r="M54" s="295">
        <v>208240745.99000001</v>
      </c>
      <c r="N54" s="295">
        <v>210801376.03</v>
      </c>
      <c r="O54" s="295">
        <v>212141579.82999998</v>
      </c>
      <c r="P54" s="295">
        <v>212141579.82999998</v>
      </c>
      <c r="Q54" s="295">
        <f t="shared" si="2"/>
        <v>1710745571.925</v>
      </c>
      <c r="R54" s="295">
        <v>212141579.82999998</v>
      </c>
      <c r="S54" s="295">
        <v>212141579.82999998</v>
      </c>
      <c r="T54" s="295">
        <v>212141579.82999998</v>
      </c>
      <c r="U54" s="295">
        <v>212141579.82999998</v>
      </c>
      <c r="V54" s="295">
        <v>212141579.82999998</v>
      </c>
      <c r="W54" s="295">
        <v>212141579.82999998</v>
      </c>
      <c r="X54" s="295">
        <v>212141579.82999998</v>
      </c>
      <c r="Y54" s="295">
        <v>212141579.82999998</v>
      </c>
      <c r="Z54" s="295">
        <v>212141579.82999998</v>
      </c>
      <c r="AA54" s="295">
        <v>212141579.82999998</v>
      </c>
      <c r="AB54" s="295">
        <v>212141579.82999998</v>
      </c>
      <c r="AC54" s="295">
        <v>212141579.82999998</v>
      </c>
      <c r="AD54" s="295">
        <f t="shared" si="3"/>
        <v>2545698957.9599996</v>
      </c>
      <c r="AE54" s="295"/>
      <c r="AF54" s="319">
        <v>171605.75</v>
      </c>
      <c r="AG54" s="319">
        <v>171605.75</v>
      </c>
      <c r="AH54" s="319">
        <v>171605.75</v>
      </c>
      <c r="AI54" s="319">
        <v>171605.75</v>
      </c>
      <c r="AJ54" s="319">
        <v>171605.75</v>
      </c>
      <c r="AK54" s="319">
        <v>171605.75</v>
      </c>
      <c r="AL54" s="319">
        <f t="shared" si="9"/>
        <v>276079.5</v>
      </c>
      <c r="AM54" s="319">
        <f t="shared" si="9"/>
        <v>392984.02</v>
      </c>
      <c r="AN54" s="319">
        <f t="shared" si="9"/>
        <v>407804.79</v>
      </c>
      <c r="AO54" s="319">
        <f t="shared" si="8"/>
        <v>412819.36</v>
      </c>
      <c r="AP54" s="319">
        <f t="shared" si="8"/>
        <v>415443.93</v>
      </c>
      <c r="AQ54" s="319">
        <f t="shared" si="8"/>
        <v>415443.93</v>
      </c>
      <c r="AR54" s="295">
        <f t="shared" si="4"/>
        <v>3350210.0300000003</v>
      </c>
      <c r="AS54" s="319">
        <f t="shared" si="7"/>
        <v>746031.22</v>
      </c>
      <c r="AT54" s="319">
        <f t="shared" si="7"/>
        <v>746031.22</v>
      </c>
      <c r="AU54" s="319">
        <f t="shared" si="7"/>
        <v>746031.22</v>
      </c>
      <c r="AV54" s="319">
        <f t="shared" si="6"/>
        <v>746031.22</v>
      </c>
      <c r="AW54" s="319">
        <f t="shared" si="6"/>
        <v>746031.22</v>
      </c>
      <c r="AX54" s="319">
        <f t="shared" si="6"/>
        <v>746031.22</v>
      </c>
      <c r="AY54" s="319">
        <f t="shared" ref="AY54:BD96" si="10">ROUND(X54*$D54/12,2)</f>
        <v>746031.22</v>
      </c>
      <c r="AZ54" s="319">
        <f t="shared" si="10"/>
        <v>746031.22</v>
      </c>
      <c r="BA54" s="319">
        <f t="shared" si="10"/>
        <v>746031.22</v>
      </c>
      <c r="BB54" s="319">
        <f t="shared" si="10"/>
        <v>746031.22</v>
      </c>
      <c r="BC54" s="319">
        <f t="shared" si="10"/>
        <v>746031.22</v>
      </c>
      <c r="BD54" s="319">
        <f t="shared" si="10"/>
        <v>746031.22</v>
      </c>
      <c r="BE54" s="295">
        <f t="shared" si="5"/>
        <v>8952374.6399999987</v>
      </c>
      <c r="BF54" s="319">
        <f>BE54</f>
        <v>8952374.6399999987</v>
      </c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</row>
    <row r="55" spans="1:83" x14ac:dyDescent="0.3">
      <c r="A55" s="313" t="s">
        <v>453</v>
      </c>
      <c r="B55" s="304">
        <v>2.3499999999999997E-2</v>
      </c>
      <c r="C55" s="304">
        <v>4.4299999999999992E-2</v>
      </c>
      <c r="D55" s="348">
        <v>4.2200000000000001E-2</v>
      </c>
      <c r="E55" s="295">
        <v>0</v>
      </c>
      <c r="F55" s="295">
        <v>0</v>
      </c>
      <c r="G55" s="295">
        <v>0</v>
      </c>
      <c r="H55" s="295">
        <v>0</v>
      </c>
      <c r="I55" s="295">
        <v>0</v>
      </c>
      <c r="J55" s="295">
        <v>0</v>
      </c>
      <c r="K55" s="295">
        <v>0</v>
      </c>
      <c r="L55" s="295">
        <v>0</v>
      </c>
      <c r="M55" s="295">
        <v>0</v>
      </c>
      <c r="N55" s="295">
        <v>0</v>
      </c>
      <c r="O55" s="295">
        <v>0</v>
      </c>
      <c r="P55" s="295">
        <v>0</v>
      </c>
      <c r="Q55" s="295">
        <f t="shared" si="2"/>
        <v>0</v>
      </c>
      <c r="R55" s="295">
        <v>0</v>
      </c>
      <c r="S55" s="295">
        <v>0</v>
      </c>
      <c r="T55" s="295">
        <v>0</v>
      </c>
      <c r="U55" s="295">
        <v>0</v>
      </c>
      <c r="V55" s="295">
        <v>0</v>
      </c>
      <c r="W55" s="295">
        <v>5884804.4349999996</v>
      </c>
      <c r="X55" s="295">
        <v>11769608.869999999</v>
      </c>
      <c r="Y55" s="295">
        <v>11769608.869999999</v>
      </c>
      <c r="Z55" s="295">
        <v>11769608.869999999</v>
      </c>
      <c r="AA55" s="295">
        <v>11769608.869999999</v>
      </c>
      <c r="AB55" s="295">
        <v>11769608.869999999</v>
      </c>
      <c r="AC55" s="295">
        <v>11769608.869999999</v>
      </c>
      <c r="AD55" s="295">
        <f t="shared" si="3"/>
        <v>76502457.654999986</v>
      </c>
      <c r="AE55" s="295"/>
      <c r="AF55" s="319">
        <v>0</v>
      </c>
      <c r="AG55" s="319">
        <v>0</v>
      </c>
      <c r="AH55" s="319">
        <v>0</v>
      </c>
      <c r="AI55" s="319">
        <v>0</v>
      </c>
      <c r="AJ55" s="319">
        <v>0</v>
      </c>
      <c r="AK55" s="319">
        <v>0</v>
      </c>
      <c r="AL55" s="319">
        <f t="shared" si="9"/>
        <v>0</v>
      </c>
      <c r="AM55" s="319">
        <f t="shared" si="9"/>
        <v>0</v>
      </c>
      <c r="AN55" s="319">
        <f t="shared" si="9"/>
        <v>0</v>
      </c>
      <c r="AO55" s="319">
        <f t="shared" si="8"/>
        <v>0</v>
      </c>
      <c r="AP55" s="319">
        <f t="shared" si="8"/>
        <v>0</v>
      </c>
      <c r="AQ55" s="319">
        <f t="shared" si="8"/>
        <v>0</v>
      </c>
      <c r="AR55" s="295">
        <f t="shared" si="4"/>
        <v>0</v>
      </c>
      <c r="AS55" s="319">
        <f t="shared" si="7"/>
        <v>0</v>
      </c>
      <c r="AT55" s="319">
        <f t="shared" si="7"/>
        <v>0</v>
      </c>
      <c r="AU55" s="319">
        <f t="shared" si="7"/>
        <v>0</v>
      </c>
      <c r="AV55" s="319">
        <f t="shared" si="7"/>
        <v>0</v>
      </c>
      <c r="AW55" s="319">
        <f t="shared" si="7"/>
        <v>0</v>
      </c>
      <c r="AX55" s="319">
        <f t="shared" si="7"/>
        <v>20694.900000000001</v>
      </c>
      <c r="AY55" s="319">
        <f t="shared" si="10"/>
        <v>41389.79</v>
      </c>
      <c r="AZ55" s="319">
        <f t="shared" si="10"/>
        <v>41389.79</v>
      </c>
      <c r="BA55" s="319">
        <f t="shared" si="10"/>
        <v>41389.79</v>
      </c>
      <c r="BB55" s="319">
        <f t="shared" si="10"/>
        <v>41389.79</v>
      </c>
      <c r="BC55" s="319">
        <f t="shared" si="10"/>
        <v>41389.79</v>
      </c>
      <c r="BD55" s="319">
        <f t="shared" si="10"/>
        <v>41389.79</v>
      </c>
      <c r="BE55" s="295">
        <f t="shared" si="5"/>
        <v>269033.64</v>
      </c>
      <c r="BF55" s="319">
        <f>BE55</f>
        <v>269033.64</v>
      </c>
      <c r="BG55" s="319"/>
      <c r="BH55" s="319"/>
      <c r="BI55" s="319"/>
      <c r="BJ55" s="319"/>
      <c r="BK55" s="319"/>
      <c r="BL55" s="319"/>
      <c r="BM55" s="319"/>
      <c r="BN55" s="319"/>
      <c r="BO55" s="319"/>
      <c r="BP55" s="319"/>
      <c r="BQ55" s="319"/>
      <c r="BR55" s="319"/>
      <c r="BS55" s="319"/>
      <c r="BT55" s="319"/>
      <c r="BU55" s="319"/>
      <c r="BV55" s="319"/>
      <c r="BW55" s="319"/>
      <c r="BX55" s="319"/>
      <c r="BY55" s="319"/>
      <c r="BZ55" s="319"/>
      <c r="CA55" s="319"/>
      <c r="CB55" s="319"/>
      <c r="CC55" s="319"/>
      <c r="CD55" s="319"/>
      <c r="CE55" s="319"/>
    </row>
    <row r="56" spans="1:83" x14ac:dyDescent="0.3">
      <c r="A56" s="313" t="s">
        <v>454</v>
      </c>
      <c r="B56" s="304">
        <v>4.2700000000000002E-2</v>
      </c>
      <c r="C56" s="304">
        <v>4.3400000000000001E-2</v>
      </c>
      <c r="D56" s="348">
        <v>4.1300000000000003E-2</v>
      </c>
      <c r="E56" s="295">
        <v>334570713.14999998</v>
      </c>
      <c r="F56" s="295">
        <v>334994708.98000002</v>
      </c>
      <c r="G56" s="295">
        <v>334926752.69</v>
      </c>
      <c r="H56" s="295">
        <v>334450746.64999998</v>
      </c>
      <c r="I56" s="295">
        <v>334450746.64999998</v>
      </c>
      <c r="J56" s="295">
        <v>334450746.64999998</v>
      </c>
      <c r="K56" s="295">
        <v>334455922.54999995</v>
      </c>
      <c r="L56" s="295">
        <v>334718598.44999999</v>
      </c>
      <c r="M56" s="295">
        <v>335008232.44999999</v>
      </c>
      <c r="N56" s="295">
        <v>335040366.44999999</v>
      </c>
      <c r="O56" s="295">
        <v>335040366.44999999</v>
      </c>
      <c r="P56" s="295">
        <v>335040366.44999999</v>
      </c>
      <c r="Q56" s="295">
        <f t="shared" si="2"/>
        <v>4017148267.5699987</v>
      </c>
      <c r="R56" s="295">
        <v>335040366.44999999</v>
      </c>
      <c r="S56" s="295">
        <v>335040366.44999999</v>
      </c>
      <c r="T56" s="295">
        <v>335040366.44999999</v>
      </c>
      <c r="U56" s="295">
        <v>335040366.44999999</v>
      </c>
      <c r="V56" s="295">
        <v>335040366.44999999</v>
      </c>
      <c r="W56" s="295">
        <v>335040366.44999999</v>
      </c>
      <c r="X56" s="295">
        <v>335040366.44999999</v>
      </c>
      <c r="Y56" s="295">
        <v>335040366.44999999</v>
      </c>
      <c r="Z56" s="295">
        <v>335040366.44999999</v>
      </c>
      <c r="AA56" s="295">
        <v>335105366.44999999</v>
      </c>
      <c r="AB56" s="295">
        <v>335902777.44999999</v>
      </c>
      <c r="AC56" s="295">
        <v>336635188.44999999</v>
      </c>
      <c r="AD56" s="295">
        <f t="shared" si="3"/>
        <v>4023006630.3999991</v>
      </c>
      <c r="AE56" s="295"/>
      <c r="AF56" s="319">
        <v>1190514.1200000001</v>
      </c>
      <c r="AG56" s="319">
        <v>1192022.8400000001</v>
      </c>
      <c r="AH56" s="319">
        <v>1191781.03</v>
      </c>
      <c r="AI56" s="319">
        <v>1190087.24</v>
      </c>
      <c r="AJ56" s="319">
        <v>1190087.24</v>
      </c>
      <c r="AK56" s="319">
        <v>1190087.24</v>
      </c>
      <c r="AL56" s="319">
        <f t="shared" si="9"/>
        <v>1190105.6599999999</v>
      </c>
      <c r="AM56" s="319">
        <f t="shared" si="9"/>
        <v>1191040.3500000001</v>
      </c>
      <c r="AN56" s="319">
        <f t="shared" si="9"/>
        <v>1192070.96</v>
      </c>
      <c r="AO56" s="319">
        <f t="shared" si="8"/>
        <v>1192185.3</v>
      </c>
      <c r="AP56" s="319">
        <f t="shared" si="8"/>
        <v>1192185.3</v>
      </c>
      <c r="AQ56" s="319">
        <f t="shared" si="8"/>
        <v>1192185.3</v>
      </c>
      <c r="AR56" s="295">
        <f t="shared" si="4"/>
        <v>14294352.580000002</v>
      </c>
      <c r="AS56" s="319">
        <f t="shared" si="7"/>
        <v>1153097.26</v>
      </c>
      <c r="AT56" s="319">
        <f t="shared" si="7"/>
        <v>1153097.26</v>
      </c>
      <c r="AU56" s="319">
        <f t="shared" si="7"/>
        <v>1153097.26</v>
      </c>
      <c r="AV56" s="319">
        <f t="shared" si="7"/>
        <v>1153097.26</v>
      </c>
      <c r="AW56" s="319">
        <f t="shared" si="7"/>
        <v>1153097.26</v>
      </c>
      <c r="AX56" s="319">
        <f t="shared" si="7"/>
        <v>1153097.26</v>
      </c>
      <c r="AY56" s="319">
        <f t="shared" si="10"/>
        <v>1153097.26</v>
      </c>
      <c r="AZ56" s="319">
        <f t="shared" si="10"/>
        <v>1153097.26</v>
      </c>
      <c r="BA56" s="319">
        <f t="shared" si="10"/>
        <v>1153097.26</v>
      </c>
      <c r="BB56" s="319">
        <f t="shared" si="10"/>
        <v>1153320.97</v>
      </c>
      <c r="BC56" s="319">
        <f t="shared" si="10"/>
        <v>1156065.3899999999</v>
      </c>
      <c r="BD56" s="319">
        <f t="shared" si="10"/>
        <v>1158586.1100000001</v>
      </c>
      <c r="BE56" s="295">
        <f t="shared" si="5"/>
        <v>13845847.810000001</v>
      </c>
      <c r="BF56" s="319"/>
      <c r="BG56" s="319"/>
      <c r="BH56" s="319"/>
      <c r="BI56" s="319"/>
      <c r="BJ56" s="319"/>
      <c r="BK56" s="319"/>
      <c r="BL56" s="319"/>
      <c r="BM56" s="319"/>
      <c r="BN56" s="319"/>
      <c r="BO56" s="319"/>
      <c r="BP56" s="319"/>
      <c r="BQ56" s="319"/>
      <c r="BR56" s="319"/>
      <c r="BS56" s="319"/>
      <c r="BT56" s="319"/>
      <c r="BU56" s="319"/>
      <c r="BV56" s="319"/>
      <c r="BW56" s="319"/>
      <c r="BX56" s="319"/>
      <c r="BY56" s="319"/>
      <c r="BZ56" s="319"/>
      <c r="CA56" s="319"/>
      <c r="CB56" s="319"/>
      <c r="CC56" s="319"/>
      <c r="CD56" s="319"/>
      <c r="CE56" s="319"/>
    </row>
    <row r="57" spans="1:83" x14ac:dyDescent="0.3">
      <c r="A57" s="313" t="s">
        <v>455</v>
      </c>
      <c r="B57" s="304">
        <v>0</v>
      </c>
      <c r="C57" s="304">
        <v>9.5999999999999992E-3</v>
      </c>
      <c r="D57" s="304">
        <v>9.5999999999999992E-3</v>
      </c>
      <c r="E57" s="295">
        <v>0</v>
      </c>
      <c r="F57" s="295">
        <v>0</v>
      </c>
      <c r="G57" s="295">
        <v>0</v>
      </c>
      <c r="H57" s="295">
        <v>0</v>
      </c>
      <c r="I57" s="295">
        <v>0</v>
      </c>
      <c r="J57" s="295">
        <v>0</v>
      </c>
      <c r="K57" s="295">
        <v>0</v>
      </c>
      <c r="L57" s="295">
        <v>0</v>
      </c>
      <c r="M57" s="295">
        <v>0</v>
      </c>
      <c r="N57" s="295">
        <v>0</v>
      </c>
      <c r="O57" s="295">
        <v>0</v>
      </c>
      <c r="P57" s="295">
        <v>0</v>
      </c>
      <c r="Q57" s="295">
        <f t="shared" si="2"/>
        <v>0</v>
      </c>
      <c r="R57" s="295">
        <v>1777792.39</v>
      </c>
      <c r="S57" s="295">
        <v>1777792.39</v>
      </c>
      <c r="T57" s="295">
        <v>1777792.39</v>
      </c>
      <c r="U57" s="295">
        <v>1777792.39</v>
      </c>
      <c r="V57" s="295">
        <v>1777792.39</v>
      </c>
      <c r="W57" s="295">
        <v>1777792.39</v>
      </c>
      <c r="X57" s="295">
        <v>1777792.39</v>
      </c>
      <c r="Y57" s="295">
        <v>1777792.39</v>
      </c>
      <c r="Z57" s="295">
        <v>1777792.39</v>
      </c>
      <c r="AA57" s="295">
        <v>1777792.39</v>
      </c>
      <c r="AB57" s="295">
        <v>1777792.39</v>
      </c>
      <c r="AC57" s="295">
        <v>1777792.39</v>
      </c>
      <c r="AD57" s="295">
        <f t="shared" si="3"/>
        <v>21333508.680000003</v>
      </c>
      <c r="AE57" s="295"/>
      <c r="AF57" s="319">
        <v>0</v>
      </c>
      <c r="AG57" s="319">
        <v>0</v>
      </c>
      <c r="AH57" s="319">
        <v>0</v>
      </c>
      <c r="AI57" s="319">
        <v>0</v>
      </c>
      <c r="AJ57" s="319">
        <v>0</v>
      </c>
      <c r="AK57" s="319">
        <v>0</v>
      </c>
      <c r="AL57" s="319">
        <f t="shared" si="9"/>
        <v>0</v>
      </c>
      <c r="AM57" s="319">
        <f t="shared" si="9"/>
        <v>0</v>
      </c>
      <c r="AN57" s="319">
        <f t="shared" si="9"/>
        <v>0</v>
      </c>
      <c r="AO57" s="319">
        <f t="shared" si="8"/>
        <v>0</v>
      </c>
      <c r="AP57" s="319">
        <f t="shared" si="8"/>
        <v>0</v>
      </c>
      <c r="AQ57" s="319">
        <f t="shared" si="8"/>
        <v>0</v>
      </c>
      <c r="AR57" s="295">
        <f t="shared" si="4"/>
        <v>0</v>
      </c>
      <c r="AS57" s="319">
        <f t="shared" si="7"/>
        <v>1422.23</v>
      </c>
      <c r="AT57" s="319">
        <f t="shared" si="7"/>
        <v>1422.23</v>
      </c>
      <c r="AU57" s="319">
        <f t="shared" si="7"/>
        <v>1422.23</v>
      </c>
      <c r="AV57" s="319">
        <f t="shared" si="7"/>
        <v>1422.23</v>
      </c>
      <c r="AW57" s="319">
        <f t="shared" si="7"/>
        <v>1422.23</v>
      </c>
      <c r="AX57" s="319">
        <f t="shared" si="7"/>
        <v>1422.23</v>
      </c>
      <c r="AY57" s="319">
        <f t="shared" si="10"/>
        <v>1422.23</v>
      </c>
      <c r="AZ57" s="319">
        <f t="shared" si="10"/>
        <v>1422.23</v>
      </c>
      <c r="BA57" s="319">
        <f t="shared" si="10"/>
        <v>1422.23</v>
      </c>
      <c r="BB57" s="319">
        <f t="shared" si="10"/>
        <v>1422.23</v>
      </c>
      <c r="BC57" s="319">
        <f t="shared" si="10"/>
        <v>1422.23</v>
      </c>
      <c r="BD57" s="319">
        <f t="shared" si="10"/>
        <v>1422.23</v>
      </c>
      <c r="BE57" s="295">
        <f t="shared" si="5"/>
        <v>17066.759999999998</v>
      </c>
      <c r="BF57" s="319"/>
      <c r="BG57" s="319"/>
      <c r="BH57" s="319"/>
      <c r="BI57" s="319"/>
      <c r="BJ57" s="319"/>
      <c r="BK57" s="319"/>
      <c r="BL57" s="319"/>
      <c r="BM57" s="319"/>
      <c r="BN57" s="319"/>
      <c r="BO57" s="319"/>
      <c r="BP57" s="319"/>
      <c r="BQ57" s="319"/>
      <c r="BR57" s="319"/>
      <c r="BS57" s="319"/>
      <c r="BT57" s="319"/>
      <c r="BU57" s="319"/>
      <c r="BV57" s="319"/>
      <c r="BW57" s="319"/>
      <c r="BX57" s="319"/>
      <c r="BY57" s="319"/>
      <c r="BZ57" s="319"/>
      <c r="CA57" s="319"/>
      <c r="CB57" s="319"/>
      <c r="CC57" s="319"/>
      <c r="CD57" s="319"/>
      <c r="CE57" s="319"/>
    </row>
    <row r="58" spans="1:83" x14ac:dyDescent="0.3">
      <c r="A58" s="313" t="s">
        <v>456</v>
      </c>
      <c r="B58" s="304">
        <v>2.5999999999999999E-2</v>
      </c>
      <c r="C58" s="304">
        <v>4.41E-2</v>
      </c>
      <c r="D58" s="348">
        <v>4.1300000000000003E-2</v>
      </c>
      <c r="E58" s="295">
        <v>190725316.59</v>
      </c>
      <c r="F58" s="295">
        <v>190724861.81</v>
      </c>
      <c r="G58" s="295">
        <v>191624005.81999999</v>
      </c>
      <c r="H58" s="295">
        <v>192518332.06</v>
      </c>
      <c r="I58" s="295">
        <v>192484487.15000001</v>
      </c>
      <c r="J58" s="295">
        <v>191817331.28999999</v>
      </c>
      <c r="K58" s="295">
        <v>191178952.84</v>
      </c>
      <c r="L58" s="295">
        <v>191199630.33000001</v>
      </c>
      <c r="M58" s="295">
        <v>191234965.47</v>
      </c>
      <c r="N58" s="295">
        <v>192867486.21000001</v>
      </c>
      <c r="O58" s="295">
        <v>194487626.30000001</v>
      </c>
      <c r="P58" s="295">
        <v>194350902.80000001</v>
      </c>
      <c r="Q58" s="295">
        <f t="shared" si="2"/>
        <v>2305213898.6700001</v>
      </c>
      <c r="R58" s="295">
        <f>197150876.74-R57</f>
        <v>195373084.35000002</v>
      </c>
      <c r="S58" s="295">
        <v>195337420.84500006</v>
      </c>
      <c r="T58" s="295">
        <v>195362535.90500006</v>
      </c>
      <c r="U58" s="295">
        <v>195433261.47000006</v>
      </c>
      <c r="V58" s="295">
        <v>197663294.86000004</v>
      </c>
      <c r="W58" s="295">
        <v>199789738.25000006</v>
      </c>
      <c r="X58" s="295">
        <v>199698329.75000006</v>
      </c>
      <c r="Y58" s="295">
        <v>199561606.25000006</v>
      </c>
      <c r="Z58" s="295">
        <v>201021886.75000006</v>
      </c>
      <c r="AA58" s="295">
        <v>204703600.63000005</v>
      </c>
      <c r="AB58" s="295">
        <v>207042494.01000005</v>
      </c>
      <c r="AC58" s="295">
        <v>207288668.51000005</v>
      </c>
      <c r="AD58" s="295">
        <f t="shared" si="3"/>
        <v>2398275921.5800009</v>
      </c>
      <c r="AE58" s="295"/>
      <c r="AF58" s="319">
        <v>413238.18</v>
      </c>
      <c r="AG58" s="319">
        <v>413237.2</v>
      </c>
      <c r="AH58" s="319">
        <v>415185.35</v>
      </c>
      <c r="AI58" s="319">
        <v>417123.05</v>
      </c>
      <c r="AJ58" s="319">
        <v>417049.72000000003</v>
      </c>
      <c r="AK58" s="319">
        <v>415604.20999999996</v>
      </c>
      <c r="AL58" s="319">
        <f t="shared" si="9"/>
        <v>414221.06</v>
      </c>
      <c r="AM58" s="319">
        <f t="shared" si="9"/>
        <v>414265.87</v>
      </c>
      <c r="AN58" s="319">
        <f t="shared" si="9"/>
        <v>414342.43</v>
      </c>
      <c r="AO58" s="319">
        <f t="shared" si="8"/>
        <v>417879.55</v>
      </c>
      <c r="AP58" s="319">
        <f t="shared" si="8"/>
        <v>421389.86</v>
      </c>
      <c r="AQ58" s="319">
        <f t="shared" si="8"/>
        <v>421093.62</v>
      </c>
      <c r="AR58" s="295">
        <f t="shared" si="4"/>
        <v>4994630.1000000006</v>
      </c>
      <c r="AS58" s="319">
        <f t="shared" si="7"/>
        <v>672409.03</v>
      </c>
      <c r="AT58" s="319">
        <f t="shared" si="7"/>
        <v>672286.29</v>
      </c>
      <c r="AU58" s="319">
        <f t="shared" si="7"/>
        <v>672372.73</v>
      </c>
      <c r="AV58" s="319">
        <f t="shared" si="7"/>
        <v>672616.14</v>
      </c>
      <c r="AW58" s="319">
        <f t="shared" si="7"/>
        <v>680291.17</v>
      </c>
      <c r="AX58" s="319">
        <f t="shared" si="7"/>
        <v>687609.68</v>
      </c>
      <c r="AY58" s="319">
        <f t="shared" si="10"/>
        <v>687295.08</v>
      </c>
      <c r="AZ58" s="319">
        <f t="shared" si="10"/>
        <v>686824.53</v>
      </c>
      <c r="BA58" s="319">
        <f t="shared" si="10"/>
        <v>691850.33</v>
      </c>
      <c r="BB58" s="319">
        <f t="shared" si="10"/>
        <v>704521.56</v>
      </c>
      <c r="BC58" s="319">
        <f t="shared" si="10"/>
        <v>712571.25</v>
      </c>
      <c r="BD58" s="319">
        <f t="shared" si="10"/>
        <v>713418.5</v>
      </c>
      <c r="BE58" s="295">
        <f t="shared" si="5"/>
        <v>8254066.290000001</v>
      </c>
      <c r="BF58" s="319"/>
      <c r="BG58" s="319"/>
      <c r="BH58" s="319"/>
      <c r="BI58" s="319"/>
      <c r="BJ58" s="319"/>
      <c r="BK58" s="319"/>
      <c r="BL58" s="319"/>
      <c r="BM58" s="319"/>
      <c r="BN58" s="319"/>
      <c r="BO58" s="319"/>
      <c r="BP58" s="319"/>
      <c r="BQ58" s="319"/>
      <c r="BR58" s="319"/>
      <c r="BS58" s="319"/>
      <c r="BT58" s="319"/>
      <c r="BU58" s="319"/>
      <c r="BV58" s="319"/>
      <c r="BW58" s="319"/>
      <c r="BX58" s="319"/>
      <c r="BY58" s="319"/>
      <c r="BZ58" s="319"/>
      <c r="CA58" s="319"/>
      <c r="CB58" s="319"/>
      <c r="CC58" s="319"/>
      <c r="CD58" s="319"/>
      <c r="CE58" s="319"/>
    </row>
    <row r="59" spans="1:83" x14ac:dyDescent="0.3">
      <c r="A59" s="313" t="s">
        <v>457</v>
      </c>
      <c r="B59" s="304">
        <v>2.5999999999999999E-2</v>
      </c>
      <c r="C59" s="304">
        <v>4.41E-2</v>
      </c>
      <c r="D59" s="348">
        <v>4.1300000000000003E-2</v>
      </c>
      <c r="E59" s="295">
        <v>160279154.88</v>
      </c>
      <c r="F59" s="295">
        <v>160279154.88</v>
      </c>
      <c r="G59" s="295">
        <v>160279154.88</v>
      </c>
      <c r="H59" s="295">
        <v>160279154.88</v>
      </c>
      <c r="I59" s="295">
        <v>160279154.88</v>
      </c>
      <c r="J59" s="295">
        <v>160279154.88</v>
      </c>
      <c r="K59" s="295">
        <v>159924809.27500001</v>
      </c>
      <c r="L59" s="295">
        <v>160326034.10499999</v>
      </c>
      <c r="M59" s="295">
        <v>162182066.91499999</v>
      </c>
      <c r="N59" s="295">
        <v>164134529.28999999</v>
      </c>
      <c r="O59" s="295">
        <v>165136529.28999999</v>
      </c>
      <c r="P59" s="295">
        <v>165436529.28999999</v>
      </c>
      <c r="Q59" s="295">
        <f t="shared" si="2"/>
        <v>1938815427.4449999</v>
      </c>
      <c r="R59" s="295">
        <v>165586529.28999999</v>
      </c>
      <c r="S59" s="295">
        <v>165586529.28999999</v>
      </c>
      <c r="T59" s="295">
        <v>165586529.28999999</v>
      </c>
      <c r="U59" s="295">
        <v>165586529.28999999</v>
      </c>
      <c r="V59" s="295">
        <v>165586529.28999999</v>
      </c>
      <c r="W59" s="295">
        <v>165586529.28999999</v>
      </c>
      <c r="X59" s="295">
        <v>165586529.28999999</v>
      </c>
      <c r="Y59" s="295">
        <v>165586529.28999999</v>
      </c>
      <c r="Z59" s="295">
        <v>165586529.28999999</v>
      </c>
      <c r="AA59" s="295">
        <v>165586529.28999999</v>
      </c>
      <c r="AB59" s="295">
        <v>165586529.28999999</v>
      </c>
      <c r="AC59" s="295">
        <v>165586529.28999999</v>
      </c>
      <c r="AD59" s="295">
        <f t="shared" si="3"/>
        <v>1987038351.4799998</v>
      </c>
      <c r="AE59" s="295"/>
      <c r="AF59" s="319">
        <v>347271.50000000006</v>
      </c>
      <c r="AG59" s="319">
        <v>347271.50000000006</v>
      </c>
      <c r="AH59" s="319">
        <v>347271.50000000006</v>
      </c>
      <c r="AI59" s="319">
        <v>347271.50000000006</v>
      </c>
      <c r="AJ59" s="319">
        <v>347271.50000000006</v>
      </c>
      <c r="AK59" s="319">
        <v>347271.50000000006</v>
      </c>
      <c r="AL59" s="319">
        <f t="shared" si="9"/>
        <v>346503.75</v>
      </c>
      <c r="AM59" s="319">
        <f t="shared" si="9"/>
        <v>347373.07</v>
      </c>
      <c r="AN59" s="319">
        <f t="shared" si="9"/>
        <v>351394.48</v>
      </c>
      <c r="AO59" s="319">
        <f t="shared" si="8"/>
        <v>355624.81</v>
      </c>
      <c r="AP59" s="319">
        <f t="shared" si="8"/>
        <v>357795.81</v>
      </c>
      <c r="AQ59" s="319">
        <f t="shared" si="8"/>
        <v>358445.81</v>
      </c>
      <c r="AR59" s="295">
        <f t="shared" si="4"/>
        <v>4200766.7299999995</v>
      </c>
      <c r="AS59" s="319">
        <f t="shared" si="7"/>
        <v>569893.64</v>
      </c>
      <c r="AT59" s="319">
        <f t="shared" si="7"/>
        <v>569893.64</v>
      </c>
      <c r="AU59" s="319">
        <f t="shared" si="7"/>
        <v>569893.64</v>
      </c>
      <c r="AV59" s="319">
        <f t="shared" si="7"/>
        <v>569893.64</v>
      </c>
      <c r="AW59" s="319">
        <f t="shared" si="7"/>
        <v>569893.64</v>
      </c>
      <c r="AX59" s="319">
        <f t="shared" si="7"/>
        <v>569893.64</v>
      </c>
      <c r="AY59" s="319">
        <f t="shared" si="10"/>
        <v>569893.64</v>
      </c>
      <c r="AZ59" s="319">
        <f t="shared" si="10"/>
        <v>569893.64</v>
      </c>
      <c r="BA59" s="319">
        <f t="shared" si="10"/>
        <v>569893.64</v>
      </c>
      <c r="BB59" s="319">
        <f t="shared" si="10"/>
        <v>569893.64</v>
      </c>
      <c r="BC59" s="319">
        <f t="shared" si="10"/>
        <v>569893.64</v>
      </c>
      <c r="BD59" s="319">
        <f t="shared" si="10"/>
        <v>569893.64</v>
      </c>
      <c r="BE59" s="295">
        <f t="shared" si="5"/>
        <v>6838723.6799999988</v>
      </c>
      <c r="BF59" s="319">
        <f>BE59</f>
        <v>6838723.6799999988</v>
      </c>
      <c r="BG59" s="319"/>
      <c r="BH59" s="319"/>
      <c r="BI59" s="319"/>
      <c r="BJ59" s="319"/>
      <c r="BK59" s="319"/>
      <c r="BL59" s="319"/>
      <c r="BM59" s="319"/>
      <c r="BN59" s="319"/>
      <c r="BO59" s="319"/>
      <c r="BP59" s="319"/>
      <c r="BQ59" s="319"/>
      <c r="BR59" s="319"/>
      <c r="BS59" s="319"/>
      <c r="BT59" s="319"/>
      <c r="BU59" s="319"/>
      <c r="BV59" s="319"/>
      <c r="BW59" s="319"/>
      <c r="BX59" s="319"/>
      <c r="BY59" s="319"/>
      <c r="BZ59" s="319"/>
      <c r="CA59" s="319"/>
      <c r="CB59" s="319"/>
      <c r="CC59" s="319"/>
      <c r="CD59" s="319"/>
      <c r="CE59" s="319"/>
    </row>
    <row r="60" spans="1:83" x14ac:dyDescent="0.3">
      <c r="A60" s="313" t="s">
        <v>458</v>
      </c>
      <c r="B60" s="304">
        <v>3.7000000000000005E-2</v>
      </c>
      <c r="C60" s="304">
        <v>4.0500000000000001E-2</v>
      </c>
      <c r="D60" s="348">
        <v>3.7699999999999997E-2</v>
      </c>
      <c r="E60" s="295">
        <v>138832539.38999999</v>
      </c>
      <c r="F60" s="295">
        <v>138832539.38999999</v>
      </c>
      <c r="G60" s="295">
        <v>138852279.66999999</v>
      </c>
      <c r="H60" s="295">
        <v>138872019.94</v>
      </c>
      <c r="I60" s="295">
        <v>138872019.94</v>
      </c>
      <c r="J60" s="295">
        <v>138903384.81</v>
      </c>
      <c r="K60" s="295">
        <v>138932438.875</v>
      </c>
      <c r="L60" s="295">
        <v>138930128.07999998</v>
      </c>
      <c r="M60" s="295">
        <v>138930128.07999998</v>
      </c>
      <c r="N60" s="295">
        <v>138940976.44499999</v>
      </c>
      <c r="O60" s="295">
        <v>138951824.80999997</v>
      </c>
      <c r="P60" s="295">
        <v>138951824.80999997</v>
      </c>
      <c r="Q60" s="295">
        <f t="shared" si="2"/>
        <v>1666802104.2399995</v>
      </c>
      <c r="R60" s="295">
        <v>138986540.00999996</v>
      </c>
      <c r="S60" s="295">
        <v>138986540.00999996</v>
      </c>
      <c r="T60" s="295">
        <v>138986540.00999996</v>
      </c>
      <c r="U60" s="295">
        <v>138986540.00999996</v>
      </c>
      <c r="V60" s="295">
        <v>138986540.00999996</v>
      </c>
      <c r="W60" s="295">
        <v>138986540.00999996</v>
      </c>
      <c r="X60" s="295">
        <v>138986540.00999996</v>
      </c>
      <c r="Y60" s="295">
        <v>138986540.00999996</v>
      </c>
      <c r="Z60" s="295">
        <v>138986540.00999996</v>
      </c>
      <c r="AA60" s="295">
        <v>138986540.00999996</v>
      </c>
      <c r="AB60" s="295">
        <v>138986540.00999996</v>
      </c>
      <c r="AC60" s="295">
        <v>138986540.00999996</v>
      </c>
      <c r="AD60" s="295">
        <f t="shared" si="3"/>
        <v>1667838480.1199996</v>
      </c>
      <c r="AE60" s="295"/>
      <c r="AF60" s="319">
        <v>428067.01</v>
      </c>
      <c r="AG60" s="319">
        <v>428067.01</v>
      </c>
      <c r="AH60" s="319">
        <v>428127.86000000004</v>
      </c>
      <c r="AI60" s="319">
        <v>428188.73</v>
      </c>
      <c r="AJ60" s="319">
        <v>428188.73</v>
      </c>
      <c r="AK60" s="319">
        <v>428285.44</v>
      </c>
      <c r="AL60" s="319">
        <f t="shared" si="9"/>
        <v>428375.02</v>
      </c>
      <c r="AM60" s="319">
        <f t="shared" si="9"/>
        <v>428367.89</v>
      </c>
      <c r="AN60" s="319">
        <f t="shared" si="9"/>
        <v>428367.89</v>
      </c>
      <c r="AO60" s="319">
        <f t="shared" si="8"/>
        <v>428401.34</v>
      </c>
      <c r="AP60" s="319">
        <f t="shared" si="8"/>
        <v>428434.79</v>
      </c>
      <c r="AQ60" s="319">
        <f t="shared" si="8"/>
        <v>428434.79</v>
      </c>
      <c r="AR60" s="295">
        <f t="shared" si="4"/>
        <v>5139306.5</v>
      </c>
      <c r="AS60" s="319">
        <f t="shared" si="7"/>
        <v>436649.38</v>
      </c>
      <c r="AT60" s="319">
        <f t="shared" si="7"/>
        <v>436649.38</v>
      </c>
      <c r="AU60" s="319">
        <f t="shared" si="7"/>
        <v>436649.38</v>
      </c>
      <c r="AV60" s="319">
        <f t="shared" si="7"/>
        <v>436649.38</v>
      </c>
      <c r="AW60" s="319">
        <f t="shared" si="7"/>
        <v>436649.38</v>
      </c>
      <c r="AX60" s="319">
        <f t="shared" si="7"/>
        <v>436649.38</v>
      </c>
      <c r="AY60" s="319">
        <f t="shared" si="10"/>
        <v>436649.38</v>
      </c>
      <c r="AZ60" s="319">
        <f t="shared" si="10"/>
        <v>436649.38</v>
      </c>
      <c r="BA60" s="319">
        <f t="shared" si="10"/>
        <v>436649.38</v>
      </c>
      <c r="BB60" s="319">
        <f t="shared" si="10"/>
        <v>436649.38</v>
      </c>
      <c r="BC60" s="319">
        <f t="shared" si="10"/>
        <v>436649.38</v>
      </c>
      <c r="BD60" s="319">
        <f t="shared" si="10"/>
        <v>436649.38</v>
      </c>
      <c r="BE60" s="295">
        <f t="shared" si="5"/>
        <v>5239792.5599999996</v>
      </c>
      <c r="BF60" s="319"/>
      <c r="BG60" s="319"/>
      <c r="BH60" s="319"/>
      <c r="BI60" s="319"/>
      <c r="BJ60" s="319"/>
      <c r="BK60" s="319"/>
      <c r="BL60" s="319"/>
      <c r="BM60" s="319"/>
      <c r="BN60" s="319"/>
      <c r="BO60" s="319"/>
      <c r="BP60" s="319"/>
      <c r="BQ60" s="319"/>
      <c r="BR60" s="319"/>
      <c r="BS60" s="319"/>
      <c r="BT60" s="319"/>
      <c r="BU60" s="319"/>
      <c r="BV60" s="319"/>
      <c r="BW60" s="319"/>
      <c r="BX60" s="319"/>
      <c r="BY60" s="319"/>
      <c r="BZ60" s="319"/>
      <c r="CA60" s="319"/>
      <c r="CB60" s="319"/>
      <c r="CC60" s="319"/>
      <c r="CD60" s="319"/>
      <c r="CE60" s="319"/>
    </row>
    <row r="61" spans="1:83" x14ac:dyDescent="0.3">
      <c r="A61" s="313" t="s">
        <v>459</v>
      </c>
      <c r="B61" s="304">
        <v>3.7000000000000005E-2</v>
      </c>
      <c r="C61" s="304">
        <v>4.0500000000000001E-2</v>
      </c>
      <c r="D61" s="348">
        <v>3.7699999999999997E-2</v>
      </c>
      <c r="E61" s="295">
        <v>0</v>
      </c>
      <c r="F61" s="295">
        <v>0</v>
      </c>
      <c r="G61" s="295">
        <v>0</v>
      </c>
      <c r="H61" s="295">
        <v>0</v>
      </c>
      <c r="I61" s="295">
        <v>0</v>
      </c>
      <c r="J61" s="295">
        <v>0</v>
      </c>
      <c r="K61" s="295">
        <v>0</v>
      </c>
      <c r="L61" s="295">
        <v>0</v>
      </c>
      <c r="M61" s="295">
        <v>0</v>
      </c>
      <c r="N61" s="295">
        <v>0</v>
      </c>
      <c r="O61" s="295">
        <v>0</v>
      </c>
      <c r="P61" s="295">
        <v>0</v>
      </c>
      <c r="Q61" s="295">
        <f t="shared" si="2"/>
        <v>0</v>
      </c>
      <c r="R61" s="295">
        <v>2137520.9899999998</v>
      </c>
      <c r="S61" s="295">
        <v>2137520.9899999998</v>
      </c>
      <c r="T61" s="295">
        <v>2137520.9899999998</v>
      </c>
      <c r="U61" s="295">
        <v>2137520.9899999998</v>
      </c>
      <c r="V61" s="295">
        <v>2137520.9899999998</v>
      </c>
      <c r="W61" s="295">
        <v>2137520.9899999998</v>
      </c>
      <c r="X61" s="295">
        <v>2137520.9899999998</v>
      </c>
      <c r="Y61" s="295">
        <v>2137520.9899999998</v>
      </c>
      <c r="Z61" s="295">
        <v>2137520.9899999998</v>
      </c>
      <c r="AA61" s="295">
        <v>2137520.9899999998</v>
      </c>
      <c r="AB61" s="295">
        <v>2137520.9899999998</v>
      </c>
      <c r="AC61" s="295">
        <v>2137520.9899999998</v>
      </c>
      <c r="AD61" s="295">
        <f t="shared" si="3"/>
        <v>25650251.879999992</v>
      </c>
      <c r="AE61" s="295"/>
      <c r="AF61" s="319">
        <v>0</v>
      </c>
      <c r="AG61" s="319">
        <v>0</v>
      </c>
      <c r="AH61" s="319">
        <v>0</v>
      </c>
      <c r="AI61" s="319">
        <v>0</v>
      </c>
      <c r="AJ61" s="319">
        <v>0</v>
      </c>
      <c r="AK61" s="319">
        <v>0</v>
      </c>
      <c r="AL61" s="319">
        <f t="shared" si="9"/>
        <v>0</v>
      </c>
      <c r="AM61" s="319">
        <f t="shared" si="9"/>
        <v>0</v>
      </c>
      <c r="AN61" s="319">
        <f t="shared" si="9"/>
        <v>0</v>
      </c>
      <c r="AO61" s="319">
        <f t="shared" si="8"/>
        <v>0</v>
      </c>
      <c r="AP61" s="319">
        <f t="shared" si="8"/>
        <v>0</v>
      </c>
      <c r="AQ61" s="319">
        <f t="shared" si="8"/>
        <v>0</v>
      </c>
      <c r="AR61" s="295">
        <f t="shared" si="4"/>
        <v>0</v>
      </c>
      <c r="AS61" s="319">
        <f t="shared" si="7"/>
        <v>6715.38</v>
      </c>
      <c r="AT61" s="319">
        <f t="shared" si="7"/>
        <v>6715.38</v>
      </c>
      <c r="AU61" s="319">
        <f t="shared" si="7"/>
        <v>6715.38</v>
      </c>
      <c r="AV61" s="319">
        <f t="shared" si="7"/>
        <v>6715.38</v>
      </c>
      <c r="AW61" s="319">
        <f t="shared" si="7"/>
        <v>6715.38</v>
      </c>
      <c r="AX61" s="319">
        <f t="shared" si="7"/>
        <v>6715.38</v>
      </c>
      <c r="AY61" s="319">
        <f t="shared" si="10"/>
        <v>6715.38</v>
      </c>
      <c r="AZ61" s="319">
        <f t="shared" si="10"/>
        <v>6715.38</v>
      </c>
      <c r="BA61" s="319">
        <f t="shared" si="10"/>
        <v>6715.38</v>
      </c>
      <c r="BB61" s="319">
        <f t="shared" si="10"/>
        <v>6715.38</v>
      </c>
      <c r="BC61" s="319">
        <f t="shared" si="10"/>
        <v>6715.38</v>
      </c>
      <c r="BD61" s="319">
        <f t="shared" si="10"/>
        <v>6715.38</v>
      </c>
      <c r="BE61" s="295">
        <f t="shared" si="5"/>
        <v>80584.56</v>
      </c>
      <c r="BF61" s="319">
        <f>BE61</f>
        <v>80584.56</v>
      </c>
      <c r="BG61" s="319"/>
      <c r="BH61" s="319"/>
      <c r="BI61" s="319"/>
      <c r="BJ61" s="319"/>
      <c r="BK61" s="319"/>
      <c r="BL61" s="319"/>
      <c r="BM61" s="319"/>
      <c r="BN61" s="319"/>
      <c r="BO61" s="319"/>
      <c r="BP61" s="319"/>
      <c r="BQ61" s="319"/>
      <c r="BR61" s="319"/>
      <c r="BS61" s="319"/>
      <c r="BT61" s="319"/>
      <c r="BU61" s="319"/>
      <c r="BV61" s="319"/>
      <c r="BW61" s="319"/>
      <c r="BX61" s="319"/>
      <c r="BY61" s="319"/>
      <c r="BZ61" s="319"/>
      <c r="CA61" s="319"/>
      <c r="CB61" s="319"/>
      <c r="CC61" s="319"/>
      <c r="CD61" s="319"/>
      <c r="CE61" s="319"/>
    </row>
    <row r="62" spans="1:83" x14ac:dyDescent="0.3">
      <c r="A62" s="313" t="s">
        <v>460</v>
      </c>
      <c r="B62" s="304">
        <v>1.46E-2</v>
      </c>
      <c r="C62" s="304">
        <v>4.5499999999999999E-2</v>
      </c>
      <c r="D62" s="348">
        <v>4.2799999999999998E-2</v>
      </c>
      <c r="E62" s="295">
        <v>132060319.44</v>
      </c>
      <c r="F62" s="295">
        <v>132055939.29000001</v>
      </c>
      <c r="G62" s="295">
        <v>132076144.84999999</v>
      </c>
      <c r="H62" s="295">
        <v>132027177.73999999</v>
      </c>
      <c r="I62" s="295">
        <v>131965480.43000001</v>
      </c>
      <c r="J62" s="295">
        <v>131760185.14</v>
      </c>
      <c r="K62" s="295">
        <v>131528046.34999999</v>
      </c>
      <c r="L62" s="295">
        <v>131497711.67999999</v>
      </c>
      <c r="M62" s="295">
        <v>131482311.815</v>
      </c>
      <c r="N62" s="295">
        <v>131920084.78999999</v>
      </c>
      <c r="O62" s="295">
        <v>132353128.315</v>
      </c>
      <c r="P62" s="295">
        <v>132032083.66500001</v>
      </c>
      <c r="Q62" s="295">
        <f t="shared" si="2"/>
        <v>1582758613.5049999</v>
      </c>
      <c r="R62" s="295">
        <v>130830384.815</v>
      </c>
      <c r="S62" s="295">
        <v>130474789.645</v>
      </c>
      <c r="T62" s="295">
        <v>130119733.97499999</v>
      </c>
      <c r="U62" s="295">
        <v>130097697.30499999</v>
      </c>
      <c r="V62" s="295">
        <v>130241199.08999999</v>
      </c>
      <c r="W62" s="295">
        <v>130127467.87499999</v>
      </c>
      <c r="X62" s="295">
        <v>129854272.22499998</v>
      </c>
      <c r="Y62" s="295">
        <v>129533227.57499999</v>
      </c>
      <c r="Z62" s="295">
        <v>129001238.90499999</v>
      </c>
      <c r="AA62" s="295">
        <v>128784871.61499998</v>
      </c>
      <c r="AB62" s="295">
        <v>128501699.82499999</v>
      </c>
      <c r="AC62" s="295">
        <v>128212897.15499999</v>
      </c>
      <c r="AD62" s="295">
        <f t="shared" si="3"/>
        <v>1555779480.0049999</v>
      </c>
      <c r="AE62" s="295"/>
      <c r="AF62" s="319">
        <v>160673.38999999998</v>
      </c>
      <c r="AG62" s="319">
        <v>160668.06</v>
      </c>
      <c r="AH62" s="319">
        <v>160692.65000000002</v>
      </c>
      <c r="AI62" s="319">
        <v>160633.06000000003</v>
      </c>
      <c r="AJ62" s="319">
        <v>160557.99</v>
      </c>
      <c r="AK62" s="319">
        <v>160308.22999999998</v>
      </c>
      <c r="AL62" s="319">
        <f t="shared" si="9"/>
        <v>160025.79</v>
      </c>
      <c r="AM62" s="319">
        <f t="shared" si="9"/>
        <v>159988.88</v>
      </c>
      <c r="AN62" s="319">
        <f t="shared" si="9"/>
        <v>159970.15</v>
      </c>
      <c r="AO62" s="319">
        <f t="shared" si="8"/>
        <v>160502.76999999999</v>
      </c>
      <c r="AP62" s="319">
        <f t="shared" si="8"/>
        <v>161029.64000000001</v>
      </c>
      <c r="AQ62" s="319">
        <f t="shared" si="8"/>
        <v>160639.04000000001</v>
      </c>
      <c r="AR62" s="295">
        <f t="shared" si="4"/>
        <v>1925689.65</v>
      </c>
      <c r="AS62" s="319">
        <f t="shared" si="7"/>
        <v>466628.37</v>
      </c>
      <c r="AT62" s="319">
        <f t="shared" si="7"/>
        <v>465360.08</v>
      </c>
      <c r="AU62" s="319">
        <f t="shared" si="7"/>
        <v>464093.72</v>
      </c>
      <c r="AV62" s="319">
        <f t="shared" si="7"/>
        <v>464015.12</v>
      </c>
      <c r="AW62" s="319">
        <f t="shared" si="7"/>
        <v>464526.94</v>
      </c>
      <c r="AX62" s="319">
        <f t="shared" si="7"/>
        <v>464121.3</v>
      </c>
      <c r="AY62" s="319">
        <f t="shared" si="10"/>
        <v>463146.9</v>
      </c>
      <c r="AZ62" s="319">
        <f t="shared" si="10"/>
        <v>462001.85</v>
      </c>
      <c r="BA62" s="319">
        <f t="shared" si="10"/>
        <v>460104.42</v>
      </c>
      <c r="BB62" s="319">
        <f t="shared" si="10"/>
        <v>459332.71</v>
      </c>
      <c r="BC62" s="319">
        <f t="shared" si="10"/>
        <v>458322.73</v>
      </c>
      <c r="BD62" s="319">
        <f t="shared" si="10"/>
        <v>457292.67</v>
      </c>
      <c r="BE62" s="295">
        <f t="shared" si="5"/>
        <v>5548946.8100000005</v>
      </c>
      <c r="BF62" s="319"/>
      <c r="BG62" s="319"/>
      <c r="BH62" s="319"/>
      <c r="BI62" s="319"/>
      <c r="BJ62" s="319"/>
      <c r="BK62" s="319"/>
      <c r="BL62" s="319"/>
      <c r="BM62" s="319"/>
      <c r="BN62" s="319"/>
      <c r="BO62" s="319"/>
      <c r="BP62" s="319"/>
      <c r="BQ62" s="319"/>
      <c r="BR62" s="319"/>
      <c r="BS62" s="319"/>
      <c r="BT62" s="319"/>
      <c r="BU62" s="319"/>
      <c r="BV62" s="319"/>
      <c r="BW62" s="319"/>
      <c r="BX62" s="319"/>
      <c r="BY62" s="319"/>
      <c r="BZ62" s="319"/>
      <c r="CA62" s="319"/>
      <c r="CB62" s="319"/>
      <c r="CC62" s="319"/>
      <c r="CD62" s="319"/>
      <c r="CE62" s="319"/>
    </row>
    <row r="63" spans="1:83" x14ac:dyDescent="0.3">
      <c r="A63" s="313" t="s">
        <v>461</v>
      </c>
      <c r="B63" s="304">
        <v>1.46E-2</v>
      </c>
      <c r="C63" s="304">
        <v>4.5499999999999999E-2</v>
      </c>
      <c r="D63" s="348">
        <v>4.2799999999999998E-2</v>
      </c>
      <c r="E63" s="295">
        <v>138719571.78999999</v>
      </c>
      <c r="F63" s="295">
        <v>138719571.78999999</v>
      </c>
      <c r="G63" s="295">
        <v>138719571.78999999</v>
      </c>
      <c r="H63" s="295">
        <v>138719571.78999999</v>
      </c>
      <c r="I63" s="295">
        <v>138719571.78999999</v>
      </c>
      <c r="J63" s="295">
        <v>141502604.05000001</v>
      </c>
      <c r="K63" s="295">
        <v>140854508.82499999</v>
      </c>
      <c r="L63" s="295">
        <v>137873381.34999999</v>
      </c>
      <c r="M63" s="295">
        <v>138806659.565</v>
      </c>
      <c r="N63" s="295">
        <v>139789937.78</v>
      </c>
      <c r="O63" s="295">
        <v>140289937.78</v>
      </c>
      <c r="P63" s="295">
        <v>140289937.78</v>
      </c>
      <c r="Q63" s="295">
        <f t="shared" si="2"/>
        <v>1673004826.0799999</v>
      </c>
      <c r="R63" s="295">
        <v>140289937.78</v>
      </c>
      <c r="S63" s="295">
        <v>140289937.78</v>
      </c>
      <c r="T63" s="295">
        <v>140289937.78</v>
      </c>
      <c r="U63" s="295">
        <v>140289937.78</v>
      </c>
      <c r="V63" s="295">
        <v>140289937.78</v>
      </c>
      <c r="W63" s="295">
        <v>140289937.78</v>
      </c>
      <c r="X63" s="295">
        <v>140289937.78</v>
      </c>
      <c r="Y63" s="295">
        <v>140289937.78</v>
      </c>
      <c r="Z63" s="295">
        <v>140289937.78</v>
      </c>
      <c r="AA63" s="295">
        <v>140289937.78</v>
      </c>
      <c r="AB63" s="295">
        <v>140289937.78</v>
      </c>
      <c r="AC63" s="295">
        <v>140289937.78</v>
      </c>
      <c r="AD63" s="295">
        <f t="shared" si="3"/>
        <v>1683479253.3599999</v>
      </c>
      <c r="AE63" s="295"/>
      <c r="AF63" s="319">
        <v>168775.47</v>
      </c>
      <c r="AG63" s="319">
        <v>168775.47</v>
      </c>
      <c r="AH63" s="319">
        <v>168775.47</v>
      </c>
      <c r="AI63" s="319">
        <v>168775.47</v>
      </c>
      <c r="AJ63" s="319">
        <v>168775.47</v>
      </c>
      <c r="AK63" s="319">
        <v>172161.49</v>
      </c>
      <c r="AL63" s="319">
        <f t="shared" si="9"/>
        <v>171372.99</v>
      </c>
      <c r="AM63" s="319">
        <f t="shared" si="9"/>
        <v>167745.95000000001</v>
      </c>
      <c r="AN63" s="319">
        <f t="shared" si="9"/>
        <v>168881.44</v>
      </c>
      <c r="AO63" s="319">
        <f t="shared" si="8"/>
        <v>170077.76</v>
      </c>
      <c r="AP63" s="319">
        <f t="shared" si="8"/>
        <v>170686.09</v>
      </c>
      <c r="AQ63" s="319">
        <f t="shared" si="8"/>
        <v>170686.09</v>
      </c>
      <c r="AR63" s="295">
        <f t="shared" si="4"/>
        <v>2035489.1600000001</v>
      </c>
      <c r="AS63" s="319">
        <f t="shared" si="7"/>
        <v>500367.44</v>
      </c>
      <c r="AT63" s="319">
        <f t="shared" si="7"/>
        <v>500367.44</v>
      </c>
      <c r="AU63" s="319">
        <f t="shared" si="7"/>
        <v>500367.44</v>
      </c>
      <c r="AV63" s="319">
        <f t="shared" si="7"/>
        <v>500367.44</v>
      </c>
      <c r="AW63" s="319">
        <f t="shared" si="7"/>
        <v>500367.44</v>
      </c>
      <c r="AX63" s="319">
        <f t="shared" si="7"/>
        <v>500367.44</v>
      </c>
      <c r="AY63" s="319">
        <f t="shared" si="10"/>
        <v>500367.44</v>
      </c>
      <c r="AZ63" s="319">
        <f t="shared" si="10"/>
        <v>500367.44</v>
      </c>
      <c r="BA63" s="319">
        <f t="shared" si="10"/>
        <v>500367.44</v>
      </c>
      <c r="BB63" s="319">
        <f t="shared" si="10"/>
        <v>500367.44</v>
      </c>
      <c r="BC63" s="319">
        <f t="shared" si="10"/>
        <v>500367.44</v>
      </c>
      <c r="BD63" s="319">
        <f t="shared" si="10"/>
        <v>500367.44</v>
      </c>
      <c r="BE63" s="295">
        <f t="shared" si="5"/>
        <v>6004409.2800000012</v>
      </c>
      <c r="BF63" s="319">
        <f>BE63</f>
        <v>6004409.2800000012</v>
      </c>
      <c r="BG63" s="319"/>
      <c r="BH63" s="319"/>
      <c r="BI63" s="319"/>
      <c r="BJ63" s="319"/>
      <c r="BK63" s="319"/>
      <c r="BL63" s="319"/>
      <c r="BM63" s="319"/>
      <c r="BN63" s="319"/>
      <c r="BO63" s="319"/>
      <c r="BP63" s="319"/>
      <c r="BQ63" s="319"/>
      <c r="BR63" s="319"/>
      <c r="BS63" s="319"/>
      <c r="BT63" s="319"/>
      <c r="BU63" s="319"/>
      <c r="BV63" s="319"/>
      <c r="BW63" s="319"/>
      <c r="BX63" s="319"/>
      <c r="BY63" s="319"/>
      <c r="BZ63" s="319"/>
      <c r="CA63" s="319"/>
      <c r="CB63" s="319"/>
      <c r="CC63" s="319"/>
      <c r="CD63" s="319"/>
      <c r="CE63" s="319"/>
    </row>
    <row r="64" spans="1:83" x14ac:dyDescent="0.3">
      <c r="A64" s="313" t="s">
        <v>462</v>
      </c>
      <c r="B64" s="304">
        <v>0</v>
      </c>
      <c r="C64" s="304">
        <v>0</v>
      </c>
      <c r="D64" s="304">
        <v>0</v>
      </c>
      <c r="E64" s="295">
        <v>0</v>
      </c>
      <c r="F64" s="295">
        <v>0</v>
      </c>
      <c r="G64" s="295">
        <v>0</v>
      </c>
      <c r="H64" s="295">
        <v>0</v>
      </c>
      <c r="I64" s="295">
        <v>0</v>
      </c>
      <c r="J64" s="295">
        <v>0</v>
      </c>
      <c r="K64" s="295">
        <v>0</v>
      </c>
      <c r="L64" s="295">
        <v>0</v>
      </c>
      <c r="M64" s="295">
        <v>0</v>
      </c>
      <c r="N64" s="295">
        <v>0</v>
      </c>
      <c r="O64" s="295">
        <v>0</v>
      </c>
      <c r="P64" s="295">
        <v>0</v>
      </c>
      <c r="Q64" s="295">
        <f t="shared" si="2"/>
        <v>0</v>
      </c>
      <c r="R64" s="295">
        <v>1901133.18</v>
      </c>
      <c r="S64" s="295">
        <v>1901133.18</v>
      </c>
      <c r="T64" s="295">
        <v>1901133.18</v>
      </c>
      <c r="U64" s="295">
        <v>1901133.18</v>
      </c>
      <c r="V64" s="295">
        <v>1901133.18</v>
      </c>
      <c r="W64" s="295">
        <v>1901133.18</v>
      </c>
      <c r="X64" s="295">
        <v>1901133.18</v>
      </c>
      <c r="Y64" s="295">
        <v>1901133.18</v>
      </c>
      <c r="Z64" s="295">
        <v>1901133.18</v>
      </c>
      <c r="AA64" s="295">
        <v>1901133.18</v>
      </c>
      <c r="AB64" s="295">
        <v>1901133.18</v>
      </c>
      <c r="AC64" s="295">
        <v>1901133.18</v>
      </c>
      <c r="AD64" s="295">
        <f t="shared" si="3"/>
        <v>22813598.16</v>
      </c>
      <c r="AE64" s="295"/>
      <c r="AF64" s="319">
        <v>0</v>
      </c>
      <c r="AG64" s="319">
        <v>0</v>
      </c>
      <c r="AH64" s="319">
        <v>0</v>
      </c>
      <c r="AI64" s="319">
        <v>0</v>
      </c>
      <c r="AJ64" s="319">
        <v>0</v>
      </c>
      <c r="AK64" s="319">
        <v>0</v>
      </c>
      <c r="AL64" s="319">
        <f t="shared" si="9"/>
        <v>0</v>
      </c>
      <c r="AM64" s="319">
        <f t="shared" si="9"/>
        <v>0</v>
      </c>
      <c r="AN64" s="319">
        <f t="shared" si="9"/>
        <v>0</v>
      </c>
      <c r="AO64" s="319">
        <f t="shared" si="8"/>
        <v>0</v>
      </c>
      <c r="AP64" s="319">
        <f t="shared" si="8"/>
        <v>0</v>
      </c>
      <c r="AQ64" s="319">
        <f t="shared" si="8"/>
        <v>0</v>
      </c>
      <c r="AR64" s="295">
        <f t="shared" si="4"/>
        <v>0</v>
      </c>
      <c r="AS64" s="319">
        <f t="shared" si="7"/>
        <v>0</v>
      </c>
      <c r="AT64" s="319">
        <f t="shared" si="7"/>
        <v>0</v>
      </c>
      <c r="AU64" s="319">
        <f t="shared" si="7"/>
        <v>0</v>
      </c>
      <c r="AV64" s="319">
        <f t="shared" si="7"/>
        <v>0</v>
      </c>
      <c r="AW64" s="319">
        <f t="shared" si="7"/>
        <v>0</v>
      </c>
      <c r="AX64" s="319">
        <f t="shared" si="7"/>
        <v>0</v>
      </c>
      <c r="AY64" s="319">
        <f t="shared" si="10"/>
        <v>0</v>
      </c>
      <c r="AZ64" s="319">
        <f t="shared" si="10"/>
        <v>0</v>
      </c>
      <c r="BA64" s="319">
        <f t="shared" si="10"/>
        <v>0</v>
      </c>
      <c r="BB64" s="319">
        <f t="shared" si="10"/>
        <v>0</v>
      </c>
      <c r="BC64" s="319">
        <f t="shared" si="10"/>
        <v>0</v>
      </c>
      <c r="BD64" s="319">
        <f t="shared" si="10"/>
        <v>0</v>
      </c>
      <c r="BE64" s="295">
        <f t="shared" si="5"/>
        <v>0</v>
      </c>
      <c r="BF64" s="319"/>
      <c r="BG64" s="319"/>
      <c r="BH64" s="319"/>
      <c r="BI64" s="319"/>
      <c r="BJ64" s="319"/>
      <c r="BK64" s="319"/>
      <c r="BL64" s="319"/>
      <c r="BM64" s="319"/>
      <c r="BN64" s="319"/>
      <c r="BO64" s="319"/>
      <c r="BP64" s="319"/>
      <c r="BQ64" s="319"/>
      <c r="BR64" s="319"/>
      <c r="BS64" s="319"/>
      <c r="BT64" s="319"/>
      <c r="BU64" s="319"/>
      <c r="BV64" s="319"/>
      <c r="BW64" s="319"/>
      <c r="BX64" s="319"/>
      <c r="BY64" s="319"/>
      <c r="BZ64" s="319"/>
      <c r="CA64" s="319"/>
      <c r="CB64" s="319"/>
      <c r="CC64" s="319"/>
      <c r="CD64" s="319"/>
      <c r="CE64" s="319"/>
    </row>
    <row r="65" spans="1:83" x14ac:dyDescent="0.3">
      <c r="A65" s="313" t="s">
        <v>463</v>
      </c>
      <c r="B65" s="304">
        <v>2.1099999999999997E-2</v>
      </c>
      <c r="C65" s="304">
        <v>9.300000000000001E-3</v>
      </c>
      <c r="D65" s="348">
        <v>6.4999999999999997E-3</v>
      </c>
      <c r="E65" s="295">
        <v>68155980.25</v>
      </c>
      <c r="F65" s="295">
        <v>68155980.25</v>
      </c>
      <c r="G65" s="295">
        <v>68155980.25</v>
      </c>
      <c r="H65" s="295">
        <v>68155980.25</v>
      </c>
      <c r="I65" s="295">
        <v>68109182.349999994</v>
      </c>
      <c r="J65" s="295">
        <v>68226061.290000007</v>
      </c>
      <c r="K65" s="295">
        <v>68389738.11999999</v>
      </c>
      <c r="L65" s="295">
        <v>68389738.11999999</v>
      </c>
      <c r="M65" s="295">
        <v>68405423.164999992</v>
      </c>
      <c r="N65" s="295">
        <v>68421108.209999993</v>
      </c>
      <c r="O65" s="295">
        <v>68421108.209999993</v>
      </c>
      <c r="P65" s="295">
        <v>68421108.209999993</v>
      </c>
      <c r="Q65" s="295">
        <f t="shared" si="2"/>
        <v>819407388.67500007</v>
      </c>
      <c r="R65" s="295">
        <f>68421108.21-R64</f>
        <v>66519975.029999994</v>
      </c>
      <c r="S65" s="295">
        <v>66519975.029999994</v>
      </c>
      <c r="T65" s="295">
        <v>66519975.029999994</v>
      </c>
      <c r="U65" s="295">
        <v>66519975.029999994</v>
      </c>
      <c r="V65" s="295">
        <v>66519975.029999994</v>
      </c>
      <c r="W65" s="295">
        <v>66519975.029999994</v>
      </c>
      <c r="X65" s="295">
        <v>66519975.029999994</v>
      </c>
      <c r="Y65" s="295">
        <v>66519975.029999994</v>
      </c>
      <c r="Z65" s="295">
        <v>66519975.029999994</v>
      </c>
      <c r="AA65" s="295">
        <v>66519975.029999994</v>
      </c>
      <c r="AB65" s="295">
        <v>66519975.029999994</v>
      </c>
      <c r="AC65" s="295">
        <v>66519975.029999994</v>
      </c>
      <c r="AD65" s="295">
        <f t="shared" si="3"/>
        <v>798239700.35999978</v>
      </c>
      <c r="AE65" s="295"/>
      <c r="AF65" s="319">
        <v>119840.93000000001</v>
      </c>
      <c r="AG65" s="319">
        <v>119840.93000000001</v>
      </c>
      <c r="AH65" s="319">
        <v>119840.93000000001</v>
      </c>
      <c r="AI65" s="319">
        <v>119840.93000000001</v>
      </c>
      <c r="AJ65" s="319">
        <v>119758.64000000001</v>
      </c>
      <c r="AK65" s="319">
        <v>119964.16</v>
      </c>
      <c r="AL65" s="319">
        <f t="shared" si="9"/>
        <v>120251.96</v>
      </c>
      <c r="AM65" s="319">
        <f t="shared" si="9"/>
        <v>120251.96</v>
      </c>
      <c r="AN65" s="319">
        <f t="shared" si="9"/>
        <v>120279.54</v>
      </c>
      <c r="AO65" s="319">
        <f t="shared" si="8"/>
        <v>120307.12</v>
      </c>
      <c r="AP65" s="319">
        <f t="shared" si="8"/>
        <v>120307.12</v>
      </c>
      <c r="AQ65" s="319">
        <f t="shared" si="8"/>
        <v>120307.12</v>
      </c>
      <c r="AR65" s="295">
        <f t="shared" si="4"/>
        <v>1440791.3400000003</v>
      </c>
      <c r="AS65" s="319">
        <f t="shared" si="7"/>
        <v>36031.65</v>
      </c>
      <c r="AT65" s="319">
        <f t="shared" si="7"/>
        <v>36031.65</v>
      </c>
      <c r="AU65" s="319">
        <f t="shared" si="7"/>
        <v>36031.65</v>
      </c>
      <c r="AV65" s="319">
        <f t="shared" si="7"/>
        <v>36031.65</v>
      </c>
      <c r="AW65" s="319">
        <f t="shared" si="7"/>
        <v>36031.65</v>
      </c>
      <c r="AX65" s="319">
        <f t="shared" si="7"/>
        <v>36031.65</v>
      </c>
      <c r="AY65" s="319">
        <f t="shared" si="10"/>
        <v>36031.65</v>
      </c>
      <c r="AZ65" s="319">
        <f t="shared" si="10"/>
        <v>36031.65</v>
      </c>
      <c r="BA65" s="319">
        <f t="shared" si="10"/>
        <v>36031.65</v>
      </c>
      <c r="BB65" s="319">
        <f t="shared" si="10"/>
        <v>36031.65</v>
      </c>
      <c r="BC65" s="319">
        <f t="shared" si="10"/>
        <v>36031.65</v>
      </c>
      <c r="BD65" s="319">
        <f t="shared" si="10"/>
        <v>36031.65</v>
      </c>
      <c r="BE65" s="295">
        <f t="shared" si="5"/>
        <v>432379.8000000001</v>
      </c>
      <c r="BF65" s="319"/>
      <c r="BG65" s="319"/>
      <c r="BH65" s="319"/>
      <c r="BI65" s="319"/>
      <c r="BJ65" s="319"/>
      <c r="BK65" s="319"/>
      <c r="BL65" s="319"/>
      <c r="BM65" s="319"/>
      <c r="BN65" s="319"/>
      <c r="BO65" s="319"/>
      <c r="BP65" s="319"/>
      <c r="BQ65" s="319"/>
      <c r="BR65" s="319"/>
      <c r="BS65" s="319"/>
      <c r="BT65" s="319"/>
      <c r="BU65" s="319"/>
      <c r="BV65" s="319"/>
      <c r="BW65" s="319"/>
      <c r="BX65" s="319"/>
      <c r="BY65" s="319"/>
      <c r="BZ65" s="319"/>
      <c r="CA65" s="319"/>
      <c r="CB65" s="319"/>
      <c r="CC65" s="319"/>
      <c r="CD65" s="319"/>
      <c r="CE65" s="319"/>
    </row>
    <row r="66" spans="1:83" x14ac:dyDescent="0.3">
      <c r="A66" s="313" t="s">
        <v>464</v>
      </c>
      <c r="B66" s="304">
        <v>2.1099999999999997E-2</v>
      </c>
      <c r="C66" s="304">
        <v>9.300000000000001E-3</v>
      </c>
      <c r="D66" s="348">
        <v>6.4999999999999997E-3</v>
      </c>
      <c r="E66" s="295">
        <v>0</v>
      </c>
      <c r="F66" s="295">
        <v>0</v>
      </c>
      <c r="G66" s="295">
        <v>0</v>
      </c>
      <c r="H66" s="295">
        <v>0</v>
      </c>
      <c r="I66" s="295">
        <v>0</v>
      </c>
      <c r="J66" s="295">
        <v>0</v>
      </c>
      <c r="K66" s="295">
        <v>0</v>
      </c>
      <c r="L66" s="295">
        <v>0</v>
      </c>
      <c r="M66" s="295">
        <v>0</v>
      </c>
      <c r="N66" s="295">
        <v>1250000</v>
      </c>
      <c r="O66" s="295">
        <v>2637500</v>
      </c>
      <c r="P66" s="295">
        <v>3205000</v>
      </c>
      <c r="Q66" s="295">
        <f t="shared" si="2"/>
        <v>7092500</v>
      </c>
      <c r="R66" s="295">
        <v>6434775.8200000003</v>
      </c>
      <c r="S66" s="295">
        <v>6434775.8200000003</v>
      </c>
      <c r="T66" s="295">
        <v>6434775.8200000003</v>
      </c>
      <c r="U66" s="295">
        <v>6434775.8200000003</v>
      </c>
      <c r="V66" s="295">
        <v>6434775.8200000003</v>
      </c>
      <c r="W66" s="295">
        <v>6434775.8200000003</v>
      </c>
      <c r="X66" s="295">
        <v>6434775.8200000003</v>
      </c>
      <c r="Y66" s="295">
        <v>6434775.8200000003</v>
      </c>
      <c r="Z66" s="295">
        <v>6434775.8200000003</v>
      </c>
      <c r="AA66" s="295">
        <v>6434775.8200000003</v>
      </c>
      <c r="AB66" s="295">
        <v>6434775.8200000003</v>
      </c>
      <c r="AC66" s="295">
        <v>6434775.8200000003</v>
      </c>
      <c r="AD66" s="295">
        <f t="shared" si="3"/>
        <v>77217309.840000004</v>
      </c>
      <c r="AE66" s="295"/>
      <c r="AF66" s="319">
        <v>0</v>
      </c>
      <c r="AG66" s="319">
        <v>0</v>
      </c>
      <c r="AH66" s="319">
        <v>0</v>
      </c>
      <c r="AI66" s="319">
        <v>0</v>
      </c>
      <c r="AJ66" s="319">
        <v>0</v>
      </c>
      <c r="AK66" s="319">
        <v>0</v>
      </c>
      <c r="AL66" s="319">
        <f t="shared" si="9"/>
        <v>0</v>
      </c>
      <c r="AM66" s="319">
        <f t="shared" si="9"/>
        <v>0</v>
      </c>
      <c r="AN66" s="319">
        <f t="shared" si="9"/>
        <v>0</v>
      </c>
      <c r="AO66" s="319">
        <f t="shared" si="8"/>
        <v>2197.92</v>
      </c>
      <c r="AP66" s="319">
        <f t="shared" si="8"/>
        <v>4637.6000000000004</v>
      </c>
      <c r="AQ66" s="319">
        <f t="shared" si="8"/>
        <v>5635.46</v>
      </c>
      <c r="AR66" s="295">
        <f t="shared" si="4"/>
        <v>12470.98</v>
      </c>
      <c r="AS66" s="319">
        <f t="shared" si="7"/>
        <v>3485.5</v>
      </c>
      <c r="AT66" s="319">
        <f t="shared" si="7"/>
        <v>3485.5</v>
      </c>
      <c r="AU66" s="319">
        <f t="shared" si="7"/>
        <v>3485.5</v>
      </c>
      <c r="AV66" s="319">
        <f t="shared" si="7"/>
        <v>3485.5</v>
      </c>
      <c r="AW66" s="319">
        <f t="shared" si="7"/>
        <v>3485.5</v>
      </c>
      <c r="AX66" s="319">
        <f t="shared" si="7"/>
        <v>3485.5</v>
      </c>
      <c r="AY66" s="319">
        <f t="shared" si="10"/>
        <v>3485.5</v>
      </c>
      <c r="AZ66" s="319">
        <f t="shared" si="10"/>
        <v>3485.5</v>
      </c>
      <c r="BA66" s="319">
        <f t="shared" si="10"/>
        <v>3485.5</v>
      </c>
      <c r="BB66" s="319">
        <f t="shared" si="10"/>
        <v>3485.5</v>
      </c>
      <c r="BC66" s="319">
        <f t="shared" si="10"/>
        <v>3485.5</v>
      </c>
      <c r="BD66" s="319">
        <f t="shared" si="10"/>
        <v>3485.5</v>
      </c>
      <c r="BE66" s="295">
        <f t="shared" si="5"/>
        <v>41826</v>
      </c>
      <c r="BF66" s="319">
        <f>BE66</f>
        <v>41826</v>
      </c>
      <c r="BG66" s="319"/>
      <c r="BH66" s="319"/>
      <c r="BI66" s="319"/>
      <c r="BJ66" s="319"/>
      <c r="BK66" s="319"/>
      <c r="BL66" s="319"/>
      <c r="BM66" s="319"/>
      <c r="BN66" s="319"/>
      <c r="BO66" s="319"/>
      <c r="BP66" s="319"/>
      <c r="BQ66" s="319"/>
      <c r="BR66" s="319"/>
      <c r="BS66" s="319"/>
      <c r="BT66" s="319"/>
      <c r="BU66" s="319"/>
      <c r="BV66" s="319"/>
      <c r="BW66" s="319"/>
      <c r="BX66" s="319"/>
      <c r="BY66" s="319"/>
      <c r="BZ66" s="319"/>
      <c r="CA66" s="319"/>
      <c r="CB66" s="319"/>
      <c r="CC66" s="319"/>
      <c r="CD66" s="319"/>
      <c r="CE66" s="319"/>
    </row>
    <row r="67" spans="1:83" x14ac:dyDescent="0.3">
      <c r="A67" s="313" t="s">
        <v>465</v>
      </c>
      <c r="B67" s="304">
        <v>1.9999999999999997E-2</v>
      </c>
      <c r="C67" s="304">
        <v>3.27E-2</v>
      </c>
      <c r="D67" s="348">
        <v>3.0300000000000001E-2</v>
      </c>
      <c r="E67" s="295">
        <v>258412591.38</v>
      </c>
      <c r="F67" s="295">
        <v>258412731.97999999</v>
      </c>
      <c r="G67" s="295">
        <v>258406407.93000001</v>
      </c>
      <c r="H67" s="295">
        <v>258400083.88</v>
      </c>
      <c r="I67" s="295">
        <v>258359321.68000001</v>
      </c>
      <c r="J67" s="295">
        <v>258261059.02000001</v>
      </c>
      <c r="K67" s="295">
        <v>258198180.55000001</v>
      </c>
      <c r="L67" s="295">
        <v>258345846.21000001</v>
      </c>
      <c r="M67" s="295">
        <v>258773226.005</v>
      </c>
      <c r="N67" s="295">
        <v>259700064.73500001</v>
      </c>
      <c r="O67" s="295">
        <v>260349488.83000001</v>
      </c>
      <c r="P67" s="295">
        <v>260224790.33000001</v>
      </c>
      <c r="Q67" s="295">
        <f t="shared" si="2"/>
        <v>3105843792.5299997</v>
      </c>
      <c r="R67" s="295">
        <v>260412152.24000001</v>
      </c>
      <c r="S67" s="295">
        <v>260274372.74000001</v>
      </c>
      <c r="T67" s="295">
        <v>260136797.74000001</v>
      </c>
      <c r="U67" s="295">
        <v>260583399.965</v>
      </c>
      <c r="V67" s="295">
        <v>262004727.25999999</v>
      </c>
      <c r="W67" s="295">
        <v>262971689.31999999</v>
      </c>
      <c r="X67" s="295">
        <v>262966225.80999997</v>
      </c>
      <c r="Y67" s="295">
        <v>262841527.30999997</v>
      </c>
      <c r="Z67" s="295">
        <v>262987967.80999997</v>
      </c>
      <c r="AA67" s="295">
        <v>263275530.18999997</v>
      </c>
      <c r="AB67" s="295">
        <v>263186801.06999996</v>
      </c>
      <c r="AC67" s="295">
        <v>263074309.06999996</v>
      </c>
      <c r="AD67" s="295">
        <f t="shared" si="3"/>
        <v>3144715500.5250006</v>
      </c>
      <c r="AE67" s="295"/>
      <c r="AF67" s="319">
        <v>430687.66000000003</v>
      </c>
      <c r="AG67" s="319">
        <v>430687.88</v>
      </c>
      <c r="AH67" s="319">
        <v>430677.35000000003</v>
      </c>
      <c r="AI67" s="319">
        <v>430666.8</v>
      </c>
      <c r="AJ67" s="319">
        <v>430598.87</v>
      </c>
      <c r="AK67" s="319">
        <v>430435.10000000003</v>
      </c>
      <c r="AL67" s="319">
        <f t="shared" si="9"/>
        <v>430330.3</v>
      </c>
      <c r="AM67" s="319">
        <f t="shared" si="9"/>
        <v>430576.41</v>
      </c>
      <c r="AN67" s="319">
        <f t="shared" si="9"/>
        <v>431288.71</v>
      </c>
      <c r="AO67" s="319">
        <f t="shared" si="8"/>
        <v>432833.44</v>
      </c>
      <c r="AP67" s="319">
        <f t="shared" si="8"/>
        <v>433915.81</v>
      </c>
      <c r="AQ67" s="319">
        <f t="shared" si="8"/>
        <v>433707.98</v>
      </c>
      <c r="AR67" s="295">
        <f t="shared" si="4"/>
        <v>5176406.3100000005</v>
      </c>
      <c r="AS67" s="319">
        <f t="shared" si="7"/>
        <v>657540.68000000005</v>
      </c>
      <c r="AT67" s="319">
        <f t="shared" si="7"/>
        <v>657192.79</v>
      </c>
      <c r="AU67" s="319">
        <f t="shared" si="7"/>
        <v>656845.41</v>
      </c>
      <c r="AV67" s="319">
        <f t="shared" si="7"/>
        <v>657973.07999999996</v>
      </c>
      <c r="AW67" s="319">
        <f t="shared" si="7"/>
        <v>661561.93999999994</v>
      </c>
      <c r="AX67" s="319">
        <f t="shared" si="7"/>
        <v>664003.52</v>
      </c>
      <c r="AY67" s="319">
        <f t="shared" si="10"/>
        <v>663989.72</v>
      </c>
      <c r="AZ67" s="319">
        <f t="shared" si="10"/>
        <v>663674.86</v>
      </c>
      <c r="BA67" s="319">
        <f t="shared" si="10"/>
        <v>664044.62</v>
      </c>
      <c r="BB67" s="319">
        <f t="shared" si="10"/>
        <v>664770.71</v>
      </c>
      <c r="BC67" s="319">
        <f t="shared" si="10"/>
        <v>664546.67000000004</v>
      </c>
      <c r="BD67" s="319">
        <f t="shared" si="10"/>
        <v>664262.63</v>
      </c>
      <c r="BE67" s="295">
        <f t="shared" si="5"/>
        <v>7940406.6300000008</v>
      </c>
      <c r="BF67" s="319"/>
      <c r="BG67" s="319"/>
      <c r="BH67" s="319"/>
      <c r="BI67" s="319"/>
      <c r="BJ67" s="319"/>
      <c r="BK67" s="319"/>
      <c r="BL67" s="319"/>
      <c r="BM67" s="319"/>
      <c r="BN67" s="319"/>
      <c r="BO67" s="319"/>
      <c r="BP67" s="319"/>
      <c r="BQ67" s="319"/>
      <c r="BR67" s="319"/>
      <c r="BS67" s="319"/>
      <c r="BT67" s="319"/>
      <c r="BU67" s="319"/>
      <c r="BV67" s="319"/>
      <c r="BW67" s="319"/>
      <c r="BX67" s="319"/>
      <c r="BY67" s="319"/>
      <c r="BZ67" s="319"/>
      <c r="CA67" s="319"/>
      <c r="CB67" s="319"/>
      <c r="CC67" s="319"/>
      <c r="CD67" s="319"/>
      <c r="CE67" s="319"/>
    </row>
    <row r="68" spans="1:83" x14ac:dyDescent="0.3">
      <c r="A68" s="313" t="s">
        <v>466</v>
      </c>
      <c r="B68" s="304">
        <v>1.9999999999999997E-2</v>
      </c>
      <c r="C68" s="304">
        <v>3.27E-2</v>
      </c>
      <c r="D68" s="348">
        <v>3.0300000000000001E-2</v>
      </c>
      <c r="E68" s="295">
        <v>166017436.28999999</v>
      </c>
      <c r="F68" s="295">
        <v>166017436.28999999</v>
      </c>
      <c r="G68" s="295">
        <v>166017436.28999999</v>
      </c>
      <c r="H68" s="295">
        <v>166017436.28999999</v>
      </c>
      <c r="I68" s="295">
        <v>166017436.28999999</v>
      </c>
      <c r="J68" s="295">
        <v>168501166.44999999</v>
      </c>
      <c r="K68" s="295">
        <v>170258905.72999999</v>
      </c>
      <c r="L68" s="295">
        <v>169532914.85999998</v>
      </c>
      <c r="M68" s="295">
        <v>169555939.06999999</v>
      </c>
      <c r="N68" s="295">
        <v>169578963.27999997</v>
      </c>
      <c r="O68" s="295">
        <v>169578963.27999997</v>
      </c>
      <c r="P68" s="295">
        <v>169578963.27999997</v>
      </c>
      <c r="Q68" s="295">
        <f t="shared" si="2"/>
        <v>2016672997.3999996</v>
      </c>
      <c r="R68" s="295">
        <v>169578963.27999997</v>
      </c>
      <c r="S68" s="295">
        <v>169578963.27999997</v>
      </c>
      <c r="T68" s="295">
        <v>169578963.27999997</v>
      </c>
      <c r="U68" s="295">
        <v>169578963.27999997</v>
      </c>
      <c r="V68" s="295">
        <v>169578963.27999997</v>
      </c>
      <c r="W68" s="295">
        <v>169578963.27999997</v>
      </c>
      <c r="X68" s="295">
        <v>169578963.27999997</v>
      </c>
      <c r="Y68" s="295">
        <v>169578963.27999997</v>
      </c>
      <c r="Z68" s="295">
        <v>169578963.27999997</v>
      </c>
      <c r="AA68" s="295">
        <v>169578963.27999997</v>
      </c>
      <c r="AB68" s="295">
        <v>169578963.27999997</v>
      </c>
      <c r="AC68" s="295">
        <v>169578963.27999997</v>
      </c>
      <c r="AD68" s="295">
        <f t="shared" si="3"/>
        <v>2034947559.3599997</v>
      </c>
      <c r="AE68" s="295"/>
      <c r="AF68" s="319">
        <v>276695.73000000004</v>
      </c>
      <c r="AG68" s="319">
        <v>276695.73000000004</v>
      </c>
      <c r="AH68" s="319">
        <v>276695.73000000004</v>
      </c>
      <c r="AI68" s="319">
        <v>276695.73000000004</v>
      </c>
      <c r="AJ68" s="319">
        <v>276695.73000000004</v>
      </c>
      <c r="AK68" s="319">
        <v>280835.26999999996</v>
      </c>
      <c r="AL68" s="319">
        <f t="shared" si="9"/>
        <v>283764.84000000003</v>
      </c>
      <c r="AM68" s="319">
        <f t="shared" si="9"/>
        <v>282554.86</v>
      </c>
      <c r="AN68" s="319">
        <f t="shared" si="9"/>
        <v>282593.23</v>
      </c>
      <c r="AO68" s="319">
        <f t="shared" si="8"/>
        <v>282631.61</v>
      </c>
      <c r="AP68" s="319">
        <f t="shared" si="8"/>
        <v>282631.61</v>
      </c>
      <c r="AQ68" s="319">
        <f t="shared" si="8"/>
        <v>282631.61</v>
      </c>
      <c r="AR68" s="295">
        <f t="shared" si="4"/>
        <v>3361121.6799999997</v>
      </c>
      <c r="AS68" s="319">
        <f t="shared" si="7"/>
        <v>428186.88</v>
      </c>
      <c r="AT68" s="319">
        <f t="shared" si="7"/>
        <v>428186.88</v>
      </c>
      <c r="AU68" s="319">
        <f t="shared" si="7"/>
        <v>428186.88</v>
      </c>
      <c r="AV68" s="319">
        <f t="shared" si="7"/>
        <v>428186.88</v>
      </c>
      <c r="AW68" s="319">
        <f t="shared" si="7"/>
        <v>428186.88</v>
      </c>
      <c r="AX68" s="319">
        <f t="shared" si="7"/>
        <v>428186.88</v>
      </c>
      <c r="AY68" s="319">
        <f t="shared" si="10"/>
        <v>428186.88</v>
      </c>
      <c r="AZ68" s="319">
        <f t="shared" si="10"/>
        <v>428186.88</v>
      </c>
      <c r="BA68" s="319">
        <f t="shared" si="10"/>
        <v>428186.88</v>
      </c>
      <c r="BB68" s="319">
        <f t="shared" si="10"/>
        <v>428186.88</v>
      </c>
      <c r="BC68" s="319">
        <f t="shared" si="10"/>
        <v>428186.88</v>
      </c>
      <c r="BD68" s="319">
        <f t="shared" si="10"/>
        <v>428186.88</v>
      </c>
      <c r="BE68" s="295">
        <f t="shared" si="5"/>
        <v>5138242.5599999996</v>
      </c>
      <c r="BF68" s="319">
        <f>BE68</f>
        <v>5138242.5599999996</v>
      </c>
      <c r="BG68" s="319"/>
      <c r="BH68" s="319"/>
      <c r="BI68" s="319"/>
      <c r="BJ68" s="319"/>
      <c r="BK68" s="319"/>
      <c r="BL68" s="319"/>
      <c r="BM68" s="319"/>
      <c r="BN68" s="319"/>
      <c r="BO68" s="319"/>
      <c r="BP68" s="319"/>
      <c r="BQ68" s="319"/>
      <c r="BR68" s="319"/>
      <c r="BS68" s="319"/>
      <c r="BT68" s="319"/>
      <c r="BU68" s="319"/>
      <c r="BV68" s="319"/>
      <c r="BW68" s="319"/>
      <c r="BX68" s="319"/>
      <c r="BY68" s="319"/>
      <c r="BZ68" s="319"/>
      <c r="CA68" s="319"/>
      <c r="CB68" s="319"/>
      <c r="CC68" s="319"/>
      <c r="CD68" s="319"/>
      <c r="CE68" s="319"/>
    </row>
    <row r="69" spans="1:83" x14ac:dyDescent="0.3">
      <c r="A69" s="313" t="s">
        <v>467</v>
      </c>
      <c r="B69" s="304">
        <v>0</v>
      </c>
      <c r="C69" s="304">
        <v>2.63E-2</v>
      </c>
      <c r="D69" s="304">
        <v>2.63E-2</v>
      </c>
      <c r="E69" s="295">
        <v>0</v>
      </c>
      <c r="F69" s="295">
        <v>0</v>
      </c>
      <c r="G69" s="295">
        <v>0</v>
      </c>
      <c r="H69" s="295">
        <v>0</v>
      </c>
      <c r="I69" s="295">
        <v>0</v>
      </c>
      <c r="J69" s="295">
        <v>0</v>
      </c>
      <c r="K69" s="295">
        <v>0</v>
      </c>
      <c r="L69" s="295">
        <v>0</v>
      </c>
      <c r="M69" s="295">
        <v>0</v>
      </c>
      <c r="N69" s="295">
        <v>0</v>
      </c>
      <c r="O69" s="295">
        <v>0</v>
      </c>
      <c r="P69" s="295">
        <v>0</v>
      </c>
      <c r="Q69" s="295">
        <f t="shared" si="2"/>
        <v>0</v>
      </c>
      <c r="R69" s="295">
        <v>32692663.870000001</v>
      </c>
      <c r="S69" s="295">
        <v>32692663.870000001</v>
      </c>
      <c r="T69" s="295">
        <v>32692663.870000001</v>
      </c>
      <c r="U69" s="295">
        <v>32692663.870000001</v>
      </c>
      <c r="V69" s="295">
        <v>32692663.870000001</v>
      </c>
      <c r="W69" s="295">
        <v>32692663.870000001</v>
      </c>
      <c r="X69" s="295">
        <v>32692663.870000001</v>
      </c>
      <c r="Y69" s="295">
        <v>32692663.870000001</v>
      </c>
      <c r="Z69" s="295">
        <v>32692663.870000001</v>
      </c>
      <c r="AA69" s="295">
        <v>32692663.870000001</v>
      </c>
      <c r="AB69" s="295">
        <v>32692663.870000001</v>
      </c>
      <c r="AC69" s="295">
        <v>32692663.870000001</v>
      </c>
      <c r="AD69" s="295">
        <f t="shared" si="3"/>
        <v>392311966.44</v>
      </c>
      <c r="AE69" s="295"/>
      <c r="AF69" s="319">
        <v>0</v>
      </c>
      <c r="AG69" s="319">
        <v>0</v>
      </c>
      <c r="AH69" s="319">
        <v>0</v>
      </c>
      <c r="AI69" s="319">
        <v>0</v>
      </c>
      <c r="AJ69" s="319">
        <v>0</v>
      </c>
      <c r="AK69" s="319">
        <v>0</v>
      </c>
      <c r="AL69" s="319">
        <f t="shared" si="9"/>
        <v>0</v>
      </c>
      <c r="AM69" s="319">
        <f t="shared" si="9"/>
        <v>0</v>
      </c>
      <c r="AN69" s="319">
        <f t="shared" si="9"/>
        <v>0</v>
      </c>
      <c r="AO69" s="319">
        <f t="shared" si="8"/>
        <v>0</v>
      </c>
      <c r="AP69" s="319">
        <f t="shared" si="8"/>
        <v>0</v>
      </c>
      <c r="AQ69" s="319">
        <f t="shared" si="8"/>
        <v>0</v>
      </c>
      <c r="AR69" s="295">
        <f t="shared" si="4"/>
        <v>0</v>
      </c>
      <c r="AS69" s="319">
        <f t="shared" si="7"/>
        <v>71651.42</v>
      </c>
      <c r="AT69" s="319">
        <f t="shared" si="7"/>
        <v>71651.42</v>
      </c>
      <c r="AU69" s="319">
        <f t="shared" si="7"/>
        <v>71651.42</v>
      </c>
      <c r="AV69" s="319">
        <f t="shared" si="7"/>
        <v>71651.42</v>
      </c>
      <c r="AW69" s="319">
        <f t="shared" si="7"/>
        <v>71651.42</v>
      </c>
      <c r="AX69" s="319">
        <f t="shared" si="7"/>
        <v>71651.42</v>
      </c>
      <c r="AY69" s="319">
        <f t="shared" si="10"/>
        <v>71651.42</v>
      </c>
      <c r="AZ69" s="319">
        <f t="shared" si="10"/>
        <v>71651.42</v>
      </c>
      <c r="BA69" s="319">
        <f t="shared" si="10"/>
        <v>71651.42</v>
      </c>
      <c r="BB69" s="319">
        <f t="shared" si="10"/>
        <v>71651.42</v>
      </c>
      <c r="BC69" s="319">
        <f t="shared" si="10"/>
        <v>71651.42</v>
      </c>
      <c r="BD69" s="319">
        <f t="shared" si="10"/>
        <v>71651.42</v>
      </c>
      <c r="BE69" s="295">
        <f t="shared" si="5"/>
        <v>859817.04000000015</v>
      </c>
      <c r="BF69" s="319"/>
      <c r="BG69" s="319"/>
      <c r="BH69" s="319"/>
      <c r="BI69" s="319"/>
      <c r="BJ69" s="319"/>
      <c r="BK69" s="319"/>
      <c r="BL69" s="319"/>
      <c r="BM69" s="319"/>
      <c r="BN69" s="319"/>
      <c r="BO69" s="319"/>
      <c r="BP69" s="319"/>
      <c r="BQ69" s="319"/>
      <c r="BR69" s="319"/>
      <c r="BS69" s="319"/>
      <c r="BT69" s="319"/>
      <c r="BU69" s="319"/>
      <c r="BV69" s="319"/>
      <c r="BW69" s="319"/>
      <c r="BX69" s="319"/>
      <c r="BY69" s="319"/>
      <c r="BZ69" s="319"/>
      <c r="CA69" s="319"/>
      <c r="CB69" s="319"/>
      <c r="CC69" s="319"/>
      <c r="CD69" s="319"/>
      <c r="CE69" s="319"/>
    </row>
    <row r="70" spans="1:83" x14ac:dyDescent="0.3">
      <c r="A70" s="313" t="s">
        <v>468</v>
      </c>
      <c r="B70" s="304">
        <v>2.3099999999999999E-2</v>
      </c>
      <c r="C70" s="304">
        <v>4.0800000000000003E-2</v>
      </c>
      <c r="D70" s="348">
        <v>3.85E-2</v>
      </c>
      <c r="E70" s="295">
        <v>316188899.54000002</v>
      </c>
      <c r="F70" s="295">
        <v>316197224.13999999</v>
      </c>
      <c r="G70" s="295">
        <v>316145074.54000002</v>
      </c>
      <c r="H70" s="295">
        <v>315994407</v>
      </c>
      <c r="I70" s="295">
        <v>316128892.20999998</v>
      </c>
      <c r="J70" s="295">
        <v>316849797.64999998</v>
      </c>
      <c r="K70" s="295">
        <v>317421921.47499996</v>
      </c>
      <c r="L70" s="295">
        <v>317484069.15999997</v>
      </c>
      <c r="M70" s="295">
        <v>317302450.15999997</v>
      </c>
      <c r="N70" s="295">
        <v>316896978.12499994</v>
      </c>
      <c r="O70" s="295">
        <v>316636402.08999997</v>
      </c>
      <c r="P70" s="295">
        <v>316138553.08999997</v>
      </c>
      <c r="Q70" s="295">
        <f t="shared" ref="Q70:Q133" si="11">SUM(E70:P70)</f>
        <v>3799384669.1799998</v>
      </c>
      <c r="R70" s="295">
        <f>315905041.24-R69</f>
        <v>283212377.37</v>
      </c>
      <c r="S70" s="295">
        <v>282987306.36999995</v>
      </c>
      <c r="T70" s="295">
        <v>282464050.86999995</v>
      </c>
      <c r="U70" s="295">
        <v>282890503.22499996</v>
      </c>
      <c r="V70" s="295">
        <v>283790654.52999991</v>
      </c>
      <c r="W70" s="295">
        <v>283847646.4799999</v>
      </c>
      <c r="X70" s="295">
        <v>283427119.9799999</v>
      </c>
      <c r="Y70" s="295">
        <v>282929270.9799999</v>
      </c>
      <c r="Z70" s="295">
        <v>282349183.9799999</v>
      </c>
      <c r="AA70" s="295">
        <v>282236177.4799999</v>
      </c>
      <c r="AB70" s="295">
        <v>281785597.4799999</v>
      </c>
      <c r="AC70" s="295">
        <v>281336482.4799999</v>
      </c>
      <c r="AD70" s="295">
        <f t="shared" ref="AD70:AD133" si="12">SUM(R70:AC70)</f>
        <v>3393256371.2249999</v>
      </c>
      <c r="AE70" s="295"/>
      <c r="AF70" s="319">
        <v>608663.63</v>
      </c>
      <c r="AG70" s="319">
        <v>608679.65</v>
      </c>
      <c r="AH70" s="319">
        <v>608579.26</v>
      </c>
      <c r="AI70" s="319">
        <v>608289.23</v>
      </c>
      <c r="AJ70" s="319">
        <v>608548.12</v>
      </c>
      <c r="AK70" s="319">
        <v>609935.86</v>
      </c>
      <c r="AL70" s="319">
        <f t="shared" si="9"/>
        <v>611037.19999999995</v>
      </c>
      <c r="AM70" s="319">
        <f t="shared" si="9"/>
        <v>611156.82999999996</v>
      </c>
      <c r="AN70" s="319">
        <f t="shared" si="9"/>
        <v>610807.22</v>
      </c>
      <c r="AO70" s="319">
        <f t="shared" si="8"/>
        <v>610026.68000000005</v>
      </c>
      <c r="AP70" s="319">
        <f t="shared" si="8"/>
        <v>609525.06999999995</v>
      </c>
      <c r="AQ70" s="319">
        <f t="shared" si="8"/>
        <v>608566.71</v>
      </c>
      <c r="AR70" s="295">
        <f t="shared" ref="AR70:AR133" si="13">SUM(AF70:AQ70)</f>
        <v>7313815.46</v>
      </c>
      <c r="AS70" s="319">
        <f t="shared" si="7"/>
        <v>908639.71</v>
      </c>
      <c r="AT70" s="319">
        <f t="shared" si="7"/>
        <v>907917.61</v>
      </c>
      <c r="AU70" s="319">
        <f t="shared" si="7"/>
        <v>906238.83</v>
      </c>
      <c r="AV70" s="319">
        <f t="shared" si="7"/>
        <v>907607.03</v>
      </c>
      <c r="AW70" s="319">
        <f t="shared" si="7"/>
        <v>910495.02</v>
      </c>
      <c r="AX70" s="319">
        <f t="shared" si="7"/>
        <v>910677.87</v>
      </c>
      <c r="AY70" s="319">
        <f t="shared" si="10"/>
        <v>909328.68</v>
      </c>
      <c r="AZ70" s="319">
        <f t="shared" si="10"/>
        <v>907731.41</v>
      </c>
      <c r="BA70" s="319">
        <f t="shared" si="10"/>
        <v>905870.3</v>
      </c>
      <c r="BB70" s="319">
        <f t="shared" si="10"/>
        <v>905507.74</v>
      </c>
      <c r="BC70" s="319">
        <f t="shared" si="10"/>
        <v>904062.13</v>
      </c>
      <c r="BD70" s="319">
        <f t="shared" si="10"/>
        <v>902621.21</v>
      </c>
      <c r="BE70" s="295">
        <f t="shared" ref="BE70:BE133" si="14">SUM(AS70:BD70)</f>
        <v>10886697.539999999</v>
      </c>
      <c r="BF70" s="319"/>
      <c r="BG70" s="319"/>
      <c r="BH70" s="319"/>
      <c r="BI70" s="319"/>
      <c r="BJ70" s="319"/>
      <c r="BK70" s="319"/>
      <c r="BL70" s="319"/>
      <c r="BM70" s="319"/>
      <c r="BN70" s="319"/>
      <c r="BO70" s="319"/>
      <c r="BP70" s="319"/>
      <c r="BQ70" s="319"/>
      <c r="BR70" s="319"/>
      <c r="BS70" s="319"/>
      <c r="BT70" s="319"/>
      <c r="BU70" s="319"/>
      <c r="BV70" s="319"/>
      <c r="BW70" s="319"/>
      <c r="BX70" s="319"/>
      <c r="BY70" s="319"/>
      <c r="BZ70" s="319"/>
      <c r="CA70" s="319"/>
      <c r="CB70" s="319"/>
      <c r="CC70" s="319"/>
      <c r="CD70" s="319"/>
      <c r="CE70" s="319"/>
    </row>
    <row r="71" spans="1:83" x14ac:dyDescent="0.3">
      <c r="A71" s="313" t="s">
        <v>469</v>
      </c>
      <c r="B71" s="304">
        <v>2.3099999999999999E-2</v>
      </c>
      <c r="C71" s="304">
        <v>4.0800000000000003E-2</v>
      </c>
      <c r="D71" s="348">
        <v>3.85E-2</v>
      </c>
      <c r="E71" s="295">
        <v>306963700.87</v>
      </c>
      <c r="F71" s="295">
        <v>306963700.87</v>
      </c>
      <c r="G71" s="295">
        <v>306963700.87</v>
      </c>
      <c r="H71" s="295">
        <v>306963700.87</v>
      </c>
      <c r="I71" s="295">
        <v>311994965.47000003</v>
      </c>
      <c r="J71" s="295">
        <v>317026230.06</v>
      </c>
      <c r="K71" s="295">
        <v>325285304.80000001</v>
      </c>
      <c r="L71" s="295">
        <v>334764512.60000002</v>
      </c>
      <c r="M71" s="295">
        <v>337248645.66000003</v>
      </c>
      <c r="N71" s="295">
        <v>339502179.16000003</v>
      </c>
      <c r="O71" s="295">
        <v>340616712.66000003</v>
      </c>
      <c r="P71" s="295">
        <v>340991712.66000003</v>
      </c>
      <c r="Q71" s="295">
        <f t="shared" si="11"/>
        <v>3875285066.5499992</v>
      </c>
      <c r="R71" s="295">
        <v>344341712.66000003</v>
      </c>
      <c r="S71" s="295">
        <v>344491712.66000003</v>
      </c>
      <c r="T71" s="295">
        <v>344491712.66000003</v>
      </c>
      <c r="U71" s="295">
        <v>344491712.66000003</v>
      </c>
      <c r="V71" s="295">
        <v>344491712.66000003</v>
      </c>
      <c r="W71" s="295">
        <v>344491712.66000003</v>
      </c>
      <c r="X71" s="295">
        <v>344491712.66000003</v>
      </c>
      <c r="Y71" s="295">
        <v>344491712.66000003</v>
      </c>
      <c r="Z71" s="295">
        <v>344491712.66000003</v>
      </c>
      <c r="AA71" s="295">
        <v>344491712.66000003</v>
      </c>
      <c r="AB71" s="295">
        <v>344491712.66000003</v>
      </c>
      <c r="AC71" s="295">
        <v>344491712.66000003</v>
      </c>
      <c r="AD71" s="295">
        <f t="shared" si="12"/>
        <v>4133750551.9199996</v>
      </c>
      <c r="AE71" s="295"/>
      <c r="AF71" s="319">
        <v>590905.12</v>
      </c>
      <c r="AG71" s="319">
        <v>590905.12</v>
      </c>
      <c r="AH71" s="319">
        <v>590905.12</v>
      </c>
      <c r="AI71" s="319">
        <v>590905.12</v>
      </c>
      <c r="AJ71" s="319">
        <v>600590.31000000006</v>
      </c>
      <c r="AK71" s="319">
        <v>610275.5</v>
      </c>
      <c r="AL71" s="319">
        <f t="shared" si="9"/>
        <v>626174.21</v>
      </c>
      <c r="AM71" s="319">
        <f t="shared" si="9"/>
        <v>644421.68999999994</v>
      </c>
      <c r="AN71" s="319">
        <f t="shared" si="9"/>
        <v>649203.64</v>
      </c>
      <c r="AO71" s="319">
        <f t="shared" si="8"/>
        <v>653541.68999999994</v>
      </c>
      <c r="AP71" s="319">
        <f t="shared" si="8"/>
        <v>655687.17000000004</v>
      </c>
      <c r="AQ71" s="319">
        <f t="shared" si="8"/>
        <v>656409.05000000005</v>
      </c>
      <c r="AR71" s="295">
        <f t="shared" si="13"/>
        <v>7459923.7399999993</v>
      </c>
      <c r="AS71" s="319">
        <f t="shared" si="7"/>
        <v>1104762.99</v>
      </c>
      <c r="AT71" s="319">
        <f t="shared" si="7"/>
        <v>1105244.24</v>
      </c>
      <c r="AU71" s="319">
        <f t="shared" si="7"/>
        <v>1105244.24</v>
      </c>
      <c r="AV71" s="319">
        <f t="shared" si="7"/>
        <v>1105244.24</v>
      </c>
      <c r="AW71" s="319">
        <f t="shared" si="7"/>
        <v>1105244.24</v>
      </c>
      <c r="AX71" s="319">
        <f t="shared" si="7"/>
        <v>1105244.24</v>
      </c>
      <c r="AY71" s="319">
        <f t="shared" si="10"/>
        <v>1105244.24</v>
      </c>
      <c r="AZ71" s="319">
        <f t="shared" si="10"/>
        <v>1105244.24</v>
      </c>
      <c r="BA71" s="319">
        <f t="shared" si="10"/>
        <v>1105244.24</v>
      </c>
      <c r="BB71" s="319">
        <f t="shared" si="10"/>
        <v>1105244.24</v>
      </c>
      <c r="BC71" s="319">
        <f t="shared" si="10"/>
        <v>1105244.24</v>
      </c>
      <c r="BD71" s="319">
        <f t="shared" si="10"/>
        <v>1105244.24</v>
      </c>
      <c r="BE71" s="295">
        <f t="shared" si="14"/>
        <v>13262449.630000001</v>
      </c>
      <c r="BF71" s="319">
        <f t="shared" ref="BF71:BF73" si="15">BE71</f>
        <v>13262449.630000001</v>
      </c>
      <c r="BG71" s="319"/>
      <c r="BH71" s="319"/>
      <c r="BI71" s="319"/>
      <c r="BJ71" s="319"/>
      <c r="BK71" s="319"/>
      <c r="BL71" s="319"/>
      <c r="BM71" s="319"/>
      <c r="BN71" s="319"/>
      <c r="BO71" s="319"/>
      <c r="BP71" s="319"/>
      <c r="BQ71" s="319"/>
      <c r="BR71" s="319"/>
      <c r="BS71" s="319"/>
      <c r="BT71" s="319"/>
      <c r="BU71" s="319"/>
      <c r="BV71" s="319"/>
      <c r="BW71" s="319"/>
      <c r="BX71" s="319"/>
      <c r="BY71" s="319"/>
      <c r="BZ71" s="319"/>
      <c r="CA71" s="319"/>
      <c r="CB71" s="319"/>
      <c r="CC71" s="319"/>
      <c r="CD71" s="319"/>
      <c r="CE71" s="319"/>
    </row>
    <row r="72" spans="1:83" x14ac:dyDescent="0.3">
      <c r="A72" s="313" t="s">
        <v>470</v>
      </c>
      <c r="B72" s="304">
        <v>2.3099999999999999E-2</v>
      </c>
      <c r="C72" s="304">
        <v>4.0800000000000003E-2</v>
      </c>
      <c r="D72" s="348">
        <v>3.85E-2</v>
      </c>
      <c r="E72" s="295">
        <v>146022597.40000001</v>
      </c>
      <c r="F72" s="295">
        <v>146022597.40000001</v>
      </c>
      <c r="G72" s="295">
        <v>146022597.40000001</v>
      </c>
      <c r="H72" s="295">
        <v>146022597.40000001</v>
      </c>
      <c r="I72" s="295">
        <v>146022597.40000001</v>
      </c>
      <c r="J72" s="295">
        <v>147641582.65000001</v>
      </c>
      <c r="K72" s="295">
        <v>148544066.965</v>
      </c>
      <c r="L72" s="295">
        <v>147927566.03</v>
      </c>
      <c r="M72" s="295">
        <v>148177566.03</v>
      </c>
      <c r="N72" s="295">
        <v>148452455.5</v>
      </c>
      <c r="O72" s="295">
        <v>148727344.97</v>
      </c>
      <c r="P72" s="295">
        <v>149027344.97</v>
      </c>
      <c r="Q72" s="295">
        <f t="shared" si="11"/>
        <v>1768610914.115</v>
      </c>
      <c r="R72" s="295">
        <v>149177344.97</v>
      </c>
      <c r="S72" s="295">
        <v>149177344.97</v>
      </c>
      <c r="T72" s="295">
        <v>149177344.97</v>
      </c>
      <c r="U72" s="295">
        <v>149177344.97</v>
      </c>
      <c r="V72" s="295">
        <v>149177344.97</v>
      </c>
      <c r="W72" s="295">
        <v>149177344.97</v>
      </c>
      <c r="X72" s="295">
        <v>149177344.97</v>
      </c>
      <c r="Y72" s="295">
        <v>149177344.97</v>
      </c>
      <c r="Z72" s="295">
        <v>149177344.97</v>
      </c>
      <c r="AA72" s="295">
        <v>149177344.97</v>
      </c>
      <c r="AB72" s="295">
        <v>149177344.97</v>
      </c>
      <c r="AC72" s="295">
        <v>149177344.97</v>
      </c>
      <c r="AD72" s="295">
        <f t="shared" si="12"/>
        <v>1790128139.6400001</v>
      </c>
      <c r="AE72" s="295"/>
      <c r="AF72" s="319">
        <v>281093.5</v>
      </c>
      <c r="AG72" s="319">
        <v>281093.5</v>
      </c>
      <c r="AH72" s="319">
        <v>281093.5</v>
      </c>
      <c r="AI72" s="319">
        <v>281093.5</v>
      </c>
      <c r="AJ72" s="319">
        <v>281093.5</v>
      </c>
      <c r="AK72" s="319">
        <v>284210.03999999998</v>
      </c>
      <c r="AL72" s="319">
        <f t="shared" si="9"/>
        <v>285947.33</v>
      </c>
      <c r="AM72" s="319">
        <f t="shared" si="9"/>
        <v>284760.56</v>
      </c>
      <c r="AN72" s="319">
        <f t="shared" si="9"/>
        <v>285241.81</v>
      </c>
      <c r="AO72" s="319">
        <f t="shared" si="8"/>
        <v>285770.98</v>
      </c>
      <c r="AP72" s="319">
        <f t="shared" si="8"/>
        <v>286300.14</v>
      </c>
      <c r="AQ72" s="319">
        <f t="shared" si="8"/>
        <v>286877.64</v>
      </c>
      <c r="AR72" s="295">
        <f t="shared" si="13"/>
        <v>3404576.0000000005</v>
      </c>
      <c r="AS72" s="319">
        <f t="shared" si="7"/>
        <v>478610.65</v>
      </c>
      <c r="AT72" s="319">
        <f t="shared" si="7"/>
        <v>478610.65</v>
      </c>
      <c r="AU72" s="319">
        <f t="shared" si="7"/>
        <v>478610.65</v>
      </c>
      <c r="AV72" s="319">
        <f t="shared" si="7"/>
        <v>478610.65</v>
      </c>
      <c r="AW72" s="319">
        <f t="shared" si="7"/>
        <v>478610.65</v>
      </c>
      <c r="AX72" s="319">
        <f t="shared" si="7"/>
        <v>478610.65</v>
      </c>
      <c r="AY72" s="319">
        <f t="shared" si="10"/>
        <v>478610.65</v>
      </c>
      <c r="AZ72" s="319">
        <f t="shared" si="10"/>
        <v>478610.65</v>
      </c>
      <c r="BA72" s="319">
        <f t="shared" si="10"/>
        <v>478610.65</v>
      </c>
      <c r="BB72" s="319">
        <f t="shared" si="10"/>
        <v>478610.65</v>
      </c>
      <c r="BC72" s="319">
        <f t="shared" si="10"/>
        <v>478610.65</v>
      </c>
      <c r="BD72" s="319">
        <f t="shared" si="10"/>
        <v>478610.65</v>
      </c>
      <c r="BE72" s="295">
        <f t="shared" si="14"/>
        <v>5743327.8000000007</v>
      </c>
      <c r="BF72" s="319">
        <f t="shared" si="15"/>
        <v>5743327.8000000007</v>
      </c>
      <c r="BG72" s="319"/>
      <c r="BH72" s="319"/>
      <c r="BI72" s="319"/>
      <c r="BJ72" s="319"/>
      <c r="BK72" s="319"/>
      <c r="BL72" s="319"/>
      <c r="BM72" s="319"/>
      <c r="BN72" s="319"/>
      <c r="BO72" s="319"/>
      <c r="BP72" s="319"/>
      <c r="BQ72" s="319"/>
      <c r="BR72" s="319"/>
      <c r="BS72" s="319"/>
      <c r="BT72" s="319"/>
      <c r="BU72" s="319"/>
      <c r="BV72" s="319"/>
      <c r="BW72" s="319"/>
      <c r="BX72" s="319"/>
      <c r="BY72" s="319"/>
      <c r="BZ72" s="319"/>
      <c r="CA72" s="319"/>
      <c r="CB72" s="319"/>
      <c r="CC72" s="319"/>
      <c r="CD72" s="319"/>
      <c r="CE72" s="319"/>
    </row>
    <row r="73" spans="1:83" x14ac:dyDescent="0.3">
      <c r="A73" s="313" t="s">
        <v>471</v>
      </c>
      <c r="B73" s="304">
        <v>2.3099999999999999E-2</v>
      </c>
      <c r="C73" s="304">
        <v>4.0800000000000003E-2</v>
      </c>
      <c r="D73" s="348">
        <v>3.85E-2</v>
      </c>
      <c r="E73" s="295">
        <v>0</v>
      </c>
      <c r="F73" s="295">
        <v>0</v>
      </c>
      <c r="G73" s="295">
        <v>0</v>
      </c>
      <c r="H73" s="295">
        <v>0</v>
      </c>
      <c r="I73" s="295">
        <v>0</v>
      </c>
      <c r="J73" s="295">
        <v>0</v>
      </c>
      <c r="K73" s="295">
        <v>0</v>
      </c>
      <c r="L73" s="295">
        <v>0</v>
      </c>
      <c r="M73" s="295">
        <v>0</v>
      </c>
      <c r="N73" s="295">
        <v>0</v>
      </c>
      <c r="O73" s="295">
        <v>0</v>
      </c>
      <c r="P73" s="295">
        <v>0</v>
      </c>
      <c r="Q73" s="295">
        <f t="shared" si="11"/>
        <v>0</v>
      </c>
      <c r="R73" s="295">
        <v>0</v>
      </c>
      <c r="S73" s="295">
        <v>0</v>
      </c>
      <c r="T73" s="295">
        <v>0</v>
      </c>
      <c r="U73" s="295">
        <v>0</v>
      </c>
      <c r="V73" s="295">
        <v>0</v>
      </c>
      <c r="W73" s="295">
        <v>731500.00000000012</v>
      </c>
      <c r="X73" s="295">
        <v>1463000.0000000002</v>
      </c>
      <c r="Y73" s="295">
        <v>1463000.0000000002</v>
      </c>
      <c r="Z73" s="295">
        <v>1463000.0000000002</v>
      </c>
      <c r="AA73" s="295">
        <v>1463000.0000000002</v>
      </c>
      <c r="AB73" s="295">
        <v>1463000.0000000002</v>
      </c>
      <c r="AC73" s="295">
        <v>1463000.0000000002</v>
      </c>
      <c r="AD73" s="295">
        <f t="shared" si="12"/>
        <v>9509500.0000000019</v>
      </c>
      <c r="AE73" s="295"/>
      <c r="AF73" s="319">
        <v>0</v>
      </c>
      <c r="AG73" s="319">
        <v>0</v>
      </c>
      <c r="AH73" s="319">
        <v>0</v>
      </c>
      <c r="AI73" s="319">
        <v>0</v>
      </c>
      <c r="AJ73" s="319">
        <v>0</v>
      </c>
      <c r="AK73" s="319">
        <v>0</v>
      </c>
      <c r="AL73" s="319">
        <f t="shared" si="9"/>
        <v>0</v>
      </c>
      <c r="AM73" s="319">
        <f t="shared" si="9"/>
        <v>0</v>
      </c>
      <c r="AN73" s="319">
        <f t="shared" si="9"/>
        <v>0</v>
      </c>
      <c r="AO73" s="319">
        <f t="shared" si="8"/>
        <v>0</v>
      </c>
      <c r="AP73" s="319">
        <f t="shared" si="8"/>
        <v>0</v>
      </c>
      <c r="AQ73" s="319">
        <f t="shared" si="8"/>
        <v>0</v>
      </c>
      <c r="AR73" s="295">
        <f t="shared" si="13"/>
        <v>0</v>
      </c>
      <c r="AS73" s="319">
        <f t="shared" si="7"/>
        <v>0</v>
      </c>
      <c r="AT73" s="319">
        <f t="shared" si="7"/>
        <v>0</v>
      </c>
      <c r="AU73" s="319">
        <f t="shared" si="7"/>
        <v>0</v>
      </c>
      <c r="AV73" s="319">
        <f t="shared" si="7"/>
        <v>0</v>
      </c>
      <c r="AW73" s="319">
        <f t="shared" si="7"/>
        <v>0</v>
      </c>
      <c r="AX73" s="319">
        <f t="shared" si="7"/>
        <v>2346.9</v>
      </c>
      <c r="AY73" s="319">
        <f t="shared" si="10"/>
        <v>4693.79</v>
      </c>
      <c r="AZ73" s="319">
        <f t="shared" si="10"/>
        <v>4693.79</v>
      </c>
      <c r="BA73" s="319">
        <f t="shared" si="10"/>
        <v>4693.79</v>
      </c>
      <c r="BB73" s="319">
        <f t="shared" si="10"/>
        <v>4693.79</v>
      </c>
      <c r="BC73" s="319">
        <f t="shared" si="10"/>
        <v>4693.79</v>
      </c>
      <c r="BD73" s="319">
        <f t="shared" si="10"/>
        <v>4693.79</v>
      </c>
      <c r="BE73" s="295">
        <f t="shared" si="14"/>
        <v>30509.640000000003</v>
      </c>
      <c r="BF73" s="319">
        <f t="shared" si="15"/>
        <v>30509.640000000003</v>
      </c>
      <c r="BG73" s="319"/>
      <c r="BH73" s="319"/>
      <c r="BI73" s="319"/>
      <c r="BJ73" s="319"/>
      <c r="BK73" s="319"/>
      <c r="BL73" s="319"/>
      <c r="BM73" s="319"/>
      <c r="BN73" s="319"/>
      <c r="BO73" s="319"/>
      <c r="BP73" s="319"/>
      <c r="BQ73" s="319"/>
      <c r="BR73" s="319"/>
      <c r="BS73" s="319"/>
      <c r="BT73" s="319"/>
      <c r="BU73" s="319"/>
      <c r="BV73" s="319"/>
      <c r="BW73" s="319"/>
      <c r="BX73" s="319"/>
      <c r="BY73" s="319"/>
      <c r="BZ73" s="319"/>
      <c r="CA73" s="319"/>
      <c r="CB73" s="319"/>
      <c r="CC73" s="319"/>
      <c r="CD73" s="319"/>
      <c r="CE73" s="319"/>
    </row>
    <row r="74" spans="1:83" x14ac:dyDescent="0.3">
      <c r="A74" s="313" t="s">
        <v>472</v>
      </c>
      <c r="B74" s="304">
        <v>3.4499999999999996E-2</v>
      </c>
      <c r="C74" s="304">
        <v>3.8600000000000002E-2</v>
      </c>
      <c r="D74" s="348">
        <v>3.6200000000000003E-2</v>
      </c>
      <c r="E74" s="295">
        <v>118469648.72</v>
      </c>
      <c r="F74" s="295">
        <v>118478765.09999999</v>
      </c>
      <c r="G74" s="295">
        <v>118478765.09999999</v>
      </c>
      <c r="H74" s="295">
        <v>118447520.47</v>
      </c>
      <c r="I74" s="295">
        <v>118416275.83</v>
      </c>
      <c r="J74" s="295">
        <v>118416275.83</v>
      </c>
      <c r="K74" s="295">
        <v>118627539.575</v>
      </c>
      <c r="L74" s="295">
        <v>118826090.81999999</v>
      </c>
      <c r="M74" s="295">
        <v>118735965.30999999</v>
      </c>
      <c r="N74" s="295">
        <v>118446638.83499999</v>
      </c>
      <c r="O74" s="295">
        <v>118228329.86999999</v>
      </c>
      <c r="P74" s="295">
        <v>117969284.36999999</v>
      </c>
      <c r="Q74" s="295">
        <f t="shared" si="11"/>
        <v>1421541099.8299999</v>
      </c>
      <c r="R74" s="295">
        <v>116829466.36999999</v>
      </c>
      <c r="S74" s="295">
        <v>116543247.86999999</v>
      </c>
      <c r="T74" s="295">
        <v>116257453.86999999</v>
      </c>
      <c r="U74" s="295">
        <v>116233568.86999999</v>
      </c>
      <c r="V74" s="295">
        <v>116120855.36999999</v>
      </c>
      <c r="W74" s="295">
        <v>115805835.86999999</v>
      </c>
      <c r="X74" s="295">
        <v>115584421.86999999</v>
      </c>
      <c r="Y74" s="295">
        <v>115325376.36999999</v>
      </c>
      <c r="Z74" s="295">
        <v>114900429.86999999</v>
      </c>
      <c r="AA74" s="295">
        <v>114696332.36999999</v>
      </c>
      <c r="AB74" s="295">
        <v>114439695.36999999</v>
      </c>
      <c r="AC74" s="295">
        <v>114206007.36999999</v>
      </c>
      <c r="AD74" s="295">
        <f t="shared" si="12"/>
        <v>1386942691.4399996</v>
      </c>
      <c r="AE74" s="295"/>
      <c r="AF74" s="319">
        <v>340600.24</v>
      </c>
      <c r="AG74" s="319">
        <v>340626.45</v>
      </c>
      <c r="AH74" s="319">
        <v>340626.45</v>
      </c>
      <c r="AI74" s="319">
        <v>340536.62</v>
      </c>
      <c r="AJ74" s="319">
        <v>340446.79000000004</v>
      </c>
      <c r="AK74" s="319">
        <v>340446.79000000004</v>
      </c>
      <c r="AL74" s="319">
        <f t="shared" si="9"/>
        <v>341054.18</v>
      </c>
      <c r="AM74" s="319">
        <f t="shared" si="9"/>
        <v>341625.01</v>
      </c>
      <c r="AN74" s="319">
        <f t="shared" si="9"/>
        <v>341365.9</v>
      </c>
      <c r="AO74" s="319">
        <f t="shared" si="8"/>
        <v>340534.09</v>
      </c>
      <c r="AP74" s="319">
        <f t="shared" si="8"/>
        <v>339906.45</v>
      </c>
      <c r="AQ74" s="319">
        <f t="shared" si="8"/>
        <v>339161.69</v>
      </c>
      <c r="AR74" s="295">
        <f t="shared" si="13"/>
        <v>4086930.66</v>
      </c>
      <c r="AS74" s="319">
        <f t="shared" si="7"/>
        <v>352435.56</v>
      </c>
      <c r="AT74" s="319">
        <f t="shared" si="7"/>
        <v>351572.13</v>
      </c>
      <c r="AU74" s="319">
        <f t="shared" si="7"/>
        <v>350709.99</v>
      </c>
      <c r="AV74" s="319">
        <f t="shared" si="7"/>
        <v>350637.93</v>
      </c>
      <c r="AW74" s="319">
        <f t="shared" si="7"/>
        <v>350297.91</v>
      </c>
      <c r="AX74" s="319">
        <f t="shared" si="7"/>
        <v>349347.6</v>
      </c>
      <c r="AY74" s="319">
        <f t="shared" si="10"/>
        <v>348679.67</v>
      </c>
      <c r="AZ74" s="319">
        <f t="shared" si="10"/>
        <v>347898.22</v>
      </c>
      <c r="BA74" s="319">
        <f t="shared" si="10"/>
        <v>346616.3</v>
      </c>
      <c r="BB74" s="319">
        <f t="shared" si="10"/>
        <v>346000.6</v>
      </c>
      <c r="BC74" s="319">
        <f t="shared" si="10"/>
        <v>345226.41</v>
      </c>
      <c r="BD74" s="319">
        <f t="shared" si="10"/>
        <v>344521.46</v>
      </c>
      <c r="BE74" s="295">
        <f t="shared" si="14"/>
        <v>4183943.78</v>
      </c>
      <c r="BF74" s="319"/>
      <c r="BG74" s="319"/>
      <c r="BH74" s="319"/>
      <c r="BI74" s="319"/>
      <c r="BJ74" s="319"/>
      <c r="BK74" s="319"/>
      <c r="BL74" s="319"/>
      <c r="BM74" s="319"/>
      <c r="BN74" s="319"/>
      <c r="BO74" s="319"/>
      <c r="BP74" s="319"/>
      <c r="BQ74" s="319"/>
      <c r="BR74" s="319"/>
      <c r="BS74" s="319"/>
      <c r="BT74" s="319"/>
      <c r="BU74" s="319"/>
      <c r="BV74" s="319"/>
      <c r="BW74" s="319"/>
      <c r="BX74" s="319"/>
      <c r="BY74" s="319"/>
      <c r="BZ74" s="319"/>
      <c r="CA74" s="319"/>
      <c r="CB74" s="319"/>
      <c r="CC74" s="319"/>
      <c r="CD74" s="319"/>
      <c r="CE74" s="319"/>
    </row>
    <row r="75" spans="1:83" x14ac:dyDescent="0.3">
      <c r="A75" s="313" t="s">
        <v>473</v>
      </c>
      <c r="B75" s="304">
        <v>3.4499999999999996E-2</v>
      </c>
      <c r="C75" s="304">
        <v>3.8600000000000002E-2</v>
      </c>
      <c r="D75" s="348">
        <v>3.6200000000000003E-2</v>
      </c>
      <c r="E75" s="295">
        <v>0</v>
      </c>
      <c r="F75" s="295">
        <v>0</v>
      </c>
      <c r="G75" s="295">
        <v>0</v>
      </c>
      <c r="H75" s="295">
        <v>0</v>
      </c>
      <c r="I75" s="295">
        <v>0</v>
      </c>
      <c r="J75" s="295">
        <v>0</v>
      </c>
      <c r="K75" s="295">
        <v>0</v>
      </c>
      <c r="L75" s="295">
        <v>0</v>
      </c>
      <c r="M75" s="295">
        <v>0</v>
      </c>
      <c r="N75" s="295">
        <v>0</v>
      </c>
      <c r="O75" s="295">
        <v>0</v>
      </c>
      <c r="P75" s="295">
        <v>0</v>
      </c>
      <c r="Q75" s="295">
        <f t="shared" si="11"/>
        <v>0</v>
      </c>
      <c r="R75" s="295">
        <v>1847520.99</v>
      </c>
      <c r="S75" s="295">
        <v>1847520.99</v>
      </c>
      <c r="T75" s="295">
        <v>1847520.99</v>
      </c>
      <c r="U75" s="295">
        <v>1847520.99</v>
      </c>
      <c r="V75" s="295">
        <v>1847520.99</v>
      </c>
      <c r="W75" s="295">
        <v>1847520.99</v>
      </c>
      <c r="X75" s="295">
        <v>1847520.99</v>
      </c>
      <c r="Y75" s="295">
        <v>1847520.99</v>
      </c>
      <c r="Z75" s="295">
        <v>1847520.99</v>
      </c>
      <c r="AA75" s="295">
        <v>1847520.99</v>
      </c>
      <c r="AB75" s="295">
        <v>1847520.99</v>
      </c>
      <c r="AC75" s="295">
        <v>1847520.99</v>
      </c>
      <c r="AD75" s="295">
        <f t="shared" si="12"/>
        <v>22170251.879999995</v>
      </c>
      <c r="AE75" s="295"/>
      <c r="AF75" s="319">
        <v>0</v>
      </c>
      <c r="AG75" s="319">
        <v>0</v>
      </c>
      <c r="AH75" s="319">
        <v>0</v>
      </c>
      <c r="AI75" s="319">
        <v>0</v>
      </c>
      <c r="AJ75" s="319">
        <v>0</v>
      </c>
      <c r="AK75" s="319">
        <v>0</v>
      </c>
      <c r="AL75" s="319">
        <f t="shared" si="9"/>
        <v>0</v>
      </c>
      <c r="AM75" s="319">
        <f t="shared" si="9"/>
        <v>0</v>
      </c>
      <c r="AN75" s="319">
        <f t="shared" si="9"/>
        <v>0</v>
      </c>
      <c r="AO75" s="319">
        <f t="shared" si="8"/>
        <v>0</v>
      </c>
      <c r="AP75" s="319">
        <f t="shared" si="8"/>
        <v>0</v>
      </c>
      <c r="AQ75" s="319">
        <f t="shared" si="8"/>
        <v>0</v>
      </c>
      <c r="AR75" s="295">
        <f t="shared" si="13"/>
        <v>0</v>
      </c>
      <c r="AS75" s="319">
        <f t="shared" si="7"/>
        <v>5573.35</v>
      </c>
      <c r="AT75" s="319">
        <f t="shared" si="7"/>
        <v>5573.35</v>
      </c>
      <c r="AU75" s="319">
        <f t="shared" si="7"/>
        <v>5573.35</v>
      </c>
      <c r="AV75" s="319">
        <f t="shared" si="7"/>
        <v>5573.35</v>
      </c>
      <c r="AW75" s="319">
        <f t="shared" si="7"/>
        <v>5573.35</v>
      </c>
      <c r="AX75" s="319">
        <f t="shared" si="7"/>
        <v>5573.35</v>
      </c>
      <c r="AY75" s="319">
        <f t="shared" si="10"/>
        <v>5573.35</v>
      </c>
      <c r="AZ75" s="319">
        <f t="shared" si="10"/>
        <v>5573.35</v>
      </c>
      <c r="BA75" s="319">
        <f t="shared" si="10"/>
        <v>5573.35</v>
      </c>
      <c r="BB75" s="319">
        <f t="shared" si="10"/>
        <v>5573.35</v>
      </c>
      <c r="BC75" s="319">
        <f t="shared" si="10"/>
        <v>5573.35</v>
      </c>
      <c r="BD75" s="319">
        <f t="shared" si="10"/>
        <v>5573.35</v>
      </c>
      <c r="BE75" s="295">
        <f t="shared" si="14"/>
        <v>66880.2</v>
      </c>
      <c r="BF75" s="319">
        <f>BE75</f>
        <v>66880.2</v>
      </c>
      <c r="BG75" s="319"/>
      <c r="BH75" s="319"/>
      <c r="BI75" s="319"/>
      <c r="BJ75" s="319"/>
      <c r="BK75" s="319"/>
      <c r="BL75" s="319"/>
      <c r="BM75" s="319"/>
      <c r="BN75" s="319"/>
      <c r="BO75" s="319"/>
      <c r="BP75" s="319"/>
      <c r="BQ75" s="319"/>
      <c r="BR75" s="319"/>
      <c r="BS75" s="319"/>
      <c r="BT75" s="319"/>
      <c r="BU75" s="319"/>
      <c r="BV75" s="319"/>
      <c r="BW75" s="319"/>
      <c r="BX75" s="319"/>
      <c r="BY75" s="319"/>
      <c r="BZ75" s="319"/>
      <c r="CA75" s="319"/>
      <c r="CB75" s="319"/>
      <c r="CC75" s="319"/>
      <c r="CD75" s="319"/>
      <c r="CE75" s="319"/>
    </row>
    <row r="76" spans="1:83" x14ac:dyDescent="0.3">
      <c r="A76" s="313" t="s">
        <v>474</v>
      </c>
      <c r="B76" s="304">
        <v>3.56E-2</v>
      </c>
      <c r="C76" s="304">
        <v>3.4999999999999996E-2</v>
      </c>
      <c r="D76" s="348">
        <v>3.27E-2</v>
      </c>
      <c r="E76" s="295">
        <v>253768413.34999999</v>
      </c>
      <c r="F76" s="295">
        <v>253835164.5</v>
      </c>
      <c r="G76" s="295">
        <v>253845273.81</v>
      </c>
      <c r="H76" s="295">
        <v>253933709.30000001</v>
      </c>
      <c r="I76" s="295">
        <v>254012035.47</v>
      </c>
      <c r="J76" s="295">
        <v>253953086.31</v>
      </c>
      <c r="K76" s="295">
        <v>253894137.15000001</v>
      </c>
      <c r="L76" s="295">
        <v>253942291.41499999</v>
      </c>
      <c r="M76" s="295">
        <v>253990445.68000001</v>
      </c>
      <c r="N76" s="295">
        <v>253990445.68000001</v>
      </c>
      <c r="O76" s="295">
        <v>253990445.68000001</v>
      </c>
      <c r="P76" s="295">
        <v>253990445.68000001</v>
      </c>
      <c r="Q76" s="295">
        <f t="shared" si="11"/>
        <v>3047145894.0249996</v>
      </c>
      <c r="R76" s="295">
        <v>253990445.68000001</v>
      </c>
      <c r="S76" s="295">
        <v>253990445.68000001</v>
      </c>
      <c r="T76" s="295">
        <v>253990445.68000001</v>
      </c>
      <c r="U76" s="295">
        <v>253990445.68000001</v>
      </c>
      <c r="V76" s="295">
        <v>253990445.68000001</v>
      </c>
      <c r="W76" s="295">
        <v>253990445.68000001</v>
      </c>
      <c r="X76" s="295">
        <v>253990445.68000001</v>
      </c>
      <c r="Y76" s="295">
        <v>253990445.68000001</v>
      </c>
      <c r="Z76" s="295">
        <v>253990445.68000001</v>
      </c>
      <c r="AA76" s="295">
        <v>253990445.68000001</v>
      </c>
      <c r="AB76" s="295">
        <v>253990445.68000001</v>
      </c>
      <c r="AC76" s="295">
        <v>253990445.68000001</v>
      </c>
      <c r="AD76" s="295">
        <f t="shared" si="12"/>
        <v>3047885348.1599998</v>
      </c>
      <c r="AE76" s="295"/>
      <c r="AF76" s="319">
        <v>752846.29</v>
      </c>
      <c r="AG76" s="319">
        <v>753044.32</v>
      </c>
      <c r="AH76" s="319">
        <v>753074.31</v>
      </c>
      <c r="AI76" s="319">
        <v>753336.66999999993</v>
      </c>
      <c r="AJ76" s="319">
        <v>753569.04</v>
      </c>
      <c r="AK76" s="319">
        <v>753394.15999999992</v>
      </c>
      <c r="AL76" s="319">
        <f t="shared" si="9"/>
        <v>753219.27</v>
      </c>
      <c r="AM76" s="319">
        <f t="shared" si="9"/>
        <v>753362.13</v>
      </c>
      <c r="AN76" s="319">
        <f t="shared" si="9"/>
        <v>753504.99</v>
      </c>
      <c r="AO76" s="319">
        <f t="shared" si="8"/>
        <v>753504.99</v>
      </c>
      <c r="AP76" s="319">
        <f t="shared" si="8"/>
        <v>753504.99</v>
      </c>
      <c r="AQ76" s="319">
        <f t="shared" si="8"/>
        <v>753504.99</v>
      </c>
      <c r="AR76" s="295">
        <f t="shared" si="13"/>
        <v>9039866.1500000004</v>
      </c>
      <c r="AS76" s="319">
        <f t="shared" si="7"/>
        <v>692123.96</v>
      </c>
      <c r="AT76" s="319">
        <f t="shared" si="7"/>
        <v>692123.96</v>
      </c>
      <c r="AU76" s="319">
        <f t="shared" si="7"/>
        <v>692123.96</v>
      </c>
      <c r="AV76" s="319">
        <f t="shared" si="7"/>
        <v>692123.96</v>
      </c>
      <c r="AW76" s="319">
        <f t="shared" si="7"/>
        <v>692123.96</v>
      </c>
      <c r="AX76" s="319">
        <f t="shared" si="7"/>
        <v>692123.96</v>
      </c>
      <c r="AY76" s="319">
        <f t="shared" si="10"/>
        <v>692123.96</v>
      </c>
      <c r="AZ76" s="319">
        <f t="shared" si="10"/>
        <v>692123.96</v>
      </c>
      <c r="BA76" s="319">
        <f t="shared" si="10"/>
        <v>692123.96</v>
      </c>
      <c r="BB76" s="319">
        <f t="shared" si="10"/>
        <v>692123.96</v>
      </c>
      <c r="BC76" s="319">
        <f t="shared" si="10"/>
        <v>692123.96</v>
      </c>
      <c r="BD76" s="319">
        <f t="shared" si="10"/>
        <v>692123.96</v>
      </c>
      <c r="BE76" s="295">
        <f t="shared" si="14"/>
        <v>8305487.5199999996</v>
      </c>
      <c r="BF76" s="319"/>
      <c r="BG76" s="319"/>
      <c r="BH76" s="319"/>
      <c r="BI76" s="319"/>
      <c r="BJ76" s="319"/>
      <c r="BK76" s="319"/>
      <c r="BL76" s="319"/>
      <c r="BM76" s="319"/>
      <c r="BN76" s="319"/>
      <c r="BO76" s="319"/>
      <c r="BP76" s="319"/>
      <c r="BQ76" s="319"/>
      <c r="BR76" s="319"/>
      <c r="BS76" s="319"/>
      <c r="BT76" s="319"/>
      <c r="BU76" s="319"/>
      <c r="BV76" s="319"/>
      <c r="BW76" s="319"/>
      <c r="BX76" s="319"/>
      <c r="BY76" s="319"/>
      <c r="BZ76" s="319"/>
      <c r="CA76" s="319"/>
      <c r="CB76" s="319"/>
      <c r="CC76" s="319"/>
      <c r="CD76" s="319"/>
      <c r="CE76" s="319"/>
    </row>
    <row r="77" spans="1:83" x14ac:dyDescent="0.3">
      <c r="A77" s="313" t="s">
        <v>475</v>
      </c>
      <c r="B77" s="304">
        <v>3.56E-2</v>
      </c>
      <c r="C77" s="304">
        <v>3.4999999999999996E-2</v>
      </c>
      <c r="D77" s="348">
        <v>3.27E-2</v>
      </c>
      <c r="E77" s="295">
        <v>0</v>
      </c>
      <c r="F77" s="295">
        <v>0</v>
      </c>
      <c r="G77" s="295">
        <v>0</v>
      </c>
      <c r="H77" s="295">
        <v>0</v>
      </c>
      <c r="I77" s="295">
        <v>0</v>
      </c>
      <c r="J77" s="295">
        <v>0</v>
      </c>
      <c r="K77" s="295">
        <v>0</v>
      </c>
      <c r="L77" s="295">
        <v>0</v>
      </c>
      <c r="M77" s="295">
        <v>0</v>
      </c>
      <c r="N77" s="295">
        <v>0</v>
      </c>
      <c r="O77" s="295">
        <v>0</v>
      </c>
      <c r="P77" s="295">
        <v>0</v>
      </c>
      <c r="Q77" s="295">
        <f t="shared" si="11"/>
        <v>0</v>
      </c>
      <c r="R77" s="295">
        <v>2112770.9900000002</v>
      </c>
      <c r="S77" s="295">
        <v>2112770.9900000002</v>
      </c>
      <c r="T77" s="295">
        <v>2112770.9900000002</v>
      </c>
      <c r="U77" s="295">
        <v>2112770.9900000002</v>
      </c>
      <c r="V77" s="295">
        <v>2112770.9900000002</v>
      </c>
      <c r="W77" s="295">
        <v>2112770.9900000002</v>
      </c>
      <c r="X77" s="295">
        <v>2112770.9900000002</v>
      </c>
      <c r="Y77" s="295">
        <v>2112770.9900000002</v>
      </c>
      <c r="Z77" s="295">
        <v>2112770.9900000002</v>
      </c>
      <c r="AA77" s="295">
        <v>2112770.9900000002</v>
      </c>
      <c r="AB77" s="295">
        <v>2112770.9900000002</v>
      </c>
      <c r="AC77" s="295">
        <v>2112770.9900000002</v>
      </c>
      <c r="AD77" s="295">
        <f t="shared" si="12"/>
        <v>25353251.88000001</v>
      </c>
      <c r="AE77" s="295"/>
      <c r="AF77" s="319">
        <v>0</v>
      </c>
      <c r="AG77" s="319">
        <v>0</v>
      </c>
      <c r="AH77" s="319">
        <v>0</v>
      </c>
      <c r="AI77" s="319">
        <v>0</v>
      </c>
      <c r="AJ77" s="319">
        <v>0</v>
      </c>
      <c r="AK77" s="319">
        <v>0</v>
      </c>
      <c r="AL77" s="319">
        <f t="shared" si="9"/>
        <v>0</v>
      </c>
      <c r="AM77" s="319">
        <f t="shared" si="9"/>
        <v>0</v>
      </c>
      <c r="AN77" s="319">
        <f t="shared" si="9"/>
        <v>0</v>
      </c>
      <c r="AO77" s="319">
        <f t="shared" si="8"/>
        <v>0</v>
      </c>
      <c r="AP77" s="319">
        <f t="shared" si="8"/>
        <v>0</v>
      </c>
      <c r="AQ77" s="319">
        <f t="shared" si="8"/>
        <v>0</v>
      </c>
      <c r="AR77" s="295">
        <f t="shared" si="13"/>
        <v>0</v>
      </c>
      <c r="AS77" s="319">
        <f t="shared" si="7"/>
        <v>5757.3</v>
      </c>
      <c r="AT77" s="319">
        <f t="shared" si="7"/>
        <v>5757.3</v>
      </c>
      <c r="AU77" s="319">
        <f t="shared" si="7"/>
        <v>5757.3</v>
      </c>
      <c r="AV77" s="319">
        <f t="shared" si="7"/>
        <v>5757.3</v>
      </c>
      <c r="AW77" s="319">
        <f t="shared" si="7"/>
        <v>5757.3</v>
      </c>
      <c r="AX77" s="319">
        <f t="shared" si="7"/>
        <v>5757.3</v>
      </c>
      <c r="AY77" s="319">
        <f t="shared" si="10"/>
        <v>5757.3</v>
      </c>
      <c r="AZ77" s="319">
        <f t="shared" si="10"/>
        <v>5757.3</v>
      </c>
      <c r="BA77" s="319">
        <f t="shared" si="10"/>
        <v>5757.3</v>
      </c>
      <c r="BB77" s="319">
        <f t="shared" si="10"/>
        <v>5757.3</v>
      </c>
      <c r="BC77" s="319">
        <f t="shared" si="10"/>
        <v>5757.3</v>
      </c>
      <c r="BD77" s="319">
        <f t="shared" si="10"/>
        <v>5757.3</v>
      </c>
      <c r="BE77" s="295">
        <f t="shared" si="14"/>
        <v>69087.60000000002</v>
      </c>
      <c r="BF77" s="319">
        <f>BE77</f>
        <v>69087.60000000002</v>
      </c>
      <c r="BG77" s="319"/>
      <c r="BH77" s="319"/>
      <c r="BI77" s="319"/>
      <c r="BJ77" s="319"/>
      <c r="BK77" s="319"/>
      <c r="BL77" s="319"/>
      <c r="BM77" s="319"/>
      <c r="BN77" s="319"/>
      <c r="BO77" s="319"/>
      <c r="BP77" s="319"/>
      <c r="BQ77" s="319"/>
      <c r="BR77" s="319"/>
      <c r="BS77" s="319"/>
      <c r="BT77" s="319"/>
      <c r="BU77" s="319"/>
      <c r="BV77" s="319"/>
      <c r="BW77" s="319"/>
      <c r="BX77" s="319"/>
      <c r="BY77" s="319"/>
      <c r="BZ77" s="319"/>
      <c r="CA77" s="319"/>
      <c r="CB77" s="319"/>
      <c r="CC77" s="319"/>
      <c r="CD77" s="319"/>
      <c r="CE77" s="319"/>
    </row>
    <row r="78" spans="1:83" x14ac:dyDescent="0.3">
      <c r="A78" s="313" t="s">
        <v>476</v>
      </c>
      <c r="B78" s="304">
        <v>0</v>
      </c>
      <c r="C78" s="304">
        <v>0</v>
      </c>
      <c r="D78" s="304">
        <v>0</v>
      </c>
      <c r="E78" s="295">
        <v>152243.76</v>
      </c>
      <c r="F78" s="295">
        <v>152243.76</v>
      </c>
      <c r="G78" s="295">
        <v>152243.76</v>
      </c>
      <c r="H78" s="295">
        <v>152243.76</v>
      </c>
      <c r="I78" s="295">
        <v>152243.76</v>
      </c>
      <c r="J78" s="295">
        <v>152243.76</v>
      </c>
      <c r="K78" s="295">
        <v>152243.76</v>
      </c>
      <c r="L78" s="295">
        <v>152243.76</v>
      </c>
      <c r="M78" s="295">
        <v>152243.76</v>
      </c>
      <c r="N78" s="295">
        <v>152243.76</v>
      </c>
      <c r="O78" s="295">
        <v>152243.76</v>
      </c>
      <c r="P78" s="295">
        <v>152243.76</v>
      </c>
      <c r="Q78" s="295">
        <f t="shared" si="11"/>
        <v>1826925.12</v>
      </c>
      <c r="R78" s="295">
        <v>152243.76</v>
      </c>
      <c r="S78" s="295">
        <v>152243.76</v>
      </c>
      <c r="T78" s="295">
        <v>152243.76</v>
      </c>
      <c r="U78" s="295">
        <v>152243.76</v>
      </c>
      <c r="V78" s="295">
        <v>152243.76</v>
      </c>
      <c r="W78" s="295">
        <v>152243.76</v>
      </c>
      <c r="X78" s="295">
        <v>152243.76</v>
      </c>
      <c r="Y78" s="295">
        <v>152243.76</v>
      </c>
      <c r="Z78" s="295">
        <v>152243.76</v>
      </c>
      <c r="AA78" s="295">
        <v>152243.76</v>
      </c>
      <c r="AB78" s="295">
        <v>152243.76</v>
      </c>
      <c r="AC78" s="295">
        <v>152243.76</v>
      </c>
      <c r="AD78" s="295">
        <f t="shared" si="12"/>
        <v>1826925.12</v>
      </c>
      <c r="AE78" s="295"/>
      <c r="AF78" s="319">
        <v>0</v>
      </c>
      <c r="AG78" s="319">
        <v>0</v>
      </c>
      <c r="AH78" s="319">
        <v>0</v>
      </c>
      <c r="AI78" s="319">
        <v>0</v>
      </c>
      <c r="AJ78" s="319">
        <v>0</v>
      </c>
      <c r="AK78" s="319">
        <v>0</v>
      </c>
      <c r="AL78" s="319">
        <f t="shared" si="9"/>
        <v>0</v>
      </c>
      <c r="AM78" s="319">
        <f t="shared" si="9"/>
        <v>0</v>
      </c>
      <c r="AN78" s="319">
        <f t="shared" si="9"/>
        <v>0</v>
      </c>
      <c r="AO78" s="319">
        <f t="shared" si="8"/>
        <v>0</v>
      </c>
      <c r="AP78" s="319">
        <f t="shared" si="8"/>
        <v>0</v>
      </c>
      <c r="AQ78" s="319">
        <f t="shared" si="8"/>
        <v>0</v>
      </c>
      <c r="AR78" s="295">
        <f t="shared" si="13"/>
        <v>0</v>
      </c>
      <c r="AS78" s="319">
        <f t="shared" si="7"/>
        <v>0</v>
      </c>
      <c r="AT78" s="319">
        <f t="shared" si="7"/>
        <v>0</v>
      </c>
      <c r="AU78" s="319">
        <f t="shared" si="7"/>
        <v>0</v>
      </c>
      <c r="AV78" s="319">
        <f t="shared" si="7"/>
        <v>0</v>
      </c>
      <c r="AW78" s="319">
        <f t="shared" si="7"/>
        <v>0</v>
      </c>
      <c r="AX78" s="319">
        <f t="shared" si="7"/>
        <v>0</v>
      </c>
      <c r="AY78" s="319">
        <f t="shared" si="10"/>
        <v>0</v>
      </c>
      <c r="AZ78" s="319">
        <f t="shared" si="10"/>
        <v>0</v>
      </c>
      <c r="BA78" s="319">
        <f t="shared" si="10"/>
        <v>0</v>
      </c>
      <c r="BB78" s="319">
        <f t="shared" si="10"/>
        <v>0</v>
      </c>
      <c r="BC78" s="319">
        <f t="shared" si="10"/>
        <v>0</v>
      </c>
      <c r="BD78" s="319">
        <f t="shared" si="10"/>
        <v>0</v>
      </c>
      <c r="BE78" s="295">
        <f t="shared" si="14"/>
        <v>0</v>
      </c>
      <c r="BF78" s="319"/>
      <c r="BG78" s="319"/>
      <c r="BH78" s="319"/>
      <c r="BI78" s="319"/>
      <c r="BJ78" s="319"/>
      <c r="BK78" s="319"/>
      <c r="BL78" s="319"/>
      <c r="BM78" s="319"/>
      <c r="BN78" s="319"/>
      <c r="BO78" s="319"/>
      <c r="BP78" s="319"/>
      <c r="BQ78" s="319"/>
      <c r="BR78" s="319"/>
      <c r="BS78" s="319"/>
      <c r="BT78" s="319"/>
      <c r="BU78" s="319"/>
      <c r="BV78" s="319"/>
      <c r="BW78" s="319"/>
      <c r="BX78" s="319"/>
      <c r="BY78" s="319"/>
      <c r="BZ78" s="319"/>
      <c r="CA78" s="319"/>
      <c r="CB78" s="319"/>
      <c r="CC78" s="319"/>
      <c r="CD78" s="319"/>
      <c r="CE78" s="319"/>
    </row>
    <row r="79" spans="1:83" x14ac:dyDescent="0.3">
      <c r="A79" s="313" t="s">
        <v>477</v>
      </c>
      <c r="B79" s="304">
        <v>0</v>
      </c>
      <c r="C79" s="304">
        <v>0</v>
      </c>
      <c r="D79" s="304">
        <v>0</v>
      </c>
      <c r="E79" s="295">
        <v>0</v>
      </c>
      <c r="F79" s="295">
        <v>0</v>
      </c>
      <c r="G79" s="295">
        <v>0</v>
      </c>
      <c r="H79" s="295">
        <v>0</v>
      </c>
      <c r="I79" s="295">
        <v>0</v>
      </c>
      <c r="J79" s="295">
        <v>0</v>
      </c>
      <c r="K79" s="295">
        <v>0</v>
      </c>
      <c r="L79" s="295">
        <v>0</v>
      </c>
      <c r="M79" s="295">
        <v>0</v>
      </c>
      <c r="N79" s="295">
        <v>0</v>
      </c>
      <c r="O79" s="295">
        <v>0</v>
      </c>
      <c r="P79" s="295">
        <v>0</v>
      </c>
      <c r="Q79" s="295">
        <f t="shared" si="11"/>
        <v>0</v>
      </c>
      <c r="R79" s="295">
        <v>1831840.98</v>
      </c>
      <c r="S79" s="295">
        <v>1831840.98</v>
      </c>
      <c r="T79" s="295">
        <v>1831840.98</v>
      </c>
      <c r="U79" s="295">
        <v>1831840.98</v>
      </c>
      <c r="V79" s="295">
        <v>1831840.98</v>
      </c>
      <c r="W79" s="295">
        <v>1831840.98</v>
      </c>
      <c r="X79" s="295">
        <v>1831840.98</v>
      </c>
      <c r="Y79" s="295">
        <v>1831840.98</v>
      </c>
      <c r="Z79" s="295">
        <v>1831840.98</v>
      </c>
      <c r="AA79" s="295">
        <v>1831840.98</v>
      </c>
      <c r="AB79" s="295">
        <v>1831840.98</v>
      </c>
      <c r="AC79" s="295">
        <v>1831840.98</v>
      </c>
      <c r="AD79" s="295">
        <f t="shared" si="12"/>
        <v>21982091.760000002</v>
      </c>
      <c r="AE79" s="295"/>
      <c r="AF79" s="319">
        <v>0</v>
      </c>
      <c r="AG79" s="319">
        <v>0</v>
      </c>
      <c r="AH79" s="319">
        <v>0</v>
      </c>
      <c r="AI79" s="319">
        <v>0</v>
      </c>
      <c r="AJ79" s="319">
        <v>0</v>
      </c>
      <c r="AK79" s="319">
        <v>0</v>
      </c>
      <c r="AL79" s="319">
        <f t="shared" si="9"/>
        <v>0</v>
      </c>
      <c r="AM79" s="319">
        <f t="shared" si="9"/>
        <v>0</v>
      </c>
      <c r="AN79" s="319">
        <f t="shared" si="9"/>
        <v>0</v>
      </c>
      <c r="AO79" s="319">
        <f t="shared" si="8"/>
        <v>0</v>
      </c>
      <c r="AP79" s="319">
        <f t="shared" si="8"/>
        <v>0</v>
      </c>
      <c r="AQ79" s="319">
        <f t="shared" si="8"/>
        <v>0</v>
      </c>
      <c r="AR79" s="295">
        <f t="shared" si="13"/>
        <v>0</v>
      </c>
      <c r="AS79" s="319">
        <f t="shared" si="7"/>
        <v>0</v>
      </c>
      <c r="AT79" s="319">
        <f t="shared" si="7"/>
        <v>0</v>
      </c>
      <c r="AU79" s="319">
        <f t="shared" si="7"/>
        <v>0</v>
      </c>
      <c r="AV79" s="319">
        <f t="shared" si="7"/>
        <v>0</v>
      </c>
      <c r="AW79" s="319">
        <f t="shared" si="7"/>
        <v>0</v>
      </c>
      <c r="AX79" s="319">
        <f t="shared" si="7"/>
        <v>0</v>
      </c>
      <c r="AY79" s="319">
        <f t="shared" si="10"/>
        <v>0</v>
      </c>
      <c r="AZ79" s="319">
        <f t="shared" si="10"/>
        <v>0</v>
      </c>
      <c r="BA79" s="319">
        <f t="shared" si="10"/>
        <v>0</v>
      </c>
      <c r="BB79" s="319">
        <f t="shared" si="10"/>
        <v>0</v>
      </c>
      <c r="BC79" s="319">
        <f t="shared" si="10"/>
        <v>0</v>
      </c>
      <c r="BD79" s="319">
        <f t="shared" si="10"/>
        <v>0</v>
      </c>
      <c r="BE79" s="295">
        <f t="shared" si="14"/>
        <v>0</v>
      </c>
      <c r="BF79" s="319"/>
      <c r="BG79" s="319"/>
      <c r="BH79" s="319"/>
      <c r="BI79" s="319"/>
      <c r="BJ79" s="319"/>
      <c r="BK79" s="319"/>
      <c r="BL79" s="319"/>
      <c r="BM79" s="319"/>
      <c r="BN79" s="319"/>
      <c r="BO79" s="319"/>
      <c r="BP79" s="319"/>
      <c r="BQ79" s="319"/>
      <c r="BR79" s="319"/>
      <c r="BS79" s="319"/>
      <c r="BT79" s="319"/>
      <c r="BU79" s="319"/>
      <c r="BV79" s="319"/>
      <c r="BW79" s="319"/>
      <c r="BX79" s="319"/>
      <c r="BY79" s="319"/>
      <c r="BZ79" s="319"/>
      <c r="CA79" s="319"/>
      <c r="CB79" s="319"/>
      <c r="CC79" s="319"/>
      <c r="CD79" s="319"/>
      <c r="CE79" s="319"/>
    </row>
    <row r="80" spans="1:83" x14ac:dyDescent="0.3">
      <c r="A80" s="313" t="s">
        <v>478</v>
      </c>
      <c r="B80" s="304">
        <v>5.5400000000000005E-2</v>
      </c>
      <c r="C80" s="304">
        <v>0</v>
      </c>
      <c r="D80" s="304">
        <v>0</v>
      </c>
      <c r="E80" s="295">
        <v>1873141.88</v>
      </c>
      <c r="F80" s="295">
        <v>1873141.88</v>
      </c>
      <c r="G80" s="295">
        <v>1873141.88</v>
      </c>
      <c r="H80" s="295">
        <v>1873141.88</v>
      </c>
      <c r="I80" s="295">
        <v>1873141.88</v>
      </c>
      <c r="J80" s="295">
        <v>1873141.88</v>
      </c>
      <c r="K80" s="295">
        <v>1873141.88</v>
      </c>
      <c r="L80" s="295">
        <v>1873141.88</v>
      </c>
      <c r="M80" s="295">
        <v>1873141.88</v>
      </c>
      <c r="N80" s="295">
        <v>1873141.88</v>
      </c>
      <c r="O80" s="295">
        <v>1873141.88</v>
      </c>
      <c r="P80" s="295">
        <v>1873141.88</v>
      </c>
      <c r="Q80" s="295">
        <f t="shared" si="11"/>
        <v>22477702.559999991</v>
      </c>
      <c r="R80" s="295">
        <f>1873141.88-R79</f>
        <v>41300.899999999907</v>
      </c>
      <c r="S80" s="295">
        <v>41300.899999999907</v>
      </c>
      <c r="T80" s="295">
        <v>41300.899999999907</v>
      </c>
      <c r="U80" s="295">
        <v>41300.899999999907</v>
      </c>
      <c r="V80" s="295">
        <v>41300.899999999907</v>
      </c>
      <c r="W80" s="295">
        <v>41300.899999999907</v>
      </c>
      <c r="X80" s="295">
        <v>41300.899999999907</v>
      </c>
      <c r="Y80" s="295">
        <v>41300.899999999907</v>
      </c>
      <c r="Z80" s="295">
        <v>41300.899999999907</v>
      </c>
      <c r="AA80" s="295">
        <v>41300.899999999907</v>
      </c>
      <c r="AB80" s="295">
        <v>41300.899999999907</v>
      </c>
      <c r="AC80" s="295">
        <v>41300.899999999907</v>
      </c>
      <c r="AD80" s="295">
        <f t="shared" si="12"/>
        <v>495610.79999999888</v>
      </c>
      <c r="AE80" s="295"/>
      <c r="AF80" s="319">
        <v>8647.6799999999985</v>
      </c>
      <c r="AG80" s="319">
        <v>8647.6799999999985</v>
      </c>
      <c r="AH80" s="319">
        <v>8647.6799999999985</v>
      </c>
      <c r="AI80" s="319">
        <v>8647.6799999999985</v>
      </c>
      <c r="AJ80" s="319">
        <v>8647.6799999999985</v>
      </c>
      <c r="AK80" s="319">
        <v>8647.6799999999985</v>
      </c>
      <c r="AL80" s="319">
        <f t="shared" si="9"/>
        <v>8647.67</v>
      </c>
      <c r="AM80" s="319">
        <f t="shared" si="9"/>
        <v>8647.67</v>
      </c>
      <c r="AN80" s="319">
        <f t="shared" si="9"/>
        <v>8647.67</v>
      </c>
      <c r="AO80" s="319">
        <f t="shared" si="8"/>
        <v>8647.67</v>
      </c>
      <c r="AP80" s="319">
        <f t="shared" si="8"/>
        <v>8647.67</v>
      </c>
      <c r="AQ80" s="319">
        <f t="shared" si="8"/>
        <v>8647.67</v>
      </c>
      <c r="AR80" s="295">
        <f t="shared" si="13"/>
        <v>103772.09999999999</v>
      </c>
      <c r="AS80" s="319">
        <f t="shared" si="7"/>
        <v>0</v>
      </c>
      <c r="AT80" s="319">
        <f t="shared" si="7"/>
        <v>0</v>
      </c>
      <c r="AU80" s="319">
        <f t="shared" si="7"/>
        <v>0</v>
      </c>
      <c r="AV80" s="319">
        <f t="shared" si="7"/>
        <v>0</v>
      </c>
      <c r="AW80" s="319">
        <f t="shared" si="7"/>
        <v>0</v>
      </c>
      <c r="AX80" s="319">
        <f t="shared" si="7"/>
        <v>0</v>
      </c>
      <c r="AY80" s="319">
        <f t="shared" si="10"/>
        <v>0</v>
      </c>
      <c r="AZ80" s="319">
        <f t="shared" si="10"/>
        <v>0</v>
      </c>
      <c r="BA80" s="319">
        <f t="shared" si="10"/>
        <v>0</v>
      </c>
      <c r="BB80" s="319">
        <f t="shared" si="10"/>
        <v>0</v>
      </c>
      <c r="BC80" s="319">
        <f t="shared" si="10"/>
        <v>0</v>
      </c>
      <c r="BD80" s="319">
        <f t="shared" si="10"/>
        <v>0</v>
      </c>
      <c r="BE80" s="295">
        <f t="shared" si="14"/>
        <v>0</v>
      </c>
      <c r="BF80" s="319"/>
      <c r="BG80" s="319"/>
      <c r="BH80" s="319"/>
      <c r="BI80" s="319"/>
      <c r="BJ80" s="319"/>
      <c r="BK80" s="319"/>
      <c r="BL80" s="319"/>
      <c r="BM80" s="319"/>
      <c r="BN80" s="319"/>
      <c r="BO80" s="319"/>
      <c r="BP80" s="319"/>
      <c r="BQ80" s="319"/>
      <c r="BR80" s="319"/>
      <c r="BS80" s="319"/>
      <c r="BT80" s="319"/>
      <c r="BU80" s="319"/>
      <c r="BV80" s="319"/>
      <c r="BW80" s="319"/>
      <c r="BX80" s="319"/>
      <c r="BY80" s="319"/>
      <c r="BZ80" s="319"/>
      <c r="CA80" s="319"/>
      <c r="CB80" s="319"/>
      <c r="CC80" s="319"/>
      <c r="CD80" s="319"/>
      <c r="CE80" s="319"/>
    </row>
    <row r="81" spans="1:83" x14ac:dyDescent="0.3">
      <c r="A81" s="313" t="s">
        <v>479</v>
      </c>
      <c r="B81" s="304">
        <v>5.5400000000000005E-2</v>
      </c>
      <c r="C81" s="304">
        <v>0</v>
      </c>
      <c r="D81" s="304">
        <v>0</v>
      </c>
      <c r="E81" s="295">
        <v>599315.53</v>
      </c>
      <c r="F81" s="295">
        <v>438247.53</v>
      </c>
      <c r="G81" s="295">
        <v>277179.53000000003</v>
      </c>
      <c r="H81" s="295">
        <v>277179.53000000003</v>
      </c>
      <c r="I81" s="295">
        <v>277179.53000000003</v>
      </c>
      <c r="J81" s="295">
        <v>277179.53000000003</v>
      </c>
      <c r="K81" s="295">
        <v>277179.53000000003</v>
      </c>
      <c r="L81" s="295">
        <v>277179.53000000003</v>
      </c>
      <c r="M81" s="295">
        <v>277179.53000000003</v>
      </c>
      <c r="N81" s="295">
        <v>277179.53000000003</v>
      </c>
      <c r="O81" s="295">
        <v>277179.53000000003</v>
      </c>
      <c r="P81" s="295">
        <v>277179.53000000003</v>
      </c>
      <c r="Q81" s="295">
        <f t="shared" si="11"/>
        <v>3809358.3600000013</v>
      </c>
      <c r="R81" s="295">
        <v>277179.53000000003</v>
      </c>
      <c r="S81" s="295">
        <v>277179.53000000003</v>
      </c>
      <c r="T81" s="295">
        <v>277179.53000000003</v>
      </c>
      <c r="U81" s="295">
        <v>277179.53000000003</v>
      </c>
      <c r="V81" s="295">
        <v>277179.53000000003</v>
      </c>
      <c r="W81" s="295">
        <v>277179.53000000003</v>
      </c>
      <c r="X81" s="295">
        <v>277179.53000000003</v>
      </c>
      <c r="Y81" s="295">
        <v>277179.53000000003</v>
      </c>
      <c r="Z81" s="295">
        <v>277179.53000000003</v>
      </c>
      <c r="AA81" s="295">
        <v>277179.53000000003</v>
      </c>
      <c r="AB81" s="295">
        <v>277179.53000000003</v>
      </c>
      <c r="AC81" s="295">
        <v>277179.53000000003</v>
      </c>
      <c r="AD81" s="295">
        <f t="shared" si="12"/>
        <v>3326154.3600000013</v>
      </c>
      <c r="AE81" s="295"/>
      <c r="AF81" s="319">
        <v>2766.83</v>
      </c>
      <c r="AG81" s="319">
        <v>2023.25</v>
      </c>
      <c r="AH81" s="319">
        <v>1279.6499999999999</v>
      </c>
      <c r="AI81" s="319">
        <v>1279.6499999999999</v>
      </c>
      <c r="AJ81" s="319">
        <v>1279.6499999999999</v>
      </c>
      <c r="AK81" s="319">
        <v>1279.6499999999999</v>
      </c>
      <c r="AL81" s="319">
        <f t="shared" si="9"/>
        <v>1279.6500000000001</v>
      </c>
      <c r="AM81" s="319">
        <f t="shared" si="9"/>
        <v>1279.6500000000001</v>
      </c>
      <c r="AN81" s="319">
        <f t="shared" si="9"/>
        <v>1279.6500000000001</v>
      </c>
      <c r="AO81" s="319">
        <f t="shared" si="8"/>
        <v>1279.6500000000001</v>
      </c>
      <c r="AP81" s="319">
        <f t="shared" si="8"/>
        <v>1279.6500000000001</v>
      </c>
      <c r="AQ81" s="319">
        <f t="shared" si="8"/>
        <v>1279.6500000000001</v>
      </c>
      <c r="AR81" s="295">
        <f t="shared" si="13"/>
        <v>17586.579999999998</v>
      </c>
      <c r="AS81" s="319">
        <f t="shared" si="7"/>
        <v>0</v>
      </c>
      <c r="AT81" s="319">
        <f t="shared" si="7"/>
        <v>0</v>
      </c>
      <c r="AU81" s="319">
        <f t="shared" si="7"/>
        <v>0</v>
      </c>
      <c r="AV81" s="319">
        <f t="shared" si="7"/>
        <v>0</v>
      </c>
      <c r="AW81" s="319">
        <f t="shared" si="7"/>
        <v>0</v>
      </c>
      <c r="AX81" s="319">
        <f t="shared" si="7"/>
        <v>0</v>
      </c>
      <c r="AY81" s="319">
        <f t="shared" si="10"/>
        <v>0</v>
      </c>
      <c r="AZ81" s="319">
        <f t="shared" si="10"/>
        <v>0</v>
      </c>
      <c r="BA81" s="319">
        <f t="shared" si="10"/>
        <v>0</v>
      </c>
      <c r="BB81" s="319">
        <f t="shared" si="10"/>
        <v>0</v>
      </c>
      <c r="BC81" s="319">
        <f t="shared" si="10"/>
        <v>0</v>
      </c>
      <c r="BD81" s="319">
        <f t="shared" si="10"/>
        <v>0</v>
      </c>
      <c r="BE81" s="295">
        <f t="shared" si="14"/>
        <v>0</v>
      </c>
      <c r="BF81" s="319"/>
      <c r="BG81" s="319"/>
      <c r="BH81" s="319"/>
      <c r="BI81" s="319"/>
      <c r="BJ81" s="319"/>
      <c r="BK81" s="319"/>
      <c r="BL81" s="319"/>
      <c r="BM81" s="319"/>
      <c r="BN81" s="319"/>
      <c r="BO81" s="319"/>
      <c r="BP81" s="319"/>
      <c r="BQ81" s="319"/>
      <c r="BR81" s="319"/>
      <c r="BS81" s="319"/>
      <c r="BT81" s="319"/>
      <c r="BU81" s="319"/>
      <c r="BV81" s="319"/>
      <c r="BW81" s="319"/>
      <c r="BX81" s="319"/>
      <c r="BY81" s="319"/>
      <c r="BZ81" s="319"/>
      <c r="CA81" s="319"/>
      <c r="CB81" s="319"/>
      <c r="CC81" s="319"/>
      <c r="CD81" s="319"/>
      <c r="CE81" s="319"/>
    </row>
    <row r="82" spans="1:83" x14ac:dyDescent="0.3">
      <c r="A82" s="313" t="s">
        <v>480</v>
      </c>
      <c r="B82" s="304">
        <v>0</v>
      </c>
      <c r="C82" s="304">
        <v>0</v>
      </c>
      <c r="D82" s="304">
        <v>0</v>
      </c>
      <c r="E82" s="295">
        <v>0</v>
      </c>
      <c r="F82" s="295">
        <v>0</v>
      </c>
      <c r="G82" s="295">
        <v>0</v>
      </c>
      <c r="H82" s="295">
        <v>0</v>
      </c>
      <c r="I82" s="295">
        <v>0</v>
      </c>
      <c r="J82" s="295">
        <v>0</v>
      </c>
      <c r="K82" s="295">
        <v>0</v>
      </c>
      <c r="L82" s="295">
        <v>0</v>
      </c>
      <c r="M82" s="295">
        <v>0</v>
      </c>
      <c r="N82" s="295">
        <v>0</v>
      </c>
      <c r="O82" s="295">
        <v>0</v>
      </c>
      <c r="P82" s="295">
        <v>0</v>
      </c>
      <c r="Q82" s="295">
        <f t="shared" si="11"/>
        <v>0</v>
      </c>
      <c r="R82" s="295">
        <v>91265.89</v>
      </c>
      <c r="S82" s="295">
        <v>91265.89</v>
      </c>
      <c r="T82" s="295">
        <v>91265.89</v>
      </c>
      <c r="U82" s="295">
        <v>91265.89</v>
      </c>
      <c r="V82" s="295">
        <v>91265.89</v>
      </c>
      <c r="W82" s="295">
        <v>91265.89</v>
      </c>
      <c r="X82" s="295">
        <v>91265.89</v>
      </c>
      <c r="Y82" s="295">
        <v>91265.89</v>
      </c>
      <c r="Z82" s="295">
        <v>91265.89</v>
      </c>
      <c r="AA82" s="295">
        <v>91265.89</v>
      </c>
      <c r="AB82" s="295">
        <v>91265.89</v>
      </c>
      <c r="AC82" s="295">
        <v>91265.89</v>
      </c>
      <c r="AD82" s="295">
        <f t="shared" si="12"/>
        <v>1095190.68</v>
      </c>
      <c r="AE82" s="295"/>
      <c r="AF82" s="319">
        <v>0</v>
      </c>
      <c r="AG82" s="319">
        <v>0</v>
      </c>
      <c r="AH82" s="319">
        <v>0</v>
      </c>
      <c r="AI82" s="319">
        <v>0</v>
      </c>
      <c r="AJ82" s="319">
        <v>0</v>
      </c>
      <c r="AK82" s="319">
        <v>0</v>
      </c>
      <c r="AL82" s="319">
        <f t="shared" si="9"/>
        <v>0</v>
      </c>
      <c r="AM82" s="319">
        <f t="shared" si="9"/>
        <v>0</v>
      </c>
      <c r="AN82" s="319">
        <f t="shared" si="9"/>
        <v>0</v>
      </c>
      <c r="AO82" s="319">
        <f t="shared" si="8"/>
        <v>0</v>
      </c>
      <c r="AP82" s="319">
        <f t="shared" si="8"/>
        <v>0</v>
      </c>
      <c r="AQ82" s="319">
        <f t="shared" si="8"/>
        <v>0</v>
      </c>
      <c r="AR82" s="295">
        <f t="shared" si="13"/>
        <v>0</v>
      </c>
      <c r="AS82" s="319">
        <f t="shared" si="7"/>
        <v>0</v>
      </c>
      <c r="AT82" s="319">
        <f t="shared" si="7"/>
        <v>0</v>
      </c>
      <c r="AU82" s="319">
        <f t="shared" si="7"/>
        <v>0</v>
      </c>
      <c r="AV82" s="319">
        <f t="shared" si="7"/>
        <v>0</v>
      </c>
      <c r="AW82" s="319">
        <f t="shared" si="7"/>
        <v>0</v>
      </c>
      <c r="AX82" s="319">
        <f t="shared" si="7"/>
        <v>0</v>
      </c>
      <c r="AY82" s="319">
        <f t="shared" si="10"/>
        <v>0</v>
      </c>
      <c r="AZ82" s="319">
        <f t="shared" si="10"/>
        <v>0</v>
      </c>
      <c r="BA82" s="319">
        <f t="shared" si="10"/>
        <v>0</v>
      </c>
      <c r="BB82" s="319">
        <f t="shared" si="10"/>
        <v>0</v>
      </c>
      <c r="BC82" s="319">
        <f t="shared" si="10"/>
        <v>0</v>
      </c>
      <c r="BD82" s="319">
        <f t="shared" si="10"/>
        <v>0</v>
      </c>
      <c r="BE82" s="295">
        <f t="shared" si="14"/>
        <v>0</v>
      </c>
      <c r="BF82" s="319"/>
      <c r="BG82" s="319"/>
      <c r="BH82" s="319"/>
      <c r="BI82" s="319"/>
      <c r="BJ82" s="319"/>
      <c r="BK82" s="319"/>
      <c r="BL82" s="319"/>
      <c r="BM82" s="319"/>
      <c r="BN82" s="319"/>
      <c r="BO82" s="319"/>
      <c r="BP82" s="319"/>
      <c r="BQ82" s="319"/>
      <c r="BR82" s="319"/>
      <c r="BS82" s="319"/>
      <c r="BT82" s="319"/>
      <c r="BU82" s="319"/>
      <c r="BV82" s="319"/>
      <c r="BW82" s="319"/>
      <c r="BX82" s="319"/>
      <c r="BY82" s="319"/>
      <c r="BZ82" s="319"/>
      <c r="CA82" s="319"/>
      <c r="CB82" s="319"/>
      <c r="CC82" s="319"/>
      <c r="CD82" s="319"/>
      <c r="CE82" s="319"/>
    </row>
    <row r="83" spans="1:83" x14ac:dyDescent="0.3">
      <c r="A83" s="313" t="s">
        <v>481</v>
      </c>
      <c r="B83" s="304">
        <v>0</v>
      </c>
      <c r="C83" s="304">
        <v>0</v>
      </c>
      <c r="D83" s="304">
        <v>0</v>
      </c>
      <c r="E83" s="295">
        <v>236468.42</v>
      </c>
      <c r="F83" s="295">
        <v>236468.42</v>
      </c>
      <c r="G83" s="295">
        <v>236468.42</v>
      </c>
      <c r="H83" s="295">
        <v>236468.42</v>
      </c>
      <c r="I83" s="295">
        <v>236468.42</v>
      </c>
      <c r="J83" s="295">
        <v>236468.42</v>
      </c>
      <c r="K83" s="295">
        <v>236468.42</v>
      </c>
      <c r="L83" s="295">
        <v>236468.42</v>
      </c>
      <c r="M83" s="295">
        <v>236468.42</v>
      </c>
      <c r="N83" s="295">
        <v>236468.42</v>
      </c>
      <c r="O83" s="295">
        <v>236468.42</v>
      </c>
      <c r="P83" s="295">
        <v>236468.42</v>
      </c>
      <c r="Q83" s="295">
        <f t="shared" si="11"/>
        <v>2837621.0399999996</v>
      </c>
      <c r="R83" s="295">
        <f>236468.42-R82</f>
        <v>145202.53000000003</v>
      </c>
      <c r="S83" s="295">
        <v>145202.53000000003</v>
      </c>
      <c r="T83" s="295">
        <v>145202.53000000003</v>
      </c>
      <c r="U83" s="295">
        <v>145202.53000000003</v>
      </c>
      <c r="V83" s="295">
        <v>145202.53000000003</v>
      </c>
      <c r="W83" s="295">
        <v>145202.53000000003</v>
      </c>
      <c r="X83" s="295">
        <v>145202.53000000003</v>
      </c>
      <c r="Y83" s="295">
        <v>145202.53000000003</v>
      </c>
      <c r="Z83" s="295">
        <v>145202.53000000003</v>
      </c>
      <c r="AA83" s="295">
        <v>145202.53000000003</v>
      </c>
      <c r="AB83" s="295">
        <v>145202.53000000003</v>
      </c>
      <c r="AC83" s="295">
        <v>145202.53000000003</v>
      </c>
      <c r="AD83" s="295">
        <f t="shared" si="12"/>
        <v>1742430.3600000003</v>
      </c>
      <c r="AE83" s="295"/>
      <c r="AF83" s="319">
        <v>0</v>
      </c>
      <c r="AG83" s="319">
        <v>0</v>
      </c>
      <c r="AH83" s="319">
        <v>0</v>
      </c>
      <c r="AI83" s="319">
        <v>0</v>
      </c>
      <c r="AJ83" s="319">
        <v>0</v>
      </c>
      <c r="AK83" s="319">
        <v>0</v>
      </c>
      <c r="AL83" s="319">
        <f t="shared" si="9"/>
        <v>0</v>
      </c>
      <c r="AM83" s="319">
        <f t="shared" si="9"/>
        <v>0</v>
      </c>
      <c r="AN83" s="319">
        <f t="shared" si="9"/>
        <v>0</v>
      </c>
      <c r="AO83" s="319">
        <f t="shared" si="8"/>
        <v>0</v>
      </c>
      <c r="AP83" s="319">
        <f t="shared" si="8"/>
        <v>0</v>
      </c>
      <c r="AQ83" s="319">
        <f t="shared" si="8"/>
        <v>0</v>
      </c>
      <c r="AR83" s="295">
        <f t="shared" si="13"/>
        <v>0</v>
      </c>
      <c r="AS83" s="319">
        <f t="shared" si="7"/>
        <v>0</v>
      </c>
      <c r="AT83" s="319">
        <f t="shared" si="7"/>
        <v>0</v>
      </c>
      <c r="AU83" s="319">
        <f t="shared" si="7"/>
        <v>0</v>
      </c>
      <c r="AV83" s="319">
        <f t="shared" ref="AV83:BA132" si="16">ROUND(U83*$D83/12,2)</f>
        <v>0</v>
      </c>
      <c r="AW83" s="319">
        <f t="shared" si="16"/>
        <v>0</v>
      </c>
      <c r="AX83" s="319">
        <f t="shared" si="16"/>
        <v>0</v>
      </c>
      <c r="AY83" s="319">
        <f t="shared" si="10"/>
        <v>0</v>
      </c>
      <c r="AZ83" s="319">
        <f t="shared" si="10"/>
        <v>0</v>
      </c>
      <c r="BA83" s="319">
        <f t="shared" si="10"/>
        <v>0</v>
      </c>
      <c r="BB83" s="319">
        <f t="shared" si="10"/>
        <v>0</v>
      </c>
      <c r="BC83" s="319">
        <f t="shared" si="10"/>
        <v>0</v>
      </c>
      <c r="BD83" s="319">
        <f t="shared" si="10"/>
        <v>0</v>
      </c>
      <c r="BE83" s="295">
        <f t="shared" si="14"/>
        <v>0</v>
      </c>
      <c r="BF83" s="319"/>
      <c r="BG83" s="319"/>
      <c r="BH83" s="319"/>
      <c r="BI83" s="319"/>
      <c r="BJ83" s="319"/>
      <c r="BK83" s="319"/>
      <c r="BL83" s="319"/>
      <c r="BM83" s="319"/>
      <c r="BN83" s="319"/>
      <c r="BO83" s="319"/>
      <c r="BP83" s="319"/>
      <c r="BQ83" s="319"/>
      <c r="BR83" s="319"/>
      <c r="BS83" s="319"/>
      <c r="BT83" s="319"/>
      <c r="BU83" s="319"/>
      <c r="BV83" s="319"/>
      <c r="BW83" s="319"/>
      <c r="BX83" s="319"/>
      <c r="BY83" s="319"/>
      <c r="BZ83" s="319"/>
      <c r="CA83" s="319"/>
      <c r="CB83" s="319"/>
      <c r="CC83" s="319"/>
      <c r="CD83" s="319"/>
      <c r="CE83" s="319"/>
    </row>
    <row r="84" spans="1:83" x14ac:dyDescent="0.3">
      <c r="A84" s="313" t="s">
        <v>482</v>
      </c>
      <c r="B84" s="304">
        <v>0</v>
      </c>
      <c r="C84" s="304">
        <v>1.6899999999999998E-2</v>
      </c>
      <c r="D84" s="304">
        <v>1.6899999999999998E-2</v>
      </c>
      <c r="E84" s="295">
        <v>0</v>
      </c>
      <c r="F84" s="295">
        <v>0</v>
      </c>
      <c r="G84" s="295">
        <v>0</v>
      </c>
      <c r="H84" s="295">
        <v>0</v>
      </c>
      <c r="I84" s="295">
        <v>0</v>
      </c>
      <c r="J84" s="295">
        <v>0</v>
      </c>
      <c r="K84" s="295">
        <v>0</v>
      </c>
      <c r="L84" s="295">
        <v>0</v>
      </c>
      <c r="M84" s="295">
        <v>0</v>
      </c>
      <c r="N84" s="295">
        <v>0</v>
      </c>
      <c r="O84" s="295">
        <v>0</v>
      </c>
      <c r="P84" s="295">
        <v>0</v>
      </c>
      <c r="Q84" s="295">
        <f t="shared" si="11"/>
        <v>0</v>
      </c>
      <c r="R84" s="295">
        <v>4610665.2300000004</v>
      </c>
      <c r="S84" s="295">
        <v>4610665.2300000004</v>
      </c>
      <c r="T84" s="295">
        <v>4610665.2300000004</v>
      </c>
      <c r="U84" s="295">
        <v>4610665.2300000004</v>
      </c>
      <c r="V84" s="295">
        <v>4610665.2300000004</v>
      </c>
      <c r="W84" s="295">
        <v>4610665.2300000004</v>
      </c>
      <c r="X84" s="295">
        <v>4610665.2300000004</v>
      </c>
      <c r="Y84" s="295">
        <v>4610665.2300000004</v>
      </c>
      <c r="Z84" s="295">
        <v>4610665.2300000004</v>
      </c>
      <c r="AA84" s="295">
        <v>4610665.2300000004</v>
      </c>
      <c r="AB84" s="295">
        <v>4610665.2300000004</v>
      </c>
      <c r="AC84" s="295">
        <v>4610665.2300000004</v>
      </c>
      <c r="AD84" s="295">
        <f t="shared" si="12"/>
        <v>55327982.76000002</v>
      </c>
      <c r="AE84" s="295"/>
      <c r="AF84" s="319">
        <v>0</v>
      </c>
      <c r="AG84" s="319">
        <v>0</v>
      </c>
      <c r="AH84" s="319">
        <v>0</v>
      </c>
      <c r="AI84" s="319">
        <v>0</v>
      </c>
      <c r="AJ84" s="319">
        <v>0</v>
      </c>
      <c r="AK84" s="319">
        <v>0</v>
      </c>
      <c r="AL84" s="319">
        <f t="shared" si="9"/>
        <v>0</v>
      </c>
      <c r="AM84" s="319">
        <f t="shared" si="9"/>
        <v>0</v>
      </c>
      <c r="AN84" s="319">
        <f t="shared" si="9"/>
        <v>0</v>
      </c>
      <c r="AO84" s="319">
        <f t="shared" si="8"/>
        <v>0</v>
      </c>
      <c r="AP84" s="319">
        <f t="shared" si="8"/>
        <v>0</v>
      </c>
      <c r="AQ84" s="319">
        <f t="shared" si="8"/>
        <v>0</v>
      </c>
      <c r="AR84" s="295">
        <f t="shared" si="13"/>
        <v>0</v>
      </c>
      <c r="AS84" s="319">
        <f t="shared" ref="AS84:AX147" si="17">ROUND(R84*$D84/12,2)</f>
        <v>6493.35</v>
      </c>
      <c r="AT84" s="319">
        <f t="shared" si="17"/>
        <v>6493.35</v>
      </c>
      <c r="AU84" s="319">
        <f t="shared" si="17"/>
        <v>6493.35</v>
      </c>
      <c r="AV84" s="319">
        <f t="shared" si="16"/>
        <v>6493.35</v>
      </c>
      <c r="AW84" s="319">
        <f t="shared" si="16"/>
        <v>6493.35</v>
      </c>
      <c r="AX84" s="319">
        <f t="shared" si="16"/>
        <v>6493.35</v>
      </c>
      <c r="AY84" s="319">
        <f t="shared" si="10"/>
        <v>6493.35</v>
      </c>
      <c r="AZ84" s="319">
        <f t="shared" si="10"/>
        <v>6493.35</v>
      </c>
      <c r="BA84" s="319">
        <f t="shared" si="10"/>
        <v>6493.35</v>
      </c>
      <c r="BB84" s="319">
        <f t="shared" si="10"/>
        <v>6493.35</v>
      </c>
      <c r="BC84" s="319">
        <f t="shared" si="10"/>
        <v>6493.35</v>
      </c>
      <c r="BD84" s="319">
        <f t="shared" si="10"/>
        <v>6493.35</v>
      </c>
      <c r="BE84" s="295">
        <f t="shared" si="14"/>
        <v>77920.2</v>
      </c>
      <c r="BF84" s="319"/>
      <c r="BG84" s="319"/>
      <c r="BH84" s="319"/>
      <c r="BI84" s="319"/>
      <c r="BJ84" s="319"/>
      <c r="BK84" s="319"/>
      <c r="BL84" s="319"/>
      <c r="BM84" s="319"/>
      <c r="BN84" s="319"/>
      <c r="BO84" s="319"/>
      <c r="BP84" s="319"/>
      <c r="BQ84" s="319"/>
      <c r="BR84" s="319"/>
      <c r="BS84" s="319"/>
      <c r="BT84" s="319"/>
      <c r="BU84" s="319"/>
      <c r="BV84" s="319"/>
      <c r="BW84" s="319"/>
      <c r="BX84" s="319"/>
      <c r="BY84" s="319"/>
      <c r="BZ84" s="319"/>
      <c r="CA84" s="319"/>
      <c r="CB84" s="319"/>
      <c r="CC84" s="319"/>
      <c r="CD84" s="319"/>
      <c r="CE84" s="319"/>
    </row>
    <row r="85" spans="1:83" x14ac:dyDescent="0.3">
      <c r="A85" s="313" t="s">
        <v>483</v>
      </c>
      <c r="B85" s="304">
        <v>2.0999999999999998E-2</v>
      </c>
      <c r="C85" s="304">
        <v>2.1400000000000002E-2</v>
      </c>
      <c r="D85" s="348">
        <v>0.02</v>
      </c>
      <c r="E85" s="295">
        <v>517178372.44999999</v>
      </c>
      <c r="F85" s="295">
        <v>519216775.88</v>
      </c>
      <c r="G85" s="295">
        <v>522515069.16000003</v>
      </c>
      <c r="H85" s="295">
        <v>526291316.99000001</v>
      </c>
      <c r="I85" s="295">
        <v>528992724</v>
      </c>
      <c r="J85" s="295">
        <v>529352188.51999998</v>
      </c>
      <c r="K85" s="295">
        <v>529358018.64999998</v>
      </c>
      <c r="L85" s="295">
        <v>529444815.36999995</v>
      </c>
      <c r="M85" s="295">
        <v>529464437.19999999</v>
      </c>
      <c r="N85" s="295">
        <v>529732063.88999999</v>
      </c>
      <c r="O85" s="295">
        <v>530039323.57999998</v>
      </c>
      <c r="P85" s="295">
        <v>530023150.57999998</v>
      </c>
      <c r="Q85" s="295">
        <f t="shared" si="11"/>
        <v>6321608256.2700005</v>
      </c>
      <c r="R85" s="295">
        <f>531780684.82-R84</f>
        <v>527170019.58999997</v>
      </c>
      <c r="S85" s="295">
        <v>527122768.58999997</v>
      </c>
      <c r="T85" s="295">
        <v>527075697.08999997</v>
      </c>
      <c r="U85" s="295">
        <v>527065584.08999997</v>
      </c>
      <c r="V85" s="295">
        <v>526943925.08999997</v>
      </c>
      <c r="W85" s="295">
        <v>528832939.21499997</v>
      </c>
      <c r="X85" s="295">
        <v>530835521.83999997</v>
      </c>
      <c r="Y85" s="295">
        <v>530725840.33999997</v>
      </c>
      <c r="Z85" s="295">
        <v>530545915.33999997</v>
      </c>
      <c r="AA85" s="295">
        <v>530459498.83999997</v>
      </c>
      <c r="AB85" s="295">
        <v>532333173.05499995</v>
      </c>
      <c r="AC85" s="295">
        <v>534216564.26999998</v>
      </c>
      <c r="AD85" s="295">
        <f t="shared" si="12"/>
        <v>6353327447.3500004</v>
      </c>
      <c r="AE85" s="295"/>
      <c r="AF85" s="319">
        <v>905062.14999999991</v>
      </c>
      <c r="AG85" s="319">
        <v>908629.35000000009</v>
      </c>
      <c r="AH85" s="319">
        <v>914401.37</v>
      </c>
      <c r="AI85" s="319">
        <v>921009.79999999993</v>
      </c>
      <c r="AJ85" s="319">
        <v>925737.27000000014</v>
      </c>
      <c r="AK85" s="319">
        <v>926366.34</v>
      </c>
      <c r="AL85" s="319">
        <f t="shared" si="9"/>
        <v>926376.53</v>
      </c>
      <c r="AM85" s="319">
        <f t="shared" si="9"/>
        <v>926528.43</v>
      </c>
      <c r="AN85" s="319">
        <f t="shared" si="9"/>
        <v>926562.77</v>
      </c>
      <c r="AO85" s="319">
        <f t="shared" si="8"/>
        <v>927031.11</v>
      </c>
      <c r="AP85" s="319">
        <f t="shared" si="8"/>
        <v>927568.82</v>
      </c>
      <c r="AQ85" s="319">
        <f t="shared" si="8"/>
        <v>927540.51</v>
      </c>
      <c r="AR85" s="295">
        <f t="shared" si="13"/>
        <v>11062814.449999999</v>
      </c>
      <c r="AS85" s="319">
        <f t="shared" si="17"/>
        <v>878616.7</v>
      </c>
      <c r="AT85" s="319">
        <f t="shared" si="17"/>
        <v>878537.95</v>
      </c>
      <c r="AU85" s="319">
        <f t="shared" si="17"/>
        <v>878459.5</v>
      </c>
      <c r="AV85" s="319">
        <f t="shared" si="16"/>
        <v>878442.64</v>
      </c>
      <c r="AW85" s="319">
        <f t="shared" si="16"/>
        <v>878239.88</v>
      </c>
      <c r="AX85" s="319">
        <f t="shared" si="16"/>
        <v>881388.23</v>
      </c>
      <c r="AY85" s="319">
        <f t="shared" si="10"/>
        <v>884725.87</v>
      </c>
      <c r="AZ85" s="319">
        <f t="shared" si="10"/>
        <v>884543.07</v>
      </c>
      <c r="BA85" s="319">
        <f t="shared" si="10"/>
        <v>884243.19</v>
      </c>
      <c r="BB85" s="319">
        <f t="shared" si="10"/>
        <v>884099.16</v>
      </c>
      <c r="BC85" s="319">
        <f t="shared" si="10"/>
        <v>887221.96</v>
      </c>
      <c r="BD85" s="319">
        <f t="shared" si="10"/>
        <v>890360.94</v>
      </c>
      <c r="BE85" s="295">
        <f t="shared" si="14"/>
        <v>10588879.090000002</v>
      </c>
      <c r="BF85" s="319"/>
      <c r="BG85" s="319"/>
      <c r="BH85" s="319"/>
      <c r="BI85" s="319"/>
      <c r="BJ85" s="319"/>
      <c r="BK85" s="319"/>
      <c r="BL85" s="319"/>
      <c r="BM85" s="319"/>
      <c r="BN85" s="319"/>
      <c r="BO85" s="319"/>
      <c r="BP85" s="319"/>
      <c r="BQ85" s="319"/>
      <c r="BR85" s="319"/>
      <c r="BS85" s="319"/>
      <c r="BT85" s="319"/>
      <c r="BU85" s="319"/>
      <c r="BV85" s="319"/>
      <c r="BW85" s="319"/>
      <c r="BX85" s="319"/>
      <c r="BY85" s="319"/>
      <c r="BZ85" s="319"/>
      <c r="CA85" s="319"/>
      <c r="CB85" s="319"/>
      <c r="CC85" s="319"/>
      <c r="CD85" s="319"/>
      <c r="CE85" s="319"/>
    </row>
    <row r="86" spans="1:83" x14ac:dyDescent="0.3">
      <c r="A86" s="313" t="s">
        <v>484</v>
      </c>
      <c r="B86" s="304">
        <v>2.0999999999999998E-2</v>
      </c>
      <c r="C86" s="304">
        <v>2.1400000000000002E-2</v>
      </c>
      <c r="D86" s="348">
        <v>0.02</v>
      </c>
      <c r="E86" s="295">
        <v>19588494.25</v>
      </c>
      <c r="F86" s="295">
        <v>19588494.25</v>
      </c>
      <c r="G86" s="295">
        <v>19588494.25</v>
      </c>
      <c r="H86" s="295">
        <v>19588494.25</v>
      </c>
      <c r="I86" s="295">
        <v>19588494.25</v>
      </c>
      <c r="J86" s="295">
        <v>19588494.25</v>
      </c>
      <c r="K86" s="295">
        <v>19588494.25</v>
      </c>
      <c r="L86" s="295">
        <v>19588494.25</v>
      </c>
      <c r="M86" s="295">
        <v>19588494.25</v>
      </c>
      <c r="N86" s="295">
        <v>19588494.25</v>
      </c>
      <c r="O86" s="295">
        <v>19588494.25</v>
      </c>
      <c r="P86" s="295">
        <v>19588494.25</v>
      </c>
      <c r="Q86" s="295">
        <f t="shared" si="11"/>
        <v>235061931</v>
      </c>
      <c r="R86" s="295">
        <v>19588494.25</v>
      </c>
      <c r="S86" s="295">
        <v>19588494.25</v>
      </c>
      <c r="T86" s="295">
        <v>19588494.25</v>
      </c>
      <c r="U86" s="295">
        <v>19588494.25</v>
      </c>
      <c r="V86" s="295">
        <v>19588494.25</v>
      </c>
      <c r="W86" s="295">
        <v>19588494.25</v>
      </c>
      <c r="X86" s="295">
        <v>19588494.25</v>
      </c>
      <c r="Y86" s="295">
        <v>19588494.25</v>
      </c>
      <c r="Z86" s="295">
        <v>19588494.25</v>
      </c>
      <c r="AA86" s="295">
        <v>17499667.975000001</v>
      </c>
      <c r="AB86" s="295">
        <v>15410841.699999999</v>
      </c>
      <c r="AC86" s="295">
        <v>15410841.699999999</v>
      </c>
      <c r="AD86" s="295">
        <f t="shared" si="12"/>
        <v>224617799.62499997</v>
      </c>
      <c r="AE86" s="295"/>
      <c r="AF86" s="319">
        <v>34279.870000000003</v>
      </c>
      <c r="AG86" s="319">
        <v>34279.870000000003</v>
      </c>
      <c r="AH86" s="319">
        <v>34279.870000000003</v>
      </c>
      <c r="AI86" s="319">
        <v>34279.870000000003</v>
      </c>
      <c r="AJ86" s="319">
        <v>34279.870000000003</v>
      </c>
      <c r="AK86" s="319">
        <v>34279.870000000003</v>
      </c>
      <c r="AL86" s="319">
        <f t="shared" si="9"/>
        <v>34279.86</v>
      </c>
      <c r="AM86" s="319">
        <f t="shared" si="9"/>
        <v>34279.86</v>
      </c>
      <c r="AN86" s="319">
        <f t="shared" si="9"/>
        <v>34279.86</v>
      </c>
      <c r="AO86" s="319">
        <f t="shared" si="8"/>
        <v>34279.86</v>
      </c>
      <c r="AP86" s="319">
        <f t="shared" si="8"/>
        <v>34279.86</v>
      </c>
      <c r="AQ86" s="319">
        <f t="shared" si="8"/>
        <v>34279.86</v>
      </c>
      <c r="AR86" s="295">
        <f t="shared" si="13"/>
        <v>411358.37999999995</v>
      </c>
      <c r="AS86" s="319">
        <f t="shared" si="17"/>
        <v>32647.49</v>
      </c>
      <c r="AT86" s="319">
        <f t="shared" si="17"/>
        <v>32647.49</v>
      </c>
      <c r="AU86" s="319">
        <f t="shared" si="17"/>
        <v>32647.49</v>
      </c>
      <c r="AV86" s="319">
        <f t="shared" si="16"/>
        <v>32647.49</v>
      </c>
      <c r="AW86" s="319">
        <f t="shared" si="16"/>
        <v>32647.49</v>
      </c>
      <c r="AX86" s="319">
        <f t="shared" si="16"/>
        <v>32647.49</v>
      </c>
      <c r="AY86" s="319">
        <f t="shared" si="10"/>
        <v>32647.49</v>
      </c>
      <c r="AZ86" s="319">
        <f t="shared" si="10"/>
        <v>32647.49</v>
      </c>
      <c r="BA86" s="319">
        <f t="shared" si="10"/>
        <v>32647.49</v>
      </c>
      <c r="BB86" s="319">
        <f t="shared" si="10"/>
        <v>29166.11</v>
      </c>
      <c r="BC86" s="319">
        <f t="shared" si="10"/>
        <v>25684.74</v>
      </c>
      <c r="BD86" s="319">
        <f t="shared" si="10"/>
        <v>25684.74</v>
      </c>
      <c r="BE86" s="295">
        <f t="shared" si="14"/>
        <v>374362.99999999994</v>
      </c>
      <c r="BF86" s="319">
        <f t="shared" ref="BF86:BF87" si="18">BE86</f>
        <v>374362.99999999994</v>
      </c>
      <c r="BG86" s="319"/>
      <c r="BH86" s="319"/>
      <c r="BI86" s="319"/>
      <c r="BJ86" s="319"/>
      <c r="BK86" s="319"/>
      <c r="BL86" s="319"/>
      <c r="BM86" s="319"/>
      <c r="BN86" s="319"/>
      <c r="BO86" s="319"/>
      <c r="BP86" s="319"/>
      <c r="BQ86" s="319"/>
      <c r="BR86" s="319"/>
      <c r="BS86" s="319"/>
      <c r="BT86" s="319"/>
      <c r="BU86" s="319"/>
      <c r="BV86" s="319"/>
      <c r="BW86" s="319"/>
      <c r="BX86" s="319"/>
      <c r="BY86" s="319"/>
      <c r="BZ86" s="319"/>
      <c r="CA86" s="319"/>
      <c r="CB86" s="319"/>
      <c r="CC86" s="319"/>
      <c r="CD86" s="319"/>
      <c r="CE86" s="319"/>
    </row>
    <row r="87" spans="1:83" x14ac:dyDescent="0.3">
      <c r="A87" s="313" t="s">
        <v>485</v>
      </c>
      <c r="B87" s="304">
        <v>2.0999999999999998E-2</v>
      </c>
      <c r="C87" s="304">
        <v>2.1400000000000002E-2</v>
      </c>
      <c r="D87" s="348">
        <v>0.02</v>
      </c>
      <c r="E87" s="295">
        <v>0</v>
      </c>
      <c r="F87" s="295">
        <v>0</v>
      </c>
      <c r="G87" s="295">
        <v>0</v>
      </c>
      <c r="H87" s="295">
        <v>0</v>
      </c>
      <c r="I87" s="295">
        <v>0</v>
      </c>
      <c r="J87" s="295">
        <v>0</v>
      </c>
      <c r="K87" s="295">
        <v>0</v>
      </c>
      <c r="L87" s="295">
        <v>0</v>
      </c>
      <c r="M87" s="295">
        <v>0</v>
      </c>
      <c r="N87" s="295">
        <v>173729.82</v>
      </c>
      <c r="O87" s="295">
        <v>347459.64</v>
      </c>
      <c r="P87" s="295">
        <v>347459.64</v>
      </c>
      <c r="Q87" s="295">
        <f t="shared" si="11"/>
        <v>868649.10000000009</v>
      </c>
      <c r="R87" s="295">
        <v>347459.64</v>
      </c>
      <c r="S87" s="295">
        <v>347459.64</v>
      </c>
      <c r="T87" s="295">
        <v>347459.64</v>
      </c>
      <c r="U87" s="295">
        <v>347459.64</v>
      </c>
      <c r="V87" s="295">
        <v>347459.64</v>
      </c>
      <c r="W87" s="295">
        <v>347459.64</v>
      </c>
      <c r="X87" s="295">
        <v>347459.64</v>
      </c>
      <c r="Y87" s="295">
        <v>347459.64</v>
      </c>
      <c r="Z87" s="295">
        <v>347459.64</v>
      </c>
      <c r="AA87" s="295">
        <v>347459.64</v>
      </c>
      <c r="AB87" s="295">
        <v>347459.64</v>
      </c>
      <c r="AC87" s="295">
        <v>347459.64</v>
      </c>
      <c r="AD87" s="295">
        <f t="shared" si="12"/>
        <v>4169515.6800000011</v>
      </c>
      <c r="AE87" s="295"/>
      <c r="AF87" s="319">
        <v>0</v>
      </c>
      <c r="AG87" s="319">
        <v>0</v>
      </c>
      <c r="AH87" s="319">
        <v>0</v>
      </c>
      <c r="AI87" s="319">
        <v>0</v>
      </c>
      <c r="AJ87" s="319">
        <v>0</v>
      </c>
      <c r="AK87" s="319">
        <v>0</v>
      </c>
      <c r="AL87" s="319">
        <f t="shared" si="9"/>
        <v>0</v>
      </c>
      <c r="AM87" s="319">
        <f t="shared" si="9"/>
        <v>0</v>
      </c>
      <c r="AN87" s="319">
        <f t="shared" si="9"/>
        <v>0</v>
      </c>
      <c r="AO87" s="319">
        <f t="shared" si="8"/>
        <v>304.02999999999997</v>
      </c>
      <c r="AP87" s="319">
        <f t="shared" si="8"/>
        <v>608.04999999999995</v>
      </c>
      <c r="AQ87" s="319">
        <f t="shared" si="8"/>
        <v>608.04999999999995</v>
      </c>
      <c r="AR87" s="295">
        <f t="shared" si="13"/>
        <v>1520.1299999999999</v>
      </c>
      <c r="AS87" s="319">
        <f t="shared" si="17"/>
        <v>579.1</v>
      </c>
      <c r="AT87" s="319">
        <f t="shared" si="17"/>
        <v>579.1</v>
      </c>
      <c r="AU87" s="319">
        <f t="shared" si="17"/>
        <v>579.1</v>
      </c>
      <c r="AV87" s="319">
        <f t="shared" si="16"/>
        <v>579.1</v>
      </c>
      <c r="AW87" s="319">
        <f t="shared" si="16"/>
        <v>579.1</v>
      </c>
      <c r="AX87" s="319">
        <f t="shared" si="16"/>
        <v>579.1</v>
      </c>
      <c r="AY87" s="319">
        <f t="shared" si="10"/>
        <v>579.1</v>
      </c>
      <c r="AZ87" s="319">
        <f t="shared" si="10"/>
        <v>579.1</v>
      </c>
      <c r="BA87" s="319">
        <f t="shared" si="10"/>
        <v>579.1</v>
      </c>
      <c r="BB87" s="319">
        <f t="shared" si="10"/>
        <v>579.1</v>
      </c>
      <c r="BC87" s="319">
        <f t="shared" si="10"/>
        <v>579.1</v>
      </c>
      <c r="BD87" s="319">
        <f t="shared" si="10"/>
        <v>579.1</v>
      </c>
      <c r="BE87" s="295">
        <f t="shared" si="14"/>
        <v>6949.2000000000016</v>
      </c>
      <c r="BF87" s="319">
        <f t="shared" si="18"/>
        <v>6949.2000000000016</v>
      </c>
      <c r="BG87" s="319"/>
      <c r="BH87" s="319"/>
      <c r="BI87" s="319"/>
      <c r="BJ87" s="319"/>
      <c r="BK87" s="319"/>
      <c r="BL87" s="319"/>
      <c r="BM87" s="319"/>
      <c r="BN87" s="319"/>
      <c r="BO87" s="319"/>
      <c r="BP87" s="319"/>
      <c r="BQ87" s="319"/>
      <c r="BR87" s="319"/>
      <c r="BS87" s="319"/>
      <c r="BT87" s="319"/>
      <c r="BU87" s="319"/>
      <c r="BV87" s="319"/>
      <c r="BW87" s="319"/>
      <c r="BX87" s="319"/>
      <c r="BY87" s="319"/>
      <c r="BZ87" s="319"/>
      <c r="CA87" s="319"/>
      <c r="CB87" s="319"/>
      <c r="CC87" s="319"/>
      <c r="CD87" s="319"/>
      <c r="CE87" s="319"/>
    </row>
    <row r="88" spans="1:83" x14ac:dyDescent="0.3">
      <c r="A88" s="313" t="s">
        <v>486</v>
      </c>
      <c r="B88" s="304">
        <v>1.9699999999999999E-2</v>
      </c>
      <c r="C88" s="304">
        <v>1.9699999999999999E-2</v>
      </c>
      <c r="D88" s="348">
        <v>1.83E-2</v>
      </c>
      <c r="E88" s="295">
        <v>72985009.900000006</v>
      </c>
      <c r="F88" s="295">
        <v>72948330.230000004</v>
      </c>
      <c r="G88" s="295">
        <v>72948330.230000004</v>
      </c>
      <c r="H88" s="295">
        <v>72948330.230000004</v>
      </c>
      <c r="I88" s="295">
        <v>72957048.290000007</v>
      </c>
      <c r="J88" s="295">
        <v>72965766.340000004</v>
      </c>
      <c r="K88" s="295">
        <v>72965766.340000004</v>
      </c>
      <c r="L88" s="295">
        <v>72965766.340000004</v>
      </c>
      <c r="M88" s="295">
        <v>72965766.340000004</v>
      </c>
      <c r="N88" s="295">
        <v>72965766.340000004</v>
      </c>
      <c r="O88" s="295">
        <v>72965766.340000004</v>
      </c>
      <c r="P88" s="295">
        <v>72965766.340000004</v>
      </c>
      <c r="Q88" s="295">
        <f t="shared" si="11"/>
        <v>875547413.26000023</v>
      </c>
      <c r="R88" s="295">
        <v>72965766.340000004</v>
      </c>
      <c r="S88" s="295">
        <v>72965766.340000004</v>
      </c>
      <c r="T88" s="295">
        <v>72965766.340000004</v>
      </c>
      <c r="U88" s="295">
        <v>72965766.340000004</v>
      </c>
      <c r="V88" s="295">
        <v>72965766.340000004</v>
      </c>
      <c r="W88" s="295">
        <v>72965766.340000004</v>
      </c>
      <c r="X88" s="295">
        <v>72965766.340000004</v>
      </c>
      <c r="Y88" s="295">
        <v>72965766.340000004</v>
      </c>
      <c r="Z88" s="295">
        <v>72965766.340000004</v>
      </c>
      <c r="AA88" s="295">
        <v>72965766.340000004</v>
      </c>
      <c r="AB88" s="295">
        <v>72965766.340000004</v>
      </c>
      <c r="AC88" s="295">
        <v>72965766.340000004</v>
      </c>
      <c r="AD88" s="295">
        <f t="shared" si="12"/>
        <v>875589196.08000028</v>
      </c>
      <c r="AE88" s="295"/>
      <c r="AF88" s="319">
        <v>119817.06000000001</v>
      </c>
      <c r="AG88" s="319">
        <v>119756.84</v>
      </c>
      <c r="AH88" s="319">
        <v>119756.84</v>
      </c>
      <c r="AI88" s="319">
        <v>119756.84</v>
      </c>
      <c r="AJ88" s="319">
        <v>119771.15</v>
      </c>
      <c r="AK88" s="319">
        <v>119785.47</v>
      </c>
      <c r="AL88" s="319">
        <f t="shared" si="9"/>
        <v>119785.47</v>
      </c>
      <c r="AM88" s="319">
        <f t="shared" si="9"/>
        <v>119785.47</v>
      </c>
      <c r="AN88" s="319">
        <f t="shared" si="9"/>
        <v>119785.47</v>
      </c>
      <c r="AO88" s="319">
        <f t="shared" si="8"/>
        <v>119785.47</v>
      </c>
      <c r="AP88" s="319">
        <f t="shared" si="8"/>
        <v>119785.47</v>
      </c>
      <c r="AQ88" s="319">
        <f t="shared" si="8"/>
        <v>119785.47</v>
      </c>
      <c r="AR88" s="295">
        <f t="shared" si="13"/>
        <v>1437357.0199999998</v>
      </c>
      <c r="AS88" s="319">
        <f t="shared" si="17"/>
        <v>111272.79</v>
      </c>
      <c r="AT88" s="319">
        <f t="shared" si="17"/>
        <v>111272.79</v>
      </c>
      <c r="AU88" s="319">
        <f t="shared" si="17"/>
        <v>111272.79</v>
      </c>
      <c r="AV88" s="319">
        <f t="shared" si="16"/>
        <v>111272.79</v>
      </c>
      <c r="AW88" s="319">
        <f t="shared" si="16"/>
        <v>111272.79</v>
      </c>
      <c r="AX88" s="319">
        <f t="shared" si="16"/>
        <v>111272.79</v>
      </c>
      <c r="AY88" s="319">
        <f t="shared" si="10"/>
        <v>111272.79</v>
      </c>
      <c r="AZ88" s="319">
        <f t="shared" si="10"/>
        <v>111272.79</v>
      </c>
      <c r="BA88" s="319">
        <f t="shared" si="10"/>
        <v>111272.79</v>
      </c>
      <c r="BB88" s="319">
        <f t="shared" si="10"/>
        <v>111272.79</v>
      </c>
      <c r="BC88" s="319">
        <f t="shared" si="10"/>
        <v>111272.79</v>
      </c>
      <c r="BD88" s="319">
        <f t="shared" si="10"/>
        <v>111272.79</v>
      </c>
      <c r="BE88" s="295">
        <f t="shared" si="14"/>
        <v>1335273.4800000002</v>
      </c>
      <c r="BF88" s="319"/>
      <c r="BG88" s="319"/>
      <c r="BH88" s="319"/>
      <c r="BI88" s="319"/>
      <c r="BJ88" s="319"/>
      <c r="BK88" s="319"/>
      <c r="BL88" s="319"/>
      <c r="BM88" s="319"/>
      <c r="BN88" s="319"/>
      <c r="BO88" s="319"/>
      <c r="BP88" s="319"/>
      <c r="BQ88" s="319"/>
      <c r="BR88" s="319"/>
      <c r="BS88" s="319"/>
      <c r="BT88" s="319"/>
      <c r="BU88" s="319"/>
      <c r="BV88" s="319"/>
      <c r="BW88" s="319"/>
      <c r="BX88" s="319"/>
      <c r="BY88" s="319"/>
      <c r="BZ88" s="319"/>
      <c r="CA88" s="319"/>
      <c r="CB88" s="319"/>
      <c r="CC88" s="319"/>
      <c r="CD88" s="319"/>
      <c r="CE88" s="319"/>
    </row>
    <row r="89" spans="1:83" x14ac:dyDescent="0.3">
      <c r="A89" s="313" t="s">
        <v>487</v>
      </c>
      <c r="B89" s="304">
        <v>0</v>
      </c>
      <c r="C89" s="304">
        <v>0</v>
      </c>
      <c r="D89" s="304">
        <v>0</v>
      </c>
      <c r="E89" s="295">
        <v>35937.440000000002</v>
      </c>
      <c r="F89" s="295">
        <v>35937.440000000002</v>
      </c>
      <c r="G89" s="295">
        <v>35937.440000000002</v>
      </c>
      <c r="H89" s="295">
        <v>35937.440000000002</v>
      </c>
      <c r="I89" s="295">
        <v>35937.440000000002</v>
      </c>
      <c r="J89" s="295">
        <v>35937.440000000002</v>
      </c>
      <c r="K89" s="295">
        <v>35937.440000000002</v>
      </c>
      <c r="L89" s="295">
        <v>35937.440000000002</v>
      </c>
      <c r="M89" s="295">
        <v>35937.440000000002</v>
      </c>
      <c r="N89" s="295">
        <v>35937.440000000002</v>
      </c>
      <c r="O89" s="295">
        <v>35937.440000000002</v>
      </c>
      <c r="P89" s="295">
        <v>35937.440000000002</v>
      </c>
      <c r="Q89" s="295">
        <f t="shared" si="11"/>
        <v>431249.28</v>
      </c>
      <c r="R89" s="295">
        <v>35937.440000000002</v>
      </c>
      <c r="S89" s="295">
        <v>35937.440000000002</v>
      </c>
      <c r="T89" s="295">
        <v>35937.440000000002</v>
      </c>
      <c r="U89" s="295">
        <v>35937.440000000002</v>
      </c>
      <c r="V89" s="295">
        <v>35937.440000000002</v>
      </c>
      <c r="W89" s="295">
        <v>35937.440000000002</v>
      </c>
      <c r="X89" s="295">
        <v>35937.440000000002</v>
      </c>
      <c r="Y89" s="295">
        <v>35937.440000000002</v>
      </c>
      <c r="Z89" s="295">
        <v>35937.440000000002</v>
      </c>
      <c r="AA89" s="295">
        <v>35937.440000000002</v>
      </c>
      <c r="AB89" s="295">
        <v>35937.440000000002</v>
      </c>
      <c r="AC89" s="295">
        <v>35937.440000000002</v>
      </c>
      <c r="AD89" s="295">
        <f t="shared" si="12"/>
        <v>431249.28</v>
      </c>
      <c r="AE89" s="295"/>
      <c r="AF89" s="319">
        <v>0</v>
      </c>
      <c r="AG89" s="319">
        <v>0</v>
      </c>
      <c r="AH89" s="319">
        <v>0</v>
      </c>
      <c r="AI89" s="319">
        <v>0</v>
      </c>
      <c r="AJ89" s="319">
        <v>0</v>
      </c>
      <c r="AK89" s="319">
        <v>0</v>
      </c>
      <c r="AL89" s="319">
        <f t="shared" si="9"/>
        <v>0</v>
      </c>
      <c r="AM89" s="319">
        <f t="shared" si="9"/>
        <v>0</v>
      </c>
      <c r="AN89" s="319">
        <f t="shared" si="9"/>
        <v>0</v>
      </c>
      <c r="AO89" s="319">
        <f t="shared" si="8"/>
        <v>0</v>
      </c>
      <c r="AP89" s="319">
        <f t="shared" si="8"/>
        <v>0</v>
      </c>
      <c r="AQ89" s="319">
        <f t="shared" si="8"/>
        <v>0</v>
      </c>
      <c r="AR89" s="295">
        <f t="shared" si="13"/>
        <v>0</v>
      </c>
      <c r="AS89" s="319">
        <f t="shared" si="17"/>
        <v>0</v>
      </c>
      <c r="AT89" s="319">
        <f t="shared" si="17"/>
        <v>0</v>
      </c>
      <c r="AU89" s="319">
        <f t="shared" si="17"/>
        <v>0</v>
      </c>
      <c r="AV89" s="319">
        <f t="shared" si="16"/>
        <v>0</v>
      </c>
      <c r="AW89" s="319">
        <f t="shared" si="16"/>
        <v>0</v>
      </c>
      <c r="AX89" s="319">
        <f t="shared" si="16"/>
        <v>0</v>
      </c>
      <c r="AY89" s="319">
        <f t="shared" si="10"/>
        <v>0</v>
      </c>
      <c r="AZ89" s="319">
        <f t="shared" si="10"/>
        <v>0</v>
      </c>
      <c r="BA89" s="319">
        <f t="shared" si="10"/>
        <v>0</v>
      </c>
      <c r="BB89" s="319">
        <f t="shared" si="10"/>
        <v>0</v>
      </c>
      <c r="BC89" s="319">
        <f t="shared" si="10"/>
        <v>0</v>
      </c>
      <c r="BD89" s="319">
        <f t="shared" si="10"/>
        <v>0</v>
      </c>
      <c r="BE89" s="295">
        <f t="shared" si="14"/>
        <v>0</v>
      </c>
      <c r="BF89" s="319"/>
      <c r="BG89" s="319"/>
      <c r="BH89" s="319"/>
      <c r="BI89" s="319"/>
      <c r="BJ89" s="319"/>
      <c r="BK89" s="319"/>
      <c r="BL89" s="319"/>
      <c r="BM89" s="319"/>
      <c r="BN89" s="319"/>
      <c r="BO89" s="319"/>
      <c r="BP89" s="319"/>
      <c r="BQ89" s="319"/>
      <c r="BR89" s="319"/>
      <c r="BS89" s="319"/>
      <c r="BT89" s="319"/>
      <c r="BU89" s="319"/>
      <c r="BV89" s="319"/>
      <c r="BW89" s="319"/>
      <c r="BX89" s="319"/>
      <c r="BY89" s="319"/>
      <c r="BZ89" s="319"/>
      <c r="CA89" s="319"/>
      <c r="CB89" s="319"/>
      <c r="CC89" s="319"/>
      <c r="CD89" s="319"/>
      <c r="CE89" s="319"/>
    </row>
    <row r="90" spans="1:83" x14ac:dyDescent="0.3">
      <c r="A90" s="313" t="s">
        <v>488</v>
      </c>
      <c r="B90" s="304">
        <v>0</v>
      </c>
      <c r="C90" s="304">
        <v>0</v>
      </c>
      <c r="D90" s="304">
        <v>0</v>
      </c>
      <c r="E90" s="295">
        <v>0</v>
      </c>
      <c r="F90" s="295">
        <v>0</v>
      </c>
      <c r="G90" s="295">
        <v>0</v>
      </c>
      <c r="H90" s="295">
        <v>0</v>
      </c>
      <c r="I90" s="295">
        <v>0</v>
      </c>
      <c r="J90" s="295">
        <v>0</v>
      </c>
      <c r="K90" s="295">
        <v>0</v>
      </c>
      <c r="L90" s="295">
        <v>0</v>
      </c>
      <c r="M90" s="295">
        <v>0</v>
      </c>
      <c r="N90" s="295">
        <v>0</v>
      </c>
      <c r="O90" s="295">
        <v>0</v>
      </c>
      <c r="P90" s="295">
        <v>0</v>
      </c>
      <c r="Q90" s="295">
        <f t="shared" si="11"/>
        <v>0</v>
      </c>
      <c r="R90" s="295">
        <v>575455.72</v>
      </c>
      <c r="S90" s="295">
        <v>575455.72</v>
      </c>
      <c r="T90" s="295">
        <v>575455.72</v>
      </c>
      <c r="U90" s="295">
        <v>575455.72</v>
      </c>
      <c r="V90" s="295">
        <v>575455.72</v>
      </c>
      <c r="W90" s="295">
        <v>575455.72</v>
      </c>
      <c r="X90" s="295">
        <v>575455.72</v>
      </c>
      <c r="Y90" s="295">
        <v>575455.72</v>
      </c>
      <c r="Z90" s="295">
        <v>575455.72</v>
      </c>
      <c r="AA90" s="295">
        <v>575455.72</v>
      </c>
      <c r="AB90" s="295">
        <v>575455.72</v>
      </c>
      <c r="AC90" s="295">
        <v>575455.72</v>
      </c>
      <c r="AD90" s="295">
        <f t="shared" si="12"/>
        <v>6905468.6399999978</v>
      </c>
      <c r="AE90" s="295"/>
      <c r="AF90" s="319">
        <v>0</v>
      </c>
      <c r="AG90" s="319">
        <v>0</v>
      </c>
      <c r="AH90" s="319">
        <v>0</v>
      </c>
      <c r="AI90" s="319">
        <v>0</v>
      </c>
      <c r="AJ90" s="319">
        <v>0</v>
      </c>
      <c r="AK90" s="319">
        <v>0</v>
      </c>
      <c r="AL90" s="319">
        <f t="shared" si="9"/>
        <v>0</v>
      </c>
      <c r="AM90" s="319">
        <f t="shared" si="9"/>
        <v>0</v>
      </c>
      <c r="AN90" s="319">
        <f t="shared" si="9"/>
        <v>0</v>
      </c>
      <c r="AO90" s="319">
        <f t="shared" si="8"/>
        <v>0</v>
      </c>
      <c r="AP90" s="319">
        <f t="shared" si="8"/>
        <v>0</v>
      </c>
      <c r="AQ90" s="319">
        <f t="shared" si="8"/>
        <v>0</v>
      </c>
      <c r="AR90" s="295">
        <f t="shared" si="13"/>
        <v>0</v>
      </c>
      <c r="AS90" s="319">
        <f t="shared" si="17"/>
        <v>0</v>
      </c>
      <c r="AT90" s="319">
        <f t="shared" si="17"/>
        <v>0</v>
      </c>
      <c r="AU90" s="319">
        <f t="shared" si="17"/>
        <v>0</v>
      </c>
      <c r="AV90" s="319">
        <f t="shared" si="16"/>
        <v>0</v>
      </c>
      <c r="AW90" s="319">
        <f t="shared" si="16"/>
        <v>0</v>
      </c>
      <c r="AX90" s="319">
        <f t="shared" si="16"/>
        <v>0</v>
      </c>
      <c r="AY90" s="319">
        <f t="shared" si="10"/>
        <v>0</v>
      </c>
      <c r="AZ90" s="319">
        <f t="shared" si="10"/>
        <v>0</v>
      </c>
      <c r="BA90" s="319">
        <f t="shared" si="10"/>
        <v>0</v>
      </c>
      <c r="BB90" s="319">
        <f t="shared" si="10"/>
        <v>0</v>
      </c>
      <c r="BC90" s="319">
        <f t="shared" si="10"/>
        <v>0</v>
      </c>
      <c r="BD90" s="319">
        <f t="shared" si="10"/>
        <v>0</v>
      </c>
      <c r="BE90" s="295">
        <f t="shared" si="14"/>
        <v>0</v>
      </c>
      <c r="BF90" s="319"/>
      <c r="BG90" s="319"/>
      <c r="BH90" s="319"/>
      <c r="BI90" s="319"/>
      <c r="BJ90" s="319"/>
      <c r="BK90" s="319"/>
      <c r="BL90" s="319"/>
      <c r="BM90" s="319"/>
      <c r="BN90" s="319"/>
      <c r="BO90" s="319"/>
      <c r="BP90" s="319"/>
      <c r="BQ90" s="319"/>
      <c r="BR90" s="319"/>
      <c r="BS90" s="319"/>
      <c r="BT90" s="319"/>
      <c r="BU90" s="319"/>
      <c r="BV90" s="319"/>
      <c r="BW90" s="319"/>
      <c r="BX90" s="319"/>
      <c r="BY90" s="319"/>
      <c r="BZ90" s="319"/>
      <c r="CA90" s="319"/>
      <c r="CB90" s="319"/>
      <c r="CC90" s="319"/>
      <c r="CD90" s="319"/>
      <c r="CE90" s="319"/>
    </row>
    <row r="91" spans="1:83" x14ac:dyDescent="0.3">
      <c r="A91" s="313" t="s">
        <v>489</v>
      </c>
      <c r="B91" s="304">
        <v>5.9499999999999997E-2</v>
      </c>
      <c r="C91" s="304">
        <v>0</v>
      </c>
      <c r="D91" s="304">
        <v>0</v>
      </c>
      <c r="E91" s="295">
        <v>666618.19999999995</v>
      </c>
      <c r="F91" s="295">
        <v>666618.19999999995</v>
      </c>
      <c r="G91" s="295">
        <v>666618.19999999995</v>
      </c>
      <c r="H91" s="295">
        <v>666618.19999999995</v>
      </c>
      <c r="I91" s="295">
        <v>666618.19999999995</v>
      </c>
      <c r="J91" s="295">
        <v>666618.19999999995</v>
      </c>
      <c r="K91" s="295">
        <v>666618.19999999995</v>
      </c>
      <c r="L91" s="295">
        <v>666618.19999999995</v>
      </c>
      <c r="M91" s="295">
        <v>666618.19999999995</v>
      </c>
      <c r="N91" s="295">
        <v>666618.19999999995</v>
      </c>
      <c r="O91" s="295">
        <v>666618.19999999995</v>
      </c>
      <c r="P91" s="295">
        <v>666618.19999999995</v>
      </c>
      <c r="Q91" s="295">
        <f t="shared" si="11"/>
        <v>7999418.4000000013</v>
      </c>
      <c r="R91" s="295">
        <f>666618.2-R90</f>
        <v>91162.479999999981</v>
      </c>
      <c r="S91" s="295">
        <v>91162.479999999981</v>
      </c>
      <c r="T91" s="295">
        <v>91162.479999999981</v>
      </c>
      <c r="U91" s="295">
        <v>91162.479999999981</v>
      </c>
      <c r="V91" s="295">
        <v>91162.479999999981</v>
      </c>
      <c r="W91" s="295">
        <v>91162.479999999981</v>
      </c>
      <c r="X91" s="295">
        <v>91162.479999999981</v>
      </c>
      <c r="Y91" s="295">
        <v>91162.479999999981</v>
      </c>
      <c r="Z91" s="295">
        <v>91162.479999999981</v>
      </c>
      <c r="AA91" s="295">
        <v>91162.479999999981</v>
      </c>
      <c r="AB91" s="295">
        <v>91162.479999999981</v>
      </c>
      <c r="AC91" s="295">
        <v>91162.479999999981</v>
      </c>
      <c r="AD91" s="295">
        <f t="shared" si="12"/>
        <v>1093949.7599999998</v>
      </c>
      <c r="AE91" s="295"/>
      <c r="AF91" s="319">
        <v>3305.32</v>
      </c>
      <c r="AG91" s="319">
        <v>3305.32</v>
      </c>
      <c r="AH91" s="319">
        <v>3305.32</v>
      </c>
      <c r="AI91" s="319">
        <v>3305.32</v>
      </c>
      <c r="AJ91" s="319">
        <v>3305.32</v>
      </c>
      <c r="AK91" s="319">
        <v>3305.32</v>
      </c>
      <c r="AL91" s="319">
        <f t="shared" si="9"/>
        <v>3305.32</v>
      </c>
      <c r="AM91" s="319">
        <f t="shared" si="9"/>
        <v>3305.32</v>
      </c>
      <c r="AN91" s="319">
        <f t="shared" si="9"/>
        <v>3305.32</v>
      </c>
      <c r="AO91" s="319">
        <f t="shared" si="8"/>
        <v>3305.32</v>
      </c>
      <c r="AP91" s="319">
        <f t="shared" si="8"/>
        <v>3305.32</v>
      </c>
      <c r="AQ91" s="319">
        <f t="shared" si="8"/>
        <v>3305.32</v>
      </c>
      <c r="AR91" s="295">
        <f t="shared" si="13"/>
        <v>39663.840000000004</v>
      </c>
      <c r="AS91" s="319">
        <f t="shared" si="17"/>
        <v>0</v>
      </c>
      <c r="AT91" s="319">
        <f t="shared" si="17"/>
        <v>0</v>
      </c>
      <c r="AU91" s="319">
        <f t="shared" si="17"/>
        <v>0</v>
      </c>
      <c r="AV91" s="319">
        <f t="shared" si="16"/>
        <v>0</v>
      </c>
      <c r="AW91" s="319">
        <f t="shared" si="16"/>
        <v>0</v>
      </c>
      <c r="AX91" s="319">
        <f t="shared" si="16"/>
        <v>0</v>
      </c>
      <c r="AY91" s="319">
        <f t="shared" si="10"/>
        <v>0</v>
      </c>
      <c r="AZ91" s="319">
        <f t="shared" si="10"/>
        <v>0</v>
      </c>
      <c r="BA91" s="319">
        <f t="shared" si="10"/>
        <v>0</v>
      </c>
      <c r="BB91" s="319">
        <f t="shared" si="10"/>
        <v>0</v>
      </c>
      <c r="BC91" s="319">
        <f t="shared" si="10"/>
        <v>0</v>
      </c>
      <c r="BD91" s="319">
        <f t="shared" si="10"/>
        <v>0</v>
      </c>
      <c r="BE91" s="295">
        <f t="shared" si="14"/>
        <v>0</v>
      </c>
      <c r="BF91" s="319"/>
      <c r="BG91" s="319"/>
      <c r="BH91" s="319"/>
      <c r="BI91" s="319"/>
      <c r="BJ91" s="319"/>
      <c r="BK91" s="319"/>
      <c r="BL91" s="319"/>
      <c r="BM91" s="319"/>
      <c r="BN91" s="319"/>
      <c r="BO91" s="319"/>
      <c r="BP91" s="319"/>
      <c r="BQ91" s="319"/>
      <c r="BR91" s="319"/>
      <c r="BS91" s="319"/>
      <c r="BT91" s="319"/>
      <c r="BU91" s="319"/>
      <c r="BV91" s="319"/>
      <c r="BW91" s="319"/>
      <c r="BX91" s="319"/>
      <c r="BY91" s="319"/>
      <c r="BZ91" s="319"/>
      <c r="CA91" s="319"/>
      <c r="CB91" s="319"/>
      <c r="CC91" s="319"/>
      <c r="CD91" s="319"/>
      <c r="CE91" s="319"/>
    </row>
    <row r="92" spans="1:83" x14ac:dyDescent="0.3">
      <c r="A92" s="313" t="s">
        <v>490</v>
      </c>
      <c r="B92" s="304">
        <v>2.3799999999999998E-2</v>
      </c>
      <c r="C92" s="304">
        <v>8.2899999999999988E-2</v>
      </c>
      <c r="D92" s="348">
        <v>7.7399999999999997E-2</v>
      </c>
      <c r="E92" s="295">
        <v>8269466.6299999999</v>
      </c>
      <c r="F92" s="295">
        <v>9808675.0999999996</v>
      </c>
      <c r="G92" s="295">
        <v>11350214.74</v>
      </c>
      <c r="H92" s="295">
        <v>11355247.029999999</v>
      </c>
      <c r="I92" s="295">
        <v>11360279.32</v>
      </c>
      <c r="J92" s="295">
        <v>11360279.32</v>
      </c>
      <c r="K92" s="295">
        <v>11360279.32</v>
      </c>
      <c r="L92" s="295">
        <v>11360279.32</v>
      </c>
      <c r="M92" s="295">
        <v>11360279.32</v>
      </c>
      <c r="N92" s="295">
        <v>11360279.32</v>
      </c>
      <c r="O92" s="295">
        <v>11360279.32</v>
      </c>
      <c r="P92" s="295">
        <v>11360279.32</v>
      </c>
      <c r="Q92" s="295">
        <f t="shared" si="11"/>
        <v>131665838.05999997</v>
      </c>
      <c r="R92" s="295">
        <v>11360279.32</v>
      </c>
      <c r="S92" s="295">
        <v>11360279.32</v>
      </c>
      <c r="T92" s="295">
        <v>11360279.32</v>
      </c>
      <c r="U92" s="295">
        <v>11360279.32</v>
      </c>
      <c r="V92" s="295">
        <v>11360279.32</v>
      </c>
      <c r="W92" s="295">
        <v>11360279.32</v>
      </c>
      <c r="X92" s="295">
        <v>11360279.32</v>
      </c>
      <c r="Y92" s="295">
        <v>11360279.32</v>
      </c>
      <c r="Z92" s="295">
        <v>11360279.32</v>
      </c>
      <c r="AA92" s="295">
        <v>11360279.32</v>
      </c>
      <c r="AB92" s="295">
        <v>11360279.32</v>
      </c>
      <c r="AC92" s="295">
        <v>11360279.32</v>
      </c>
      <c r="AD92" s="295">
        <f t="shared" si="12"/>
        <v>136323351.83999997</v>
      </c>
      <c r="AE92" s="295"/>
      <c r="AF92" s="319">
        <v>16401.109999999997</v>
      </c>
      <c r="AG92" s="319">
        <v>19453.88</v>
      </c>
      <c r="AH92" s="319">
        <v>22511.25</v>
      </c>
      <c r="AI92" s="319">
        <v>22521.239999999998</v>
      </c>
      <c r="AJ92" s="319">
        <v>22531.23</v>
      </c>
      <c r="AK92" s="319">
        <v>22531.23</v>
      </c>
      <c r="AL92" s="319">
        <f t="shared" si="9"/>
        <v>22531.22</v>
      </c>
      <c r="AM92" s="319">
        <f t="shared" si="9"/>
        <v>22531.22</v>
      </c>
      <c r="AN92" s="319">
        <f t="shared" si="9"/>
        <v>22531.22</v>
      </c>
      <c r="AO92" s="319">
        <f t="shared" si="8"/>
        <v>22531.22</v>
      </c>
      <c r="AP92" s="319">
        <f t="shared" si="8"/>
        <v>22531.22</v>
      </c>
      <c r="AQ92" s="319">
        <f t="shared" si="8"/>
        <v>22531.22</v>
      </c>
      <c r="AR92" s="295">
        <f t="shared" si="13"/>
        <v>261137.25999999998</v>
      </c>
      <c r="AS92" s="319">
        <f t="shared" si="17"/>
        <v>73273.8</v>
      </c>
      <c r="AT92" s="319">
        <f t="shared" si="17"/>
        <v>73273.8</v>
      </c>
      <c r="AU92" s="319">
        <f t="shared" si="17"/>
        <v>73273.8</v>
      </c>
      <c r="AV92" s="319">
        <f t="shared" si="16"/>
        <v>73273.8</v>
      </c>
      <c r="AW92" s="319">
        <f t="shared" si="16"/>
        <v>73273.8</v>
      </c>
      <c r="AX92" s="319">
        <f t="shared" si="16"/>
        <v>73273.8</v>
      </c>
      <c r="AY92" s="319">
        <f t="shared" si="10"/>
        <v>73273.8</v>
      </c>
      <c r="AZ92" s="319">
        <f t="shared" si="10"/>
        <v>73273.8</v>
      </c>
      <c r="BA92" s="319">
        <f t="shared" si="10"/>
        <v>73273.8</v>
      </c>
      <c r="BB92" s="319">
        <f t="shared" si="10"/>
        <v>73273.8</v>
      </c>
      <c r="BC92" s="319">
        <f t="shared" si="10"/>
        <v>73273.8</v>
      </c>
      <c r="BD92" s="319">
        <f t="shared" si="10"/>
        <v>73273.8</v>
      </c>
      <c r="BE92" s="295">
        <f t="shared" si="14"/>
        <v>879285.60000000021</v>
      </c>
      <c r="BF92" s="319"/>
      <c r="BG92" s="319"/>
      <c r="BH92" s="319"/>
      <c r="BI92" s="319"/>
      <c r="BJ92" s="319"/>
      <c r="BK92" s="319"/>
      <c r="BL92" s="319"/>
      <c r="BM92" s="319"/>
      <c r="BN92" s="319"/>
      <c r="BO92" s="319"/>
      <c r="BP92" s="319"/>
      <c r="BQ92" s="319"/>
      <c r="BR92" s="319"/>
      <c r="BS92" s="319"/>
      <c r="BT92" s="319"/>
      <c r="BU92" s="319"/>
      <c r="BV92" s="319"/>
      <c r="BW92" s="319"/>
      <c r="BX92" s="319"/>
      <c r="BY92" s="319"/>
      <c r="BZ92" s="319"/>
      <c r="CA92" s="319"/>
      <c r="CB92" s="319"/>
      <c r="CC92" s="319"/>
      <c r="CD92" s="319"/>
      <c r="CE92" s="319"/>
    </row>
    <row r="93" spans="1:83" x14ac:dyDescent="0.3">
      <c r="A93" s="313" t="s">
        <v>491</v>
      </c>
      <c r="B93" s="304">
        <v>1.5299999999999999E-2</v>
      </c>
      <c r="C93" s="304">
        <v>3.0499999999999992E-2</v>
      </c>
      <c r="D93" s="348">
        <v>2.7400000000000001E-2</v>
      </c>
      <c r="E93" s="295">
        <v>13699782.939999999</v>
      </c>
      <c r="F93" s="295">
        <v>13699782.939999999</v>
      </c>
      <c r="G93" s="295">
        <v>13699782.939999999</v>
      </c>
      <c r="H93" s="295">
        <v>13675901.68</v>
      </c>
      <c r="I93" s="295">
        <v>13652020.42</v>
      </c>
      <c r="J93" s="295">
        <v>13652020.42</v>
      </c>
      <c r="K93" s="295">
        <v>13652020.42</v>
      </c>
      <c r="L93" s="295">
        <v>13652020.42</v>
      </c>
      <c r="M93" s="295">
        <v>13652020.42</v>
      </c>
      <c r="N93" s="295">
        <v>13652020.42</v>
      </c>
      <c r="O93" s="295">
        <v>13652020.42</v>
      </c>
      <c r="P93" s="295">
        <v>13652020.42</v>
      </c>
      <c r="Q93" s="295">
        <f t="shared" si="11"/>
        <v>163991413.85999998</v>
      </c>
      <c r="R93" s="295">
        <v>13652020.42</v>
      </c>
      <c r="S93" s="295">
        <v>13682020.42</v>
      </c>
      <c r="T93" s="295">
        <v>13712020.42</v>
      </c>
      <c r="U93" s="295">
        <v>13712020.42</v>
      </c>
      <c r="V93" s="295">
        <v>13712020.42</v>
      </c>
      <c r="W93" s="295">
        <v>13712020.42</v>
      </c>
      <c r="X93" s="295">
        <v>13712020.42</v>
      </c>
      <c r="Y93" s="295">
        <v>13712020.42</v>
      </c>
      <c r="Z93" s="295">
        <v>13712020.42</v>
      </c>
      <c r="AA93" s="295">
        <v>14615840.51</v>
      </c>
      <c r="AB93" s="295">
        <v>15519660.6</v>
      </c>
      <c r="AC93" s="295">
        <v>15519660.6</v>
      </c>
      <c r="AD93" s="295">
        <f t="shared" si="12"/>
        <v>168973345.48999998</v>
      </c>
      <c r="AE93" s="295"/>
      <c r="AF93" s="319">
        <v>17467.219999999998</v>
      </c>
      <c r="AG93" s="319">
        <v>17467.219999999998</v>
      </c>
      <c r="AH93" s="319">
        <v>17467.219999999998</v>
      </c>
      <c r="AI93" s="319">
        <v>17436.769999999997</v>
      </c>
      <c r="AJ93" s="319">
        <v>17406.330000000002</v>
      </c>
      <c r="AK93" s="319">
        <v>17406.330000000002</v>
      </c>
      <c r="AL93" s="319">
        <f t="shared" si="9"/>
        <v>17406.330000000002</v>
      </c>
      <c r="AM93" s="319">
        <f t="shared" si="9"/>
        <v>17406.330000000002</v>
      </c>
      <c r="AN93" s="319">
        <f t="shared" si="9"/>
        <v>17406.330000000002</v>
      </c>
      <c r="AO93" s="319">
        <f t="shared" si="8"/>
        <v>17406.330000000002</v>
      </c>
      <c r="AP93" s="319">
        <f t="shared" si="8"/>
        <v>17406.330000000002</v>
      </c>
      <c r="AQ93" s="319">
        <f t="shared" si="8"/>
        <v>17406.330000000002</v>
      </c>
      <c r="AR93" s="295">
        <f t="shared" si="13"/>
        <v>209089.07000000007</v>
      </c>
      <c r="AS93" s="319">
        <f t="shared" si="17"/>
        <v>31172.11</v>
      </c>
      <c r="AT93" s="319">
        <f t="shared" si="17"/>
        <v>31240.61</v>
      </c>
      <c r="AU93" s="319">
        <f t="shared" si="17"/>
        <v>31309.11</v>
      </c>
      <c r="AV93" s="319">
        <f t="shared" si="16"/>
        <v>31309.11</v>
      </c>
      <c r="AW93" s="319">
        <f t="shared" si="16"/>
        <v>31309.11</v>
      </c>
      <c r="AX93" s="319">
        <f t="shared" si="16"/>
        <v>31309.11</v>
      </c>
      <c r="AY93" s="319">
        <f t="shared" si="10"/>
        <v>31309.11</v>
      </c>
      <c r="AZ93" s="319">
        <f t="shared" si="10"/>
        <v>31309.11</v>
      </c>
      <c r="BA93" s="319">
        <f t="shared" si="10"/>
        <v>31309.11</v>
      </c>
      <c r="BB93" s="319">
        <f t="shared" si="10"/>
        <v>33372.839999999997</v>
      </c>
      <c r="BC93" s="319">
        <f t="shared" si="10"/>
        <v>35436.559999999998</v>
      </c>
      <c r="BD93" s="319">
        <f t="shared" si="10"/>
        <v>35436.559999999998</v>
      </c>
      <c r="BE93" s="295">
        <f t="shared" si="14"/>
        <v>385822.44999999995</v>
      </c>
      <c r="BF93" s="319"/>
      <c r="BG93" s="319"/>
      <c r="BH93" s="319"/>
      <c r="BI93" s="319"/>
      <c r="BJ93" s="319"/>
      <c r="BK93" s="319"/>
      <c r="BL93" s="319"/>
      <c r="BM93" s="319"/>
      <c r="BN93" s="319"/>
      <c r="BO93" s="319"/>
      <c r="BP93" s="319"/>
      <c r="BQ93" s="319"/>
      <c r="BR93" s="319"/>
      <c r="BS93" s="319"/>
      <c r="BT93" s="319"/>
      <c r="BU93" s="319"/>
      <c r="BV93" s="319"/>
      <c r="BW93" s="319"/>
      <c r="BX93" s="319"/>
      <c r="BY93" s="319"/>
      <c r="BZ93" s="319"/>
      <c r="CA93" s="319"/>
      <c r="CB93" s="319"/>
      <c r="CC93" s="319"/>
      <c r="CD93" s="319"/>
      <c r="CE93" s="319"/>
    </row>
    <row r="94" spans="1:83" x14ac:dyDescent="0.3">
      <c r="A94" s="313" t="s">
        <v>492</v>
      </c>
      <c r="B94" s="304">
        <v>1.5299999999999999E-2</v>
      </c>
      <c r="C94" s="304">
        <v>3.2299999999999995E-2</v>
      </c>
      <c r="D94" s="348">
        <v>3.0200000000000001E-2</v>
      </c>
      <c r="E94" s="295">
        <v>45353182.740000002</v>
      </c>
      <c r="F94" s="295">
        <v>45323658.460000001</v>
      </c>
      <c r="G94" s="295">
        <v>45294134.18</v>
      </c>
      <c r="H94" s="295">
        <v>45294134.18</v>
      </c>
      <c r="I94" s="295">
        <v>45294134.18</v>
      </c>
      <c r="J94" s="295">
        <v>45294134.18</v>
      </c>
      <c r="K94" s="295">
        <v>45294134.18</v>
      </c>
      <c r="L94" s="295">
        <v>45294134.18</v>
      </c>
      <c r="M94" s="295">
        <v>45294134.18</v>
      </c>
      <c r="N94" s="295">
        <v>45294134.18</v>
      </c>
      <c r="O94" s="295">
        <v>45294134.18</v>
      </c>
      <c r="P94" s="295">
        <v>45294134.18</v>
      </c>
      <c r="Q94" s="295">
        <f t="shared" si="11"/>
        <v>543618183</v>
      </c>
      <c r="R94" s="295">
        <v>45294134.18</v>
      </c>
      <c r="S94" s="295">
        <v>45294134.18</v>
      </c>
      <c r="T94" s="295">
        <v>45294134.18</v>
      </c>
      <c r="U94" s="295">
        <v>45294134.18</v>
      </c>
      <c r="V94" s="295">
        <v>45294134.18</v>
      </c>
      <c r="W94" s="295">
        <v>45294134.18</v>
      </c>
      <c r="X94" s="295">
        <v>45294134.18</v>
      </c>
      <c r="Y94" s="295">
        <v>45294134.18</v>
      </c>
      <c r="Z94" s="295">
        <v>45294134.18</v>
      </c>
      <c r="AA94" s="295">
        <v>45294134.18</v>
      </c>
      <c r="AB94" s="295">
        <v>45294134.18</v>
      </c>
      <c r="AC94" s="295">
        <v>45294134.18</v>
      </c>
      <c r="AD94" s="295">
        <f t="shared" si="12"/>
        <v>543529610.15999997</v>
      </c>
      <c r="AE94" s="295"/>
      <c r="AF94" s="319">
        <v>57825.31</v>
      </c>
      <c r="AG94" s="319">
        <v>57787.66</v>
      </c>
      <c r="AH94" s="319">
        <v>57750.02</v>
      </c>
      <c r="AI94" s="319">
        <v>57750.02</v>
      </c>
      <c r="AJ94" s="319">
        <v>57750.02</v>
      </c>
      <c r="AK94" s="319">
        <v>57750.02</v>
      </c>
      <c r="AL94" s="319">
        <f t="shared" si="9"/>
        <v>57750.02</v>
      </c>
      <c r="AM94" s="319">
        <f t="shared" si="9"/>
        <v>57750.02</v>
      </c>
      <c r="AN94" s="319">
        <f t="shared" si="9"/>
        <v>57750.02</v>
      </c>
      <c r="AO94" s="319">
        <f t="shared" si="8"/>
        <v>57750.02</v>
      </c>
      <c r="AP94" s="319">
        <f t="shared" si="8"/>
        <v>57750.02</v>
      </c>
      <c r="AQ94" s="319">
        <f t="shared" si="8"/>
        <v>57750.02</v>
      </c>
      <c r="AR94" s="295">
        <f t="shared" si="13"/>
        <v>693113.17</v>
      </c>
      <c r="AS94" s="319">
        <f t="shared" si="17"/>
        <v>113990.24</v>
      </c>
      <c r="AT94" s="319">
        <f t="shared" si="17"/>
        <v>113990.24</v>
      </c>
      <c r="AU94" s="319">
        <f t="shared" si="17"/>
        <v>113990.24</v>
      </c>
      <c r="AV94" s="319">
        <f t="shared" si="16"/>
        <v>113990.24</v>
      </c>
      <c r="AW94" s="319">
        <f t="shared" si="16"/>
        <v>113990.24</v>
      </c>
      <c r="AX94" s="319">
        <f t="shared" si="16"/>
        <v>113990.24</v>
      </c>
      <c r="AY94" s="319">
        <f t="shared" si="10"/>
        <v>113990.24</v>
      </c>
      <c r="AZ94" s="319">
        <f t="shared" si="10"/>
        <v>113990.24</v>
      </c>
      <c r="BA94" s="319">
        <f t="shared" si="10"/>
        <v>113990.24</v>
      </c>
      <c r="BB94" s="319">
        <f t="shared" si="10"/>
        <v>113990.24</v>
      </c>
      <c r="BC94" s="319">
        <f t="shared" si="10"/>
        <v>113990.24</v>
      </c>
      <c r="BD94" s="319">
        <f t="shared" si="10"/>
        <v>113990.24</v>
      </c>
      <c r="BE94" s="295">
        <f t="shared" si="14"/>
        <v>1367882.8800000001</v>
      </c>
      <c r="BF94" s="319"/>
      <c r="BG94" s="319"/>
      <c r="BH94" s="319"/>
      <c r="BI94" s="319"/>
      <c r="BJ94" s="319"/>
      <c r="BK94" s="319"/>
      <c r="BL94" s="319"/>
      <c r="BM94" s="319"/>
      <c r="BN94" s="319"/>
      <c r="BO94" s="319"/>
      <c r="BP94" s="319"/>
      <c r="BQ94" s="319"/>
      <c r="BR94" s="319"/>
      <c r="BS94" s="319"/>
      <c r="BT94" s="319"/>
      <c r="BU94" s="319"/>
      <c r="BV94" s="319"/>
      <c r="BW94" s="319"/>
      <c r="BX94" s="319"/>
      <c r="BY94" s="319"/>
      <c r="BZ94" s="319"/>
      <c r="CA94" s="319"/>
      <c r="CB94" s="319"/>
      <c r="CC94" s="319"/>
      <c r="CD94" s="319"/>
      <c r="CE94" s="319"/>
    </row>
    <row r="95" spans="1:83" x14ac:dyDescent="0.3">
      <c r="A95" s="313" t="s">
        <v>493</v>
      </c>
      <c r="B95" s="304">
        <v>2.3099999999999999E-2</v>
      </c>
      <c r="C95" s="304">
        <v>3.0299999999999994E-2</v>
      </c>
      <c r="D95" s="348">
        <v>2.7400000000000001E-2</v>
      </c>
      <c r="E95" s="295">
        <v>38748250.590000004</v>
      </c>
      <c r="F95" s="295">
        <v>38748250.590000004</v>
      </c>
      <c r="G95" s="295">
        <v>38748250.590000004</v>
      </c>
      <c r="H95" s="295">
        <v>38786900.950000003</v>
      </c>
      <c r="I95" s="295">
        <v>38825551.299999997</v>
      </c>
      <c r="J95" s="295">
        <v>38825599.200000003</v>
      </c>
      <c r="K95" s="295">
        <v>38862836.144999996</v>
      </c>
      <c r="L95" s="295">
        <v>38900025.199999996</v>
      </c>
      <c r="M95" s="295">
        <v>39175021.589999996</v>
      </c>
      <c r="N95" s="295">
        <v>39452736.479999997</v>
      </c>
      <c r="O95" s="295">
        <v>39455454.979999997</v>
      </c>
      <c r="P95" s="295">
        <v>39455454.979999997</v>
      </c>
      <c r="Q95" s="295">
        <f t="shared" si="11"/>
        <v>467984332.59500003</v>
      </c>
      <c r="R95" s="295">
        <v>40703454.979999997</v>
      </c>
      <c r="S95" s="295">
        <v>40703454.979999997</v>
      </c>
      <c r="T95" s="295">
        <v>40703454.979999997</v>
      </c>
      <c r="U95" s="295">
        <v>40852694.979999997</v>
      </c>
      <c r="V95" s="295">
        <v>41001934.979999997</v>
      </c>
      <c r="W95" s="295">
        <v>41080350.979999997</v>
      </c>
      <c r="X95" s="295">
        <v>41158766.979999997</v>
      </c>
      <c r="Y95" s="295">
        <v>41158766.979999997</v>
      </c>
      <c r="Z95" s="295">
        <v>41585166.979999997</v>
      </c>
      <c r="AA95" s="295">
        <v>42344366.979999997</v>
      </c>
      <c r="AB95" s="295">
        <v>42677166.979999997</v>
      </c>
      <c r="AC95" s="295">
        <v>42677166.979999997</v>
      </c>
      <c r="AD95" s="295">
        <f t="shared" si="12"/>
        <v>496646747.76000005</v>
      </c>
      <c r="AE95" s="295"/>
      <c r="AF95" s="319">
        <v>74590.38</v>
      </c>
      <c r="AG95" s="319">
        <v>74590.38</v>
      </c>
      <c r="AH95" s="319">
        <v>74590.38</v>
      </c>
      <c r="AI95" s="319">
        <v>74664.780000000013</v>
      </c>
      <c r="AJ95" s="319">
        <v>74739.179999999993</v>
      </c>
      <c r="AK95" s="319">
        <v>74739.28</v>
      </c>
      <c r="AL95" s="319">
        <f t="shared" si="9"/>
        <v>74810.960000000006</v>
      </c>
      <c r="AM95" s="319">
        <f t="shared" si="9"/>
        <v>74882.55</v>
      </c>
      <c r="AN95" s="319">
        <f t="shared" si="9"/>
        <v>75411.92</v>
      </c>
      <c r="AO95" s="319">
        <f t="shared" si="8"/>
        <v>75946.52</v>
      </c>
      <c r="AP95" s="319">
        <f t="shared" si="8"/>
        <v>75951.75</v>
      </c>
      <c r="AQ95" s="319">
        <f t="shared" si="8"/>
        <v>75951.75</v>
      </c>
      <c r="AR95" s="295">
        <f t="shared" si="13"/>
        <v>900869.83000000007</v>
      </c>
      <c r="AS95" s="319">
        <f t="shared" si="17"/>
        <v>92939.56</v>
      </c>
      <c r="AT95" s="319">
        <f t="shared" si="17"/>
        <v>92939.56</v>
      </c>
      <c r="AU95" s="319">
        <f t="shared" si="17"/>
        <v>92939.56</v>
      </c>
      <c r="AV95" s="319">
        <f t="shared" si="16"/>
        <v>93280.320000000007</v>
      </c>
      <c r="AW95" s="319">
        <f t="shared" si="16"/>
        <v>93621.08</v>
      </c>
      <c r="AX95" s="319">
        <f t="shared" si="16"/>
        <v>93800.13</v>
      </c>
      <c r="AY95" s="319">
        <f t="shared" si="10"/>
        <v>93979.18</v>
      </c>
      <c r="AZ95" s="319">
        <f t="shared" si="10"/>
        <v>93979.18</v>
      </c>
      <c r="BA95" s="319">
        <f t="shared" si="10"/>
        <v>94952.8</v>
      </c>
      <c r="BB95" s="319">
        <f t="shared" si="10"/>
        <v>96686.3</v>
      </c>
      <c r="BC95" s="319">
        <f t="shared" si="10"/>
        <v>97446.2</v>
      </c>
      <c r="BD95" s="319">
        <f t="shared" si="10"/>
        <v>97446.2</v>
      </c>
      <c r="BE95" s="295">
        <f t="shared" si="14"/>
        <v>1134010.0699999998</v>
      </c>
      <c r="BF95" s="319"/>
      <c r="BG95" s="319"/>
      <c r="BH95" s="319"/>
      <c r="BI95" s="319"/>
      <c r="BJ95" s="319"/>
      <c r="BK95" s="319"/>
      <c r="BL95" s="319"/>
      <c r="BM95" s="319"/>
      <c r="BN95" s="319"/>
      <c r="BO95" s="319"/>
      <c r="BP95" s="319"/>
      <c r="BQ95" s="319"/>
      <c r="BR95" s="319"/>
      <c r="BS95" s="319"/>
      <c r="BT95" s="319"/>
      <c r="BU95" s="319"/>
      <c r="BV95" s="319"/>
      <c r="BW95" s="319"/>
      <c r="BX95" s="319"/>
      <c r="BY95" s="319"/>
      <c r="BZ95" s="319"/>
      <c r="CA95" s="319"/>
      <c r="CB95" s="319"/>
      <c r="CC95" s="319"/>
      <c r="CD95" s="319"/>
      <c r="CE95" s="319"/>
    </row>
    <row r="96" spans="1:83" x14ac:dyDescent="0.3">
      <c r="A96" s="313" t="s">
        <v>494</v>
      </c>
      <c r="B96" s="304">
        <v>1.8699999999999998E-2</v>
      </c>
      <c r="C96" s="304">
        <v>2.3399999999999997E-2</v>
      </c>
      <c r="D96" s="348">
        <v>2.0500000000000001E-2</v>
      </c>
      <c r="E96" s="295">
        <v>31826255.719999999</v>
      </c>
      <c r="F96" s="295">
        <v>31826255.719999999</v>
      </c>
      <c r="G96" s="295">
        <v>31902228.109999999</v>
      </c>
      <c r="H96" s="295">
        <v>31978200.489999998</v>
      </c>
      <c r="I96" s="295">
        <v>31958694.75</v>
      </c>
      <c r="J96" s="295">
        <v>31939189</v>
      </c>
      <c r="K96" s="295">
        <v>31939189</v>
      </c>
      <c r="L96" s="295">
        <v>31939189</v>
      </c>
      <c r="M96" s="295">
        <v>31975420.300000001</v>
      </c>
      <c r="N96" s="295">
        <v>32011651.600000001</v>
      </c>
      <c r="O96" s="295">
        <v>32011651.600000001</v>
      </c>
      <c r="P96" s="295">
        <v>32011651.600000001</v>
      </c>
      <c r="Q96" s="295">
        <f t="shared" si="11"/>
        <v>383319576.89000005</v>
      </c>
      <c r="R96" s="295">
        <v>32150628.800000001</v>
      </c>
      <c r="S96" s="295">
        <v>32150628.800000001</v>
      </c>
      <c r="T96" s="295">
        <v>32150628.800000001</v>
      </c>
      <c r="U96" s="295">
        <v>32150628.800000001</v>
      </c>
      <c r="V96" s="295">
        <v>32175484.800000001</v>
      </c>
      <c r="W96" s="295">
        <v>32452057.949999999</v>
      </c>
      <c r="X96" s="295">
        <v>32703775.100000001</v>
      </c>
      <c r="Y96" s="295">
        <v>32703775.100000001</v>
      </c>
      <c r="Z96" s="295">
        <v>32703775.100000001</v>
      </c>
      <c r="AA96" s="295">
        <v>32703775.100000001</v>
      </c>
      <c r="AB96" s="295">
        <v>32703775.100000001</v>
      </c>
      <c r="AC96" s="295">
        <v>32703775.100000001</v>
      </c>
      <c r="AD96" s="295">
        <f t="shared" si="12"/>
        <v>389452708.55000007</v>
      </c>
      <c r="AE96" s="295"/>
      <c r="AF96" s="319">
        <v>49595.91</v>
      </c>
      <c r="AG96" s="319">
        <v>49595.91</v>
      </c>
      <c r="AH96" s="319">
        <v>49714.299999999996</v>
      </c>
      <c r="AI96" s="319">
        <v>49832.7</v>
      </c>
      <c r="AJ96" s="319">
        <v>49802.3</v>
      </c>
      <c r="AK96" s="319">
        <v>49771.9</v>
      </c>
      <c r="AL96" s="319">
        <f t="shared" si="9"/>
        <v>49771.9</v>
      </c>
      <c r="AM96" s="319">
        <f t="shared" si="9"/>
        <v>49771.9</v>
      </c>
      <c r="AN96" s="319">
        <f t="shared" si="9"/>
        <v>49828.36</v>
      </c>
      <c r="AO96" s="319">
        <f t="shared" si="8"/>
        <v>49884.82</v>
      </c>
      <c r="AP96" s="319">
        <f t="shared" si="8"/>
        <v>49884.82</v>
      </c>
      <c r="AQ96" s="319">
        <f t="shared" si="8"/>
        <v>49884.82</v>
      </c>
      <c r="AR96" s="295">
        <f t="shared" si="13"/>
        <v>597339.64</v>
      </c>
      <c r="AS96" s="319">
        <f t="shared" si="17"/>
        <v>54923.99</v>
      </c>
      <c r="AT96" s="319">
        <f t="shared" si="17"/>
        <v>54923.99</v>
      </c>
      <c r="AU96" s="319">
        <f t="shared" si="17"/>
        <v>54923.99</v>
      </c>
      <c r="AV96" s="319">
        <f t="shared" si="16"/>
        <v>54923.99</v>
      </c>
      <c r="AW96" s="319">
        <f t="shared" si="16"/>
        <v>54966.45</v>
      </c>
      <c r="AX96" s="319">
        <f t="shared" si="16"/>
        <v>55438.93</v>
      </c>
      <c r="AY96" s="319">
        <f t="shared" si="10"/>
        <v>55868.95</v>
      </c>
      <c r="AZ96" s="319">
        <f t="shared" si="10"/>
        <v>55868.95</v>
      </c>
      <c r="BA96" s="319">
        <f t="shared" si="10"/>
        <v>55868.95</v>
      </c>
      <c r="BB96" s="319">
        <f t="shared" ref="BB96:BD159" si="19">ROUND(AA96*$D96/12,2)</f>
        <v>55868.95</v>
      </c>
      <c r="BC96" s="319">
        <f t="shared" si="19"/>
        <v>55868.95</v>
      </c>
      <c r="BD96" s="319">
        <f t="shared" si="19"/>
        <v>55868.95</v>
      </c>
      <c r="BE96" s="295">
        <f t="shared" si="14"/>
        <v>665315.03999999992</v>
      </c>
      <c r="BF96" s="319"/>
      <c r="BG96" s="319"/>
      <c r="BH96" s="319"/>
      <c r="BI96" s="319"/>
      <c r="BJ96" s="319"/>
      <c r="BK96" s="319"/>
      <c r="BL96" s="319"/>
      <c r="BM96" s="319"/>
      <c r="BN96" s="319"/>
      <c r="BO96" s="319"/>
      <c r="BP96" s="319"/>
      <c r="BQ96" s="319"/>
      <c r="BR96" s="319"/>
      <c r="BS96" s="319"/>
      <c r="BT96" s="319"/>
      <c r="BU96" s="319"/>
      <c r="BV96" s="319"/>
      <c r="BW96" s="319"/>
      <c r="BX96" s="319"/>
      <c r="BY96" s="319"/>
      <c r="BZ96" s="319"/>
      <c r="CA96" s="319"/>
      <c r="CB96" s="319"/>
      <c r="CC96" s="319"/>
      <c r="CD96" s="319"/>
      <c r="CE96" s="319"/>
    </row>
    <row r="97" spans="1:83" x14ac:dyDescent="0.3">
      <c r="A97" s="313" t="s">
        <v>495</v>
      </c>
      <c r="B97" s="304">
        <v>1.7499999999999998E-2</v>
      </c>
      <c r="C97" s="304">
        <v>1.9699999999999999E-2</v>
      </c>
      <c r="D97" s="348">
        <v>1.72E-2</v>
      </c>
      <c r="E97" s="295">
        <v>43067738.159999996</v>
      </c>
      <c r="F97" s="295">
        <v>43067738.159999996</v>
      </c>
      <c r="G97" s="295">
        <v>43067738.159999996</v>
      </c>
      <c r="H97" s="295">
        <v>43067738.159999996</v>
      </c>
      <c r="I97" s="295">
        <v>43067738.159999996</v>
      </c>
      <c r="J97" s="295">
        <v>43069988.020000003</v>
      </c>
      <c r="K97" s="295">
        <v>43072237.869999997</v>
      </c>
      <c r="L97" s="295">
        <v>43072237.869999997</v>
      </c>
      <c r="M97" s="295">
        <v>43281073.049999997</v>
      </c>
      <c r="N97" s="295">
        <v>43489908.229999997</v>
      </c>
      <c r="O97" s="295">
        <v>43489908.229999997</v>
      </c>
      <c r="P97" s="295">
        <v>43489908.229999997</v>
      </c>
      <c r="Q97" s="295">
        <f t="shared" si="11"/>
        <v>518303952.30000007</v>
      </c>
      <c r="R97" s="295">
        <v>43489908.229999997</v>
      </c>
      <c r="S97" s="295">
        <v>43489908.229999997</v>
      </c>
      <c r="T97" s="295">
        <v>43489908.229999997</v>
      </c>
      <c r="U97" s="295">
        <v>43489908.229999997</v>
      </c>
      <c r="V97" s="295">
        <v>43489908.229999997</v>
      </c>
      <c r="W97" s="295">
        <v>43535408.229999997</v>
      </c>
      <c r="X97" s="295">
        <v>43580908.229999997</v>
      </c>
      <c r="Y97" s="295">
        <v>43580908.229999997</v>
      </c>
      <c r="Z97" s="295">
        <v>43580908.229999997</v>
      </c>
      <c r="AA97" s="295">
        <v>43580908.229999997</v>
      </c>
      <c r="AB97" s="295">
        <v>43580908.229999997</v>
      </c>
      <c r="AC97" s="295">
        <v>43749908.229999997</v>
      </c>
      <c r="AD97" s="295">
        <f t="shared" si="12"/>
        <v>522639398.76000005</v>
      </c>
      <c r="AE97" s="295"/>
      <c r="AF97" s="319">
        <v>62807.119999999995</v>
      </c>
      <c r="AG97" s="319">
        <v>62807.119999999995</v>
      </c>
      <c r="AH97" s="319">
        <v>62807.119999999995</v>
      </c>
      <c r="AI97" s="319">
        <v>62807.119999999995</v>
      </c>
      <c r="AJ97" s="319">
        <v>62807.119999999995</v>
      </c>
      <c r="AK97" s="319">
        <v>62810.400000000001</v>
      </c>
      <c r="AL97" s="319">
        <f t="shared" si="9"/>
        <v>62813.68</v>
      </c>
      <c r="AM97" s="319">
        <f t="shared" si="9"/>
        <v>62813.68</v>
      </c>
      <c r="AN97" s="319">
        <f t="shared" si="9"/>
        <v>63118.23</v>
      </c>
      <c r="AO97" s="319">
        <f t="shared" si="8"/>
        <v>63422.78</v>
      </c>
      <c r="AP97" s="319">
        <f t="shared" si="8"/>
        <v>63422.78</v>
      </c>
      <c r="AQ97" s="319">
        <f t="shared" si="8"/>
        <v>63422.78</v>
      </c>
      <c r="AR97" s="295">
        <f t="shared" si="13"/>
        <v>755859.93</v>
      </c>
      <c r="AS97" s="319">
        <f t="shared" si="17"/>
        <v>62335.54</v>
      </c>
      <c r="AT97" s="319">
        <f t="shared" si="17"/>
        <v>62335.54</v>
      </c>
      <c r="AU97" s="319">
        <f t="shared" si="17"/>
        <v>62335.54</v>
      </c>
      <c r="AV97" s="319">
        <f t="shared" si="16"/>
        <v>62335.54</v>
      </c>
      <c r="AW97" s="319">
        <f t="shared" si="16"/>
        <v>62335.54</v>
      </c>
      <c r="AX97" s="319">
        <f t="shared" si="16"/>
        <v>62400.75</v>
      </c>
      <c r="AY97" s="319">
        <f t="shared" si="16"/>
        <v>62465.97</v>
      </c>
      <c r="AZ97" s="319">
        <f t="shared" si="16"/>
        <v>62465.97</v>
      </c>
      <c r="BA97" s="319">
        <f t="shared" si="16"/>
        <v>62465.97</v>
      </c>
      <c r="BB97" s="319">
        <f t="shared" si="19"/>
        <v>62465.97</v>
      </c>
      <c r="BC97" s="319">
        <f t="shared" si="19"/>
        <v>62465.97</v>
      </c>
      <c r="BD97" s="319">
        <f t="shared" si="19"/>
        <v>62708.2</v>
      </c>
      <c r="BE97" s="295">
        <f t="shared" si="14"/>
        <v>749116.49999999988</v>
      </c>
      <c r="BF97" s="319"/>
      <c r="BG97" s="319"/>
      <c r="BH97" s="319"/>
      <c r="BI97" s="319"/>
      <c r="BJ97" s="319"/>
      <c r="BK97" s="319"/>
      <c r="BL97" s="319"/>
      <c r="BM97" s="319"/>
      <c r="BN97" s="319"/>
      <c r="BO97" s="319"/>
      <c r="BP97" s="319"/>
      <c r="BQ97" s="319"/>
      <c r="BR97" s="319"/>
      <c r="BS97" s="319"/>
      <c r="BT97" s="319"/>
      <c r="BU97" s="319"/>
      <c r="BV97" s="319"/>
      <c r="BW97" s="319"/>
      <c r="BX97" s="319"/>
      <c r="BY97" s="319"/>
      <c r="BZ97" s="319"/>
      <c r="CA97" s="319"/>
      <c r="CB97" s="319"/>
      <c r="CC97" s="319"/>
      <c r="CD97" s="319"/>
      <c r="CE97" s="319"/>
    </row>
    <row r="98" spans="1:83" x14ac:dyDescent="0.3">
      <c r="A98" s="313" t="s">
        <v>496</v>
      </c>
      <c r="B98" s="304">
        <v>2.1199999999999997E-2</v>
      </c>
      <c r="C98" s="304">
        <v>2.4300000000000002E-2</v>
      </c>
      <c r="D98" s="348">
        <v>2.1899999999999999E-2</v>
      </c>
      <c r="E98" s="295">
        <v>58152098.869999997</v>
      </c>
      <c r="F98" s="295">
        <v>58154744.149999999</v>
      </c>
      <c r="G98" s="295">
        <v>58060018.710000001</v>
      </c>
      <c r="H98" s="295">
        <v>57962647.990000002</v>
      </c>
      <c r="I98" s="295">
        <v>57962647.990000002</v>
      </c>
      <c r="J98" s="295">
        <v>57968926.799999997</v>
      </c>
      <c r="K98" s="295">
        <v>58022975.315000005</v>
      </c>
      <c r="L98" s="295">
        <v>58070745.030000001</v>
      </c>
      <c r="M98" s="295">
        <v>58070745.030000001</v>
      </c>
      <c r="N98" s="295">
        <v>58084324.585000001</v>
      </c>
      <c r="O98" s="295">
        <v>58097904.140000001</v>
      </c>
      <c r="P98" s="295">
        <v>58097904.140000001</v>
      </c>
      <c r="Q98" s="295">
        <f t="shared" si="11"/>
        <v>696705682.75</v>
      </c>
      <c r="R98" s="295">
        <v>58698264.880000003</v>
      </c>
      <c r="S98" s="295">
        <v>58698264.880000003</v>
      </c>
      <c r="T98" s="295">
        <v>58868912.240000002</v>
      </c>
      <c r="U98" s="295">
        <v>59351559.600000001</v>
      </c>
      <c r="V98" s="295">
        <v>60172276.380000003</v>
      </c>
      <c r="W98" s="295">
        <v>60680993.160000004</v>
      </c>
      <c r="X98" s="295">
        <v>60680993.160000004</v>
      </c>
      <c r="Y98" s="295">
        <v>60680993.160000004</v>
      </c>
      <c r="Z98" s="295">
        <v>60680993.160000004</v>
      </c>
      <c r="AA98" s="295">
        <v>60680993.160000004</v>
      </c>
      <c r="AB98" s="295">
        <v>60680993.160000004</v>
      </c>
      <c r="AC98" s="295">
        <v>60680993.160000004</v>
      </c>
      <c r="AD98" s="295">
        <f t="shared" si="12"/>
        <v>720556230.10000002</v>
      </c>
      <c r="AE98" s="295"/>
      <c r="AF98" s="319">
        <v>102735.38</v>
      </c>
      <c r="AG98" s="319">
        <v>102740.05</v>
      </c>
      <c r="AH98" s="319">
        <v>102572.7</v>
      </c>
      <c r="AI98" s="319">
        <v>102400.68000000001</v>
      </c>
      <c r="AJ98" s="319">
        <v>102400.68000000001</v>
      </c>
      <c r="AK98" s="319">
        <v>102411.76999999999</v>
      </c>
      <c r="AL98" s="319">
        <f t="shared" si="9"/>
        <v>102507.26</v>
      </c>
      <c r="AM98" s="319">
        <f t="shared" si="9"/>
        <v>102591.65</v>
      </c>
      <c r="AN98" s="319">
        <f t="shared" si="9"/>
        <v>102591.65</v>
      </c>
      <c r="AO98" s="319">
        <f t="shared" si="8"/>
        <v>102615.64</v>
      </c>
      <c r="AP98" s="319">
        <f t="shared" si="8"/>
        <v>102639.63</v>
      </c>
      <c r="AQ98" s="319">
        <f t="shared" si="8"/>
        <v>102639.63</v>
      </c>
      <c r="AR98" s="295">
        <f t="shared" si="13"/>
        <v>1230846.7200000002</v>
      </c>
      <c r="AS98" s="319">
        <f t="shared" si="17"/>
        <v>107124.33</v>
      </c>
      <c r="AT98" s="319">
        <f t="shared" si="17"/>
        <v>107124.33</v>
      </c>
      <c r="AU98" s="319">
        <f t="shared" si="17"/>
        <v>107435.76</v>
      </c>
      <c r="AV98" s="319">
        <f t="shared" si="16"/>
        <v>108316.6</v>
      </c>
      <c r="AW98" s="319">
        <f t="shared" si="16"/>
        <v>109814.39999999999</v>
      </c>
      <c r="AX98" s="319">
        <f t="shared" si="16"/>
        <v>110742.81</v>
      </c>
      <c r="AY98" s="319">
        <f t="shared" si="16"/>
        <v>110742.81</v>
      </c>
      <c r="AZ98" s="319">
        <f t="shared" si="16"/>
        <v>110742.81</v>
      </c>
      <c r="BA98" s="319">
        <f t="shared" si="16"/>
        <v>110742.81</v>
      </c>
      <c r="BB98" s="319">
        <f t="shared" si="19"/>
        <v>110742.81</v>
      </c>
      <c r="BC98" s="319">
        <f t="shared" si="19"/>
        <v>110742.81</v>
      </c>
      <c r="BD98" s="319">
        <f t="shared" si="19"/>
        <v>110742.81</v>
      </c>
      <c r="BE98" s="295">
        <f t="shared" si="14"/>
        <v>1315015.0900000003</v>
      </c>
      <c r="BF98" s="319"/>
      <c r="BG98" s="319"/>
      <c r="BH98" s="319"/>
      <c r="BI98" s="319"/>
      <c r="BJ98" s="319"/>
      <c r="BK98" s="319"/>
      <c r="BL98" s="319"/>
      <c r="BM98" s="319"/>
      <c r="BN98" s="319"/>
      <c r="BO98" s="319"/>
      <c r="BP98" s="319"/>
      <c r="BQ98" s="319"/>
      <c r="BR98" s="319"/>
      <c r="BS98" s="319"/>
      <c r="BT98" s="319"/>
      <c r="BU98" s="319"/>
      <c r="BV98" s="319"/>
      <c r="BW98" s="319"/>
      <c r="BX98" s="319"/>
      <c r="BY98" s="319"/>
      <c r="BZ98" s="319"/>
      <c r="CA98" s="319"/>
      <c r="CB98" s="319"/>
      <c r="CC98" s="319"/>
      <c r="CD98" s="319"/>
      <c r="CE98" s="319"/>
    </row>
    <row r="99" spans="1:83" x14ac:dyDescent="0.3">
      <c r="A99" s="313" t="s">
        <v>497</v>
      </c>
      <c r="B99" s="304">
        <v>2.0999999999999998E-2</v>
      </c>
      <c r="C99" s="304">
        <v>2.0899999999999998E-2</v>
      </c>
      <c r="D99" s="348">
        <v>1.95E-2</v>
      </c>
      <c r="E99" s="295">
        <v>89840829.629999995</v>
      </c>
      <c r="F99" s="295">
        <v>89757069.870000005</v>
      </c>
      <c r="G99" s="295">
        <v>89758203.349999994</v>
      </c>
      <c r="H99" s="295">
        <v>89758148.620000005</v>
      </c>
      <c r="I99" s="295">
        <v>89838915.069999993</v>
      </c>
      <c r="J99" s="295">
        <v>89919594.879999995</v>
      </c>
      <c r="K99" s="295">
        <v>89919594.879999995</v>
      </c>
      <c r="L99" s="295">
        <v>91021215.644999996</v>
      </c>
      <c r="M99" s="295">
        <v>92122836.409999996</v>
      </c>
      <c r="N99" s="295">
        <v>92122836.409999996</v>
      </c>
      <c r="O99" s="295">
        <v>92122836.409999996</v>
      </c>
      <c r="P99" s="295">
        <v>92122836.409999996</v>
      </c>
      <c r="Q99" s="295">
        <f t="shared" si="11"/>
        <v>1088304917.585</v>
      </c>
      <c r="R99" s="295">
        <v>92122836.409999996</v>
      </c>
      <c r="S99" s="295">
        <v>92122836.409999996</v>
      </c>
      <c r="T99" s="295">
        <v>92122836.409999996</v>
      </c>
      <c r="U99" s="295">
        <v>92122836.409999996</v>
      </c>
      <c r="V99" s="295">
        <v>92122836.409999996</v>
      </c>
      <c r="W99" s="295">
        <v>92122836.409999996</v>
      </c>
      <c r="X99" s="295">
        <v>92122836.409999996</v>
      </c>
      <c r="Y99" s="295">
        <v>92122836.409999996</v>
      </c>
      <c r="Z99" s="295">
        <v>92122836.409999996</v>
      </c>
      <c r="AA99" s="295">
        <v>92122836.409999996</v>
      </c>
      <c r="AB99" s="295">
        <v>92393527.609999999</v>
      </c>
      <c r="AC99" s="295">
        <v>92664218.810000002</v>
      </c>
      <c r="AD99" s="295">
        <f t="shared" si="12"/>
        <v>1106286110.5199997</v>
      </c>
      <c r="AE99" s="295"/>
      <c r="AF99" s="319">
        <v>157221.46</v>
      </c>
      <c r="AG99" s="319">
        <v>157074.88000000003</v>
      </c>
      <c r="AH99" s="319">
        <v>157076.86000000002</v>
      </c>
      <c r="AI99" s="319">
        <v>157076.75</v>
      </c>
      <c r="AJ99" s="319">
        <v>157218.1</v>
      </c>
      <c r="AK99" s="319">
        <v>157359.28999999998</v>
      </c>
      <c r="AL99" s="319">
        <f t="shared" si="9"/>
        <v>157359.29</v>
      </c>
      <c r="AM99" s="319">
        <f t="shared" si="9"/>
        <v>159287.13</v>
      </c>
      <c r="AN99" s="319">
        <f t="shared" si="9"/>
        <v>161214.96</v>
      </c>
      <c r="AO99" s="319">
        <f t="shared" si="8"/>
        <v>161214.96</v>
      </c>
      <c r="AP99" s="319">
        <f t="shared" si="8"/>
        <v>161214.96</v>
      </c>
      <c r="AQ99" s="319">
        <f t="shared" si="8"/>
        <v>161214.96</v>
      </c>
      <c r="AR99" s="295">
        <f t="shared" si="13"/>
        <v>1904533.6</v>
      </c>
      <c r="AS99" s="319">
        <f t="shared" si="17"/>
        <v>149699.60999999999</v>
      </c>
      <c r="AT99" s="319">
        <f t="shared" si="17"/>
        <v>149699.60999999999</v>
      </c>
      <c r="AU99" s="319">
        <f t="shared" si="17"/>
        <v>149699.60999999999</v>
      </c>
      <c r="AV99" s="319">
        <f t="shared" si="16"/>
        <v>149699.60999999999</v>
      </c>
      <c r="AW99" s="319">
        <f t="shared" si="16"/>
        <v>149699.60999999999</v>
      </c>
      <c r="AX99" s="319">
        <f t="shared" si="16"/>
        <v>149699.60999999999</v>
      </c>
      <c r="AY99" s="319">
        <f t="shared" si="16"/>
        <v>149699.60999999999</v>
      </c>
      <c r="AZ99" s="319">
        <f t="shared" si="16"/>
        <v>149699.60999999999</v>
      </c>
      <c r="BA99" s="319">
        <f t="shared" si="16"/>
        <v>149699.60999999999</v>
      </c>
      <c r="BB99" s="319">
        <f t="shared" si="19"/>
        <v>149699.60999999999</v>
      </c>
      <c r="BC99" s="319">
        <f t="shared" si="19"/>
        <v>150139.48000000001</v>
      </c>
      <c r="BD99" s="319">
        <f t="shared" si="19"/>
        <v>150579.35999999999</v>
      </c>
      <c r="BE99" s="295">
        <f t="shared" si="14"/>
        <v>1797714.9399999995</v>
      </c>
      <c r="BF99" s="319"/>
      <c r="BG99" s="319"/>
      <c r="BH99" s="319"/>
      <c r="BI99" s="319"/>
      <c r="BJ99" s="319"/>
      <c r="BK99" s="319"/>
      <c r="BL99" s="319"/>
      <c r="BM99" s="319"/>
      <c r="BN99" s="319"/>
      <c r="BO99" s="319"/>
      <c r="BP99" s="319"/>
      <c r="BQ99" s="319"/>
      <c r="BR99" s="319"/>
      <c r="BS99" s="319"/>
      <c r="BT99" s="319"/>
      <c r="BU99" s="319"/>
      <c r="BV99" s="319"/>
      <c r="BW99" s="319"/>
      <c r="BX99" s="319"/>
      <c r="BY99" s="319"/>
      <c r="BZ99" s="319"/>
      <c r="CA99" s="319"/>
      <c r="CB99" s="319"/>
      <c r="CC99" s="319"/>
      <c r="CD99" s="319"/>
      <c r="CE99" s="319"/>
    </row>
    <row r="100" spans="1:83" x14ac:dyDescent="0.3">
      <c r="A100" s="313" t="s">
        <v>498</v>
      </c>
      <c r="B100" s="304">
        <v>1.18E-2</v>
      </c>
      <c r="C100" s="304">
        <v>3.9900000000000005E-2</v>
      </c>
      <c r="D100" s="348">
        <v>3.4500000000000003E-2</v>
      </c>
      <c r="E100" s="295">
        <v>4224540.53</v>
      </c>
      <c r="F100" s="295">
        <v>4224540.53</v>
      </c>
      <c r="G100" s="295">
        <v>4224540.53</v>
      </c>
      <c r="H100" s="295">
        <v>4248986.5999999996</v>
      </c>
      <c r="I100" s="295">
        <v>4273432.67</v>
      </c>
      <c r="J100" s="295">
        <v>4273432.67</v>
      </c>
      <c r="K100" s="295">
        <v>4273432.67</v>
      </c>
      <c r="L100" s="295">
        <v>4273432.67</v>
      </c>
      <c r="M100" s="295">
        <v>4273432.67</v>
      </c>
      <c r="N100" s="295">
        <v>4273432.67</v>
      </c>
      <c r="O100" s="295">
        <v>4273432.67</v>
      </c>
      <c r="P100" s="295">
        <v>4273432.67</v>
      </c>
      <c r="Q100" s="295">
        <f t="shared" si="11"/>
        <v>51110069.550000012</v>
      </c>
      <c r="R100" s="295">
        <v>4543732.67</v>
      </c>
      <c r="S100" s="295">
        <v>4543732.67</v>
      </c>
      <c r="T100" s="295">
        <v>4543732.67</v>
      </c>
      <c r="U100" s="295">
        <v>4543732.67</v>
      </c>
      <c r="V100" s="295">
        <v>4543732.67</v>
      </c>
      <c r="W100" s="295">
        <v>4543732.67</v>
      </c>
      <c r="X100" s="295">
        <v>4543732.67</v>
      </c>
      <c r="Y100" s="295">
        <v>4543732.67</v>
      </c>
      <c r="Z100" s="295">
        <v>4543732.67</v>
      </c>
      <c r="AA100" s="295">
        <v>4543732.67</v>
      </c>
      <c r="AB100" s="295">
        <v>4543732.67</v>
      </c>
      <c r="AC100" s="295">
        <v>4543732.67</v>
      </c>
      <c r="AD100" s="295">
        <f t="shared" si="12"/>
        <v>54524792.040000014</v>
      </c>
      <c r="AE100" s="295"/>
      <c r="AF100" s="319">
        <v>4154.1400000000003</v>
      </c>
      <c r="AG100" s="319">
        <v>4154.1400000000003</v>
      </c>
      <c r="AH100" s="319">
        <v>4154.1400000000003</v>
      </c>
      <c r="AI100" s="319">
        <v>4178.17</v>
      </c>
      <c r="AJ100" s="319">
        <v>4202.21</v>
      </c>
      <c r="AK100" s="319">
        <v>4202.21</v>
      </c>
      <c r="AL100" s="319">
        <f t="shared" si="9"/>
        <v>4202.21</v>
      </c>
      <c r="AM100" s="319">
        <f t="shared" si="9"/>
        <v>4202.21</v>
      </c>
      <c r="AN100" s="319">
        <f t="shared" si="9"/>
        <v>4202.21</v>
      </c>
      <c r="AO100" s="319">
        <f t="shared" si="8"/>
        <v>4202.21</v>
      </c>
      <c r="AP100" s="319">
        <f t="shared" si="8"/>
        <v>4202.21</v>
      </c>
      <c r="AQ100" s="319">
        <f t="shared" si="8"/>
        <v>4202.21</v>
      </c>
      <c r="AR100" s="295">
        <f t="shared" si="13"/>
        <v>50258.27</v>
      </c>
      <c r="AS100" s="319">
        <f t="shared" si="17"/>
        <v>13063.23</v>
      </c>
      <c r="AT100" s="319">
        <f t="shared" si="17"/>
        <v>13063.23</v>
      </c>
      <c r="AU100" s="319">
        <f t="shared" si="17"/>
        <v>13063.23</v>
      </c>
      <c r="AV100" s="319">
        <f t="shared" si="16"/>
        <v>13063.23</v>
      </c>
      <c r="AW100" s="319">
        <f t="shared" si="16"/>
        <v>13063.23</v>
      </c>
      <c r="AX100" s="319">
        <f t="shared" si="16"/>
        <v>13063.23</v>
      </c>
      <c r="AY100" s="319">
        <f t="shared" si="16"/>
        <v>13063.23</v>
      </c>
      <c r="AZ100" s="319">
        <f t="shared" si="16"/>
        <v>13063.23</v>
      </c>
      <c r="BA100" s="319">
        <f t="shared" si="16"/>
        <v>13063.23</v>
      </c>
      <c r="BB100" s="319">
        <f t="shared" si="19"/>
        <v>13063.23</v>
      </c>
      <c r="BC100" s="319">
        <f t="shared" si="19"/>
        <v>13063.23</v>
      </c>
      <c r="BD100" s="319">
        <f t="shared" si="19"/>
        <v>13063.23</v>
      </c>
      <c r="BE100" s="295">
        <f t="shared" si="14"/>
        <v>156758.75999999998</v>
      </c>
      <c r="BF100" s="319"/>
      <c r="BG100" s="319"/>
      <c r="BH100" s="319"/>
      <c r="BI100" s="319"/>
      <c r="BJ100" s="319"/>
      <c r="BK100" s="319"/>
      <c r="BL100" s="319"/>
      <c r="BM100" s="319"/>
      <c r="BN100" s="319"/>
      <c r="BO100" s="319"/>
      <c r="BP100" s="319"/>
      <c r="BQ100" s="319"/>
      <c r="BR100" s="319"/>
      <c r="BS100" s="319"/>
      <c r="BT100" s="319"/>
      <c r="BU100" s="319"/>
      <c r="BV100" s="319"/>
      <c r="BW100" s="319"/>
      <c r="BX100" s="319"/>
      <c r="BY100" s="319"/>
      <c r="BZ100" s="319"/>
      <c r="CA100" s="319"/>
      <c r="CB100" s="319"/>
      <c r="CC100" s="319"/>
      <c r="CD100" s="319"/>
      <c r="CE100" s="319"/>
    </row>
    <row r="101" spans="1:83" x14ac:dyDescent="0.3">
      <c r="A101" s="313" t="s">
        <v>499</v>
      </c>
      <c r="B101" s="304">
        <v>1.8900000000000004E-2</v>
      </c>
      <c r="C101" s="304">
        <v>3.5499999999999997E-2</v>
      </c>
      <c r="D101" s="348">
        <v>3.2500000000000001E-2</v>
      </c>
      <c r="E101" s="295">
        <v>2408998.58</v>
      </c>
      <c r="F101" s="295">
        <v>2414755.56</v>
      </c>
      <c r="G101" s="295">
        <v>2420512.5299999998</v>
      </c>
      <c r="H101" s="295">
        <v>2420512.5299999998</v>
      </c>
      <c r="I101" s="295">
        <v>2420512.5299999998</v>
      </c>
      <c r="J101" s="295">
        <v>2418471.17</v>
      </c>
      <c r="K101" s="295">
        <v>2420575.7749999994</v>
      </c>
      <c r="L101" s="295">
        <v>2424721.7399999998</v>
      </c>
      <c r="M101" s="295">
        <v>2424721.7399999998</v>
      </c>
      <c r="N101" s="295">
        <v>2424721.7399999998</v>
      </c>
      <c r="O101" s="295">
        <v>2424721.7399999998</v>
      </c>
      <c r="P101" s="295">
        <v>2424721.7399999998</v>
      </c>
      <c r="Q101" s="295">
        <f t="shared" si="11"/>
        <v>29047947.374999989</v>
      </c>
      <c r="R101" s="295">
        <v>2424721.7399999998</v>
      </c>
      <c r="S101" s="295">
        <v>2424721.7399999998</v>
      </c>
      <c r="T101" s="295">
        <v>2424721.7399999998</v>
      </c>
      <c r="U101" s="295">
        <v>2424721.7399999998</v>
      </c>
      <c r="V101" s="295">
        <v>2424721.7399999998</v>
      </c>
      <c r="W101" s="295">
        <v>2424721.7399999998</v>
      </c>
      <c r="X101" s="295">
        <v>2424721.7399999998</v>
      </c>
      <c r="Y101" s="295">
        <v>2424721.7399999998</v>
      </c>
      <c r="Z101" s="295">
        <v>2424721.7399999998</v>
      </c>
      <c r="AA101" s="295">
        <v>2424721.7399999998</v>
      </c>
      <c r="AB101" s="295">
        <v>2424721.7399999998</v>
      </c>
      <c r="AC101" s="295">
        <v>2424721.7399999998</v>
      </c>
      <c r="AD101" s="295">
        <f t="shared" si="12"/>
        <v>29096660.879999992</v>
      </c>
      <c r="AE101" s="295"/>
      <c r="AF101" s="319">
        <v>3794.17</v>
      </c>
      <c r="AG101" s="319">
        <v>3803.2400000000002</v>
      </c>
      <c r="AH101" s="319">
        <v>3812.31</v>
      </c>
      <c r="AI101" s="319">
        <v>3812.31</v>
      </c>
      <c r="AJ101" s="319">
        <v>3812.31</v>
      </c>
      <c r="AK101" s="319">
        <v>3809.09</v>
      </c>
      <c r="AL101" s="319">
        <f t="shared" si="9"/>
        <v>3812.41</v>
      </c>
      <c r="AM101" s="319">
        <f t="shared" si="9"/>
        <v>3818.94</v>
      </c>
      <c r="AN101" s="319">
        <f t="shared" si="9"/>
        <v>3818.94</v>
      </c>
      <c r="AO101" s="319">
        <f t="shared" si="8"/>
        <v>3818.94</v>
      </c>
      <c r="AP101" s="319">
        <f t="shared" si="8"/>
        <v>3818.94</v>
      </c>
      <c r="AQ101" s="319">
        <f t="shared" si="8"/>
        <v>3818.94</v>
      </c>
      <c r="AR101" s="295">
        <f t="shared" si="13"/>
        <v>45750.540000000008</v>
      </c>
      <c r="AS101" s="319">
        <f t="shared" si="17"/>
        <v>6566.95</v>
      </c>
      <c r="AT101" s="319">
        <f t="shared" si="17"/>
        <v>6566.95</v>
      </c>
      <c r="AU101" s="319">
        <f t="shared" si="17"/>
        <v>6566.95</v>
      </c>
      <c r="AV101" s="319">
        <f t="shared" si="16"/>
        <v>6566.95</v>
      </c>
      <c r="AW101" s="319">
        <f t="shared" si="16"/>
        <v>6566.95</v>
      </c>
      <c r="AX101" s="319">
        <f t="shared" si="16"/>
        <v>6566.95</v>
      </c>
      <c r="AY101" s="319">
        <f t="shared" si="16"/>
        <v>6566.95</v>
      </c>
      <c r="AZ101" s="319">
        <f t="shared" si="16"/>
        <v>6566.95</v>
      </c>
      <c r="BA101" s="319">
        <f t="shared" si="16"/>
        <v>6566.95</v>
      </c>
      <c r="BB101" s="319">
        <f t="shared" si="19"/>
        <v>6566.95</v>
      </c>
      <c r="BC101" s="319">
        <f t="shared" si="19"/>
        <v>6566.95</v>
      </c>
      <c r="BD101" s="319">
        <f t="shared" si="19"/>
        <v>6566.95</v>
      </c>
      <c r="BE101" s="295">
        <f t="shared" si="14"/>
        <v>78803.39999999998</v>
      </c>
      <c r="BF101" s="319"/>
      <c r="BG101" s="319"/>
      <c r="BH101" s="319"/>
      <c r="BI101" s="319"/>
      <c r="BJ101" s="319"/>
      <c r="BK101" s="319"/>
      <c r="BL101" s="319"/>
      <c r="BM101" s="319"/>
      <c r="BN101" s="319"/>
      <c r="BO101" s="319"/>
      <c r="BP101" s="319"/>
      <c r="BQ101" s="319"/>
      <c r="BR101" s="319"/>
      <c r="BS101" s="319"/>
      <c r="BT101" s="319"/>
      <c r="BU101" s="319"/>
      <c r="BV101" s="319"/>
      <c r="BW101" s="319"/>
      <c r="BX101" s="319"/>
      <c r="BY101" s="319"/>
      <c r="BZ101" s="319"/>
      <c r="CA101" s="319"/>
      <c r="CB101" s="319"/>
      <c r="CC101" s="319"/>
      <c r="CD101" s="319"/>
      <c r="CE101" s="319"/>
    </row>
    <row r="102" spans="1:83" x14ac:dyDescent="0.3">
      <c r="A102" s="313" t="s">
        <v>500</v>
      </c>
      <c r="B102" s="304">
        <v>1.1900000000000001E-2</v>
      </c>
      <c r="C102" s="304">
        <v>1.6E-2</v>
      </c>
      <c r="D102" s="348">
        <v>1.3899999999999999E-2</v>
      </c>
      <c r="E102" s="295">
        <v>8959757.0099999998</v>
      </c>
      <c r="F102" s="295">
        <v>8959757.0099999998</v>
      </c>
      <c r="G102" s="295">
        <v>8959757.0099999998</v>
      </c>
      <c r="H102" s="295">
        <v>8959757.0099999998</v>
      </c>
      <c r="I102" s="295">
        <v>8959761.4100000001</v>
      </c>
      <c r="J102" s="295">
        <v>8959765.8100000005</v>
      </c>
      <c r="K102" s="295">
        <v>8959790.2249999996</v>
      </c>
      <c r="L102" s="295">
        <v>8959814.6400000006</v>
      </c>
      <c r="M102" s="295">
        <v>8975516.290000001</v>
      </c>
      <c r="N102" s="295">
        <v>8991217.9400000013</v>
      </c>
      <c r="O102" s="295">
        <v>8991217.9400000013</v>
      </c>
      <c r="P102" s="295">
        <v>8991217.9400000013</v>
      </c>
      <c r="Q102" s="295">
        <f t="shared" si="11"/>
        <v>107627330.235</v>
      </c>
      <c r="R102" s="295">
        <v>8991217.9400000013</v>
      </c>
      <c r="S102" s="295">
        <v>8991217.9400000013</v>
      </c>
      <c r="T102" s="295">
        <v>8991217.9400000013</v>
      </c>
      <c r="U102" s="295">
        <v>8991217.9400000013</v>
      </c>
      <c r="V102" s="295">
        <v>8991217.9400000013</v>
      </c>
      <c r="W102" s="295">
        <v>8991217.9400000013</v>
      </c>
      <c r="X102" s="295">
        <v>8991217.9400000013</v>
      </c>
      <c r="Y102" s="295">
        <v>8991217.9400000013</v>
      </c>
      <c r="Z102" s="295">
        <v>8991217.9400000013</v>
      </c>
      <c r="AA102" s="295">
        <v>8991217.9400000013</v>
      </c>
      <c r="AB102" s="295">
        <v>8991217.9400000013</v>
      </c>
      <c r="AC102" s="295">
        <v>8991217.9400000013</v>
      </c>
      <c r="AD102" s="295">
        <f t="shared" si="12"/>
        <v>107894615.27999999</v>
      </c>
      <c r="AE102" s="295"/>
      <c r="AF102" s="319">
        <v>8885.1</v>
      </c>
      <c r="AG102" s="319">
        <v>8885.1</v>
      </c>
      <c r="AH102" s="319">
        <v>8885.1</v>
      </c>
      <c r="AI102" s="319">
        <v>8885.1</v>
      </c>
      <c r="AJ102" s="319">
        <v>8885.1</v>
      </c>
      <c r="AK102" s="319">
        <v>8885.11</v>
      </c>
      <c r="AL102" s="319">
        <f t="shared" si="9"/>
        <v>8885.1299999999992</v>
      </c>
      <c r="AM102" s="319">
        <f t="shared" si="9"/>
        <v>8885.15</v>
      </c>
      <c r="AN102" s="319">
        <f t="shared" si="9"/>
        <v>8900.7199999999993</v>
      </c>
      <c r="AO102" s="319">
        <f t="shared" si="8"/>
        <v>8916.2900000000009</v>
      </c>
      <c r="AP102" s="319">
        <f t="shared" si="8"/>
        <v>8916.2900000000009</v>
      </c>
      <c r="AQ102" s="319">
        <f t="shared" si="8"/>
        <v>8916.2900000000009</v>
      </c>
      <c r="AR102" s="295">
        <f t="shared" si="13"/>
        <v>106730.48000000001</v>
      </c>
      <c r="AS102" s="319">
        <f t="shared" si="17"/>
        <v>10414.83</v>
      </c>
      <c r="AT102" s="319">
        <f t="shared" si="17"/>
        <v>10414.83</v>
      </c>
      <c r="AU102" s="319">
        <f t="shared" si="17"/>
        <v>10414.83</v>
      </c>
      <c r="AV102" s="319">
        <f t="shared" si="16"/>
        <v>10414.83</v>
      </c>
      <c r="AW102" s="319">
        <f t="shared" si="16"/>
        <v>10414.83</v>
      </c>
      <c r="AX102" s="319">
        <f t="shared" si="16"/>
        <v>10414.83</v>
      </c>
      <c r="AY102" s="319">
        <f t="shared" si="16"/>
        <v>10414.83</v>
      </c>
      <c r="AZ102" s="319">
        <f t="shared" si="16"/>
        <v>10414.83</v>
      </c>
      <c r="BA102" s="319">
        <f t="shared" si="16"/>
        <v>10414.83</v>
      </c>
      <c r="BB102" s="319">
        <f t="shared" si="19"/>
        <v>10414.83</v>
      </c>
      <c r="BC102" s="319">
        <f t="shared" si="19"/>
        <v>10414.83</v>
      </c>
      <c r="BD102" s="319">
        <f t="shared" si="19"/>
        <v>10414.83</v>
      </c>
      <c r="BE102" s="295">
        <f t="shared" si="14"/>
        <v>124977.96</v>
      </c>
      <c r="BF102" s="319"/>
      <c r="BG102" s="319"/>
      <c r="BH102" s="319"/>
      <c r="BI102" s="319"/>
      <c r="BJ102" s="319"/>
      <c r="BK102" s="319"/>
      <c r="BL102" s="319"/>
      <c r="BM102" s="319"/>
      <c r="BN102" s="319"/>
      <c r="BO102" s="319"/>
      <c r="BP102" s="319"/>
      <c r="BQ102" s="319"/>
      <c r="BR102" s="319"/>
      <c r="BS102" s="319"/>
      <c r="BT102" s="319"/>
      <c r="BU102" s="319"/>
      <c r="BV102" s="319"/>
      <c r="BW102" s="319"/>
      <c r="BX102" s="319"/>
      <c r="BY102" s="319"/>
      <c r="BZ102" s="319"/>
      <c r="CA102" s="319"/>
      <c r="CB102" s="319"/>
      <c r="CC102" s="319"/>
      <c r="CD102" s="319"/>
      <c r="CE102" s="319"/>
    </row>
    <row r="103" spans="1:83" x14ac:dyDescent="0.3">
      <c r="A103" s="313" t="s">
        <v>501</v>
      </c>
      <c r="B103" s="304">
        <v>4.2500000000000003E-2</v>
      </c>
      <c r="C103" s="304">
        <v>4.4600000000000001E-2</v>
      </c>
      <c r="D103" s="348">
        <v>4.2500000000000003E-2</v>
      </c>
      <c r="E103" s="295">
        <v>29308888.079999998</v>
      </c>
      <c r="F103" s="295">
        <v>29308888.079999998</v>
      </c>
      <c r="G103" s="295">
        <v>29308888.079999998</v>
      </c>
      <c r="H103" s="295">
        <v>29308888.079999998</v>
      </c>
      <c r="I103" s="295">
        <v>29308888.079999998</v>
      </c>
      <c r="J103" s="295">
        <v>29308888.079999998</v>
      </c>
      <c r="K103" s="295">
        <v>29308888.079999998</v>
      </c>
      <c r="L103" s="295">
        <v>29308888.079999998</v>
      </c>
      <c r="M103" s="295">
        <v>29308888.079999998</v>
      </c>
      <c r="N103" s="295">
        <v>29308888.079999998</v>
      </c>
      <c r="O103" s="295">
        <v>29308888.079999998</v>
      </c>
      <c r="P103" s="295">
        <v>29308888.079999998</v>
      </c>
      <c r="Q103" s="295">
        <f t="shared" si="11"/>
        <v>351706656.95999986</v>
      </c>
      <c r="R103" s="295">
        <v>29308888.079999998</v>
      </c>
      <c r="S103" s="295">
        <v>29308888.079999998</v>
      </c>
      <c r="T103" s="295">
        <v>29308888.079999998</v>
      </c>
      <c r="U103" s="295">
        <v>29308888.079999998</v>
      </c>
      <c r="V103" s="295">
        <v>29308888.079999998</v>
      </c>
      <c r="W103" s="295">
        <v>29308888.079999998</v>
      </c>
      <c r="X103" s="295">
        <v>29308888.079999998</v>
      </c>
      <c r="Y103" s="295">
        <v>29308888.079999998</v>
      </c>
      <c r="Z103" s="295">
        <v>29308888.079999998</v>
      </c>
      <c r="AA103" s="295">
        <v>29308888.079999998</v>
      </c>
      <c r="AB103" s="295">
        <v>29308888.079999998</v>
      </c>
      <c r="AC103" s="295">
        <v>29308888.079999998</v>
      </c>
      <c r="AD103" s="295">
        <f t="shared" si="12"/>
        <v>351706656.95999986</v>
      </c>
      <c r="AE103" s="295"/>
      <c r="AF103" s="319">
        <v>103802.31</v>
      </c>
      <c r="AG103" s="319">
        <v>103802.31</v>
      </c>
      <c r="AH103" s="319">
        <v>103802.31</v>
      </c>
      <c r="AI103" s="319">
        <v>103802.31</v>
      </c>
      <c r="AJ103" s="319">
        <v>103802.31</v>
      </c>
      <c r="AK103" s="319">
        <v>103802.31</v>
      </c>
      <c r="AL103" s="319">
        <f t="shared" si="9"/>
        <v>103802.31</v>
      </c>
      <c r="AM103" s="319">
        <f t="shared" si="9"/>
        <v>103802.31</v>
      </c>
      <c r="AN103" s="319">
        <f t="shared" si="9"/>
        <v>103802.31</v>
      </c>
      <c r="AO103" s="319">
        <f t="shared" si="8"/>
        <v>103802.31</v>
      </c>
      <c r="AP103" s="319">
        <f t="shared" si="8"/>
        <v>103802.31</v>
      </c>
      <c r="AQ103" s="319">
        <f t="shared" si="8"/>
        <v>103802.31</v>
      </c>
      <c r="AR103" s="295">
        <f t="shared" si="13"/>
        <v>1245627.7200000002</v>
      </c>
      <c r="AS103" s="319">
        <f t="shared" si="17"/>
        <v>103802.31</v>
      </c>
      <c r="AT103" s="319">
        <f t="shared" si="17"/>
        <v>103802.31</v>
      </c>
      <c r="AU103" s="319">
        <f t="shared" si="17"/>
        <v>103802.31</v>
      </c>
      <c r="AV103" s="319">
        <f t="shared" si="16"/>
        <v>103802.31</v>
      </c>
      <c r="AW103" s="319">
        <f t="shared" si="16"/>
        <v>103802.31</v>
      </c>
      <c r="AX103" s="319">
        <f t="shared" si="16"/>
        <v>103802.31</v>
      </c>
      <c r="AY103" s="319">
        <f t="shared" si="16"/>
        <v>103802.31</v>
      </c>
      <c r="AZ103" s="319">
        <f t="shared" si="16"/>
        <v>103802.31</v>
      </c>
      <c r="BA103" s="319">
        <f t="shared" si="16"/>
        <v>103802.31</v>
      </c>
      <c r="BB103" s="319">
        <f t="shared" si="19"/>
        <v>103802.31</v>
      </c>
      <c r="BC103" s="319">
        <f t="shared" si="19"/>
        <v>103802.31</v>
      </c>
      <c r="BD103" s="319">
        <f t="shared" si="19"/>
        <v>103802.31</v>
      </c>
      <c r="BE103" s="295">
        <f t="shared" si="14"/>
        <v>1245627.7200000002</v>
      </c>
      <c r="BF103" s="319"/>
      <c r="BG103" s="319"/>
      <c r="BH103" s="319"/>
      <c r="BI103" s="319"/>
      <c r="BJ103" s="319"/>
      <c r="BK103" s="319"/>
      <c r="BL103" s="319"/>
      <c r="BM103" s="319"/>
      <c r="BN103" s="319"/>
      <c r="BO103" s="319"/>
      <c r="BP103" s="319"/>
      <c r="BQ103" s="319"/>
      <c r="BR103" s="319"/>
      <c r="BS103" s="319"/>
      <c r="BT103" s="319"/>
      <c r="BU103" s="319"/>
      <c r="BV103" s="319"/>
      <c r="BW103" s="319"/>
      <c r="BX103" s="319"/>
      <c r="BY103" s="319"/>
      <c r="BZ103" s="319"/>
      <c r="CA103" s="319"/>
      <c r="CB103" s="319"/>
      <c r="CC103" s="319"/>
      <c r="CD103" s="319"/>
      <c r="CE103" s="319"/>
    </row>
    <row r="104" spans="1:83" x14ac:dyDescent="0.3">
      <c r="A104" s="313" t="s">
        <v>502</v>
      </c>
      <c r="B104" s="304">
        <v>5.3E-3</v>
      </c>
      <c r="C104" s="304">
        <v>1.89E-2</v>
      </c>
      <c r="D104" s="348">
        <v>1.6199999999999999E-2</v>
      </c>
      <c r="E104" s="295">
        <v>2605094.1800000002</v>
      </c>
      <c r="F104" s="295">
        <v>2605094.1800000002</v>
      </c>
      <c r="G104" s="295">
        <v>2605094.1800000002</v>
      </c>
      <c r="H104" s="295">
        <v>2605094.1800000002</v>
      </c>
      <c r="I104" s="295">
        <v>2605094.1800000002</v>
      </c>
      <c r="J104" s="295">
        <v>2605094.1800000002</v>
      </c>
      <c r="K104" s="295">
        <v>2605094.1800000002</v>
      </c>
      <c r="L104" s="295">
        <v>2605094.1800000002</v>
      </c>
      <c r="M104" s="295">
        <v>2605094.1800000002</v>
      </c>
      <c r="N104" s="295">
        <v>2605094.1800000002</v>
      </c>
      <c r="O104" s="295">
        <v>2605094.1800000002</v>
      </c>
      <c r="P104" s="295">
        <v>2605094.1800000002</v>
      </c>
      <c r="Q104" s="295">
        <f t="shared" si="11"/>
        <v>31261130.16</v>
      </c>
      <c r="R104" s="295">
        <v>2605094.1800000002</v>
      </c>
      <c r="S104" s="295">
        <v>2605094.1800000002</v>
      </c>
      <c r="T104" s="295">
        <v>2605094.1800000002</v>
      </c>
      <c r="U104" s="295">
        <v>2605094.1800000002</v>
      </c>
      <c r="V104" s="295">
        <v>2605094.1800000002</v>
      </c>
      <c r="W104" s="295">
        <v>2605094.1800000002</v>
      </c>
      <c r="X104" s="295">
        <v>2605094.1800000002</v>
      </c>
      <c r="Y104" s="295">
        <v>2605094.1800000002</v>
      </c>
      <c r="Z104" s="295">
        <v>2605094.1800000002</v>
      </c>
      <c r="AA104" s="295">
        <v>2605094.1800000002</v>
      </c>
      <c r="AB104" s="295">
        <v>2605094.1800000002</v>
      </c>
      <c r="AC104" s="295">
        <v>2605094.1800000002</v>
      </c>
      <c r="AD104" s="295">
        <f t="shared" si="12"/>
        <v>31261130.16</v>
      </c>
      <c r="AE104" s="295"/>
      <c r="AF104" s="319">
        <v>1150.5900000000001</v>
      </c>
      <c r="AG104" s="319">
        <v>1150.5900000000001</v>
      </c>
      <c r="AH104" s="319">
        <v>1150.5900000000001</v>
      </c>
      <c r="AI104" s="319">
        <v>1150.5900000000001</v>
      </c>
      <c r="AJ104" s="319">
        <v>1150.5900000000001</v>
      </c>
      <c r="AK104" s="319">
        <v>1150.5900000000001</v>
      </c>
      <c r="AL104" s="319">
        <f t="shared" si="9"/>
        <v>1150.58</v>
      </c>
      <c r="AM104" s="319">
        <f t="shared" si="9"/>
        <v>1150.58</v>
      </c>
      <c r="AN104" s="319">
        <f t="shared" si="9"/>
        <v>1150.58</v>
      </c>
      <c r="AO104" s="319">
        <f t="shared" si="8"/>
        <v>1150.58</v>
      </c>
      <c r="AP104" s="319">
        <f t="shared" si="8"/>
        <v>1150.58</v>
      </c>
      <c r="AQ104" s="319">
        <f t="shared" si="8"/>
        <v>1150.58</v>
      </c>
      <c r="AR104" s="295">
        <f t="shared" si="13"/>
        <v>13807.02</v>
      </c>
      <c r="AS104" s="319">
        <f t="shared" si="17"/>
        <v>3516.88</v>
      </c>
      <c r="AT104" s="319">
        <f t="shared" si="17"/>
        <v>3516.88</v>
      </c>
      <c r="AU104" s="319">
        <f t="shared" si="17"/>
        <v>3516.88</v>
      </c>
      <c r="AV104" s="319">
        <f t="shared" si="16"/>
        <v>3516.88</v>
      </c>
      <c r="AW104" s="319">
        <f t="shared" si="16"/>
        <v>3516.88</v>
      </c>
      <c r="AX104" s="319">
        <f t="shared" si="16"/>
        <v>3516.88</v>
      </c>
      <c r="AY104" s="319">
        <f t="shared" si="16"/>
        <v>3516.88</v>
      </c>
      <c r="AZ104" s="319">
        <f t="shared" si="16"/>
        <v>3516.88</v>
      </c>
      <c r="BA104" s="319">
        <f t="shared" si="16"/>
        <v>3516.88</v>
      </c>
      <c r="BB104" s="319">
        <f t="shared" si="19"/>
        <v>3516.88</v>
      </c>
      <c r="BC104" s="319">
        <f t="shared" si="19"/>
        <v>3516.88</v>
      </c>
      <c r="BD104" s="319">
        <f t="shared" si="19"/>
        <v>3516.88</v>
      </c>
      <c r="BE104" s="295">
        <f t="shared" si="14"/>
        <v>42202.559999999998</v>
      </c>
      <c r="BF104" s="319">
        <f>BE104</f>
        <v>42202.559999999998</v>
      </c>
      <c r="BG104" s="319"/>
      <c r="BH104" s="319"/>
      <c r="BI104" s="319"/>
      <c r="BJ104" s="319"/>
      <c r="BK104" s="319"/>
      <c r="BL104" s="319"/>
      <c r="BM104" s="319"/>
      <c r="BN104" s="319"/>
      <c r="BO104" s="319"/>
      <c r="BP104" s="319"/>
      <c r="BQ104" s="319"/>
      <c r="BR104" s="319"/>
      <c r="BS104" s="319"/>
      <c r="BT104" s="319"/>
      <c r="BU104" s="319"/>
      <c r="BV104" s="319"/>
      <c r="BW104" s="319"/>
      <c r="BX104" s="319"/>
      <c r="BY104" s="319"/>
      <c r="BZ104" s="319"/>
      <c r="CA104" s="319"/>
      <c r="CB104" s="319"/>
      <c r="CC104" s="319"/>
      <c r="CD104" s="319"/>
      <c r="CE104" s="319"/>
    </row>
    <row r="105" spans="1:83" x14ac:dyDescent="0.3">
      <c r="A105" s="313" t="s">
        <v>503</v>
      </c>
      <c r="B105" s="304">
        <v>5.3E-3</v>
      </c>
      <c r="C105" s="304">
        <v>1.89E-2</v>
      </c>
      <c r="D105" s="348">
        <v>1.6199999999999999E-2</v>
      </c>
      <c r="E105" s="295">
        <v>9522410.5899999999</v>
      </c>
      <c r="F105" s="295">
        <v>9522410.5899999999</v>
      </c>
      <c r="G105" s="295">
        <v>9522410.5899999999</v>
      </c>
      <c r="H105" s="295">
        <v>9522410.5899999999</v>
      </c>
      <c r="I105" s="295">
        <v>9522410.5899999999</v>
      </c>
      <c r="J105" s="295">
        <v>9550377.0399999991</v>
      </c>
      <c r="K105" s="295">
        <v>9578343.4900000002</v>
      </c>
      <c r="L105" s="295">
        <v>9578343.4900000002</v>
      </c>
      <c r="M105" s="295">
        <v>9578343.4900000002</v>
      </c>
      <c r="N105" s="295">
        <v>9627454.3149999995</v>
      </c>
      <c r="O105" s="295">
        <v>9676565.1400000006</v>
      </c>
      <c r="P105" s="295">
        <v>9676565.1400000006</v>
      </c>
      <c r="Q105" s="295">
        <f t="shared" si="11"/>
        <v>114878045.05499999</v>
      </c>
      <c r="R105" s="295">
        <v>9676565.1400000006</v>
      </c>
      <c r="S105" s="295">
        <v>9676565.1400000006</v>
      </c>
      <c r="T105" s="295">
        <v>9676565.1400000006</v>
      </c>
      <c r="U105" s="295">
        <v>9676565.1400000006</v>
      </c>
      <c r="V105" s="295">
        <v>9676565.1400000006</v>
      </c>
      <c r="W105" s="295">
        <v>9676565.1400000006</v>
      </c>
      <c r="X105" s="295">
        <v>9676565.1400000006</v>
      </c>
      <c r="Y105" s="295">
        <v>9676565.1400000006</v>
      </c>
      <c r="Z105" s="295">
        <v>9676565.1400000006</v>
      </c>
      <c r="AA105" s="295">
        <v>9676565.1400000006</v>
      </c>
      <c r="AB105" s="295">
        <v>9676565.1400000006</v>
      </c>
      <c r="AC105" s="295">
        <v>9676565.1400000006</v>
      </c>
      <c r="AD105" s="295">
        <f t="shared" si="12"/>
        <v>116118781.68000001</v>
      </c>
      <c r="AE105" s="295"/>
      <c r="AF105" s="319">
        <v>4205.7299999999996</v>
      </c>
      <c r="AG105" s="319">
        <v>4205.7299999999996</v>
      </c>
      <c r="AH105" s="319">
        <v>4205.7299999999996</v>
      </c>
      <c r="AI105" s="319">
        <v>4205.7299999999996</v>
      </c>
      <c r="AJ105" s="319">
        <v>4205.7299999999996</v>
      </c>
      <c r="AK105" s="319">
        <v>4218.08</v>
      </c>
      <c r="AL105" s="319">
        <f t="shared" si="9"/>
        <v>4230.4399999999996</v>
      </c>
      <c r="AM105" s="319">
        <f t="shared" si="9"/>
        <v>4230.4399999999996</v>
      </c>
      <c r="AN105" s="319">
        <f t="shared" si="9"/>
        <v>4230.4399999999996</v>
      </c>
      <c r="AO105" s="319">
        <f t="shared" si="8"/>
        <v>4252.13</v>
      </c>
      <c r="AP105" s="319">
        <f t="shared" si="8"/>
        <v>4273.82</v>
      </c>
      <c r="AQ105" s="319">
        <f t="shared" si="8"/>
        <v>4273.82</v>
      </c>
      <c r="AR105" s="295">
        <f t="shared" si="13"/>
        <v>50737.819999999992</v>
      </c>
      <c r="AS105" s="319">
        <f t="shared" si="17"/>
        <v>13063.36</v>
      </c>
      <c r="AT105" s="319">
        <f t="shared" si="17"/>
        <v>13063.36</v>
      </c>
      <c r="AU105" s="319">
        <f t="shared" si="17"/>
        <v>13063.36</v>
      </c>
      <c r="AV105" s="319">
        <f t="shared" si="16"/>
        <v>13063.36</v>
      </c>
      <c r="AW105" s="319">
        <f t="shared" si="16"/>
        <v>13063.36</v>
      </c>
      <c r="AX105" s="319">
        <f t="shared" si="16"/>
        <v>13063.36</v>
      </c>
      <c r="AY105" s="319">
        <f t="shared" si="16"/>
        <v>13063.36</v>
      </c>
      <c r="AZ105" s="319">
        <f t="shared" si="16"/>
        <v>13063.36</v>
      </c>
      <c r="BA105" s="319">
        <f t="shared" si="16"/>
        <v>13063.36</v>
      </c>
      <c r="BB105" s="319">
        <f t="shared" si="19"/>
        <v>13063.36</v>
      </c>
      <c r="BC105" s="319">
        <f t="shared" si="19"/>
        <v>13063.36</v>
      </c>
      <c r="BD105" s="319">
        <f t="shared" si="19"/>
        <v>13063.36</v>
      </c>
      <c r="BE105" s="295">
        <f t="shared" si="14"/>
        <v>156760.32000000001</v>
      </c>
      <c r="BF105" s="319"/>
      <c r="BG105" s="319"/>
      <c r="BH105" s="319"/>
      <c r="BI105" s="319"/>
      <c r="BJ105" s="319"/>
      <c r="BK105" s="319"/>
      <c r="BL105" s="319"/>
      <c r="BM105" s="319"/>
      <c r="BN105" s="319"/>
      <c r="BO105" s="319"/>
      <c r="BP105" s="319"/>
      <c r="BQ105" s="319"/>
      <c r="BR105" s="319"/>
      <c r="BS105" s="319"/>
      <c r="BT105" s="319"/>
      <c r="BU105" s="319"/>
      <c r="BV105" s="319"/>
      <c r="BW105" s="319"/>
      <c r="BX105" s="319"/>
      <c r="BY105" s="319"/>
      <c r="BZ105" s="319"/>
      <c r="CA105" s="319"/>
      <c r="CB105" s="319"/>
      <c r="CC105" s="319"/>
      <c r="CD105" s="319"/>
      <c r="CE105" s="319"/>
    </row>
    <row r="106" spans="1:83" x14ac:dyDescent="0.3">
      <c r="A106" s="313" t="s">
        <v>504</v>
      </c>
      <c r="B106" s="304">
        <v>3.5799999999999998E-2</v>
      </c>
      <c r="C106" s="304">
        <v>3.6299999999999999E-2</v>
      </c>
      <c r="D106" s="348">
        <v>3.3500000000000002E-2</v>
      </c>
      <c r="E106" s="295">
        <v>12202725.310000001</v>
      </c>
      <c r="F106" s="295">
        <v>12261378.65</v>
      </c>
      <c r="G106" s="295">
        <v>12261378.65</v>
      </c>
      <c r="H106" s="295">
        <v>12261378.65</v>
      </c>
      <c r="I106" s="295">
        <v>12261378.65</v>
      </c>
      <c r="J106" s="295">
        <v>12242379.08</v>
      </c>
      <c r="K106" s="295">
        <v>12223379.51</v>
      </c>
      <c r="L106" s="295">
        <v>12223379.51</v>
      </c>
      <c r="M106" s="295">
        <v>12223379.51</v>
      </c>
      <c r="N106" s="295">
        <v>12223379.51</v>
      </c>
      <c r="O106" s="295">
        <v>12223379.51</v>
      </c>
      <c r="P106" s="295">
        <v>12223379.51</v>
      </c>
      <c r="Q106" s="295">
        <f t="shared" si="11"/>
        <v>146830896.05000001</v>
      </c>
      <c r="R106" s="295">
        <v>12223379.51</v>
      </c>
      <c r="S106" s="295">
        <v>12223379.51</v>
      </c>
      <c r="T106" s="295">
        <v>12223379.51</v>
      </c>
      <c r="U106" s="295">
        <v>12223379.51</v>
      </c>
      <c r="V106" s="295">
        <v>12223379.51</v>
      </c>
      <c r="W106" s="295">
        <v>12223379.51</v>
      </c>
      <c r="X106" s="295">
        <v>12223379.51</v>
      </c>
      <c r="Y106" s="295">
        <v>12223379.51</v>
      </c>
      <c r="Z106" s="295">
        <v>12223379.51</v>
      </c>
      <c r="AA106" s="295">
        <v>12223379.51</v>
      </c>
      <c r="AB106" s="295">
        <v>12223379.51</v>
      </c>
      <c r="AC106" s="295">
        <v>12223379.51</v>
      </c>
      <c r="AD106" s="295">
        <f t="shared" si="12"/>
        <v>146680554.12</v>
      </c>
      <c r="AE106" s="295"/>
      <c r="AF106" s="319">
        <v>36404.800000000003</v>
      </c>
      <c r="AG106" s="319">
        <v>36579.78</v>
      </c>
      <c r="AH106" s="319">
        <v>36579.78</v>
      </c>
      <c r="AI106" s="319">
        <v>36579.78</v>
      </c>
      <c r="AJ106" s="319">
        <v>36579.78</v>
      </c>
      <c r="AK106" s="319">
        <v>36523.100000000006</v>
      </c>
      <c r="AL106" s="319">
        <f t="shared" si="9"/>
        <v>36466.42</v>
      </c>
      <c r="AM106" s="319">
        <f t="shared" si="9"/>
        <v>36466.42</v>
      </c>
      <c r="AN106" s="319">
        <f t="shared" si="9"/>
        <v>36466.42</v>
      </c>
      <c r="AO106" s="319">
        <f t="shared" si="8"/>
        <v>36466.42</v>
      </c>
      <c r="AP106" s="319">
        <f t="shared" si="8"/>
        <v>36466.42</v>
      </c>
      <c r="AQ106" s="319">
        <f t="shared" si="8"/>
        <v>36466.42</v>
      </c>
      <c r="AR106" s="295">
        <f t="shared" si="13"/>
        <v>438045.53999999992</v>
      </c>
      <c r="AS106" s="319">
        <f t="shared" si="17"/>
        <v>34123.599999999999</v>
      </c>
      <c r="AT106" s="319">
        <f t="shared" si="17"/>
        <v>34123.599999999999</v>
      </c>
      <c r="AU106" s="319">
        <f t="shared" si="17"/>
        <v>34123.599999999999</v>
      </c>
      <c r="AV106" s="319">
        <f t="shared" si="16"/>
        <v>34123.599999999999</v>
      </c>
      <c r="AW106" s="319">
        <f t="shared" si="16"/>
        <v>34123.599999999999</v>
      </c>
      <c r="AX106" s="319">
        <f t="shared" si="16"/>
        <v>34123.599999999999</v>
      </c>
      <c r="AY106" s="319">
        <f t="shared" si="16"/>
        <v>34123.599999999999</v>
      </c>
      <c r="AZ106" s="319">
        <f t="shared" si="16"/>
        <v>34123.599999999999</v>
      </c>
      <c r="BA106" s="319">
        <f t="shared" si="16"/>
        <v>34123.599999999999</v>
      </c>
      <c r="BB106" s="319">
        <f t="shared" si="19"/>
        <v>34123.599999999999</v>
      </c>
      <c r="BC106" s="319">
        <f t="shared" si="19"/>
        <v>34123.599999999999</v>
      </c>
      <c r="BD106" s="319">
        <f t="shared" si="19"/>
        <v>34123.599999999999</v>
      </c>
      <c r="BE106" s="295">
        <f t="shared" si="14"/>
        <v>409483.1999999999</v>
      </c>
      <c r="BF106" s="319"/>
      <c r="BG106" s="319"/>
      <c r="BH106" s="319"/>
      <c r="BI106" s="319"/>
      <c r="BJ106" s="319"/>
      <c r="BK106" s="319"/>
      <c r="BL106" s="319"/>
      <c r="BM106" s="319"/>
      <c r="BN106" s="319"/>
      <c r="BO106" s="319"/>
      <c r="BP106" s="319"/>
      <c r="BQ106" s="319"/>
      <c r="BR106" s="319"/>
      <c r="BS106" s="319"/>
      <c r="BT106" s="319"/>
      <c r="BU106" s="319"/>
      <c r="BV106" s="319"/>
      <c r="BW106" s="319"/>
      <c r="BX106" s="319"/>
      <c r="BY106" s="319"/>
      <c r="BZ106" s="319"/>
      <c r="CA106" s="319"/>
      <c r="CB106" s="319"/>
      <c r="CC106" s="319"/>
      <c r="CD106" s="319"/>
      <c r="CE106" s="319"/>
    </row>
    <row r="107" spans="1:83" x14ac:dyDescent="0.3">
      <c r="A107" s="313" t="s">
        <v>505</v>
      </c>
      <c r="B107" s="304">
        <v>1.3200000000000002E-2</v>
      </c>
      <c r="C107" s="304">
        <v>1.5800000000000002E-2</v>
      </c>
      <c r="D107" s="348">
        <v>1.2999999999999999E-2</v>
      </c>
      <c r="E107" s="295">
        <v>216636.03</v>
      </c>
      <c r="F107" s="295">
        <v>216636.03</v>
      </c>
      <c r="G107" s="295">
        <v>216636.03</v>
      </c>
      <c r="H107" s="295">
        <v>216636.03</v>
      </c>
      <c r="I107" s="295">
        <v>216636.03</v>
      </c>
      <c r="J107" s="295">
        <v>221266.81</v>
      </c>
      <c r="K107" s="295">
        <v>225897.58</v>
      </c>
      <c r="L107" s="295">
        <v>225897.58</v>
      </c>
      <c r="M107" s="295">
        <v>225897.58</v>
      </c>
      <c r="N107" s="295">
        <v>225897.58</v>
      </c>
      <c r="O107" s="295">
        <v>225897.58</v>
      </c>
      <c r="P107" s="295">
        <v>225897.58</v>
      </c>
      <c r="Q107" s="295">
        <f t="shared" si="11"/>
        <v>2659832.4400000004</v>
      </c>
      <c r="R107" s="295">
        <v>225897.58</v>
      </c>
      <c r="S107" s="295">
        <v>225897.58</v>
      </c>
      <c r="T107" s="295">
        <v>225897.58</v>
      </c>
      <c r="U107" s="295">
        <v>225897.58</v>
      </c>
      <c r="V107" s="295">
        <v>225897.58</v>
      </c>
      <c r="W107" s="295">
        <v>225897.58</v>
      </c>
      <c r="X107" s="295">
        <v>225897.58</v>
      </c>
      <c r="Y107" s="295">
        <v>225897.58</v>
      </c>
      <c r="Z107" s="295">
        <v>225897.58</v>
      </c>
      <c r="AA107" s="295">
        <v>225897.58</v>
      </c>
      <c r="AB107" s="295">
        <v>225897.58</v>
      </c>
      <c r="AC107" s="295">
        <v>225897.58</v>
      </c>
      <c r="AD107" s="295">
        <f t="shared" si="12"/>
        <v>2710770.9600000004</v>
      </c>
      <c r="AE107" s="295"/>
      <c r="AF107" s="319">
        <v>238.29</v>
      </c>
      <c r="AG107" s="319">
        <v>238.29</v>
      </c>
      <c r="AH107" s="319">
        <v>238.29</v>
      </c>
      <c r="AI107" s="319">
        <v>238.29</v>
      </c>
      <c r="AJ107" s="319">
        <v>238.29</v>
      </c>
      <c r="AK107" s="319">
        <v>243.4</v>
      </c>
      <c r="AL107" s="319">
        <f t="shared" si="9"/>
        <v>248.49</v>
      </c>
      <c r="AM107" s="319">
        <f t="shared" si="9"/>
        <v>248.49</v>
      </c>
      <c r="AN107" s="319">
        <f t="shared" si="9"/>
        <v>248.49</v>
      </c>
      <c r="AO107" s="319">
        <f t="shared" si="8"/>
        <v>248.49</v>
      </c>
      <c r="AP107" s="319">
        <f t="shared" si="8"/>
        <v>248.49</v>
      </c>
      <c r="AQ107" s="319">
        <f t="shared" si="8"/>
        <v>248.49</v>
      </c>
      <c r="AR107" s="295">
        <f t="shared" si="13"/>
        <v>2925.79</v>
      </c>
      <c r="AS107" s="319">
        <f t="shared" si="17"/>
        <v>244.72</v>
      </c>
      <c r="AT107" s="319">
        <f t="shared" si="17"/>
        <v>244.72</v>
      </c>
      <c r="AU107" s="319">
        <f t="shared" si="17"/>
        <v>244.72</v>
      </c>
      <c r="AV107" s="319">
        <f t="shared" si="16"/>
        <v>244.72</v>
      </c>
      <c r="AW107" s="319">
        <f t="shared" si="16"/>
        <v>244.72</v>
      </c>
      <c r="AX107" s="319">
        <f t="shared" si="16"/>
        <v>244.72</v>
      </c>
      <c r="AY107" s="319">
        <f t="shared" si="16"/>
        <v>244.72</v>
      </c>
      <c r="AZ107" s="319">
        <f t="shared" si="16"/>
        <v>244.72</v>
      </c>
      <c r="BA107" s="319">
        <f t="shared" si="16"/>
        <v>244.72</v>
      </c>
      <c r="BB107" s="319">
        <f t="shared" si="19"/>
        <v>244.72</v>
      </c>
      <c r="BC107" s="319">
        <f t="shared" si="19"/>
        <v>244.72</v>
      </c>
      <c r="BD107" s="319">
        <f t="shared" si="19"/>
        <v>244.72</v>
      </c>
      <c r="BE107" s="295">
        <f t="shared" si="14"/>
        <v>2936.6399999999994</v>
      </c>
      <c r="BF107" s="319">
        <f>BE107</f>
        <v>2936.6399999999994</v>
      </c>
      <c r="BG107" s="319"/>
      <c r="BH107" s="319"/>
      <c r="BI107" s="319"/>
      <c r="BJ107" s="319"/>
      <c r="BK107" s="319"/>
      <c r="BL107" s="319"/>
      <c r="BM107" s="319"/>
      <c r="BN107" s="319"/>
      <c r="BO107" s="319"/>
      <c r="BP107" s="319"/>
      <c r="BQ107" s="319"/>
      <c r="BR107" s="319"/>
      <c r="BS107" s="319"/>
      <c r="BT107" s="319"/>
      <c r="BU107" s="319"/>
      <c r="BV107" s="319"/>
      <c r="BW107" s="319"/>
      <c r="BX107" s="319"/>
      <c r="BY107" s="319"/>
      <c r="BZ107" s="319"/>
      <c r="CA107" s="319"/>
      <c r="CB107" s="319"/>
      <c r="CC107" s="319"/>
      <c r="CD107" s="319"/>
      <c r="CE107" s="319"/>
    </row>
    <row r="108" spans="1:83" x14ac:dyDescent="0.3">
      <c r="A108" s="313" t="s">
        <v>506</v>
      </c>
      <c r="B108" s="304">
        <v>1.3200000000000002E-2</v>
      </c>
      <c r="C108" s="304">
        <v>1.5800000000000002E-2</v>
      </c>
      <c r="D108" s="348">
        <v>1.2999999999999999E-2</v>
      </c>
      <c r="E108" s="295">
        <v>14022223.16</v>
      </c>
      <c r="F108" s="295">
        <v>14022223.16</v>
      </c>
      <c r="G108" s="295">
        <v>14019019.84</v>
      </c>
      <c r="H108" s="295">
        <v>14015816.51</v>
      </c>
      <c r="I108" s="295">
        <v>14015816.51</v>
      </c>
      <c r="J108" s="295">
        <v>14008140.609999999</v>
      </c>
      <c r="K108" s="295">
        <v>14000464.699999999</v>
      </c>
      <c r="L108" s="295">
        <v>14000464.699999999</v>
      </c>
      <c r="M108" s="295">
        <v>14000464.699999999</v>
      </c>
      <c r="N108" s="295">
        <v>14000464.699999999</v>
      </c>
      <c r="O108" s="295">
        <v>14000464.699999999</v>
      </c>
      <c r="P108" s="295">
        <v>14000464.699999999</v>
      </c>
      <c r="Q108" s="295">
        <f t="shared" si="11"/>
        <v>168106027.98999998</v>
      </c>
      <c r="R108" s="295">
        <v>14000464.699999999</v>
      </c>
      <c r="S108" s="295">
        <v>14000464.699999999</v>
      </c>
      <c r="T108" s="295">
        <v>14000464.699999999</v>
      </c>
      <c r="U108" s="295">
        <v>14000464.699999999</v>
      </c>
      <c r="V108" s="295">
        <v>14000464.699999999</v>
      </c>
      <c r="W108" s="295">
        <v>14000464.699999999</v>
      </c>
      <c r="X108" s="295">
        <v>14000464.699999999</v>
      </c>
      <c r="Y108" s="295">
        <v>14000464.699999999</v>
      </c>
      <c r="Z108" s="295">
        <v>14000464.699999999</v>
      </c>
      <c r="AA108" s="295">
        <v>14000464.699999999</v>
      </c>
      <c r="AB108" s="295">
        <v>14000464.699999999</v>
      </c>
      <c r="AC108" s="295">
        <v>14000464.699999999</v>
      </c>
      <c r="AD108" s="295">
        <f t="shared" si="12"/>
        <v>168005576.39999998</v>
      </c>
      <c r="AE108" s="295"/>
      <c r="AF108" s="319">
        <v>15424.439999999999</v>
      </c>
      <c r="AG108" s="319">
        <v>15424.439999999999</v>
      </c>
      <c r="AH108" s="319">
        <v>15420.92</v>
      </c>
      <c r="AI108" s="319">
        <v>15417.4</v>
      </c>
      <c r="AJ108" s="319">
        <v>15417.4</v>
      </c>
      <c r="AK108" s="319">
        <v>15408.96</v>
      </c>
      <c r="AL108" s="319">
        <f t="shared" si="9"/>
        <v>15400.51</v>
      </c>
      <c r="AM108" s="319">
        <f t="shared" si="9"/>
        <v>15400.51</v>
      </c>
      <c r="AN108" s="319">
        <f t="shared" si="9"/>
        <v>15400.51</v>
      </c>
      <c r="AO108" s="319">
        <f t="shared" si="8"/>
        <v>15400.51</v>
      </c>
      <c r="AP108" s="319">
        <f t="shared" si="8"/>
        <v>15400.51</v>
      </c>
      <c r="AQ108" s="319">
        <f t="shared" si="8"/>
        <v>15400.51</v>
      </c>
      <c r="AR108" s="295">
        <f t="shared" si="13"/>
        <v>184916.62000000002</v>
      </c>
      <c r="AS108" s="319">
        <f t="shared" si="17"/>
        <v>15167.17</v>
      </c>
      <c r="AT108" s="319">
        <f t="shared" si="17"/>
        <v>15167.17</v>
      </c>
      <c r="AU108" s="319">
        <f t="shared" si="17"/>
        <v>15167.17</v>
      </c>
      <c r="AV108" s="319">
        <f t="shared" si="16"/>
        <v>15167.17</v>
      </c>
      <c r="AW108" s="319">
        <f t="shared" si="16"/>
        <v>15167.17</v>
      </c>
      <c r="AX108" s="319">
        <f t="shared" si="16"/>
        <v>15167.17</v>
      </c>
      <c r="AY108" s="319">
        <f t="shared" si="16"/>
        <v>15167.17</v>
      </c>
      <c r="AZ108" s="319">
        <f t="shared" si="16"/>
        <v>15167.17</v>
      </c>
      <c r="BA108" s="319">
        <f t="shared" si="16"/>
        <v>15167.17</v>
      </c>
      <c r="BB108" s="319">
        <f t="shared" si="19"/>
        <v>15167.17</v>
      </c>
      <c r="BC108" s="319">
        <f t="shared" si="19"/>
        <v>15167.17</v>
      </c>
      <c r="BD108" s="319">
        <f t="shared" si="19"/>
        <v>15167.17</v>
      </c>
      <c r="BE108" s="295">
        <f t="shared" si="14"/>
        <v>182006.04000000004</v>
      </c>
      <c r="BF108" s="319"/>
      <c r="BG108" s="319"/>
      <c r="BH108" s="319"/>
      <c r="BI108" s="319"/>
      <c r="BJ108" s="319"/>
      <c r="BK108" s="319"/>
      <c r="BL108" s="319"/>
      <c r="BM108" s="319"/>
      <c r="BN108" s="319"/>
      <c r="BO108" s="319"/>
      <c r="BP108" s="319"/>
      <c r="BQ108" s="319"/>
      <c r="BR108" s="319"/>
      <c r="BS108" s="319"/>
      <c r="BT108" s="319"/>
      <c r="BU108" s="319"/>
      <c r="BV108" s="319"/>
      <c r="BW108" s="319"/>
      <c r="BX108" s="319"/>
      <c r="BY108" s="319"/>
      <c r="BZ108" s="319"/>
      <c r="CA108" s="319"/>
      <c r="CB108" s="319"/>
      <c r="CC108" s="319"/>
      <c r="CD108" s="319"/>
      <c r="CE108" s="319"/>
    </row>
    <row r="109" spans="1:83" x14ac:dyDescent="0.3">
      <c r="A109" s="313" t="s">
        <v>507</v>
      </c>
      <c r="B109" s="304">
        <v>4.3800000000000006E-2</v>
      </c>
      <c r="C109" s="304">
        <v>4.7899999999999998E-2</v>
      </c>
      <c r="D109" s="348">
        <v>4.5100000000000001E-2</v>
      </c>
      <c r="E109" s="295">
        <v>951198.87</v>
      </c>
      <c r="F109" s="295">
        <v>951198.87</v>
      </c>
      <c r="G109" s="295">
        <v>951198.87</v>
      </c>
      <c r="H109" s="295">
        <v>951198.87</v>
      </c>
      <c r="I109" s="295">
        <v>951198.87</v>
      </c>
      <c r="J109" s="295">
        <v>951198.87</v>
      </c>
      <c r="K109" s="295">
        <v>951198.87</v>
      </c>
      <c r="L109" s="295">
        <v>951198.87</v>
      </c>
      <c r="M109" s="295">
        <v>951198.87</v>
      </c>
      <c r="N109" s="295">
        <v>951198.87</v>
      </c>
      <c r="O109" s="295">
        <v>951198.87</v>
      </c>
      <c r="P109" s="295">
        <v>951198.87</v>
      </c>
      <c r="Q109" s="295">
        <f t="shared" si="11"/>
        <v>11414386.439999998</v>
      </c>
      <c r="R109" s="295">
        <v>951198.87</v>
      </c>
      <c r="S109" s="295">
        <v>951198.87</v>
      </c>
      <c r="T109" s="295">
        <v>951198.87</v>
      </c>
      <c r="U109" s="295">
        <v>951198.87</v>
      </c>
      <c r="V109" s="295">
        <v>951198.87</v>
      </c>
      <c r="W109" s="295">
        <v>951198.87</v>
      </c>
      <c r="X109" s="295">
        <v>951198.87</v>
      </c>
      <c r="Y109" s="295">
        <v>951198.87</v>
      </c>
      <c r="Z109" s="295">
        <v>951198.87</v>
      </c>
      <c r="AA109" s="295">
        <v>951198.87</v>
      </c>
      <c r="AB109" s="295">
        <v>951198.87</v>
      </c>
      <c r="AC109" s="295">
        <v>951198.87</v>
      </c>
      <c r="AD109" s="295">
        <f t="shared" si="12"/>
        <v>11414386.439999998</v>
      </c>
      <c r="AE109" s="295"/>
      <c r="AF109" s="319">
        <v>3471.88</v>
      </c>
      <c r="AG109" s="319">
        <v>3471.88</v>
      </c>
      <c r="AH109" s="319">
        <v>3471.88</v>
      </c>
      <c r="AI109" s="319">
        <v>3471.88</v>
      </c>
      <c r="AJ109" s="319">
        <v>3471.88</v>
      </c>
      <c r="AK109" s="319">
        <v>3471.88</v>
      </c>
      <c r="AL109" s="319">
        <f t="shared" si="9"/>
        <v>3471.88</v>
      </c>
      <c r="AM109" s="319">
        <f t="shared" si="9"/>
        <v>3471.88</v>
      </c>
      <c r="AN109" s="319">
        <f t="shared" si="9"/>
        <v>3471.88</v>
      </c>
      <c r="AO109" s="319">
        <f t="shared" si="8"/>
        <v>3471.88</v>
      </c>
      <c r="AP109" s="319">
        <f t="shared" si="8"/>
        <v>3471.88</v>
      </c>
      <c r="AQ109" s="319">
        <f t="shared" si="8"/>
        <v>3471.88</v>
      </c>
      <c r="AR109" s="295">
        <f t="shared" si="13"/>
        <v>41662.559999999998</v>
      </c>
      <c r="AS109" s="319">
        <f t="shared" si="17"/>
        <v>3574.92</v>
      </c>
      <c r="AT109" s="319">
        <f t="shared" si="17"/>
        <v>3574.92</v>
      </c>
      <c r="AU109" s="319">
        <f t="shared" si="17"/>
        <v>3574.92</v>
      </c>
      <c r="AV109" s="319">
        <f t="shared" si="16"/>
        <v>3574.92</v>
      </c>
      <c r="AW109" s="319">
        <f t="shared" si="16"/>
        <v>3574.92</v>
      </c>
      <c r="AX109" s="319">
        <f t="shared" si="16"/>
        <v>3574.92</v>
      </c>
      <c r="AY109" s="319">
        <f t="shared" si="16"/>
        <v>3574.92</v>
      </c>
      <c r="AZ109" s="319">
        <f t="shared" si="16"/>
        <v>3574.92</v>
      </c>
      <c r="BA109" s="319">
        <f t="shared" si="16"/>
        <v>3574.92</v>
      </c>
      <c r="BB109" s="319">
        <f t="shared" si="19"/>
        <v>3574.92</v>
      </c>
      <c r="BC109" s="319">
        <f t="shared" si="19"/>
        <v>3574.92</v>
      </c>
      <c r="BD109" s="319">
        <f t="shared" si="19"/>
        <v>3574.92</v>
      </c>
      <c r="BE109" s="295">
        <f t="shared" si="14"/>
        <v>42899.039999999986</v>
      </c>
      <c r="BF109" s="319"/>
      <c r="BG109" s="319"/>
      <c r="BH109" s="319"/>
      <c r="BI109" s="319"/>
      <c r="BJ109" s="319"/>
      <c r="BK109" s="319"/>
      <c r="BL109" s="319"/>
      <c r="BM109" s="319"/>
      <c r="BN109" s="319"/>
      <c r="BO109" s="319"/>
      <c r="BP109" s="319"/>
      <c r="BQ109" s="319"/>
      <c r="BR109" s="319"/>
      <c r="BS109" s="319"/>
      <c r="BT109" s="319"/>
      <c r="BU109" s="319"/>
      <c r="BV109" s="319"/>
      <c r="BW109" s="319"/>
      <c r="BX109" s="319"/>
      <c r="BY109" s="319"/>
      <c r="BZ109" s="319"/>
      <c r="CA109" s="319"/>
      <c r="CB109" s="319"/>
      <c r="CC109" s="319"/>
      <c r="CD109" s="319"/>
      <c r="CE109" s="319"/>
    </row>
    <row r="110" spans="1:83" x14ac:dyDescent="0.3">
      <c r="A110" s="313" t="s">
        <v>508</v>
      </c>
      <c r="B110" s="304">
        <v>1.29E-2</v>
      </c>
      <c r="C110" s="304">
        <v>1.67E-2</v>
      </c>
      <c r="D110" s="348">
        <v>1.4200000000000001E-2</v>
      </c>
      <c r="E110" s="295">
        <v>2462458.14</v>
      </c>
      <c r="F110" s="295">
        <v>2462458.14</v>
      </c>
      <c r="G110" s="295">
        <v>2462458.14</v>
      </c>
      <c r="H110" s="295">
        <v>2462458.14</v>
      </c>
      <c r="I110" s="295">
        <v>2462458.14</v>
      </c>
      <c r="J110" s="295">
        <v>2499558.52</v>
      </c>
      <c r="K110" s="295">
        <v>2536658.89</v>
      </c>
      <c r="L110" s="295">
        <v>2536658.89</v>
      </c>
      <c r="M110" s="295">
        <v>2536658.89</v>
      </c>
      <c r="N110" s="295">
        <v>2536658.89</v>
      </c>
      <c r="O110" s="295">
        <v>2536658.89</v>
      </c>
      <c r="P110" s="295">
        <v>2536658.89</v>
      </c>
      <c r="Q110" s="295">
        <f t="shared" si="11"/>
        <v>30031802.560000002</v>
      </c>
      <c r="R110" s="295">
        <v>2536658.89</v>
      </c>
      <c r="S110" s="295">
        <v>2536658.89</v>
      </c>
      <c r="T110" s="295">
        <v>2536658.89</v>
      </c>
      <c r="U110" s="295">
        <v>2536658.89</v>
      </c>
      <c r="V110" s="295">
        <v>2536658.89</v>
      </c>
      <c r="W110" s="295">
        <v>2536658.89</v>
      </c>
      <c r="X110" s="295">
        <v>2536658.89</v>
      </c>
      <c r="Y110" s="295">
        <v>2536658.89</v>
      </c>
      <c r="Z110" s="295">
        <v>2536658.89</v>
      </c>
      <c r="AA110" s="295">
        <v>2536658.89</v>
      </c>
      <c r="AB110" s="295">
        <v>2536658.89</v>
      </c>
      <c r="AC110" s="295">
        <v>2536658.89</v>
      </c>
      <c r="AD110" s="295">
        <f t="shared" si="12"/>
        <v>30439906.680000003</v>
      </c>
      <c r="AE110" s="295"/>
      <c r="AF110" s="319">
        <v>2647.14</v>
      </c>
      <c r="AG110" s="319">
        <v>2647.14</v>
      </c>
      <c r="AH110" s="319">
        <v>2647.14</v>
      </c>
      <c r="AI110" s="319">
        <v>2647.14</v>
      </c>
      <c r="AJ110" s="319">
        <v>2647.14</v>
      </c>
      <c r="AK110" s="319">
        <v>2687.03</v>
      </c>
      <c r="AL110" s="319">
        <f t="shared" si="9"/>
        <v>2726.91</v>
      </c>
      <c r="AM110" s="319">
        <f t="shared" si="9"/>
        <v>2726.91</v>
      </c>
      <c r="AN110" s="319">
        <f t="shared" si="9"/>
        <v>2726.91</v>
      </c>
      <c r="AO110" s="319">
        <f t="shared" si="8"/>
        <v>2726.91</v>
      </c>
      <c r="AP110" s="319">
        <f t="shared" si="8"/>
        <v>2726.91</v>
      </c>
      <c r="AQ110" s="319">
        <f t="shared" si="8"/>
        <v>2726.91</v>
      </c>
      <c r="AR110" s="295">
        <f t="shared" si="13"/>
        <v>32284.19</v>
      </c>
      <c r="AS110" s="319">
        <f t="shared" si="17"/>
        <v>3001.71</v>
      </c>
      <c r="AT110" s="319">
        <f t="shared" si="17"/>
        <v>3001.71</v>
      </c>
      <c r="AU110" s="319">
        <f t="shared" si="17"/>
        <v>3001.71</v>
      </c>
      <c r="AV110" s="319">
        <f t="shared" si="16"/>
        <v>3001.71</v>
      </c>
      <c r="AW110" s="319">
        <f t="shared" si="16"/>
        <v>3001.71</v>
      </c>
      <c r="AX110" s="319">
        <f t="shared" si="16"/>
        <v>3001.71</v>
      </c>
      <c r="AY110" s="319">
        <f t="shared" si="16"/>
        <v>3001.71</v>
      </c>
      <c r="AZ110" s="319">
        <f t="shared" si="16"/>
        <v>3001.71</v>
      </c>
      <c r="BA110" s="319">
        <f t="shared" si="16"/>
        <v>3001.71</v>
      </c>
      <c r="BB110" s="319">
        <f t="shared" si="19"/>
        <v>3001.71</v>
      </c>
      <c r="BC110" s="319">
        <f t="shared" si="19"/>
        <v>3001.71</v>
      </c>
      <c r="BD110" s="319">
        <f t="shared" si="19"/>
        <v>3001.71</v>
      </c>
      <c r="BE110" s="295">
        <f t="shared" si="14"/>
        <v>36020.519999999997</v>
      </c>
      <c r="BF110" s="319">
        <f>BE110</f>
        <v>36020.519999999997</v>
      </c>
      <c r="BG110" s="319"/>
      <c r="BH110" s="319"/>
      <c r="BI110" s="319"/>
      <c r="BJ110" s="319"/>
      <c r="BK110" s="319"/>
      <c r="BL110" s="319"/>
      <c r="BM110" s="319"/>
      <c r="BN110" s="319"/>
      <c r="BO110" s="319"/>
      <c r="BP110" s="319"/>
      <c r="BQ110" s="319"/>
      <c r="BR110" s="319"/>
      <c r="BS110" s="319"/>
      <c r="BT110" s="319"/>
      <c r="BU110" s="319"/>
      <c r="BV110" s="319"/>
      <c r="BW110" s="319"/>
      <c r="BX110" s="319"/>
      <c r="BY110" s="319"/>
      <c r="BZ110" s="319"/>
      <c r="CA110" s="319"/>
      <c r="CB110" s="319"/>
      <c r="CC110" s="319"/>
      <c r="CD110" s="319"/>
      <c r="CE110" s="319"/>
    </row>
    <row r="111" spans="1:83" x14ac:dyDescent="0.3">
      <c r="A111" s="313" t="s">
        <v>509</v>
      </c>
      <c r="B111" s="304">
        <v>1.29E-2</v>
      </c>
      <c r="C111" s="304">
        <v>1.67E-2</v>
      </c>
      <c r="D111" s="348">
        <v>1.4200000000000001E-2</v>
      </c>
      <c r="E111" s="295">
        <v>31025660.57</v>
      </c>
      <c r="F111" s="295">
        <v>31025660.57</v>
      </c>
      <c r="G111" s="295">
        <v>31019368.41</v>
      </c>
      <c r="H111" s="295">
        <v>31022197.77</v>
      </c>
      <c r="I111" s="295">
        <v>31031319.280000001</v>
      </c>
      <c r="J111" s="295">
        <v>31031319.280000001</v>
      </c>
      <c r="K111" s="295">
        <v>31031319.280000001</v>
      </c>
      <c r="L111" s="295">
        <v>31032615.280000001</v>
      </c>
      <c r="M111" s="295">
        <v>31033911.280000001</v>
      </c>
      <c r="N111" s="295">
        <v>31033911.280000001</v>
      </c>
      <c r="O111" s="295">
        <v>31033911.280000001</v>
      </c>
      <c r="P111" s="295">
        <v>31033911.280000001</v>
      </c>
      <c r="Q111" s="295">
        <f t="shared" si="11"/>
        <v>372355105.55999994</v>
      </c>
      <c r="R111" s="295">
        <v>31033911.280000001</v>
      </c>
      <c r="S111" s="295">
        <v>31033911.280000001</v>
      </c>
      <c r="T111" s="295">
        <v>31033911.280000001</v>
      </c>
      <c r="U111" s="295">
        <v>31033911.280000001</v>
      </c>
      <c r="V111" s="295">
        <v>31033911.280000001</v>
      </c>
      <c r="W111" s="295">
        <v>31033911.280000001</v>
      </c>
      <c r="X111" s="295">
        <v>31033911.280000001</v>
      </c>
      <c r="Y111" s="295">
        <v>31033911.280000001</v>
      </c>
      <c r="Z111" s="295">
        <v>31033911.280000001</v>
      </c>
      <c r="AA111" s="295">
        <v>31033911.280000001</v>
      </c>
      <c r="AB111" s="295">
        <v>31033911.280000001</v>
      </c>
      <c r="AC111" s="295">
        <v>31033911.280000001</v>
      </c>
      <c r="AD111" s="295">
        <f t="shared" si="12"/>
        <v>372406935.3599999</v>
      </c>
      <c r="AE111" s="295"/>
      <c r="AF111" s="319">
        <v>33352.579999999994</v>
      </c>
      <c r="AG111" s="319">
        <v>33352.579999999994</v>
      </c>
      <c r="AH111" s="319">
        <v>33345.82</v>
      </c>
      <c r="AI111" s="319">
        <v>33348.86</v>
      </c>
      <c r="AJ111" s="319">
        <v>33358.670000000006</v>
      </c>
      <c r="AK111" s="319">
        <v>33358.670000000006</v>
      </c>
      <c r="AL111" s="319">
        <f t="shared" si="9"/>
        <v>33358.67</v>
      </c>
      <c r="AM111" s="319">
        <f t="shared" si="9"/>
        <v>33360.06</v>
      </c>
      <c r="AN111" s="319">
        <f t="shared" si="9"/>
        <v>33361.449999999997</v>
      </c>
      <c r="AO111" s="319">
        <f t="shared" si="9"/>
        <v>33361.449999999997</v>
      </c>
      <c r="AP111" s="319">
        <f t="shared" si="9"/>
        <v>33361.449999999997</v>
      </c>
      <c r="AQ111" s="319">
        <f t="shared" si="9"/>
        <v>33361.449999999997</v>
      </c>
      <c r="AR111" s="295">
        <f t="shared" si="13"/>
        <v>400281.71</v>
      </c>
      <c r="AS111" s="319">
        <f t="shared" si="17"/>
        <v>36723.46</v>
      </c>
      <c r="AT111" s="319">
        <f t="shared" si="17"/>
        <v>36723.46</v>
      </c>
      <c r="AU111" s="319">
        <f t="shared" si="17"/>
        <v>36723.46</v>
      </c>
      <c r="AV111" s="319">
        <f t="shared" si="16"/>
        <v>36723.46</v>
      </c>
      <c r="AW111" s="319">
        <f t="shared" si="16"/>
        <v>36723.46</v>
      </c>
      <c r="AX111" s="319">
        <f t="shared" si="16"/>
        <v>36723.46</v>
      </c>
      <c r="AY111" s="319">
        <f t="shared" si="16"/>
        <v>36723.46</v>
      </c>
      <c r="AZ111" s="319">
        <f t="shared" si="16"/>
        <v>36723.46</v>
      </c>
      <c r="BA111" s="319">
        <f t="shared" si="16"/>
        <v>36723.46</v>
      </c>
      <c r="BB111" s="319">
        <f t="shared" si="19"/>
        <v>36723.46</v>
      </c>
      <c r="BC111" s="319">
        <f t="shared" si="19"/>
        <v>36723.46</v>
      </c>
      <c r="BD111" s="319">
        <f t="shared" si="19"/>
        <v>36723.46</v>
      </c>
      <c r="BE111" s="295">
        <f t="shared" si="14"/>
        <v>440681.52000000008</v>
      </c>
      <c r="BF111" s="319"/>
      <c r="BG111" s="319"/>
      <c r="BH111" s="319"/>
      <c r="BI111" s="319"/>
      <c r="BJ111" s="319"/>
      <c r="BK111" s="319"/>
      <c r="BL111" s="319"/>
      <c r="BM111" s="319"/>
      <c r="BN111" s="319"/>
      <c r="BO111" s="319"/>
      <c r="BP111" s="319"/>
      <c r="BQ111" s="319"/>
      <c r="BR111" s="319"/>
      <c r="BS111" s="319"/>
      <c r="BT111" s="319"/>
      <c r="BU111" s="319"/>
      <c r="BV111" s="319"/>
      <c r="BW111" s="319"/>
      <c r="BX111" s="319"/>
      <c r="BY111" s="319"/>
      <c r="BZ111" s="319"/>
      <c r="CA111" s="319"/>
      <c r="CB111" s="319"/>
      <c r="CC111" s="319"/>
      <c r="CD111" s="319"/>
      <c r="CE111" s="319"/>
    </row>
    <row r="112" spans="1:83" x14ac:dyDescent="0.3">
      <c r="A112" s="313" t="s">
        <v>510</v>
      </c>
      <c r="B112" s="304">
        <v>1.4800000000000001E-2</v>
      </c>
      <c r="C112" s="304">
        <v>1.9200000000000002E-2</v>
      </c>
      <c r="D112" s="348">
        <v>1.6899999999999998E-2</v>
      </c>
      <c r="E112" s="295">
        <v>39305.67</v>
      </c>
      <c r="F112" s="295">
        <v>39305.67</v>
      </c>
      <c r="G112" s="295">
        <v>39305.67</v>
      </c>
      <c r="H112" s="295">
        <v>39305.67</v>
      </c>
      <c r="I112" s="295">
        <v>39305.67</v>
      </c>
      <c r="J112" s="295">
        <v>39305.67</v>
      </c>
      <c r="K112" s="295">
        <v>39305.67</v>
      </c>
      <c r="L112" s="295">
        <v>39305.67</v>
      </c>
      <c r="M112" s="295">
        <v>39305.67</v>
      </c>
      <c r="N112" s="295">
        <v>39305.67</v>
      </c>
      <c r="O112" s="295">
        <v>39305.67</v>
      </c>
      <c r="P112" s="295">
        <v>39305.67</v>
      </c>
      <c r="Q112" s="295">
        <f t="shared" si="11"/>
        <v>471668.03999999986</v>
      </c>
      <c r="R112" s="295">
        <v>39305.67</v>
      </c>
      <c r="S112" s="295">
        <v>39305.67</v>
      </c>
      <c r="T112" s="295">
        <v>39305.67</v>
      </c>
      <c r="U112" s="295">
        <v>39305.67</v>
      </c>
      <c r="V112" s="295">
        <v>39305.67</v>
      </c>
      <c r="W112" s="295">
        <v>39305.67</v>
      </c>
      <c r="X112" s="295">
        <v>39305.67</v>
      </c>
      <c r="Y112" s="295">
        <v>39305.67</v>
      </c>
      <c r="Z112" s="295">
        <v>39305.67</v>
      </c>
      <c r="AA112" s="295">
        <v>39305.67</v>
      </c>
      <c r="AB112" s="295">
        <v>39305.67</v>
      </c>
      <c r="AC112" s="295">
        <v>39305.67</v>
      </c>
      <c r="AD112" s="295">
        <f t="shared" si="12"/>
        <v>471668.03999999986</v>
      </c>
      <c r="AE112" s="295"/>
      <c r="AF112" s="319">
        <v>48.47</v>
      </c>
      <c r="AG112" s="319">
        <v>48.47</v>
      </c>
      <c r="AH112" s="319">
        <v>48.47</v>
      </c>
      <c r="AI112" s="319">
        <v>48.47</v>
      </c>
      <c r="AJ112" s="319">
        <v>48.47</v>
      </c>
      <c r="AK112" s="319">
        <v>48.47</v>
      </c>
      <c r="AL112" s="319">
        <f t="shared" ref="AL112:AQ154" si="20">ROUND(K112*$B112/12,2)</f>
        <v>48.48</v>
      </c>
      <c r="AM112" s="319">
        <f t="shared" si="20"/>
        <v>48.48</v>
      </c>
      <c r="AN112" s="319">
        <f t="shared" si="20"/>
        <v>48.48</v>
      </c>
      <c r="AO112" s="319">
        <f t="shared" si="20"/>
        <v>48.48</v>
      </c>
      <c r="AP112" s="319">
        <f t="shared" si="20"/>
        <v>48.48</v>
      </c>
      <c r="AQ112" s="319">
        <f t="shared" si="20"/>
        <v>48.48</v>
      </c>
      <c r="AR112" s="295">
        <f t="shared" si="13"/>
        <v>581.70000000000005</v>
      </c>
      <c r="AS112" s="319">
        <f t="shared" si="17"/>
        <v>55.36</v>
      </c>
      <c r="AT112" s="319">
        <f t="shared" si="17"/>
        <v>55.36</v>
      </c>
      <c r="AU112" s="319">
        <f t="shared" si="17"/>
        <v>55.36</v>
      </c>
      <c r="AV112" s="319">
        <f t="shared" si="16"/>
        <v>55.36</v>
      </c>
      <c r="AW112" s="319">
        <f t="shared" si="16"/>
        <v>55.36</v>
      </c>
      <c r="AX112" s="319">
        <f t="shared" si="16"/>
        <v>55.36</v>
      </c>
      <c r="AY112" s="319">
        <f t="shared" si="16"/>
        <v>55.36</v>
      </c>
      <c r="AZ112" s="319">
        <f t="shared" si="16"/>
        <v>55.36</v>
      </c>
      <c r="BA112" s="319">
        <f t="shared" si="16"/>
        <v>55.36</v>
      </c>
      <c r="BB112" s="319">
        <f t="shared" si="19"/>
        <v>55.36</v>
      </c>
      <c r="BC112" s="319">
        <f t="shared" si="19"/>
        <v>55.36</v>
      </c>
      <c r="BD112" s="319">
        <f t="shared" si="19"/>
        <v>55.36</v>
      </c>
      <c r="BE112" s="295">
        <f t="shared" si="14"/>
        <v>664.32</v>
      </c>
      <c r="BF112" s="319">
        <f t="shared" ref="BF112:BF113" si="21">BE112</f>
        <v>664.32</v>
      </c>
      <c r="BG112" s="319"/>
      <c r="BH112" s="319"/>
      <c r="BI112" s="319"/>
      <c r="BJ112" s="319"/>
      <c r="BK112" s="319"/>
      <c r="BL112" s="319"/>
      <c r="BM112" s="319"/>
      <c r="BN112" s="319"/>
      <c r="BO112" s="319"/>
      <c r="BP112" s="319"/>
      <c r="BQ112" s="319"/>
      <c r="BR112" s="319"/>
      <c r="BS112" s="319"/>
      <c r="BT112" s="319"/>
      <c r="BU112" s="319"/>
      <c r="BV112" s="319"/>
      <c r="BW112" s="319"/>
      <c r="BX112" s="319"/>
      <c r="BY112" s="319"/>
      <c r="BZ112" s="319"/>
      <c r="CA112" s="319"/>
      <c r="CB112" s="319"/>
      <c r="CC112" s="319"/>
      <c r="CD112" s="319"/>
      <c r="CE112" s="319"/>
    </row>
    <row r="113" spans="1:83" x14ac:dyDescent="0.3">
      <c r="A113" s="313" t="s">
        <v>511</v>
      </c>
      <c r="B113" s="304">
        <v>1.4800000000000001E-2</v>
      </c>
      <c r="C113" s="304">
        <v>1.9200000000000002E-2</v>
      </c>
      <c r="D113" s="348">
        <v>1.6899999999999998E-2</v>
      </c>
      <c r="E113" s="295">
        <v>2789858.21</v>
      </c>
      <c r="F113" s="295">
        <v>2789858.21</v>
      </c>
      <c r="G113" s="295">
        <v>2789858.21</v>
      </c>
      <c r="H113" s="295">
        <v>2789858.21</v>
      </c>
      <c r="I113" s="295">
        <v>2789858.21</v>
      </c>
      <c r="J113" s="295">
        <v>2821052.91</v>
      </c>
      <c r="K113" s="295">
        <v>2852247.61</v>
      </c>
      <c r="L113" s="295">
        <v>2852247.61</v>
      </c>
      <c r="M113" s="295">
        <v>2852247.61</v>
      </c>
      <c r="N113" s="295">
        <v>2852247.61</v>
      </c>
      <c r="O113" s="295">
        <v>2852247.61</v>
      </c>
      <c r="P113" s="295">
        <v>2852247.61</v>
      </c>
      <c r="Q113" s="295">
        <f t="shared" si="11"/>
        <v>33883829.619999997</v>
      </c>
      <c r="R113" s="295">
        <v>2852247.61</v>
      </c>
      <c r="S113" s="295">
        <v>2852247.61</v>
      </c>
      <c r="T113" s="295">
        <v>2852247.61</v>
      </c>
      <c r="U113" s="295">
        <v>2852247.61</v>
      </c>
      <c r="V113" s="295">
        <v>2852247.61</v>
      </c>
      <c r="W113" s="295">
        <v>2852247.61</v>
      </c>
      <c r="X113" s="295">
        <v>2852247.61</v>
      </c>
      <c r="Y113" s="295">
        <v>2852247.61</v>
      </c>
      <c r="Z113" s="295">
        <v>2852247.61</v>
      </c>
      <c r="AA113" s="295">
        <v>2852247.61</v>
      </c>
      <c r="AB113" s="295">
        <v>2852247.61</v>
      </c>
      <c r="AC113" s="295">
        <v>2852247.61</v>
      </c>
      <c r="AD113" s="295">
        <f t="shared" si="12"/>
        <v>34226971.32</v>
      </c>
      <c r="AE113" s="295"/>
      <c r="AF113" s="319">
        <v>3440.8199999999997</v>
      </c>
      <c r="AG113" s="319">
        <v>3440.8199999999997</v>
      </c>
      <c r="AH113" s="319">
        <v>3440.8199999999997</v>
      </c>
      <c r="AI113" s="319">
        <v>3440.8199999999997</v>
      </c>
      <c r="AJ113" s="319">
        <v>3440.8199999999997</v>
      </c>
      <c r="AK113" s="319">
        <v>3479.2999999999997</v>
      </c>
      <c r="AL113" s="319">
        <f t="shared" si="20"/>
        <v>3517.77</v>
      </c>
      <c r="AM113" s="319">
        <f t="shared" si="20"/>
        <v>3517.77</v>
      </c>
      <c r="AN113" s="319">
        <f t="shared" si="20"/>
        <v>3517.77</v>
      </c>
      <c r="AO113" s="319">
        <f t="shared" si="20"/>
        <v>3517.77</v>
      </c>
      <c r="AP113" s="319">
        <f t="shared" si="20"/>
        <v>3517.77</v>
      </c>
      <c r="AQ113" s="319">
        <f t="shared" si="20"/>
        <v>3517.77</v>
      </c>
      <c r="AR113" s="295">
        <f t="shared" si="13"/>
        <v>41790.01999999999</v>
      </c>
      <c r="AS113" s="319">
        <f t="shared" si="17"/>
        <v>4016.92</v>
      </c>
      <c r="AT113" s="319">
        <f t="shared" si="17"/>
        <v>4016.92</v>
      </c>
      <c r="AU113" s="319">
        <f t="shared" si="17"/>
        <v>4016.92</v>
      </c>
      <c r="AV113" s="319">
        <f t="shared" si="16"/>
        <v>4016.92</v>
      </c>
      <c r="AW113" s="319">
        <f t="shared" si="16"/>
        <v>4016.92</v>
      </c>
      <c r="AX113" s="319">
        <f t="shared" si="16"/>
        <v>4016.92</v>
      </c>
      <c r="AY113" s="319">
        <f t="shared" si="16"/>
        <v>4016.92</v>
      </c>
      <c r="AZ113" s="319">
        <f t="shared" si="16"/>
        <v>4016.92</v>
      </c>
      <c r="BA113" s="319">
        <f t="shared" si="16"/>
        <v>4016.92</v>
      </c>
      <c r="BB113" s="319">
        <f t="shared" si="19"/>
        <v>4016.92</v>
      </c>
      <c r="BC113" s="319">
        <f t="shared" si="19"/>
        <v>4016.92</v>
      </c>
      <c r="BD113" s="319">
        <f t="shared" si="19"/>
        <v>4016.92</v>
      </c>
      <c r="BE113" s="295">
        <f t="shared" si="14"/>
        <v>48203.039999999986</v>
      </c>
      <c r="BF113" s="319">
        <f t="shared" si="21"/>
        <v>48203.039999999986</v>
      </c>
      <c r="BG113" s="319"/>
      <c r="BH113" s="319"/>
      <c r="BI113" s="319"/>
      <c r="BJ113" s="319"/>
      <c r="BK113" s="319"/>
      <c r="BL113" s="319"/>
      <c r="BM113" s="319"/>
      <c r="BN113" s="319"/>
      <c r="BO113" s="319"/>
      <c r="BP113" s="319"/>
      <c r="BQ113" s="319"/>
      <c r="BR113" s="319"/>
      <c r="BS113" s="319"/>
      <c r="BT113" s="319"/>
      <c r="BU113" s="319"/>
      <c r="BV113" s="319"/>
      <c r="BW113" s="319"/>
      <c r="BX113" s="319"/>
      <c r="BY113" s="319"/>
      <c r="BZ113" s="319"/>
      <c r="CA113" s="319"/>
      <c r="CB113" s="319"/>
      <c r="CC113" s="319"/>
      <c r="CD113" s="319"/>
      <c r="CE113" s="319"/>
    </row>
    <row r="114" spans="1:83" x14ac:dyDescent="0.3">
      <c r="A114" s="313" t="s">
        <v>512</v>
      </c>
      <c r="B114" s="304">
        <v>1.4800000000000001E-2</v>
      </c>
      <c r="C114" s="304">
        <v>1.9200000000000002E-2</v>
      </c>
      <c r="D114" s="348">
        <v>1.6899999999999998E-2</v>
      </c>
      <c r="E114" s="295">
        <v>24633232.129999999</v>
      </c>
      <c r="F114" s="295">
        <v>24633232.129999999</v>
      </c>
      <c r="G114" s="295">
        <v>24633232.129999999</v>
      </c>
      <c r="H114" s="295">
        <v>24639247.98</v>
      </c>
      <c r="I114" s="295">
        <v>24645263.829999998</v>
      </c>
      <c r="J114" s="295">
        <v>24619217.620000001</v>
      </c>
      <c r="K114" s="295">
        <v>24651784.195</v>
      </c>
      <c r="L114" s="295">
        <v>24710396.989999998</v>
      </c>
      <c r="M114" s="295">
        <v>24744396.989999998</v>
      </c>
      <c r="N114" s="295">
        <v>26934691.169999998</v>
      </c>
      <c r="O114" s="295">
        <v>29090985.349999998</v>
      </c>
      <c r="P114" s="295">
        <v>29090985.349999998</v>
      </c>
      <c r="Q114" s="295">
        <f t="shared" si="11"/>
        <v>307026665.86500001</v>
      </c>
      <c r="R114" s="295">
        <v>29090985.349999998</v>
      </c>
      <c r="S114" s="295">
        <v>29090985.349999998</v>
      </c>
      <c r="T114" s="295">
        <v>29090985.349999998</v>
      </c>
      <c r="U114" s="295">
        <v>29090985.349999998</v>
      </c>
      <c r="V114" s="295">
        <v>29090985.349999998</v>
      </c>
      <c r="W114" s="295">
        <v>29090985.349999998</v>
      </c>
      <c r="X114" s="295">
        <v>29090985.349999998</v>
      </c>
      <c r="Y114" s="295">
        <v>29090985.349999998</v>
      </c>
      <c r="Z114" s="295">
        <v>29090985.349999998</v>
      </c>
      <c r="AA114" s="295">
        <v>29090985.349999998</v>
      </c>
      <c r="AB114" s="295">
        <v>29090985.349999998</v>
      </c>
      <c r="AC114" s="295">
        <v>29090985.349999998</v>
      </c>
      <c r="AD114" s="295">
        <f t="shared" si="12"/>
        <v>349091824.20000005</v>
      </c>
      <c r="AE114" s="295"/>
      <c r="AF114" s="319">
        <v>30380.99</v>
      </c>
      <c r="AG114" s="319">
        <v>30380.99</v>
      </c>
      <c r="AH114" s="319">
        <v>30380.99</v>
      </c>
      <c r="AI114" s="319">
        <v>30388.409999999996</v>
      </c>
      <c r="AJ114" s="319">
        <v>30395.829999999998</v>
      </c>
      <c r="AK114" s="319">
        <v>30363.7</v>
      </c>
      <c r="AL114" s="319">
        <f t="shared" si="20"/>
        <v>30403.87</v>
      </c>
      <c r="AM114" s="319">
        <f t="shared" si="20"/>
        <v>30476.16</v>
      </c>
      <c r="AN114" s="319">
        <f t="shared" si="20"/>
        <v>30518.09</v>
      </c>
      <c r="AO114" s="319">
        <f t="shared" si="20"/>
        <v>33219.449999999997</v>
      </c>
      <c r="AP114" s="319">
        <f t="shared" si="20"/>
        <v>35878.879999999997</v>
      </c>
      <c r="AQ114" s="319">
        <f t="shared" si="20"/>
        <v>35878.879999999997</v>
      </c>
      <c r="AR114" s="295">
        <f t="shared" si="13"/>
        <v>378666.24000000005</v>
      </c>
      <c r="AS114" s="319">
        <f t="shared" si="17"/>
        <v>40969.800000000003</v>
      </c>
      <c r="AT114" s="319">
        <f t="shared" si="17"/>
        <v>40969.800000000003</v>
      </c>
      <c r="AU114" s="319">
        <f t="shared" si="17"/>
        <v>40969.800000000003</v>
      </c>
      <c r="AV114" s="319">
        <f t="shared" si="16"/>
        <v>40969.800000000003</v>
      </c>
      <c r="AW114" s="319">
        <f t="shared" si="16"/>
        <v>40969.800000000003</v>
      </c>
      <c r="AX114" s="319">
        <f t="shared" si="16"/>
        <v>40969.800000000003</v>
      </c>
      <c r="AY114" s="319">
        <f t="shared" si="16"/>
        <v>40969.800000000003</v>
      </c>
      <c r="AZ114" s="319">
        <f t="shared" si="16"/>
        <v>40969.800000000003</v>
      </c>
      <c r="BA114" s="319">
        <f t="shared" si="16"/>
        <v>40969.800000000003</v>
      </c>
      <c r="BB114" s="319">
        <f t="shared" si="19"/>
        <v>40969.800000000003</v>
      </c>
      <c r="BC114" s="319">
        <f t="shared" si="19"/>
        <v>40969.800000000003</v>
      </c>
      <c r="BD114" s="319">
        <f t="shared" si="19"/>
        <v>40969.800000000003</v>
      </c>
      <c r="BE114" s="295">
        <f t="shared" si="14"/>
        <v>491637.59999999992</v>
      </c>
      <c r="BF114" s="319"/>
      <c r="BG114" s="319"/>
      <c r="BH114" s="319"/>
      <c r="BI114" s="319"/>
      <c r="BJ114" s="319"/>
      <c r="BK114" s="319"/>
      <c r="BL114" s="319"/>
      <c r="BM114" s="319"/>
      <c r="BN114" s="319"/>
      <c r="BO114" s="319"/>
      <c r="BP114" s="319"/>
      <c r="BQ114" s="319"/>
      <c r="BR114" s="319"/>
      <c r="BS114" s="319"/>
      <c r="BT114" s="319"/>
      <c r="BU114" s="319"/>
      <c r="BV114" s="319"/>
      <c r="BW114" s="319"/>
      <c r="BX114" s="319"/>
      <c r="BY114" s="319"/>
      <c r="BZ114" s="319"/>
      <c r="CA114" s="319"/>
      <c r="CB114" s="319"/>
      <c r="CC114" s="319"/>
      <c r="CD114" s="319"/>
      <c r="CE114" s="319"/>
    </row>
    <row r="115" spans="1:83" x14ac:dyDescent="0.3">
      <c r="A115" s="313" t="s">
        <v>513</v>
      </c>
      <c r="B115" s="304">
        <v>3.4700000000000002E-2</v>
      </c>
      <c r="C115" s="304">
        <v>3.6400000000000002E-2</v>
      </c>
      <c r="D115" s="348">
        <v>3.4099999999999998E-2</v>
      </c>
      <c r="E115" s="295">
        <v>12041998.279999999</v>
      </c>
      <c r="F115" s="295">
        <v>12041998.279999999</v>
      </c>
      <c r="G115" s="295">
        <v>12041998.279999999</v>
      </c>
      <c r="H115" s="295">
        <v>12041998.279999999</v>
      </c>
      <c r="I115" s="295">
        <v>12041998.279999999</v>
      </c>
      <c r="J115" s="295">
        <v>12041998.279999999</v>
      </c>
      <c r="K115" s="295">
        <v>12041998.279999999</v>
      </c>
      <c r="L115" s="295">
        <v>12041998.279999999</v>
      </c>
      <c r="M115" s="295">
        <v>12041998.279999999</v>
      </c>
      <c r="N115" s="295">
        <v>12041998.279999999</v>
      </c>
      <c r="O115" s="295">
        <v>12041998.279999999</v>
      </c>
      <c r="P115" s="295">
        <v>12041998.279999999</v>
      </c>
      <c r="Q115" s="295">
        <f t="shared" si="11"/>
        <v>144503979.35999998</v>
      </c>
      <c r="R115" s="295">
        <v>12041998.279999999</v>
      </c>
      <c r="S115" s="295">
        <v>12041998.279999999</v>
      </c>
      <c r="T115" s="295">
        <v>12041998.279999999</v>
      </c>
      <c r="U115" s="295">
        <v>12041998.279999999</v>
      </c>
      <c r="V115" s="295">
        <v>12041998.279999999</v>
      </c>
      <c r="W115" s="295">
        <v>12041998.279999999</v>
      </c>
      <c r="X115" s="295">
        <v>12041998.279999999</v>
      </c>
      <c r="Y115" s="295">
        <v>12041998.279999999</v>
      </c>
      <c r="Z115" s="295">
        <v>12041998.279999999</v>
      </c>
      <c r="AA115" s="295">
        <v>12041998.279999999</v>
      </c>
      <c r="AB115" s="295">
        <v>12041998.279999999</v>
      </c>
      <c r="AC115" s="295">
        <v>12041998.279999999</v>
      </c>
      <c r="AD115" s="295">
        <f t="shared" si="12"/>
        <v>144503979.35999998</v>
      </c>
      <c r="AE115" s="295"/>
      <c r="AF115" s="319">
        <v>34821.449999999997</v>
      </c>
      <c r="AG115" s="319">
        <v>34821.449999999997</v>
      </c>
      <c r="AH115" s="319">
        <v>34821.449999999997</v>
      </c>
      <c r="AI115" s="319">
        <v>34821.449999999997</v>
      </c>
      <c r="AJ115" s="319">
        <v>34821.449999999997</v>
      </c>
      <c r="AK115" s="319">
        <v>34821.449999999997</v>
      </c>
      <c r="AL115" s="319">
        <f t="shared" si="20"/>
        <v>34821.449999999997</v>
      </c>
      <c r="AM115" s="319">
        <f t="shared" si="20"/>
        <v>34821.449999999997</v>
      </c>
      <c r="AN115" s="319">
        <f t="shared" si="20"/>
        <v>34821.449999999997</v>
      </c>
      <c r="AO115" s="319">
        <f t="shared" si="20"/>
        <v>34821.449999999997</v>
      </c>
      <c r="AP115" s="319">
        <f t="shared" si="20"/>
        <v>34821.449999999997</v>
      </c>
      <c r="AQ115" s="319">
        <f t="shared" si="20"/>
        <v>34821.449999999997</v>
      </c>
      <c r="AR115" s="295">
        <f t="shared" si="13"/>
        <v>417857.40000000008</v>
      </c>
      <c r="AS115" s="319">
        <f t="shared" si="17"/>
        <v>34219.35</v>
      </c>
      <c r="AT115" s="319">
        <f t="shared" si="17"/>
        <v>34219.35</v>
      </c>
      <c r="AU115" s="319">
        <f t="shared" si="17"/>
        <v>34219.35</v>
      </c>
      <c r="AV115" s="319">
        <f t="shared" si="16"/>
        <v>34219.35</v>
      </c>
      <c r="AW115" s="319">
        <f t="shared" si="16"/>
        <v>34219.35</v>
      </c>
      <c r="AX115" s="319">
        <f t="shared" si="16"/>
        <v>34219.35</v>
      </c>
      <c r="AY115" s="319">
        <f t="shared" si="16"/>
        <v>34219.35</v>
      </c>
      <c r="AZ115" s="319">
        <f t="shared" si="16"/>
        <v>34219.35</v>
      </c>
      <c r="BA115" s="319">
        <f t="shared" si="16"/>
        <v>34219.35</v>
      </c>
      <c r="BB115" s="319">
        <f t="shared" si="19"/>
        <v>34219.35</v>
      </c>
      <c r="BC115" s="319">
        <f t="shared" si="19"/>
        <v>34219.35</v>
      </c>
      <c r="BD115" s="319">
        <f t="shared" si="19"/>
        <v>34219.35</v>
      </c>
      <c r="BE115" s="295">
        <f t="shared" si="14"/>
        <v>410632.1999999999</v>
      </c>
      <c r="BF115" s="319"/>
      <c r="BG115" s="319"/>
      <c r="BH115" s="319"/>
      <c r="BI115" s="319"/>
      <c r="BJ115" s="319"/>
      <c r="BK115" s="319"/>
      <c r="BL115" s="319"/>
      <c r="BM115" s="319"/>
      <c r="BN115" s="319"/>
      <c r="BO115" s="319"/>
      <c r="BP115" s="319"/>
      <c r="BQ115" s="319"/>
      <c r="BR115" s="319"/>
      <c r="BS115" s="319"/>
      <c r="BT115" s="319"/>
      <c r="BU115" s="319"/>
      <c r="BV115" s="319"/>
      <c r="BW115" s="319"/>
      <c r="BX115" s="319"/>
      <c r="BY115" s="319"/>
      <c r="BZ115" s="319"/>
      <c r="CA115" s="319"/>
      <c r="CB115" s="319"/>
      <c r="CC115" s="319"/>
      <c r="CD115" s="319"/>
      <c r="CE115" s="319"/>
    </row>
    <row r="116" spans="1:83" x14ac:dyDescent="0.3">
      <c r="A116" s="313" t="s">
        <v>514</v>
      </c>
      <c r="B116" s="304">
        <v>3.5899999999999994E-2</v>
      </c>
      <c r="C116" s="304">
        <v>4.0999999999999995E-2</v>
      </c>
      <c r="D116" s="348">
        <v>3.8800000000000001E-2</v>
      </c>
      <c r="E116" s="295">
        <v>15148041.550000001</v>
      </c>
      <c r="F116" s="295">
        <v>15148041.550000001</v>
      </c>
      <c r="G116" s="295">
        <v>15148041.550000001</v>
      </c>
      <c r="H116" s="295">
        <v>15148041.550000001</v>
      </c>
      <c r="I116" s="295">
        <v>15148041.550000001</v>
      </c>
      <c r="J116" s="295">
        <v>15148041.550000001</v>
      </c>
      <c r="K116" s="295">
        <v>15148041.550000001</v>
      </c>
      <c r="L116" s="295">
        <v>15148041.550000001</v>
      </c>
      <c r="M116" s="295">
        <v>15148041.550000001</v>
      </c>
      <c r="N116" s="295">
        <v>15148041.550000001</v>
      </c>
      <c r="O116" s="295">
        <v>15148041.550000001</v>
      </c>
      <c r="P116" s="295">
        <v>15148041.550000001</v>
      </c>
      <c r="Q116" s="295">
        <f t="shared" si="11"/>
        <v>181776498.60000002</v>
      </c>
      <c r="R116" s="295">
        <v>15148041.550000001</v>
      </c>
      <c r="S116" s="295">
        <v>15148041.550000001</v>
      </c>
      <c r="T116" s="295">
        <v>15148041.550000001</v>
      </c>
      <c r="U116" s="295">
        <v>15148041.550000001</v>
      </c>
      <c r="V116" s="295">
        <v>15148041.550000001</v>
      </c>
      <c r="W116" s="295">
        <v>15148041.550000001</v>
      </c>
      <c r="X116" s="295">
        <v>15148041.550000001</v>
      </c>
      <c r="Y116" s="295">
        <v>15148041.550000001</v>
      </c>
      <c r="Z116" s="295">
        <v>15148041.550000001</v>
      </c>
      <c r="AA116" s="295">
        <v>15148041.550000001</v>
      </c>
      <c r="AB116" s="295">
        <v>15148041.550000001</v>
      </c>
      <c r="AC116" s="295">
        <v>15148041.550000001</v>
      </c>
      <c r="AD116" s="295">
        <f t="shared" si="12"/>
        <v>181776498.60000002</v>
      </c>
      <c r="AE116" s="295"/>
      <c r="AF116" s="319">
        <v>45317.89</v>
      </c>
      <c r="AG116" s="319">
        <v>45317.89</v>
      </c>
      <c r="AH116" s="319">
        <v>45317.89</v>
      </c>
      <c r="AI116" s="319">
        <v>45317.89</v>
      </c>
      <c r="AJ116" s="319">
        <v>45317.89</v>
      </c>
      <c r="AK116" s="319">
        <v>45317.89</v>
      </c>
      <c r="AL116" s="319">
        <f t="shared" si="20"/>
        <v>45317.89</v>
      </c>
      <c r="AM116" s="319">
        <f t="shared" si="20"/>
        <v>45317.89</v>
      </c>
      <c r="AN116" s="319">
        <f t="shared" si="20"/>
        <v>45317.89</v>
      </c>
      <c r="AO116" s="319">
        <f t="shared" si="20"/>
        <v>45317.89</v>
      </c>
      <c r="AP116" s="319">
        <f t="shared" si="20"/>
        <v>45317.89</v>
      </c>
      <c r="AQ116" s="319">
        <f t="shared" si="20"/>
        <v>45317.89</v>
      </c>
      <c r="AR116" s="295">
        <f t="shared" si="13"/>
        <v>543814.68000000005</v>
      </c>
      <c r="AS116" s="319">
        <f t="shared" si="17"/>
        <v>48978.67</v>
      </c>
      <c r="AT116" s="319">
        <f t="shared" si="17"/>
        <v>48978.67</v>
      </c>
      <c r="AU116" s="319">
        <f t="shared" si="17"/>
        <v>48978.67</v>
      </c>
      <c r="AV116" s="319">
        <f t="shared" si="16"/>
        <v>48978.67</v>
      </c>
      <c r="AW116" s="319">
        <f t="shared" si="16"/>
        <v>48978.67</v>
      </c>
      <c r="AX116" s="319">
        <f t="shared" si="16"/>
        <v>48978.67</v>
      </c>
      <c r="AY116" s="319">
        <f t="shared" si="16"/>
        <v>48978.67</v>
      </c>
      <c r="AZ116" s="319">
        <f t="shared" si="16"/>
        <v>48978.67</v>
      </c>
      <c r="BA116" s="319">
        <f t="shared" si="16"/>
        <v>48978.67</v>
      </c>
      <c r="BB116" s="319">
        <f t="shared" si="19"/>
        <v>48978.67</v>
      </c>
      <c r="BC116" s="319">
        <f t="shared" si="19"/>
        <v>48978.67</v>
      </c>
      <c r="BD116" s="319">
        <f t="shared" si="19"/>
        <v>48978.67</v>
      </c>
      <c r="BE116" s="295">
        <f t="shared" si="14"/>
        <v>587744.03999999992</v>
      </c>
      <c r="BF116" s="319"/>
      <c r="BG116" s="319"/>
      <c r="BH116" s="319"/>
      <c r="BI116" s="319"/>
      <c r="BJ116" s="319"/>
      <c r="BK116" s="319"/>
      <c r="BL116" s="319"/>
      <c r="BM116" s="319"/>
      <c r="BN116" s="319"/>
      <c r="BO116" s="319"/>
      <c r="BP116" s="319"/>
      <c r="BQ116" s="319"/>
      <c r="BR116" s="319"/>
      <c r="BS116" s="319"/>
      <c r="BT116" s="319"/>
      <c r="BU116" s="319"/>
      <c r="BV116" s="319"/>
      <c r="BW116" s="319"/>
      <c r="BX116" s="319"/>
      <c r="BY116" s="319"/>
      <c r="BZ116" s="319"/>
      <c r="CA116" s="319"/>
      <c r="CB116" s="319"/>
      <c r="CC116" s="319"/>
      <c r="CD116" s="319"/>
      <c r="CE116" s="319"/>
    </row>
    <row r="117" spans="1:83" x14ac:dyDescent="0.3">
      <c r="A117" s="313" t="s">
        <v>515</v>
      </c>
      <c r="B117" s="304">
        <v>0.14119999999999999</v>
      </c>
      <c r="C117" s="304">
        <v>0</v>
      </c>
      <c r="D117" s="304">
        <v>0</v>
      </c>
      <c r="E117" s="295">
        <v>165716.59</v>
      </c>
      <c r="F117" s="295">
        <v>165716.59</v>
      </c>
      <c r="G117" s="295">
        <v>165716.59</v>
      </c>
      <c r="H117" s="295">
        <v>165716.59</v>
      </c>
      <c r="I117" s="295">
        <v>165716.59</v>
      </c>
      <c r="J117" s="295">
        <v>165716.59</v>
      </c>
      <c r="K117" s="295">
        <v>165716.59</v>
      </c>
      <c r="L117" s="295">
        <v>165716.59</v>
      </c>
      <c r="M117" s="295">
        <v>165716.59</v>
      </c>
      <c r="N117" s="295">
        <v>165716.59</v>
      </c>
      <c r="O117" s="295">
        <v>165716.59</v>
      </c>
      <c r="P117" s="295">
        <v>165716.59</v>
      </c>
      <c r="Q117" s="295">
        <f t="shared" si="11"/>
        <v>1988599.0800000003</v>
      </c>
      <c r="R117" s="295">
        <v>165716.59</v>
      </c>
      <c r="S117" s="295">
        <v>165716.59</v>
      </c>
      <c r="T117" s="295">
        <v>165716.59</v>
      </c>
      <c r="U117" s="295">
        <v>165716.59</v>
      </c>
      <c r="V117" s="295">
        <v>165716.59</v>
      </c>
      <c r="W117" s="295">
        <v>165716.59</v>
      </c>
      <c r="X117" s="295">
        <v>165716.59</v>
      </c>
      <c r="Y117" s="295">
        <v>165716.59</v>
      </c>
      <c r="Z117" s="295">
        <v>165716.59</v>
      </c>
      <c r="AA117" s="295">
        <v>165716.59</v>
      </c>
      <c r="AB117" s="295">
        <v>165716.59</v>
      </c>
      <c r="AC117" s="295">
        <v>165716.59</v>
      </c>
      <c r="AD117" s="295">
        <f t="shared" si="12"/>
        <v>1988599.0800000003</v>
      </c>
      <c r="AE117" s="295"/>
      <c r="AF117" s="319">
        <v>1949.93</v>
      </c>
      <c r="AG117" s="319">
        <v>1949.93</v>
      </c>
      <c r="AH117" s="319">
        <v>1949.93</v>
      </c>
      <c r="AI117" s="319">
        <v>1949.93</v>
      </c>
      <c r="AJ117" s="319">
        <v>1949.93</v>
      </c>
      <c r="AK117" s="319">
        <v>1949.93</v>
      </c>
      <c r="AL117" s="319">
        <f t="shared" si="20"/>
        <v>1949.93</v>
      </c>
      <c r="AM117" s="319">
        <f t="shared" si="20"/>
        <v>1949.93</v>
      </c>
      <c r="AN117" s="319">
        <f t="shared" si="20"/>
        <v>1949.93</v>
      </c>
      <c r="AO117" s="319">
        <f t="shared" si="20"/>
        <v>1949.93</v>
      </c>
      <c r="AP117" s="319">
        <f t="shared" si="20"/>
        <v>1949.93</v>
      </c>
      <c r="AQ117" s="319">
        <f t="shared" si="20"/>
        <v>1949.93</v>
      </c>
      <c r="AR117" s="295">
        <f t="shared" si="13"/>
        <v>23399.16</v>
      </c>
      <c r="AS117" s="319">
        <f t="shared" si="17"/>
        <v>0</v>
      </c>
      <c r="AT117" s="319">
        <f t="shared" si="17"/>
        <v>0</v>
      </c>
      <c r="AU117" s="319">
        <f t="shared" si="17"/>
        <v>0</v>
      </c>
      <c r="AV117" s="319">
        <f t="shared" si="16"/>
        <v>0</v>
      </c>
      <c r="AW117" s="319">
        <f t="shared" si="16"/>
        <v>0</v>
      </c>
      <c r="AX117" s="319">
        <f t="shared" si="16"/>
        <v>0</v>
      </c>
      <c r="AY117" s="319">
        <f t="shared" si="16"/>
        <v>0</v>
      </c>
      <c r="AZ117" s="319">
        <f t="shared" si="16"/>
        <v>0</v>
      </c>
      <c r="BA117" s="319">
        <f t="shared" si="16"/>
        <v>0</v>
      </c>
      <c r="BB117" s="319">
        <f t="shared" si="19"/>
        <v>0</v>
      </c>
      <c r="BC117" s="319">
        <f t="shared" si="19"/>
        <v>0</v>
      </c>
      <c r="BD117" s="319">
        <f t="shared" si="19"/>
        <v>0</v>
      </c>
      <c r="BE117" s="295">
        <f t="shared" si="14"/>
        <v>0</v>
      </c>
      <c r="BF117" s="319"/>
      <c r="BG117" s="319"/>
      <c r="BH117" s="319"/>
      <c r="BI117" s="319"/>
      <c r="BJ117" s="319"/>
      <c r="BK117" s="319"/>
      <c r="BL117" s="319"/>
      <c r="BM117" s="319"/>
      <c r="BN117" s="319"/>
      <c r="BO117" s="319"/>
      <c r="BP117" s="319"/>
      <c r="BQ117" s="319"/>
      <c r="BR117" s="319"/>
      <c r="BS117" s="319"/>
      <c r="BT117" s="319"/>
      <c r="BU117" s="319"/>
      <c r="BV117" s="319"/>
      <c r="BW117" s="319"/>
      <c r="BX117" s="319"/>
      <c r="BY117" s="319"/>
      <c r="BZ117" s="319"/>
      <c r="CA117" s="319"/>
      <c r="CB117" s="319"/>
      <c r="CC117" s="319"/>
      <c r="CD117" s="319"/>
      <c r="CE117" s="319"/>
    </row>
    <row r="118" spans="1:83" x14ac:dyDescent="0.3">
      <c r="A118" s="313" t="s">
        <v>516</v>
      </c>
      <c r="B118" s="304">
        <v>8.4900000000000003E-2</v>
      </c>
      <c r="C118" s="304">
        <v>0</v>
      </c>
      <c r="D118" s="304">
        <v>0</v>
      </c>
      <c r="E118" s="295">
        <v>480433.11</v>
      </c>
      <c r="F118" s="295">
        <v>480433.11</v>
      </c>
      <c r="G118" s="295">
        <v>480433.11</v>
      </c>
      <c r="H118" s="295">
        <v>480433.11</v>
      </c>
      <c r="I118" s="295">
        <v>480433.11</v>
      </c>
      <c r="J118" s="295">
        <v>480433.11</v>
      </c>
      <c r="K118" s="295">
        <v>480433.11</v>
      </c>
      <c r="L118" s="295">
        <v>480433.11</v>
      </c>
      <c r="M118" s="295">
        <v>480433.11</v>
      </c>
      <c r="N118" s="295">
        <v>480433.11</v>
      </c>
      <c r="O118" s="295">
        <v>480433.11</v>
      </c>
      <c r="P118" s="295">
        <v>480433.11</v>
      </c>
      <c r="Q118" s="295">
        <f t="shared" si="11"/>
        <v>5765197.3200000003</v>
      </c>
      <c r="R118" s="295">
        <v>480433.11</v>
      </c>
      <c r="S118" s="295">
        <v>480433.11</v>
      </c>
      <c r="T118" s="295">
        <v>480433.11</v>
      </c>
      <c r="U118" s="295">
        <v>480433.11</v>
      </c>
      <c r="V118" s="295">
        <v>480433.11</v>
      </c>
      <c r="W118" s="295">
        <v>480433.11</v>
      </c>
      <c r="X118" s="295">
        <v>480433.11</v>
      </c>
      <c r="Y118" s="295">
        <v>480433.11</v>
      </c>
      <c r="Z118" s="295">
        <v>480433.11</v>
      </c>
      <c r="AA118" s="295">
        <v>480433.11</v>
      </c>
      <c r="AB118" s="295">
        <v>480433.11</v>
      </c>
      <c r="AC118" s="295">
        <v>480433.11</v>
      </c>
      <c r="AD118" s="295">
        <f t="shared" si="12"/>
        <v>5765197.3200000003</v>
      </c>
      <c r="AE118" s="295"/>
      <c r="AF118" s="319">
        <v>3399.06</v>
      </c>
      <c r="AG118" s="319">
        <v>3399.06</v>
      </c>
      <c r="AH118" s="319">
        <v>3399.06</v>
      </c>
      <c r="AI118" s="319">
        <v>3399.06</v>
      </c>
      <c r="AJ118" s="319">
        <v>3399.06</v>
      </c>
      <c r="AK118" s="319">
        <v>3399.06</v>
      </c>
      <c r="AL118" s="319">
        <f t="shared" si="20"/>
        <v>3399.06</v>
      </c>
      <c r="AM118" s="319">
        <f t="shared" si="20"/>
        <v>3399.06</v>
      </c>
      <c r="AN118" s="319">
        <f t="shared" si="20"/>
        <v>3399.06</v>
      </c>
      <c r="AO118" s="319">
        <f t="shared" si="20"/>
        <v>3399.06</v>
      </c>
      <c r="AP118" s="319">
        <f t="shared" si="20"/>
        <v>3399.06</v>
      </c>
      <c r="AQ118" s="319">
        <f t="shared" si="20"/>
        <v>3399.06</v>
      </c>
      <c r="AR118" s="295">
        <f t="shared" si="13"/>
        <v>40788.720000000001</v>
      </c>
      <c r="AS118" s="319">
        <f t="shared" si="17"/>
        <v>0</v>
      </c>
      <c r="AT118" s="319">
        <f t="shared" si="17"/>
        <v>0</v>
      </c>
      <c r="AU118" s="319">
        <f t="shared" si="17"/>
        <v>0</v>
      </c>
      <c r="AV118" s="319">
        <f t="shared" si="16"/>
        <v>0</v>
      </c>
      <c r="AW118" s="319">
        <f t="shared" si="16"/>
        <v>0</v>
      </c>
      <c r="AX118" s="319">
        <f t="shared" si="16"/>
        <v>0</v>
      </c>
      <c r="AY118" s="319">
        <f t="shared" si="16"/>
        <v>0</v>
      </c>
      <c r="AZ118" s="319">
        <f t="shared" si="16"/>
        <v>0</v>
      </c>
      <c r="BA118" s="319">
        <f t="shared" si="16"/>
        <v>0</v>
      </c>
      <c r="BB118" s="319">
        <f t="shared" si="19"/>
        <v>0</v>
      </c>
      <c r="BC118" s="319">
        <f t="shared" si="19"/>
        <v>0</v>
      </c>
      <c r="BD118" s="319">
        <f t="shared" si="19"/>
        <v>0</v>
      </c>
      <c r="BE118" s="295">
        <f t="shared" si="14"/>
        <v>0</v>
      </c>
      <c r="BF118" s="319"/>
      <c r="BG118" s="319"/>
      <c r="BH118" s="319"/>
      <c r="BI118" s="319"/>
      <c r="BJ118" s="319"/>
      <c r="BK118" s="319"/>
      <c r="BL118" s="319"/>
      <c r="BM118" s="319"/>
      <c r="BN118" s="319"/>
      <c r="BO118" s="319"/>
      <c r="BP118" s="319"/>
      <c r="BQ118" s="319"/>
      <c r="BR118" s="319"/>
      <c r="BS118" s="319"/>
      <c r="BT118" s="319"/>
      <c r="BU118" s="319"/>
      <c r="BV118" s="319"/>
      <c r="BW118" s="319"/>
      <c r="BX118" s="319"/>
      <c r="BY118" s="319"/>
      <c r="BZ118" s="319"/>
      <c r="CA118" s="319"/>
      <c r="CB118" s="319"/>
      <c r="CC118" s="319"/>
      <c r="CD118" s="319"/>
      <c r="CE118" s="319"/>
    </row>
    <row r="119" spans="1:83" x14ac:dyDescent="0.3">
      <c r="A119" s="313" t="s">
        <v>517</v>
      </c>
      <c r="B119" s="304">
        <v>1.9300000000000001E-2</v>
      </c>
      <c r="C119" s="304">
        <v>2.06E-2</v>
      </c>
      <c r="D119" s="348">
        <v>1.9300000000000001E-2</v>
      </c>
      <c r="E119" s="295">
        <v>45621527.68</v>
      </c>
      <c r="F119" s="295">
        <v>45401714.710000001</v>
      </c>
      <c r="G119" s="295">
        <v>45471218.520000003</v>
      </c>
      <c r="H119" s="295">
        <v>45471123.25</v>
      </c>
      <c r="I119" s="295">
        <v>45471273.780000001</v>
      </c>
      <c r="J119" s="295">
        <v>45471337.68</v>
      </c>
      <c r="K119" s="295">
        <v>45471337.68</v>
      </c>
      <c r="L119" s="295">
        <v>45471337.68</v>
      </c>
      <c r="M119" s="295">
        <v>45471337.68</v>
      </c>
      <c r="N119" s="295">
        <v>45486850.399999999</v>
      </c>
      <c r="O119" s="295">
        <v>45502363.119999997</v>
      </c>
      <c r="P119" s="295">
        <v>45502363.119999997</v>
      </c>
      <c r="Q119" s="295">
        <f t="shared" si="11"/>
        <v>545813785.29999995</v>
      </c>
      <c r="R119" s="295">
        <v>45502363.119999997</v>
      </c>
      <c r="S119" s="295">
        <v>45502363.119999997</v>
      </c>
      <c r="T119" s="295">
        <v>45502363.119999997</v>
      </c>
      <c r="U119" s="295">
        <v>45502363.119999997</v>
      </c>
      <c r="V119" s="295">
        <v>45502363.119999997</v>
      </c>
      <c r="W119" s="295">
        <v>45502363.119999997</v>
      </c>
      <c r="X119" s="295">
        <v>45502363.119999997</v>
      </c>
      <c r="Y119" s="295">
        <v>45502363.119999997</v>
      </c>
      <c r="Z119" s="295">
        <v>45502363.119999997</v>
      </c>
      <c r="AA119" s="295">
        <v>45502363.119999997</v>
      </c>
      <c r="AB119" s="295">
        <v>45502363.119999997</v>
      </c>
      <c r="AC119" s="295">
        <v>45502363.119999997</v>
      </c>
      <c r="AD119" s="295">
        <f t="shared" si="12"/>
        <v>546028357.43999994</v>
      </c>
      <c r="AE119" s="295"/>
      <c r="AF119" s="319">
        <v>73374.63</v>
      </c>
      <c r="AG119" s="319">
        <v>73021.090000000011</v>
      </c>
      <c r="AH119" s="319">
        <v>73132.88</v>
      </c>
      <c r="AI119" s="319">
        <v>73132.73</v>
      </c>
      <c r="AJ119" s="319">
        <v>73132.97</v>
      </c>
      <c r="AK119" s="319">
        <v>73133.06</v>
      </c>
      <c r="AL119" s="319">
        <f t="shared" si="20"/>
        <v>73133.070000000007</v>
      </c>
      <c r="AM119" s="319">
        <f t="shared" si="20"/>
        <v>73133.070000000007</v>
      </c>
      <c r="AN119" s="319">
        <f t="shared" si="20"/>
        <v>73133.070000000007</v>
      </c>
      <c r="AO119" s="319">
        <f t="shared" si="20"/>
        <v>73158.02</v>
      </c>
      <c r="AP119" s="319">
        <f t="shared" si="20"/>
        <v>73182.97</v>
      </c>
      <c r="AQ119" s="319">
        <f t="shared" si="20"/>
        <v>73182.97</v>
      </c>
      <c r="AR119" s="295">
        <f t="shared" si="13"/>
        <v>877850.53</v>
      </c>
      <c r="AS119" s="319">
        <f t="shared" si="17"/>
        <v>73182.97</v>
      </c>
      <c r="AT119" s="319">
        <f t="shared" si="17"/>
        <v>73182.97</v>
      </c>
      <c r="AU119" s="319">
        <f t="shared" si="17"/>
        <v>73182.97</v>
      </c>
      <c r="AV119" s="319">
        <f t="shared" si="16"/>
        <v>73182.97</v>
      </c>
      <c r="AW119" s="319">
        <f t="shared" si="16"/>
        <v>73182.97</v>
      </c>
      <c r="AX119" s="319">
        <f t="shared" si="16"/>
        <v>73182.97</v>
      </c>
      <c r="AY119" s="319">
        <f t="shared" si="16"/>
        <v>73182.97</v>
      </c>
      <c r="AZ119" s="319">
        <f t="shared" si="16"/>
        <v>73182.97</v>
      </c>
      <c r="BA119" s="319">
        <f t="shared" si="16"/>
        <v>73182.97</v>
      </c>
      <c r="BB119" s="319">
        <f t="shared" si="19"/>
        <v>73182.97</v>
      </c>
      <c r="BC119" s="319">
        <f t="shared" si="19"/>
        <v>73182.97</v>
      </c>
      <c r="BD119" s="319">
        <f t="shared" si="19"/>
        <v>73182.97</v>
      </c>
      <c r="BE119" s="295">
        <f t="shared" si="14"/>
        <v>878195.63999999978</v>
      </c>
      <c r="BF119" s="319"/>
      <c r="BG119" s="319"/>
      <c r="BH119" s="319"/>
      <c r="BI119" s="319"/>
      <c r="BJ119" s="319"/>
      <c r="BK119" s="319"/>
      <c r="BL119" s="319"/>
      <c r="BM119" s="319"/>
      <c r="BN119" s="319"/>
      <c r="BO119" s="319"/>
      <c r="BP119" s="319"/>
      <c r="BQ119" s="319"/>
      <c r="BR119" s="319"/>
      <c r="BS119" s="319"/>
      <c r="BT119" s="319"/>
      <c r="BU119" s="319"/>
      <c r="BV119" s="319"/>
      <c r="BW119" s="319"/>
      <c r="BX119" s="319"/>
      <c r="BY119" s="319"/>
      <c r="BZ119" s="319"/>
      <c r="CA119" s="319"/>
      <c r="CB119" s="319"/>
      <c r="CC119" s="319"/>
      <c r="CD119" s="319"/>
      <c r="CE119" s="319"/>
    </row>
    <row r="120" spans="1:83" x14ac:dyDescent="0.3">
      <c r="A120" s="313" t="s">
        <v>518</v>
      </c>
      <c r="B120" s="304">
        <v>1.9300000000000001E-2</v>
      </c>
      <c r="C120" s="304">
        <v>2.06E-2</v>
      </c>
      <c r="D120" s="348">
        <v>1.9300000000000001E-2</v>
      </c>
      <c r="E120" s="295">
        <v>1264434.92</v>
      </c>
      <c r="F120" s="295">
        <v>1264434.92</v>
      </c>
      <c r="G120" s="295">
        <v>1264434.92</v>
      </c>
      <c r="H120" s="295">
        <v>1264434.92</v>
      </c>
      <c r="I120" s="295">
        <v>1264434.92</v>
      </c>
      <c r="J120" s="295">
        <v>1264434.92</v>
      </c>
      <c r="K120" s="295">
        <v>1264434.92</v>
      </c>
      <c r="L120" s="295">
        <v>1264434.92</v>
      </c>
      <c r="M120" s="295">
        <v>1264434.92</v>
      </c>
      <c r="N120" s="295">
        <v>1264434.92</v>
      </c>
      <c r="O120" s="295">
        <v>1264434.92</v>
      </c>
      <c r="P120" s="295">
        <v>1264434.92</v>
      </c>
      <c r="Q120" s="295">
        <f t="shared" si="11"/>
        <v>15173219.039999999</v>
      </c>
      <c r="R120" s="295">
        <v>1264434.92</v>
      </c>
      <c r="S120" s="295">
        <v>1264434.92</v>
      </c>
      <c r="T120" s="295">
        <v>1264434.92</v>
      </c>
      <c r="U120" s="295">
        <v>1264434.92</v>
      </c>
      <c r="V120" s="295">
        <v>1264434.92</v>
      </c>
      <c r="W120" s="295">
        <v>1264434.92</v>
      </c>
      <c r="X120" s="295">
        <v>1264434.92</v>
      </c>
      <c r="Y120" s="295">
        <v>1264434.92</v>
      </c>
      <c r="Z120" s="295">
        <v>1264434.92</v>
      </c>
      <c r="AA120" s="295">
        <v>1264434.92</v>
      </c>
      <c r="AB120" s="295">
        <v>1264434.92</v>
      </c>
      <c r="AC120" s="295">
        <v>1264434.92</v>
      </c>
      <c r="AD120" s="295">
        <f t="shared" si="12"/>
        <v>15173219.039999999</v>
      </c>
      <c r="AE120" s="295"/>
      <c r="AF120" s="319">
        <v>2033.64</v>
      </c>
      <c r="AG120" s="319">
        <v>2033.64</v>
      </c>
      <c r="AH120" s="319">
        <v>2033.64</v>
      </c>
      <c r="AI120" s="319">
        <v>2033.64</v>
      </c>
      <c r="AJ120" s="319">
        <v>2033.64</v>
      </c>
      <c r="AK120" s="319">
        <v>2033.64</v>
      </c>
      <c r="AL120" s="319">
        <f t="shared" si="20"/>
        <v>2033.63</v>
      </c>
      <c r="AM120" s="319">
        <f t="shared" si="20"/>
        <v>2033.63</v>
      </c>
      <c r="AN120" s="319">
        <f t="shared" si="20"/>
        <v>2033.63</v>
      </c>
      <c r="AO120" s="319">
        <f t="shared" si="20"/>
        <v>2033.63</v>
      </c>
      <c r="AP120" s="319">
        <f t="shared" si="20"/>
        <v>2033.63</v>
      </c>
      <c r="AQ120" s="319">
        <f t="shared" si="20"/>
        <v>2033.63</v>
      </c>
      <c r="AR120" s="295">
        <f t="shared" si="13"/>
        <v>24403.620000000006</v>
      </c>
      <c r="AS120" s="319">
        <f t="shared" si="17"/>
        <v>2033.63</v>
      </c>
      <c r="AT120" s="319">
        <f t="shared" si="17"/>
        <v>2033.63</v>
      </c>
      <c r="AU120" s="319">
        <f t="shared" si="17"/>
        <v>2033.63</v>
      </c>
      <c r="AV120" s="319">
        <f t="shared" si="16"/>
        <v>2033.63</v>
      </c>
      <c r="AW120" s="319">
        <f t="shared" si="16"/>
        <v>2033.63</v>
      </c>
      <c r="AX120" s="319">
        <f t="shared" si="16"/>
        <v>2033.63</v>
      </c>
      <c r="AY120" s="319">
        <f t="shared" si="16"/>
        <v>2033.63</v>
      </c>
      <c r="AZ120" s="319">
        <f t="shared" si="16"/>
        <v>2033.63</v>
      </c>
      <c r="BA120" s="319">
        <f t="shared" si="16"/>
        <v>2033.63</v>
      </c>
      <c r="BB120" s="319">
        <f t="shared" si="19"/>
        <v>2033.63</v>
      </c>
      <c r="BC120" s="319">
        <f t="shared" si="19"/>
        <v>2033.63</v>
      </c>
      <c r="BD120" s="319">
        <f t="shared" si="19"/>
        <v>2033.63</v>
      </c>
      <c r="BE120" s="295">
        <f t="shared" si="14"/>
        <v>24403.560000000009</v>
      </c>
      <c r="BF120" s="319">
        <f>BE120</f>
        <v>24403.560000000009</v>
      </c>
      <c r="BG120" s="319"/>
      <c r="BH120" s="319"/>
      <c r="BI120" s="319"/>
      <c r="BJ120" s="319"/>
      <c r="BK120" s="319"/>
      <c r="BL120" s="319"/>
      <c r="BM120" s="319"/>
      <c r="BN120" s="319"/>
      <c r="BO120" s="319"/>
      <c r="BP120" s="319"/>
      <c r="BQ120" s="319"/>
      <c r="BR120" s="319"/>
      <c r="BS120" s="319"/>
      <c r="BT120" s="319"/>
      <c r="BU120" s="319"/>
      <c r="BV120" s="319"/>
      <c r="BW120" s="319"/>
      <c r="BX120" s="319"/>
      <c r="BY120" s="319"/>
      <c r="BZ120" s="319"/>
      <c r="CA120" s="319"/>
      <c r="CB120" s="319"/>
      <c r="CC120" s="319"/>
      <c r="CD120" s="319"/>
      <c r="CE120" s="319"/>
    </row>
    <row r="121" spans="1:83" x14ac:dyDescent="0.3">
      <c r="A121" s="313" t="s">
        <v>519</v>
      </c>
      <c r="B121" s="304">
        <v>1.4700000000000001E-2</v>
      </c>
      <c r="C121" s="304">
        <v>1.4700000000000001E-2</v>
      </c>
      <c r="D121" s="348">
        <v>1.32E-2</v>
      </c>
      <c r="E121" s="295">
        <v>1415469.1</v>
      </c>
      <c r="F121" s="295">
        <v>1415469.1</v>
      </c>
      <c r="G121" s="295">
        <v>1415469.1</v>
      </c>
      <c r="H121" s="295">
        <v>1415469.1</v>
      </c>
      <c r="I121" s="295">
        <v>1415469.1</v>
      </c>
      <c r="J121" s="295">
        <v>1415469.1</v>
      </c>
      <c r="K121" s="295">
        <v>1415469.1</v>
      </c>
      <c r="L121" s="295">
        <v>1415469.1</v>
      </c>
      <c r="M121" s="295">
        <v>1415469.1</v>
      </c>
      <c r="N121" s="295">
        <v>1415469.1</v>
      </c>
      <c r="O121" s="295">
        <v>1415469.1</v>
      </c>
      <c r="P121" s="295">
        <v>1415469.1</v>
      </c>
      <c r="Q121" s="295">
        <f t="shared" si="11"/>
        <v>16985629.199999999</v>
      </c>
      <c r="R121" s="295">
        <v>1415469.1</v>
      </c>
      <c r="S121" s="295">
        <v>1415469.1</v>
      </c>
      <c r="T121" s="295">
        <v>1415469.1</v>
      </c>
      <c r="U121" s="295">
        <v>1415469.1</v>
      </c>
      <c r="V121" s="295">
        <v>1415469.1</v>
      </c>
      <c r="W121" s="295">
        <v>1415469.1</v>
      </c>
      <c r="X121" s="295">
        <v>1415469.1</v>
      </c>
      <c r="Y121" s="295">
        <v>1415469.1</v>
      </c>
      <c r="Z121" s="295">
        <v>1415469.1</v>
      </c>
      <c r="AA121" s="295">
        <v>1415469.1</v>
      </c>
      <c r="AB121" s="295">
        <v>1415469.1</v>
      </c>
      <c r="AC121" s="295">
        <v>1415469.1</v>
      </c>
      <c r="AD121" s="295">
        <f t="shared" si="12"/>
        <v>16985629.199999999</v>
      </c>
      <c r="AE121" s="295"/>
      <c r="AF121" s="319">
        <v>1733.95</v>
      </c>
      <c r="AG121" s="319">
        <v>1733.95</v>
      </c>
      <c r="AH121" s="319">
        <v>1733.95</v>
      </c>
      <c r="AI121" s="319">
        <v>1733.95</v>
      </c>
      <c r="AJ121" s="319">
        <v>1733.95</v>
      </c>
      <c r="AK121" s="319">
        <v>1733.95</v>
      </c>
      <c r="AL121" s="319">
        <f t="shared" si="20"/>
        <v>1733.95</v>
      </c>
      <c r="AM121" s="319">
        <f t="shared" si="20"/>
        <v>1733.95</v>
      </c>
      <c r="AN121" s="319">
        <f t="shared" si="20"/>
        <v>1733.95</v>
      </c>
      <c r="AO121" s="319">
        <f t="shared" si="20"/>
        <v>1733.95</v>
      </c>
      <c r="AP121" s="319">
        <f t="shared" si="20"/>
        <v>1733.95</v>
      </c>
      <c r="AQ121" s="319">
        <f t="shared" si="20"/>
        <v>1733.95</v>
      </c>
      <c r="AR121" s="295">
        <f t="shared" si="13"/>
        <v>20807.400000000005</v>
      </c>
      <c r="AS121" s="319">
        <f t="shared" si="17"/>
        <v>1557.02</v>
      </c>
      <c r="AT121" s="319">
        <f t="shared" si="17"/>
        <v>1557.02</v>
      </c>
      <c r="AU121" s="319">
        <f t="shared" si="17"/>
        <v>1557.02</v>
      </c>
      <c r="AV121" s="319">
        <f t="shared" si="16"/>
        <v>1557.02</v>
      </c>
      <c r="AW121" s="319">
        <f t="shared" si="16"/>
        <v>1557.02</v>
      </c>
      <c r="AX121" s="319">
        <f t="shared" si="16"/>
        <v>1557.02</v>
      </c>
      <c r="AY121" s="319">
        <f t="shared" si="16"/>
        <v>1557.02</v>
      </c>
      <c r="AZ121" s="319">
        <f t="shared" si="16"/>
        <v>1557.02</v>
      </c>
      <c r="BA121" s="319">
        <f t="shared" si="16"/>
        <v>1557.02</v>
      </c>
      <c r="BB121" s="319">
        <f t="shared" si="19"/>
        <v>1557.02</v>
      </c>
      <c r="BC121" s="319">
        <f t="shared" si="19"/>
        <v>1557.02</v>
      </c>
      <c r="BD121" s="319">
        <f t="shared" si="19"/>
        <v>1557.02</v>
      </c>
      <c r="BE121" s="295">
        <f t="shared" si="14"/>
        <v>18684.240000000002</v>
      </c>
      <c r="BF121" s="319"/>
      <c r="BG121" s="319"/>
      <c r="BH121" s="319"/>
      <c r="BI121" s="319"/>
      <c r="BJ121" s="319"/>
      <c r="BK121" s="319"/>
      <c r="BL121" s="319"/>
      <c r="BM121" s="319"/>
      <c r="BN121" s="319"/>
      <c r="BO121" s="319"/>
      <c r="BP121" s="319"/>
      <c r="BQ121" s="319"/>
      <c r="BR121" s="319"/>
      <c r="BS121" s="319"/>
      <c r="BT121" s="319"/>
      <c r="BU121" s="319"/>
      <c r="BV121" s="319"/>
      <c r="BW121" s="319"/>
      <c r="BX121" s="319"/>
      <c r="BY121" s="319"/>
      <c r="BZ121" s="319"/>
      <c r="CA121" s="319"/>
      <c r="CB121" s="319"/>
      <c r="CC121" s="319"/>
      <c r="CD121" s="319"/>
      <c r="CE121" s="319"/>
    </row>
    <row r="122" spans="1:83" x14ac:dyDescent="0.3">
      <c r="A122" s="313" t="s">
        <v>520</v>
      </c>
      <c r="B122" s="304">
        <v>0.12869999999999998</v>
      </c>
      <c r="C122" s="304">
        <v>0</v>
      </c>
      <c r="D122" s="304">
        <v>0</v>
      </c>
      <c r="E122" s="295">
        <v>24678.67</v>
      </c>
      <c r="F122" s="295">
        <v>24678.67</v>
      </c>
      <c r="G122" s="295">
        <v>24678.67</v>
      </c>
      <c r="H122" s="295">
        <v>24678.67</v>
      </c>
      <c r="I122" s="295">
        <v>24678.67</v>
      </c>
      <c r="J122" s="295">
        <v>24678.67</v>
      </c>
      <c r="K122" s="295">
        <v>24678.67</v>
      </c>
      <c r="L122" s="295">
        <v>24678.67</v>
      </c>
      <c r="M122" s="295">
        <v>24678.67</v>
      </c>
      <c r="N122" s="295">
        <v>24678.67</v>
      </c>
      <c r="O122" s="295">
        <v>24678.67</v>
      </c>
      <c r="P122" s="295">
        <v>24678.67</v>
      </c>
      <c r="Q122" s="295">
        <f t="shared" si="11"/>
        <v>296144.03999999992</v>
      </c>
      <c r="R122" s="295">
        <v>24678.67</v>
      </c>
      <c r="S122" s="295">
        <v>24678.67</v>
      </c>
      <c r="T122" s="295">
        <v>24678.67</v>
      </c>
      <c r="U122" s="295">
        <v>24678.67</v>
      </c>
      <c r="V122" s="295">
        <v>24678.67</v>
      </c>
      <c r="W122" s="295">
        <v>24678.67</v>
      </c>
      <c r="X122" s="295">
        <v>24678.67</v>
      </c>
      <c r="Y122" s="295">
        <v>24678.67</v>
      </c>
      <c r="Z122" s="295">
        <v>24678.67</v>
      </c>
      <c r="AA122" s="295">
        <v>24678.67</v>
      </c>
      <c r="AB122" s="295">
        <v>24678.67</v>
      </c>
      <c r="AC122" s="295">
        <v>24678.67</v>
      </c>
      <c r="AD122" s="295">
        <f t="shared" si="12"/>
        <v>296144.03999999992</v>
      </c>
      <c r="AE122" s="295"/>
      <c r="AF122" s="319">
        <v>264.66999999999996</v>
      </c>
      <c r="AG122" s="319">
        <v>264.66999999999996</v>
      </c>
      <c r="AH122" s="319">
        <v>264.66999999999996</v>
      </c>
      <c r="AI122" s="319">
        <v>264.66999999999996</v>
      </c>
      <c r="AJ122" s="319">
        <v>264.66999999999996</v>
      </c>
      <c r="AK122" s="319">
        <v>264.66999999999996</v>
      </c>
      <c r="AL122" s="319">
        <f t="shared" si="20"/>
        <v>264.68</v>
      </c>
      <c r="AM122" s="319">
        <f t="shared" si="20"/>
        <v>264.68</v>
      </c>
      <c r="AN122" s="319">
        <f t="shared" si="20"/>
        <v>264.68</v>
      </c>
      <c r="AO122" s="319">
        <f t="shared" si="20"/>
        <v>264.68</v>
      </c>
      <c r="AP122" s="319">
        <f t="shared" si="20"/>
        <v>264.68</v>
      </c>
      <c r="AQ122" s="319">
        <f t="shared" si="20"/>
        <v>264.68</v>
      </c>
      <c r="AR122" s="295">
        <f t="shared" si="13"/>
        <v>3176.0999999999995</v>
      </c>
      <c r="AS122" s="319">
        <f t="shared" si="17"/>
        <v>0</v>
      </c>
      <c r="AT122" s="319">
        <f t="shared" si="17"/>
        <v>0</v>
      </c>
      <c r="AU122" s="319">
        <f t="shared" si="17"/>
        <v>0</v>
      </c>
      <c r="AV122" s="319">
        <f t="shared" si="16"/>
        <v>0</v>
      </c>
      <c r="AW122" s="319">
        <f t="shared" si="16"/>
        <v>0</v>
      </c>
      <c r="AX122" s="319">
        <f t="shared" si="16"/>
        <v>0</v>
      </c>
      <c r="AY122" s="319">
        <f t="shared" si="16"/>
        <v>0</v>
      </c>
      <c r="AZ122" s="319">
        <f t="shared" si="16"/>
        <v>0</v>
      </c>
      <c r="BA122" s="319">
        <f t="shared" si="16"/>
        <v>0</v>
      </c>
      <c r="BB122" s="319">
        <f t="shared" si="19"/>
        <v>0</v>
      </c>
      <c r="BC122" s="319">
        <f t="shared" si="19"/>
        <v>0</v>
      </c>
      <c r="BD122" s="319">
        <f t="shared" si="19"/>
        <v>0</v>
      </c>
      <c r="BE122" s="295">
        <f t="shared" si="14"/>
        <v>0</v>
      </c>
      <c r="BF122" s="319"/>
      <c r="BG122" s="319"/>
      <c r="BH122" s="319"/>
      <c r="BI122" s="319"/>
      <c r="BJ122" s="319"/>
      <c r="BK122" s="319"/>
      <c r="BL122" s="319"/>
      <c r="BM122" s="319"/>
      <c r="BN122" s="319"/>
      <c r="BO122" s="319"/>
      <c r="BP122" s="319"/>
      <c r="BQ122" s="319"/>
      <c r="BR122" s="319"/>
      <c r="BS122" s="319"/>
      <c r="BT122" s="319"/>
      <c r="BU122" s="319"/>
      <c r="BV122" s="319"/>
      <c r="BW122" s="319"/>
      <c r="BX122" s="319"/>
      <c r="BY122" s="319"/>
      <c r="BZ122" s="319"/>
      <c r="CA122" s="319"/>
      <c r="CB122" s="319"/>
      <c r="CC122" s="319"/>
      <c r="CD122" s="319"/>
      <c r="CE122" s="319"/>
    </row>
    <row r="123" spans="1:83" x14ac:dyDescent="0.3">
      <c r="A123" s="306" t="s">
        <v>521</v>
      </c>
      <c r="B123" s="304">
        <v>1.4199999999999999E-2</v>
      </c>
      <c r="C123" s="304">
        <v>3.5499999999999997E-2</v>
      </c>
      <c r="D123" s="348">
        <v>3.0099999999999998E-2</v>
      </c>
      <c r="E123" s="295">
        <v>445832.67</v>
      </c>
      <c r="F123" s="295">
        <v>445832.67</v>
      </c>
      <c r="G123" s="295">
        <v>445832.67</v>
      </c>
      <c r="H123" s="295">
        <v>445832.67</v>
      </c>
      <c r="I123" s="295">
        <v>445832.67</v>
      </c>
      <c r="J123" s="295">
        <v>445832.67</v>
      </c>
      <c r="K123" s="295">
        <v>445832.67</v>
      </c>
      <c r="L123" s="295">
        <v>445832.67</v>
      </c>
      <c r="M123" s="295">
        <v>445832.67</v>
      </c>
      <c r="N123" s="295">
        <v>445832.67</v>
      </c>
      <c r="O123" s="295">
        <v>445832.67</v>
      </c>
      <c r="P123" s="295">
        <v>445832.67</v>
      </c>
      <c r="Q123" s="295">
        <f t="shared" si="11"/>
        <v>5349992.04</v>
      </c>
      <c r="R123" s="295">
        <v>445832.67</v>
      </c>
      <c r="S123" s="295">
        <v>445832.67</v>
      </c>
      <c r="T123" s="295">
        <v>445832.67</v>
      </c>
      <c r="U123" s="295">
        <v>445832.67</v>
      </c>
      <c r="V123" s="295">
        <v>445832.67</v>
      </c>
      <c r="W123" s="295">
        <v>445832.67</v>
      </c>
      <c r="X123" s="295">
        <v>445832.67</v>
      </c>
      <c r="Y123" s="295">
        <v>445832.67</v>
      </c>
      <c r="Z123" s="295">
        <v>445832.67</v>
      </c>
      <c r="AA123" s="295">
        <v>445832.67</v>
      </c>
      <c r="AB123" s="295">
        <v>445832.67</v>
      </c>
      <c r="AC123" s="295">
        <v>445832.67</v>
      </c>
      <c r="AD123" s="295">
        <f t="shared" si="12"/>
        <v>5349992.04</v>
      </c>
      <c r="AE123" s="295"/>
      <c r="AF123" s="319">
        <v>527.56999999999994</v>
      </c>
      <c r="AG123" s="319">
        <v>527.56999999999994</v>
      </c>
      <c r="AH123" s="319">
        <v>527.56999999999994</v>
      </c>
      <c r="AI123" s="319">
        <v>527.56999999999994</v>
      </c>
      <c r="AJ123" s="319">
        <v>527.56999999999994</v>
      </c>
      <c r="AK123" s="319">
        <v>527.56999999999994</v>
      </c>
      <c r="AL123" s="319">
        <f t="shared" si="20"/>
        <v>527.57000000000005</v>
      </c>
      <c r="AM123" s="319">
        <f t="shared" si="20"/>
        <v>527.57000000000005</v>
      </c>
      <c r="AN123" s="319">
        <f t="shared" si="20"/>
        <v>527.57000000000005</v>
      </c>
      <c r="AO123" s="319">
        <f t="shared" si="20"/>
        <v>527.57000000000005</v>
      </c>
      <c r="AP123" s="319">
        <f t="shared" si="20"/>
        <v>527.57000000000005</v>
      </c>
      <c r="AQ123" s="319">
        <f t="shared" si="20"/>
        <v>527.57000000000005</v>
      </c>
      <c r="AR123" s="295">
        <f t="shared" si="13"/>
        <v>6330.8399999999983</v>
      </c>
      <c r="AS123" s="319">
        <f t="shared" si="17"/>
        <v>1118.3</v>
      </c>
      <c r="AT123" s="319">
        <f t="shared" si="17"/>
        <v>1118.3</v>
      </c>
      <c r="AU123" s="319">
        <f t="shared" si="17"/>
        <v>1118.3</v>
      </c>
      <c r="AV123" s="319">
        <f t="shared" si="16"/>
        <v>1118.3</v>
      </c>
      <c r="AW123" s="319">
        <f t="shared" si="16"/>
        <v>1118.3</v>
      </c>
      <c r="AX123" s="319">
        <f t="shared" si="16"/>
        <v>1118.3</v>
      </c>
      <c r="AY123" s="319">
        <f t="shared" si="16"/>
        <v>1118.3</v>
      </c>
      <c r="AZ123" s="319">
        <f t="shared" si="16"/>
        <v>1118.3</v>
      </c>
      <c r="BA123" s="319">
        <f t="shared" si="16"/>
        <v>1118.3</v>
      </c>
      <c r="BB123" s="319">
        <f t="shared" si="19"/>
        <v>1118.3</v>
      </c>
      <c r="BC123" s="319">
        <f t="shared" si="19"/>
        <v>1118.3</v>
      </c>
      <c r="BD123" s="319">
        <f t="shared" si="19"/>
        <v>1118.3</v>
      </c>
      <c r="BE123" s="295">
        <f t="shared" si="14"/>
        <v>13419.599999999997</v>
      </c>
      <c r="BF123" s="319"/>
      <c r="BG123" s="319"/>
      <c r="BH123" s="319"/>
      <c r="BI123" s="319"/>
      <c r="BJ123" s="319"/>
      <c r="BK123" s="319"/>
      <c r="BL123" s="319"/>
      <c r="BM123" s="319"/>
      <c r="BN123" s="319"/>
      <c r="BO123" s="319"/>
      <c r="BP123" s="319"/>
      <c r="BQ123" s="319"/>
      <c r="BR123" s="319"/>
      <c r="BS123" s="319"/>
      <c r="BT123" s="319"/>
      <c r="BU123" s="319"/>
      <c r="BV123" s="319"/>
      <c r="BW123" s="319"/>
      <c r="BX123" s="319"/>
      <c r="BY123" s="319"/>
      <c r="BZ123" s="319"/>
      <c r="CA123" s="319"/>
      <c r="CB123" s="319"/>
      <c r="CC123" s="319"/>
      <c r="CD123" s="319"/>
      <c r="CE123" s="319"/>
    </row>
    <row r="124" spans="1:83" x14ac:dyDescent="0.3">
      <c r="A124" s="306" t="s">
        <v>522</v>
      </c>
      <c r="B124" s="304">
        <v>5.0000000000000001E-4</v>
      </c>
      <c r="C124" s="304">
        <v>1.44E-2</v>
      </c>
      <c r="D124" s="348">
        <v>1.14E-2</v>
      </c>
      <c r="E124" s="295">
        <v>123107.1</v>
      </c>
      <c r="F124" s="295">
        <v>123107.1</v>
      </c>
      <c r="G124" s="295">
        <v>123107.1</v>
      </c>
      <c r="H124" s="295">
        <v>123107.1</v>
      </c>
      <c r="I124" s="295">
        <v>123107.1</v>
      </c>
      <c r="J124" s="295">
        <v>123107.1</v>
      </c>
      <c r="K124" s="295">
        <v>123107.1</v>
      </c>
      <c r="L124" s="295">
        <v>123107.1</v>
      </c>
      <c r="M124" s="295">
        <v>123107.1</v>
      </c>
      <c r="N124" s="295">
        <v>123107.1</v>
      </c>
      <c r="O124" s="295">
        <v>123107.1</v>
      </c>
      <c r="P124" s="295">
        <v>123107.1</v>
      </c>
      <c r="Q124" s="295">
        <f t="shared" si="11"/>
        <v>1477285.2000000002</v>
      </c>
      <c r="R124" s="295">
        <v>157107.1</v>
      </c>
      <c r="S124" s="295">
        <v>191107.1</v>
      </c>
      <c r="T124" s="295">
        <v>191107.1</v>
      </c>
      <c r="U124" s="295">
        <v>191107.1</v>
      </c>
      <c r="V124" s="295">
        <v>191107.1</v>
      </c>
      <c r="W124" s="295">
        <v>191107.1</v>
      </c>
      <c r="X124" s="295">
        <v>191107.1</v>
      </c>
      <c r="Y124" s="295">
        <v>191107.1</v>
      </c>
      <c r="Z124" s="295">
        <v>191107.1</v>
      </c>
      <c r="AA124" s="295">
        <v>191107.1</v>
      </c>
      <c r="AB124" s="295">
        <v>191107.1</v>
      </c>
      <c r="AC124" s="295">
        <v>191107.1</v>
      </c>
      <c r="AD124" s="295">
        <f t="shared" si="12"/>
        <v>2259285.2000000007</v>
      </c>
      <c r="AE124" s="295"/>
      <c r="AF124" s="319">
        <v>5.13</v>
      </c>
      <c r="AG124" s="319">
        <v>5.13</v>
      </c>
      <c r="AH124" s="319">
        <v>5.13</v>
      </c>
      <c r="AI124" s="319">
        <v>5.13</v>
      </c>
      <c r="AJ124" s="319">
        <v>5.13</v>
      </c>
      <c r="AK124" s="319">
        <v>5.13</v>
      </c>
      <c r="AL124" s="319">
        <f t="shared" si="20"/>
        <v>5.13</v>
      </c>
      <c r="AM124" s="319">
        <f t="shared" si="20"/>
        <v>5.13</v>
      </c>
      <c r="AN124" s="319">
        <f t="shared" si="20"/>
        <v>5.13</v>
      </c>
      <c r="AO124" s="319">
        <f t="shared" si="20"/>
        <v>5.13</v>
      </c>
      <c r="AP124" s="319">
        <f t="shared" si="20"/>
        <v>5.13</v>
      </c>
      <c r="AQ124" s="319">
        <f t="shared" si="20"/>
        <v>5.13</v>
      </c>
      <c r="AR124" s="295">
        <f t="shared" si="13"/>
        <v>61.560000000000009</v>
      </c>
      <c r="AS124" s="319">
        <f t="shared" si="17"/>
        <v>149.25</v>
      </c>
      <c r="AT124" s="319">
        <f t="shared" si="17"/>
        <v>181.55</v>
      </c>
      <c r="AU124" s="319">
        <f t="shared" si="17"/>
        <v>181.55</v>
      </c>
      <c r="AV124" s="319">
        <f t="shared" si="16"/>
        <v>181.55</v>
      </c>
      <c r="AW124" s="319">
        <f t="shared" si="16"/>
        <v>181.55</v>
      </c>
      <c r="AX124" s="319">
        <f t="shared" si="16"/>
        <v>181.55</v>
      </c>
      <c r="AY124" s="319">
        <f t="shared" si="16"/>
        <v>181.55</v>
      </c>
      <c r="AZ124" s="319">
        <f t="shared" si="16"/>
        <v>181.55</v>
      </c>
      <c r="BA124" s="319">
        <f t="shared" si="16"/>
        <v>181.55</v>
      </c>
      <c r="BB124" s="319">
        <f t="shared" si="19"/>
        <v>181.55</v>
      </c>
      <c r="BC124" s="319">
        <f t="shared" si="19"/>
        <v>181.55</v>
      </c>
      <c r="BD124" s="319">
        <f t="shared" si="19"/>
        <v>181.55</v>
      </c>
      <c r="BE124" s="295">
        <f t="shared" si="14"/>
        <v>2146.2999999999997</v>
      </c>
      <c r="BF124" s="319"/>
      <c r="BG124" s="319"/>
      <c r="BH124" s="319"/>
      <c r="BI124" s="319"/>
      <c r="BJ124" s="319"/>
      <c r="BK124" s="319"/>
      <c r="BL124" s="319"/>
      <c r="BM124" s="319"/>
      <c r="BN124" s="319"/>
      <c r="BO124" s="319"/>
      <c r="BP124" s="319"/>
      <c r="BQ124" s="319"/>
      <c r="BR124" s="319"/>
      <c r="BS124" s="319"/>
      <c r="BT124" s="319"/>
      <c r="BU124" s="319"/>
      <c r="BV124" s="319"/>
      <c r="BW124" s="319"/>
      <c r="BX124" s="319"/>
      <c r="BY124" s="319"/>
      <c r="BZ124" s="319"/>
      <c r="CA124" s="319"/>
      <c r="CB124" s="319"/>
      <c r="CC124" s="319"/>
      <c r="CD124" s="319"/>
      <c r="CE124" s="319"/>
    </row>
    <row r="125" spans="1:83" x14ac:dyDescent="0.3">
      <c r="A125" s="313" t="s">
        <v>523</v>
      </c>
      <c r="B125" s="304">
        <v>2.0800000000000003E-2</v>
      </c>
      <c r="C125" s="304">
        <v>2.8999999999999995E-2</v>
      </c>
      <c r="D125" s="348">
        <v>2.69E-2</v>
      </c>
      <c r="E125" s="295">
        <v>6382007.75</v>
      </c>
      <c r="F125" s="295">
        <v>6382847.3799999999</v>
      </c>
      <c r="G125" s="295">
        <v>6373139.96</v>
      </c>
      <c r="H125" s="295">
        <v>6363432.5300000003</v>
      </c>
      <c r="I125" s="295">
        <v>6363630.54</v>
      </c>
      <c r="J125" s="295">
        <v>6364405.0499999998</v>
      </c>
      <c r="K125" s="295">
        <v>6366905.0499999998</v>
      </c>
      <c r="L125" s="295">
        <v>6408828.5499999998</v>
      </c>
      <c r="M125" s="295">
        <v>6448828.5499999998</v>
      </c>
      <c r="N125" s="295">
        <v>6448828.5499999998</v>
      </c>
      <c r="O125" s="295">
        <v>6448828.5499999998</v>
      </c>
      <c r="P125" s="295">
        <v>6448828.5499999998</v>
      </c>
      <c r="Q125" s="295">
        <f t="shared" si="11"/>
        <v>76800511.00999999</v>
      </c>
      <c r="R125" s="295">
        <v>6448828.5499999998</v>
      </c>
      <c r="S125" s="295">
        <v>6448828.5499999998</v>
      </c>
      <c r="T125" s="295">
        <v>6448828.5499999998</v>
      </c>
      <c r="U125" s="295">
        <v>6448828.5499999998</v>
      </c>
      <c r="V125" s="295">
        <v>6448828.5499999998</v>
      </c>
      <c r="W125" s="295">
        <v>6448828.5499999998</v>
      </c>
      <c r="X125" s="295">
        <v>6448828.5499999998</v>
      </c>
      <c r="Y125" s="295">
        <v>6448828.5499999998</v>
      </c>
      <c r="Z125" s="295">
        <v>6448828.5499999998</v>
      </c>
      <c r="AA125" s="295">
        <v>6448828.5499999998</v>
      </c>
      <c r="AB125" s="295">
        <v>6448828.5499999998</v>
      </c>
      <c r="AC125" s="295">
        <v>6448828.5499999998</v>
      </c>
      <c r="AD125" s="295">
        <f t="shared" si="12"/>
        <v>77385942.599999979</v>
      </c>
      <c r="AE125" s="295"/>
      <c r="AF125" s="319">
        <v>11062.14</v>
      </c>
      <c r="AG125" s="319">
        <v>11063.6</v>
      </c>
      <c r="AH125" s="319">
        <v>11046.77</v>
      </c>
      <c r="AI125" s="319">
        <v>11029.949999999999</v>
      </c>
      <c r="AJ125" s="319">
        <v>11030.289999999999</v>
      </c>
      <c r="AK125" s="319">
        <v>11031.640000000001</v>
      </c>
      <c r="AL125" s="319">
        <f t="shared" si="20"/>
        <v>11035.97</v>
      </c>
      <c r="AM125" s="319">
        <f t="shared" si="20"/>
        <v>11108.64</v>
      </c>
      <c r="AN125" s="319">
        <f t="shared" si="20"/>
        <v>11177.97</v>
      </c>
      <c r="AO125" s="319">
        <f t="shared" si="20"/>
        <v>11177.97</v>
      </c>
      <c r="AP125" s="319">
        <f t="shared" si="20"/>
        <v>11177.97</v>
      </c>
      <c r="AQ125" s="319">
        <f t="shared" si="20"/>
        <v>11177.97</v>
      </c>
      <c r="AR125" s="295">
        <f t="shared" si="13"/>
        <v>133120.88</v>
      </c>
      <c r="AS125" s="319">
        <f t="shared" si="17"/>
        <v>14456.12</v>
      </c>
      <c r="AT125" s="319">
        <f t="shared" si="17"/>
        <v>14456.12</v>
      </c>
      <c r="AU125" s="319">
        <f t="shared" si="17"/>
        <v>14456.12</v>
      </c>
      <c r="AV125" s="319">
        <f t="shared" si="16"/>
        <v>14456.12</v>
      </c>
      <c r="AW125" s="319">
        <f t="shared" si="16"/>
        <v>14456.12</v>
      </c>
      <c r="AX125" s="319">
        <f t="shared" si="16"/>
        <v>14456.12</v>
      </c>
      <c r="AY125" s="319">
        <f t="shared" si="16"/>
        <v>14456.12</v>
      </c>
      <c r="AZ125" s="319">
        <f t="shared" si="16"/>
        <v>14456.12</v>
      </c>
      <c r="BA125" s="319">
        <f t="shared" si="16"/>
        <v>14456.12</v>
      </c>
      <c r="BB125" s="319">
        <f t="shared" si="19"/>
        <v>14456.12</v>
      </c>
      <c r="BC125" s="319">
        <f t="shared" si="19"/>
        <v>14456.12</v>
      </c>
      <c r="BD125" s="319">
        <f t="shared" si="19"/>
        <v>14456.12</v>
      </c>
      <c r="BE125" s="295">
        <f t="shared" si="14"/>
        <v>173473.43999999997</v>
      </c>
      <c r="BF125" s="319"/>
      <c r="BG125" s="319"/>
      <c r="BH125" s="319"/>
      <c r="BI125" s="319"/>
      <c r="BJ125" s="319"/>
      <c r="BK125" s="319"/>
      <c r="BL125" s="319"/>
      <c r="BM125" s="319"/>
      <c r="BN125" s="319"/>
      <c r="BO125" s="319"/>
      <c r="BP125" s="319"/>
      <c r="BQ125" s="319"/>
      <c r="BR125" s="319"/>
      <c r="BS125" s="319"/>
      <c r="BT125" s="319"/>
      <c r="BU125" s="319"/>
      <c r="BV125" s="319"/>
      <c r="BW125" s="319"/>
      <c r="BX125" s="319"/>
      <c r="BY125" s="319"/>
      <c r="BZ125" s="319"/>
      <c r="CA125" s="319"/>
      <c r="CB125" s="319"/>
      <c r="CC125" s="319"/>
      <c r="CD125" s="319"/>
      <c r="CE125" s="319"/>
    </row>
    <row r="126" spans="1:83" x14ac:dyDescent="0.3">
      <c r="A126" s="313" t="s">
        <v>524</v>
      </c>
      <c r="B126" s="304">
        <v>6.8999999999999999E-3</v>
      </c>
      <c r="C126" s="304">
        <v>1.0400000000000001E-2</v>
      </c>
      <c r="D126" s="348">
        <v>7.6E-3</v>
      </c>
      <c r="E126" s="295">
        <v>1883273.64</v>
      </c>
      <c r="F126" s="295">
        <v>1883273.64</v>
      </c>
      <c r="G126" s="295">
        <v>1904336.44</v>
      </c>
      <c r="H126" s="295">
        <v>1890005.28</v>
      </c>
      <c r="I126" s="295">
        <v>1854611.32</v>
      </c>
      <c r="J126" s="295">
        <v>1854611.32</v>
      </c>
      <c r="K126" s="295">
        <v>1854611.32</v>
      </c>
      <c r="L126" s="295">
        <v>1854611.32</v>
      </c>
      <c r="M126" s="295">
        <v>1854611.32</v>
      </c>
      <c r="N126" s="295">
        <v>1854611.32</v>
      </c>
      <c r="O126" s="295">
        <v>1854611.32</v>
      </c>
      <c r="P126" s="295">
        <v>1854611.32</v>
      </c>
      <c r="Q126" s="295">
        <f t="shared" si="11"/>
        <v>22397779.560000002</v>
      </c>
      <c r="R126" s="295">
        <v>2401895.73</v>
      </c>
      <c r="S126" s="295">
        <v>2401895.73</v>
      </c>
      <c r="T126" s="295">
        <v>2476669.65</v>
      </c>
      <c r="U126" s="295">
        <v>2551443.5699999998</v>
      </c>
      <c r="V126" s="295">
        <v>2606147.5699999998</v>
      </c>
      <c r="W126" s="295">
        <v>2689971.57</v>
      </c>
      <c r="X126" s="295">
        <v>2719091.57</v>
      </c>
      <c r="Y126" s="295">
        <v>2719091.57</v>
      </c>
      <c r="Z126" s="295">
        <v>2740931.57</v>
      </c>
      <c r="AA126" s="295">
        <v>2762771.57</v>
      </c>
      <c r="AB126" s="295">
        <v>2762771.57</v>
      </c>
      <c r="AC126" s="295">
        <v>2762771.57</v>
      </c>
      <c r="AD126" s="295">
        <f t="shared" si="12"/>
        <v>31595453.240000002</v>
      </c>
      <c r="AE126" s="295"/>
      <c r="AF126" s="319">
        <v>1082.8899999999999</v>
      </c>
      <c r="AG126" s="319">
        <v>1082.8899999999999</v>
      </c>
      <c r="AH126" s="319">
        <v>1095.0000000000002</v>
      </c>
      <c r="AI126" s="319">
        <v>1086.75</v>
      </c>
      <c r="AJ126" s="319">
        <v>1066.3999999999999</v>
      </c>
      <c r="AK126" s="319">
        <v>1066.3999999999999</v>
      </c>
      <c r="AL126" s="319">
        <f t="shared" si="20"/>
        <v>1066.4000000000001</v>
      </c>
      <c r="AM126" s="319">
        <f t="shared" si="20"/>
        <v>1066.4000000000001</v>
      </c>
      <c r="AN126" s="319">
        <f t="shared" si="20"/>
        <v>1066.4000000000001</v>
      </c>
      <c r="AO126" s="319">
        <f t="shared" si="20"/>
        <v>1066.4000000000001</v>
      </c>
      <c r="AP126" s="319">
        <f t="shared" si="20"/>
        <v>1066.4000000000001</v>
      </c>
      <c r="AQ126" s="319">
        <f t="shared" si="20"/>
        <v>1066.4000000000001</v>
      </c>
      <c r="AR126" s="295">
        <f t="shared" si="13"/>
        <v>12878.729999999998</v>
      </c>
      <c r="AS126" s="319">
        <f t="shared" si="17"/>
        <v>1521.2</v>
      </c>
      <c r="AT126" s="319">
        <f t="shared" si="17"/>
        <v>1521.2</v>
      </c>
      <c r="AU126" s="319">
        <f t="shared" si="17"/>
        <v>1568.56</v>
      </c>
      <c r="AV126" s="319">
        <f t="shared" si="16"/>
        <v>1615.91</v>
      </c>
      <c r="AW126" s="319">
        <f t="shared" si="16"/>
        <v>1650.56</v>
      </c>
      <c r="AX126" s="319">
        <f t="shared" si="16"/>
        <v>1703.65</v>
      </c>
      <c r="AY126" s="319">
        <f t="shared" si="16"/>
        <v>1722.09</v>
      </c>
      <c r="AZ126" s="319">
        <f t="shared" si="16"/>
        <v>1722.09</v>
      </c>
      <c r="BA126" s="319">
        <f t="shared" si="16"/>
        <v>1735.92</v>
      </c>
      <c r="BB126" s="319">
        <f t="shared" si="19"/>
        <v>1749.76</v>
      </c>
      <c r="BC126" s="319">
        <f t="shared" si="19"/>
        <v>1749.76</v>
      </c>
      <c r="BD126" s="319">
        <f t="shared" si="19"/>
        <v>1749.76</v>
      </c>
      <c r="BE126" s="295">
        <f t="shared" si="14"/>
        <v>20010.459999999995</v>
      </c>
      <c r="BF126" s="319"/>
      <c r="BG126" s="319"/>
      <c r="BH126" s="319"/>
      <c r="BI126" s="319"/>
      <c r="BJ126" s="319"/>
      <c r="BK126" s="319"/>
      <c r="BL126" s="319"/>
      <c r="BM126" s="319"/>
      <c r="BN126" s="319"/>
      <c r="BO126" s="319"/>
      <c r="BP126" s="319"/>
      <c r="BQ126" s="319"/>
      <c r="BR126" s="319"/>
      <c r="BS126" s="319"/>
      <c r="BT126" s="319"/>
      <c r="BU126" s="319"/>
      <c r="BV126" s="319"/>
      <c r="BW126" s="319"/>
      <c r="BX126" s="319"/>
      <c r="BY126" s="319"/>
      <c r="BZ126" s="319"/>
      <c r="CA126" s="319"/>
      <c r="CB126" s="319"/>
      <c r="CC126" s="319"/>
      <c r="CD126" s="319"/>
      <c r="CE126" s="319"/>
    </row>
    <row r="127" spans="1:83" x14ac:dyDescent="0.3">
      <c r="A127" s="313" t="s">
        <v>525</v>
      </c>
      <c r="B127" s="304">
        <v>1.1300000000000001E-2</v>
      </c>
      <c r="C127" s="304">
        <v>8.5000000000000006E-3</v>
      </c>
      <c r="D127" s="348">
        <v>5.7000000000000002E-3</v>
      </c>
      <c r="E127" s="295">
        <v>1033027.09</v>
      </c>
      <c r="F127" s="295">
        <v>1033027.09</v>
      </c>
      <c r="G127" s="295">
        <v>1033027.09</v>
      </c>
      <c r="H127" s="295">
        <v>1033027.09</v>
      </c>
      <c r="I127" s="295">
        <v>1033027.09</v>
      </c>
      <c r="J127" s="295">
        <v>1033027.09</v>
      </c>
      <c r="K127" s="295">
        <v>1033027.09</v>
      </c>
      <c r="L127" s="295">
        <v>1033027.09</v>
      </c>
      <c r="M127" s="295">
        <v>1033027.09</v>
      </c>
      <c r="N127" s="295">
        <v>1033027.09</v>
      </c>
      <c r="O127" s="295">
        <v>1033027.09</v>
      </c>
      <c r="P127" s="295">
        <v>1033027.09</v>
      </c>
      <c r="Q127" s="295">
        <f t="shared" si="11"/>
        <v>12396325.08</v>
      </c>
      <c r="R127" s="295">
        <v>1033027.09</v>
      </c>
      <c r="S127" s="295">
        <v>1033027.09</v>
      </c>
      <c r="T127" s="295">
        <v>1141174.095</v>
      </c>
      <c r="U127" s="295">
        <v>1249321.1000000001</v>
      </c>
      <c r="V127" s="295">
        <v>1249321.1000000001</v>
      </c>
      <c r="W127" s="295">
        <v>1249321.1000000001</v>
      </c>
      <c r="X127" s="295">
        <v>1249321.1000000001</v>
      </c>
      <c r="Y127" s="295">
        <v>1249321.1000000001</v>
      </c>
      <c r="Z127" s="295">
        <v>1249321.1000000001</v>
      </c>
      <c r="AA127" s="295">
        <v>1249321.1000000001</v>
      </c>
      <c r="AB127" s="295">
        <v>1249321.1000000001</v>
      </c>
      <c r="AC127" s="295">
        <v>1249321.1000000001</v>
      </c>
      <c r="AD127" s="295">
        <f t="shared" si="12"/>
        <v>14451118.174999997</v>
      </c>
      <c r="AE127" s="295"/>
      <c r="AF127" s="319">
        <v>972.76</v>
      </c>
      <c r="AG127" s="319">
        <v>972.76</v>
      </c>
      <c r="AH127" s="319">
        <v>972.76</v>
      </c>
      <c r="AI127" s="319">
        <v>972.76</v>
      </c>
      <c r="AJ127" s="319">
        <v>972.76</v>
      </c>
      <c r="AK127" s="319">
        <v>972.76</v>
      </c>
      <c r="AL127" s="319">
        <f t="shared" si="20"/>
        <v>972.77</v>
      </c>
      <c r="AM127" s="319">
        <f t="shared" si="20"/>
        <v>972.77</v>
      </c>
      <c r="AN127" s="319">
        <f t="shared" si="20"/>
        <v>972.77</v>
      </c>
      <c r="AO127" s="319">
        <f t="shared" si="20"/>
        <v>972.77</v>
      </c>
      <c r="AP127" s="319">
        <f t="shared" si="20"/>
        <v>972.77</v>
      </c>
      <c r="AQ127" s="319">
        <f t="shared" si="20"/>
        <v>972.77</v>
      </c>
      <c r="AR127" s="295">
        <f t="shared" si="13"/>
        <v>11673.180000000002</v>
      </c>
      <c r="AS127" s="319">
        <f t="shared" si="17"/>
        <v>490.69</v>
      </c>
      <c r="AT127" s="319">
        <f t="shared" si="17"/>
        <v>490.69</v>
      </c>
      <c r="AU127" s="319">
        <f t="shared" si="17"/>
        <v>542.05999999999995</v>
      </c>
      <c r="AV127" s="319">
        <f t="shared" si="16"/>
        <v>593.42999999999995</v>
      </c>
      <c r="AW127" s="319">
        <f t="shared" si="16"/>
        <v>593.42999999999995</v>
      </c>
      <c r="AX127" s="319">
        <f t="shared" si="16"/>
        <v>593.42999999999995</v>
      </c>
      <c r="AY127" s="319">
        <f t="shared" si="16"/>
        <v>593.42999999999995</v>
      </c>
      <c r="AZ127" s="319">
        <f t="shared" si="16"/>
        <v>593.42999999999995</v>
      </c>
      <c r="BA127" s="319">
        <f t="shared" si="16"/>
        <v>593.42999999999995</v>
      </c>
      <c r="BB127" s="319">
        <f t="shared" si="19"/>
        <v>593.42999999999995</v>
      </c>
      <c r="BC127" s="319">
        <f t="shared" si="19"/>
        <v>593.42999999999995</v>
      </c>
      <c r="BD127" s="319">
        <f t="shared" si="19"/>
        <v>593.42999999999995</v>
      </c>
      <c r="BE127" s="295">
        <f t="shared" si="14"/>
        <v>6864.31</v>
      </c>
      <c r="BF127" s="319"/>
      <c r="BG127" s="319"/>
      <c r="BH127" s="319"/>
      <c r="BI127" s="319"/>
      <c r="BJ127" s="319"/>
      <c r="BK127" s="319"/>
      <c r="BL127" s="319"/>
      <c r="BM127" s="319"/>
      <c r="BN127" s="319"/>
      <c r="BO127" s="319"/>
      <c r="BP127" s="319"/>
      <c r="BQ127" s="319"/>
      <c r="BR127" s="319"/>
      <c r="BS127" s="319"/>
      <c r="BT127" s="319"/>
      <c r="BU127" s="319"/>
      <c r="BV127" s="319"/>
      <c r="BW127" s="319"/>
      <c r="BX127" s="319"/>
      <c r="BY127" s="319"/>
      <c r="BZ127" s="319"/>
      <c r="CA127" s="319"/>
      <c r="CB127" s="319"/>
      <c r="CC127" s="319"/>
      <c r="CD127" s="319"/>
      <c r="CE127" s="319"/>
    </row>
    <row r="128" spans="1:83" x14ac:dyDescent="0.3">
      <c r="A128" s="313" t="s">
        <v>526</v>
      </c>
      <c r="B128" s="304">
        <v>5.7999999999999996E-3</v>
      </c>
      <c r="C128" s="304">
        <v>6.9999999999999984E-3</v>
      </c>
      <c r="D128" s="348">
        <v>4.1000000000000003E-3</v>
      </c>
      <c r="E128" s="295">
        <v>1527545.73</v>
      </c>
      <c r="F128" s="295">
        <v>1527545.73</v>
      </c>
      <c r="G128" s="295">
        <v>1527545.73</v>
      </c>
      <c r="H128" s="295">
        <v>1527545.73</v>
      </c>
      <c r="I128" s="295">
        <v>1527545.73</v>
      </c>
      <c r="J128" s="295">
        <v>1527545.73</v>
      </c>
      <c r="K128" s="295">
        <v>1527545.73</v>
      </c>
      <c r="L128" s="295">
        <v>1527545.73</v>
      </c>
      <c r="M128" s="295">
        <v>1527545.73</v>
      </c>
      <c r="N128" s="295">
        <v>1527545.73</v>
      </c>
      <c r="O128" s="295">
        <v>1527545.73</v>
      </c>
      <c r="P128" s="295">
        <v>1527545.73</v>
      </c>
      <c r="Q128" s="295">
        <f t="shared" si="11"/>
        <v>18330548.760000002</v>
      </c>
      <c r="R128" s="295">
        <v>2148425.73</v>
      </c>
      <c r="S128" s="295">
        <v>2148425.73</v>
      </c>
      <c r="T128" s="295">
        <v>2148425.73</v>
      </c>
      <c r="U128" s="295">
        <v>2148425.73</v>
      </c>
      <c r="V128" s="295">
        <v>2148425.73</v>
      </c>
      <c r="W128" s="295">
        <v>2148425.73</v>
      </c>
      <c r="X128" s="295">
        <v>2148425.73</v>
      </c>
      <c r="Y128" s="295">
        <v>2148425.73</v>
      </c>
      <c r="Z128" s="295">
        <v>2148425.73</v>
      </c>
      <c r="AA128" s="295">
        <v>2148425.73</v>
      </c>
      <c r="AB128" s="295">
        <v>2148425.73</v>
      </c>
      <c r="AC128" s="295">
        <v>2148425.73</v>
      </c>
      <c r="AD128" s="295">
        <f t="shared" si="12"/>
        <v>25781108.760000002</v>
      </c>
      <c r="AE128" s="295"/>
      <c r="AF128" s="319">
        <v>738.31</v>
      </c>
      <c r="AG128" s="319">
        <v>738.31</v>
      </c>
      <c r="AH128" s="319">
        <v>738.31</v>
      </c>
      <c r="AI128" s="319">
        <v>738.31</v>
      </c>
      <c r="AJ128" s="319">
        <v>738.31</v>
      </c>
      <c r="AK128" s="319">
        <v>738.31</v>
      </c>
      <c r="AL128" s="319">
        <f t="shared" si="20"/>
        <v>738.31</v>
      </c>
      <c r="AM128" s="319">
        <f t="shared" si="20"/>
        <v>738.31</v>
      </c>
      <c r="AN128" s="319">
        <f t="shared" si="20"/>
        <v>738.31</v>
      </c>
      <c r="AO128" s="319">
        <f t="shared" si="20"/>
        <v>738.31</v>
      </c>
      <c r="AP128" s="319">
        <f t="shared" si="20"/>
        <v>738.31</v>
      </c>
      <c r="AQ128" s="319">
        <f t="shared" si="20"/>
        <v>738.31</v>
      </c>
      <c r="AR128" s="295">
        <f t="shared" si="13"/>
        <v>8859.7199999999975</v>
      </c>
      <c r="AS128" s="319">
        <f t="shared" si="17"/>
        <v>734.05</v>
      </c>
      <c r="AT128" s="319">
        <f t="shared" si="17"/>
        <v>734.05</v>
      </c>
      <c r="AU128" s="319">
        <f t="shared" si="17"/>
        <v>734.05</v>
      </c>
      <c r="AV128" s="319">
        <f t="shared" si="16"/>
        <v>734.05</v>
      </c>
      <c r="AW128" s="319">
        <f t="shared" si="16"/>
        <v>734.05</v>
      </c>
      <c r="AX128" s="319">
        <f t="shared" si="16"/>
        <v>734.05</v>
      </c>
      <c r="AY128" s="319">
        <f t="shared" si="16"/>
        <v>734.05</v>
      </c>
      <c r="AZ128" s="319">
        <f t="shared" si="16"/>
        <v>734.05</v>
      </c>
      <c r="BA128" s="319">
        <f t="shared" si="16"/>
        <v>734.05</v>
      </c>
      <c r="BB128" s="319">
        <f t="shared" si="19"/>
        <v>734.05</v>
      </c>
      <c r="BC128" s="319">
        <f t="shared" si="19"/>
        <v>734.05</v>
      </c>
      <c r="BD128" s="319">
        <f t="shared" si="19"/>
        <v>734.05</v>
      </c>
      <c r="BE128" s="295">
        <f t="shared" si="14"/>
        <v>8808.6</v>
      </c>
      <c r="BF128" s="319"/>
      <c r="BG128" s="319"/>
      <c r="BH128" s="319"/>
      <c r="BI128" s="319"/>
      <c r="BJ128" s="319"/>
      <c r="BK128" s="319"/>
      <c r="BL128" s="319"/>
      <c r="BM128" s="319"/>
      <c r="BN128" s="319"/>
      <c r="BO128" s="319"/>
      <c r="BP128" s="319"/>
      <c r="BQ128" s="319"/>
      <c r="BR128" s="319"/>
      <c r="BS128" s="319"/>
      <c r="BT128" s="319"/>
      <c r="BU128" s="319"/>
      <c r="BV128" s="319"/>
      <c r="BW128" s="319"/>
      <c r="BX128" s="319"/>
      <c r="BY128" s="319"/>
      <c r="BZ128" s="319"/>
      <c r="CA128" s="319"/>
      <c r="CB128" s="319"/>
      <c r="CC128" s="319"/>
      <c r="CD128" s="319"/>
      <c r="CE128" s="319"/>
    </row>
    <row r="129" spans="1:83" x14ac:dyDescent="0.3">
      <c r="A129" s="313" t="s">
        <v>527</v>
      </c>
      <c r="B129" s="304">
        <v>1.06E-2</v>
      </c>
      <c r="C129" s="304">
        <v>1.9600000000000003E-2</v>
      </c>
      <c r="D129" s="348">
        <v>1.7100000000000001E-2</v>
      </c>
      <c r="E129" s="295">
        <v>3159120.35</v>
      </c>
      <c r="F129" s="295">
        <v>3159120.35</v>
      </c>
      <c r="G129" s="295">
        <v>3159120.35</v>
      </c>
      <c r="H129" s="295">
        <v>3159120.35</v>
      </c>
      <c r="I129" s="295">
        <v>3159120.35</v>
      </c>
      <c r="J129" s="295">
        <v>3159120.35</v>
      </c>
      <c r="K129" s="295">
        <v>3194615.1150000002</v>
      </c>
      <c r="L129" s="295">
        <v>3230109.88</v>
      </c>
      <c r="M129" s="295">
        <v>3230109.88</v>
      </c>
      <c r="N129" s="295">
        <v>3230109.88</v>
      </c>
      <c r="O129" s="295">
        <v>3230109.88</v>
      </c>
      <c r="P129" s="295">
        <v>3230109.88</v>
      </c>
      <c r="Q129" s="295">
        <f t="shared" si="11"/>
        <v>38299886.615000002</v>
      </c>
      <c r="R129" s="295">
        <v>3259292.28</v>
      </c>
      <c r="S129" s="295">
        <v>3259292.28</v>
      </c>
      <c r="T129" s="295">
        <v>3259292.28</v>
      </c>
      <c r="U129" s="295">
        <v>3259292.28</v>
      </c>
      <c r="V129" s="295">
        <v>3259292.28</v>
      </c>
      <c r="W129" s="295">
        <v>3259292.28</v>
      </c>
      <c r="X129" s="295">
        <v>3259292.28</v>
      </c>
      <c r="Y129" s="295">
        <v>3259292.28</v>
      </c>
      <c r="Z129" s="295">
        <v>3259292.28</v>
      </c>
      <c r="AA129" s="295">
        <v>3259292.28</v>
      </c>
      <c r="AB129" s="295">
        <v>3259292.28</v>
      </c>
      <c r="AC129" s="295">
        <v>3259292.28</v>
      </c>
      <c r="AD129" s="295">
        <f t="shared" si="12"/>
        <v>39111507.360000007</v>
      </c>
      <c r="AE129" s="295"/>
      <c r="AF129" s="319">
        <v>2790.56</v>
      </c>
      <c r="AG129" s="319">
        <v>2790.56</v>
      </c>
      <c r="AH129" s="319">
        <v>2790.56</v>
      </c>
      <c r="AI129" s="319">
        <v>2790.56</v>
      </c>
      <c r="AJ129" s="319">
        <v>2790.56</v>
      </c>
      <c r="AK129" s="319">
        <v>2790.56</v>
      </c>
      <c r="AL129" s="319">
        <f t="shared" si="20"/>
        <v>2821.91</v>
      </c>
      <c r="AM129" s="319">
        <f t="shared" si="20"/>
        <v>2853.26</v>
      </c>
      <c r="AN129" s="319">
        <f t="shared" si="20"/>
        <v>2853.26</v>
      </c>
      <c r="AO129" s="319">
        <f t="shared" si="20"/>
        <v>2853.26</v>
      </c>
      <c r="AP129" s="319">
        <f t="shared" si="20"/>
        <v>2853.26</v>
      </c>
      <c r="AQ129" s="319">
        <f t="shared" si="20"/>
        <v>2853.26</v>
      </c>
      <c r="AR129" s="295">
        <f t="shared" si="13"/>
        <v>33831.570000000007</v>
      </c>
      <c r="AS129" s="319">
        <f t="shared" si="17"/>
        <v>4644.49</v>
      </c>
      <c r="AT129" s="319">
        <f t="shared" si="17"/>
        <v>4644.49</v>
      </c>
      <c r="AU129" s="319">
        <f t="shared" si="17"/>
        <v>4644.49</v>
      </c>
      <c r="AV129" s="319">
        <f t="shared" si="16"/>
        <v>4644.49</v>
      </c>
      <c r="AW129" s="319">
        <f t="shared" si="16"/>
        <v>4644.49</v>
      </c>
      <c r="AX129" s="319">
        <f t="shared" si="16"/>
        <v>4644.49</v>
      </c>
      <c r="AY129" s="319">
        <f t="shared" si="16"/>
        <v>4644.49</v>
      </c>
      <c r="AZ129" s="319">
        <f t="shared" si="16"/>
        <v>4644.49</v>
      </c>
      <c r="BA129" s="319">
        <f t="shared" si="16"/>
        <v>4644.49</v>
      </c>
      <c r="BB129" s="319">
        <f t="shared" si="19"/>
        <v>4644.49</v>
      </c>
      <c r="BC129" s="319">
        <f t="shared" si="19"/>
        <v>4644.49</v>
      </c>
      <c r="BD129" s="319">
        <f t="shared" si="19"/>
        <v>4644.49</v>
      </c>
      <c r="BE129" s="295">
        <f t="shared" si="14"/>
        <v>55733.879999999983</v>
      </c>
      <c r="BF129" s="319"/>
      <c r="BG129" s="319"/>
      <c r="BH129" s="319"/>
      <c r="BI129" s="319"/>
      <c r="BJ129" s="319"/>
      <c r="BK129" s="319"/>
      <c r="BL129" s="319"/>
      <c r="BM129" s="319"/>
      <c r="BN129" s="319"/>
      <c r="BO129" s="319"/>
      <c r="BP129" s="319"/>
      <c r="BQ129" s="319"/>
      <c r="BR129" s="319"/>
      <c r="BS129" s="319"/>
      <c r="BT129" s="319"/>
      <c r="BU129" s="319"/>
      <c r="BV129" s="319"/>
      <c r="BW129" s="319"/>
      <c r="BX129" s="319"/>
      <c r="BY129" s="319"/>
      <c r="BZ129" s="319"/>
      <c r="CA129" s="319"/>
      <c r="CB129" s="319"/>
      <c r="CC129" s="319"/>
      <c r="CD129" s="319"/>
      <c r="CE129" s="319"/>
    </row>
    <row r="130" spans="1:83" x14ac:dyDescent="0.3">
      <c r="A130" s="313" t="s">
        <v>528</v>
      </c>
      <c r="B130" s="304">
        <v>1.06E-2</v>
      </c>
      <c r="C130" s="304">
        <v>1.9600000000000003E-2</v>
      </c>
      <c r="D130" s="348">
        <v>1.7100000000000001E-2</v>
      </c>
      <c r="E130" s="295">
        <v>824923.38</v>
      </c>
      <c r="F130" s="295">
        <v>824923.38</v>
      </c>
      <c r="G130" s="295">
        <v>824923.38</v>
      </c>
      <c r="H130" s="295">
        <v>824923.38</v>
      </c>
      <c r="I130" s="295">
        <v>824923.38</v>
      </c>
      <c r="J130" s="295">
        <v>824923.38</v>
      </c>
      <c r="K130" s="295">
        <v>824923.38</v>
      </c>
      <c r="L130" s="295">
        <v>824923.38</v>
      </c>
      <c r="M130" s="295">
        <v>824923.38</v>
      </c>
      <c r="N130" s="295">
        <v>824923.38</v>
      </c>
      <c r="O130" s="295">
        <v>824923.38</v>
      </c>
      <c r="P130" s="295">
        <v>824923.38</v>
      </c>
      <c r="Q130" s="295">
        <f t="shared" si="11"/>
        <v>9899080.5600000005</v>
      </c>
      <c r="R130" s="295">
        <v>824923.38</v>
      </c>
      <c r="S130" s="295">
        <v>824923.38</v>
      </c>
      <c r="T130" s="295">
        <v>824923.38</v>
      </c>
      <c r="U130" s="295">
        <v>824923.38</v>
      </c>
      <c r="V130" s="295">
        <v>824923.38</v>
      </c>
      <c r="W130" s="295">
        <v>824923.38</v>
      </c>
      <c r="X130" s="295">
        <v>824923.38</v>
      </c>
      <c r="Y130" s="295">
        <v>824923.38</v>
      </c>
      <c r="Z130" s="295">
        <v>824923.38</v>
      </c>
      <c r="AA130" s="295">
        <v>824923.38</v>
      </c>
      <c r="AB130" s="295">
        <v>824923.38</v>
      </c>
      <c r="AC130" s="295">
        <v>824923.38</v>
      </c>
      <c r="AD130" s="295">
        <f t="shared" si="12"/>
        <v>9899080.5600000005</v>
      </c>
      <c r="AE130" s="295"/>
      <c r="AF130" s="319">
        <v>728.68999999999994</v>
      </c>
      <c r="AG130" s="319">
        <v>728.68999999999994</v>
      </c>
      <c r="AH130" s="319">
        <v>728.68999999999994</v>
      </c>
      <c r="AI130" s="319">
        <v>728.68999999999994</v>
      </c>
      <c r="AJ130" s="319">
        <v>728.68999999999994</v>
      </c>
      <c r="AK130" s="319">
        <v>728.68999999999994</v>
      </c>
      <c r="AL130" s="319">
        <f t="shared" si="20"/>
        <v>728.68</v>
      </c>
      <c r="AM130" s="319">
        <f t="shared" si="20"/>
        <v>728.68</v>
      </c>
      <c r="AN130" s="319">
        <f t="shared" si="20"/>
        <v>728.68</v>
      </c>
      <c r="AO130" s="319">
        <f t="shared" si="20"/>
        <v>728.68</v>
      </c>
      <c r="AP130" s="319">
        <f t="shared" si="20"/>
        <v>728.68</v>
      </c>
      <c r="AQ130" s="319">
        <f t="shared" si="20"/>
        <v>728.68</v>
      </c>
      <c r="AR130" s="295">
        <f t="shared" si="13"/>
        <v>8744.2200000000012</v>
      </c>
      <c r="AS130" s="319">
        <f t="shared" si="17"/>
        <v>1175.52</v>
      </c>
      <c r="AT130" s="319">
        <f t="shared" si="17"/>
        <v>1175.52</v>
      </c>
      <c r="AU130" s="319">
        <f t="shared" si="17"/>
        <v>1175.52</v>
      </c>
      <c r="AV130" s="319">
        <f t="shared" si="16"/>
        <v>1175.52</v>
      </c>
      <c r="AW130" s="319">
        <f t="shared" si="16"/>
        <v>1175.52</v>
      </c>
      <c r="AX130" s="319">
        <f t="shared" si="16"/>
        <v>1175.52</v>
      </c>
      <c r="AY130" s="319">
        <f t="shared" si="16"/>
        <v>1175.52</v>
      </c>
      <c r="AZ130" s="319">
        <f t="shared" si="16"/>
        <v>1175.52</v>
      </c>
      <c r="BA130" s="319">
        <f t="shared" si="16"/>
        <v>1175.52</v>
      </c>
      <c r="BB130" s="319">
        <f t="shared" si="19"/>
        <v>1175.52</v>
      </c>
      <c r="BC130" s="319">
        <f t="shared" si="19"/>
        <v>1175.52</v>
      </c>
      <c r="BD130" s="319">
        <f t="shared" si="19"/>
        <v>1175.52</v>
      </c>
      <c r="BE130" s="295">
        <f t="shared" si="14"/>
        <v>14106.240000000003</v>
      </c>
      <c r="BF130" s="319">
        <f>BE130</f>
        <v>14106.240000000003</v>
      </c>
      <c r="BG130" s="319"/>
      <c r="BH130" s="319"/>
      <c r="BI130" s="319"/>
      <c r="BJ130" s="319"/>
      <c r="BK130" s="319"/>
      <c r="BL130" s="319"/>
      <c r="BM130" s="319"/>
      <c r="BN130" s="319"/>
      <c r="BO130" s="319"/>
      <c r="BP130" s="319"/>
      <c r="BQ130" s="319"/>
      <c r="BR130" s="319"/>
      <c r="BS130" s="319"/>
      <c r="BT130" s="319"/>
      <c r="BU130" s="319"/>
      <c r="BV130" s="319"/>
      <c r="BW130" s="319"/>
      <c r="BX130" s="319"/>
      <c r="BY130" s="319"/>
      <c r="BZ130" s="319"/>
      <c r="CA130" s="319"/>
      <c r="CB130" s="319"/>
      <c r="CC130" s="319"/>
      <c r="CD130" s="319"/>
      <c r="CE130" s="319"/>
    </row>
    <row r="131" spans="1:83" x14ac:dyDescent="0.3">
      <c r="A131" s="313" t="s">
        <v>529</v>
      </c>
      <c r="B131" s="304">
        <v>2.69E-2</v>
      </c>
      <c r="C131" s="304">
        <v>3.0899999999999993E-2</v>
      </c>
      <c r="D131" s="348">
        <v>2.86E-2</v>
      </c>
      <c r="E131" s="295">
        <v>9067052.7100000009</v>
      </c>
      <c r="F131" s="295">
        <v>9094052.6699999999</v>
      </c>
      <c r="G131" s="295">
        <v>9042630.7200000007</v>
      </c>
      <c r="H131" s="295">
        <v>9026602.7300000004</v>
      </c>
      <c r="I131" s="295">
        <v>9061996.6899999995</v>
      </c>
      <c r="J131" s="295">
        <v>9061996.6899999995</v>
      </c>
      <c r="K131" s="295">
        <v>9078408.6899999995</v>
      </c>
      <c r="L131" s="295">
        <v>9094820.6899999995</v>
      </c>
      <c r="M131" s="295">
        <v>9116150.7949999999</v>
      </c>
      <c r="N131" s="295">
        <v>9137480.9000000004</v>
      </c>
      <c r="O131" s="295">
        <v>9137480.9000000004</v>
      </c>
      <c r="P131" s="295">
        <v>9137480.9000000004</v>
      </c>
      <c r="Q131" s="295">
        <f t="shared" si="11"/>
        <v>109056155.08500001</v>
      </c>
      <c r="R131" s="295">
        <v>9400392.9000000004</v>
      </c>
      <c r="S131" s="295">
        <v>9400392.9000000004</v>
      </c>
      <c r="T131" s="295">
        <v>9400392.9000000004</v>
      </c>
      <c r="U131" s="295">
        <v>9400392.9000000004</v>
      </c>
      <c r="V131" s="295">
        <v>9400392.9000000004</v>
      </c>
      <c r="W131" s="295">
        <v>9738399.6799999997</v>
      </c>
      <c r="X131" s="295">
        <v>10076406.460000001</v>
      </c>
      <c r="Y131" s="295">
        <v>10076406.460000001</v>
      </c>
      <c r="Z131" s="295">
        <v>10097206.460000001</v>
      </c>
      <c r="AA131" s="295">
        <v>10118006.460000001</v>
      </c>
      <c r="AB131" s="295">
        <v>10118006.460000001</v>
      </c>
      <c r="AC131" s="295">
        <v>10118006.460000001</v>
      </c>
      <c r="AD131" s="295">
        <f t="shared" si="12"/>
        <v>117344402.94000003</v>
      </c>
      <c r="AE131" s="295"/>
      <c r="AF131" s="319">
        <v>20325.3</v>
      </c>
      <c r="AG131" s="319">
        <v>20385.84</v>
      </c>
      <c r="AH131" s="319">
        <v>20270.559999999998</v>
      </c>
      <c r="AI131" s="319">
        <v>20234.630000000005</v>
      </c>
      <c r="AJ131" s="319">
        <v>20313.98</v>
      </c>
      <c r="AK131" s="319">
        <v>20313.98</v>
      </c>
      <c r="AL131" s="319">
        <f t="shared" si="20"/>
        <v>20350.77</v>
      </c>
      <c r="AM131" s="319">
        <f t="shared" si="20"/>
        <v>20387.560000000001</v>
      </c>
      <c r="AN131" s="319">
        <f t="shared" si="20"/>
        <v>20435.37</v>
      </c>
      <c r="AO131" s="319">
        <f t="shared" si="20"/>
        <v>20483.189999999999</v>
      </c>
      <c r="AP131" s="319">
        <f t="shared" si="20"/>
        <v>20483.189999999999</v>
      </c>
      <c r="AQ131" s="319">
        <f t="shared" si="20"/>
        <v>20483.189999999999</v>
      </c>
      <c r="AR131" s="295">
        <f t="shared" si="13"/>
        <v>244467.56</v>
      </c>
      <c r="AS131" s="319">
        <f t="shared" si="17"/>
        <v>22404.27</v>
      </c>
      <c r="AT131" s="319">
        <f t="shared" si="17"/>
        <v>22404.27</v>
      </c>
      <c r="AU131" s="319">
        <f t="shared" si="17"/>
        <v>22404.27</v>
      </c>
      <c r="AV131" s="319">
        <f t="shared" si="16"/>
        <v>22404.27</v>
      </c>
      <c r="AW131" s="319">
        <f t="shared" si="16"/>
        <v>22404.27</v>
      </c>
      <c r="AX131" s="319">
        <f t="shared" si="16"/>
        <v>23209.85</v>
      </c>
      <c r="AY131" s="319">
        <f t="shared" si="16"/>
        <v>24015.439999999999</v>
      </c>
      <c r="AZ131" s="319">
        <f t="shared" si="16"/>
        <v>24015.439999999999</v>
      </c>
      <c r="BA131" s="319">
        <f t="shared" si="16"/>
        <v>24065.01</v>
      </c>
      <c r="BB131" s="319">
        <f t="shared" si="19"/>
        <v>24114.58</v>
      </c>
      <c r="BC131" s="319">
        <f t="shared" si="19"/>
        <v>24114.58</v>
      </c>
      <c r="BD131" s="319">
        <f t="shared" si="19"/>
        <v>24114.58</v>
      </c>
      <c r="BE131" s="295">
        <f t="shared" si="14"/>
        <v>279670.83000000007</v>
      </c>
      <c r="BF131" s="319"/>
      <c r="BG131" s="319"/>
      <c r="BH131" s="319"/>
      <c r="BI131" s="319"/>
      <c r="BJ131" s="319"/>
      <c r="BK131" s="319"/>
      <c r="BL131" s="319"/>
      <c r="BM131" s="319"/>
      <c r="BN131" s="319"/>
      <c r="BO131" s="319"/>
      <c r="BP131" s="319"/>
      <c r="BQ131" s="319"/>
      <c r="BR131" s="319"/>
      <c r="BS131" s="319"/>
      <c r="BT131" s="319"/>
      <c r="BU131" s="319"/>
      <c r="BV131" s="319"/>
      <c r="BW131" s="319"/>
      <c r="BX131" s="319"/>
      <c r="BY131" s="319"/>
      <c r="BZ131" s="319"/>
      <c r="CA131" s="319"/>
      <c r="CB131" s="319"/>
      <c r="CC131" s="319"/>
      <c r="CD131" s="319"/>
      <c r="CE131" s="319"/>
    </row>
    <row r="132" spans="1:83" x14ac:dyDescent="0.3">
      <c r="A132" s="313" t="s">
        <v>530</v>
      </c>
      <c r="B132" s="304">
        <v>0</v>
      </c>
      <c r="C132" s="304">
        <v>0</v>
      </c>
      <c r="D132" s="304">
        <v>0</v>
      </c>
      <c r="E132" s="295">
        <v>45689.51</v>
      </c>
      <c r="F132" s="295">
        <v>45689.51</v>
      </c>
      <c r="G132" s="295">
        <v>45689.51</v>
      </c>
      <c r="H132" s="295">
        <v>45689.51</v>
      </c>
      <c r="I132" s="295">
        <v>45689.51</v>
      </c>
      <c r="J132" s="295">
        <v>45689.51</v>
      </c>
      <c r="K132" s="295">
        <v>45689.51</v>
      </c>
      <c r="L132" s="295">
        <v>45689.51</v>
      </c>
      <c r="M132" s="295">
        <v>45689.51</v>
      </c>
      <c r="N132" s="295">
        <v>45689.51</v>
      </c>
      <c r="O132" s="295">
        <v>45689.51</v>
      </c>
      <c r="P132" s="295">
        <v>45689.51</v>
      </c>
      <c r="Q132" s="295">
        <f t="shared" si="11"/>
        <v>548274.12</v>
      </c>
      <c r="R132" s="295">
        <v>45689.51</v>
      </c>
      <c r="S132" s="295">
        <v>45689.51</v>
      </c>
      <c r="T132" s="295">
        <v>45689.51</v>
      </c>
      <c r="U132" s="295">
        <v>45689.51</v>
      </c>
      <c r="V132" s="295">
        <v>45689.51</v>
      </c>
      <c r="W132" s="295">
        <v>45689.51</v>
      </c>
      <c r="X132" s="295">
        <v>45689.51</v>
      </c>
      <c r="Y132" s="295">
        <v>45689.51</v>
      </c>
      <c r="Z132" s="295">
        <v>45689.51</v>
      </c>
      <c r="AA132" s="295">
        <v>45689.51</v>
      </c>
      <c r="AB132" s="295">
        <v>45689.51</v>
      </c>
      <c r="AC132" s="295">
        <v>45689.51</v>
      </c>
      <c r="AD132" s="295">
        <f t="shared" si="12"/>
        <v>548274.12</v>
      </c>
      <c r="AE132" s="295"/>
      <c r="AF132" s="319">
        <v>0</v>
      </c>
      <c r="AG132" s="319">
        <v>0</v>
      </c>
      <c r="AH132" s="319">
        <v>0</v>
      </c>
      <c r="AI132" s="319">
        <v>0</v>
      </c>
      <c r="AJ132" s="319">
        <v>0</v>
      </c>
      <c r="AK132" s="319">
        <v>0</v>
      </c>
      <c r="AL132" s="319">
        <f t="shared" si="20"/>
        <v>0</v>
      </c>
      <c r="AM132" s="319">
        <f t="shared" si="20"/>
        <v>0</v>
      </c>
      <c r="AN132" s="319">
        <f t="shared" si="20"/>
        <v>0</v>
      </c>
      <c r="AO132" s="319">
        <f t="shared" si="20"/>
        <v>0</v>
      </c>
      <c r="AP132" s="319">
        <f t="shared" si="20"/>
        <v>0</v>
      </c>
      <c r="AQ132" s="319">
        <f t="shared" si="20"/>
        <v>0</v>
      </c>
      <c r="AR132" s="295">
        <f t="shared" si="13"/>
        <v>0</v>
      </c>
      <c r="AS132" s="319">
        <f t="shared" si="17"/>
        <v>0</v>
      </c>
      <c r="AT132" s="319">
        <f t="shared" si="17"/>
        <v>0</v>
      </c>
      <c r="AU132" s="319">
        <f t="shared" si="17"/>
        <v>0</v>
      </c>
      <c r="AV132" s="319">
        <f t="shared" si="16"/>
        <v>0</v>
      </c>
      <c r="AW132" s="319">
        <f t="shared" si="16"/>
        <v>0</v>
      </c>
      <c r="AX132" s="319">
        <f t="shared" si="16"/>
        <v>0</v>
      </c>
      <c r="AY132" s="319">
        <f t="shared" ref="AY132:BD188" si="22">ROUND(X132*$D132/12,2)</f>
        <v>0</v>
      </c>
      <c r="AZ132" s="319">
        <f t="shared" si="22"/>
        <v>0</v>
      </c>
      <c r="BA132" s="319">
        <f t="shared" si="22"/>
        <v>0</v>
      </c>
      <c r="BB132" s="319">
        <f t="shared" si="19"/>
        <v>0</v>
      </c>
      <c r="BC132" s="319">
        <f t="shared" si="19"/>
        <v>0</v>
      </c>
      <c r="BD132" s="319">
        <f t="shared" si="19"/>
        <v>0</v>
      </c>
      <c r="BE132" s="295">
        <f t="shared" si="14"/>
        <v>0</v>
      </c>
      <c r="BF132" s="319"/>
      <c r="BG132" s="319"/>
      <c r="BH132" s="319"/>
      <c r="BI132" s="319"/>
      <c r="BJ132" s="319"/>
      <c r="BK132" s="319"/>
      <c r="BL132" s="319"/>
      <c r="BM132" s="319"/>
      <c r="BN132" s="319"/>
      <c r="BO132" s="319"/>
      <c r="BP132" s="319"/>
      <c r="BQ132" s="319"/>
      <c r="BR132" s="319"/>
      <c r="BS132" s="319"/>
      <c r="BT132" s="319"/>
      <c r="BU132" s="319"/>
      <c r="BV132" s="319"/>
      <c r="BW132" s="319"/>
      <c r="BX132" s="319"/>
      <c r="BY132" s="319"/>
      <c r="BZ132" s="319"/>
      <c r="CA132" s="319"/>
      <c r="CB132" s="319"/>
      <c r="CC132" s="319"/>
      <c r="CD132" s="319"/>
      <c r="CE132" s="319"/>
    </row>
    <row r="133" spans="1:83" x14ac:dyDescent="0.3">
      <c r="A133" s="313" t="s">
        <v>531</v>
      </c>
      <c r="B133" s="304">
        <v>0.10859999999999999</v>
      </c>
      <c r="C133" s="304">
        <v>0</v>
      </c>
      <c r="D133" s="304">
        <v>0</v>
      </c>
      <c r="E133" s="295">
        <v>380976.96</v>
      </c>
      <c r="F133" s="295">
        <v>381762.65</v>
      </c>
      <c r="G133" s="295">
        <v>381762.65</v>
      </c>
      <c r="H133" s="295">
        <v>381762.65</v>
      </c>
      <c r="I133" s="295">
        <v>392900.15</v>
      </c>
      <c r="J133" s="295">
        <v>404037.65</v>
      </c>
      <c r="K133" s="295">
        <v>427112.85000000003</v>
      </c>
      <c r="L133" s="295">
        <v>450188.05000000005</v>
      </c>
      <c r="M133" s="295">
        <v>450188.05000000005</v>
      </c>
      <c r="N133" s="295">
        <v>450188.05000000005</v>
      </c>
      <c r="O133" s="295">
        <v>450188.05000000005</v>
      </c>
      <c r="P133" s="295">
        <v>450188.05000000005</v>
      </c>
      <c r="Q133" s="295">
        <f t="shared" si="11"/>
        <v>5001255.8099999996</v>
      </c>
      <c r="R133" s="295">
        <v>450188.05000000005</v>
      </c>
      <c r="S133" s="295">
        <v>450188.05000000005</v>
      </c>
      <c r="T133" s="295">
        <v>450188.05000000005</v>
      </c>
      <c r="U133" s="295">
        <v>450188.05000000005</v>
      </c>
      <c r="V133" s="295">
        <v>450188.05000000005</v>
      </c>
      <c r="W133" s="295">
        <v>450188.05000000005</v>
      </c>
      <c r="X133" s="295">
        <v>450188.05000000005</v>
      </c>
      <c r="Y133" s="295">
        <v>450188.05000000005</v>
      </c>
      <c r="Z133" s="295">
        <v>450188.05000000005</v>
      </c>
      <c r="AA133" s="295">
        <v>450188.05000000005</v>
      </c>
      <c r="AB133" s="295">
        <v>450188.05000000005</v>
      </c>
      <c r="AC133" s="295">
        <v>450188.05000000005</v>
      </c>
      <c r="AD133" s="295">
        <f t="shared" si="12"/>
        <v>5402256.5999999987</v>
      </c>
      <c r="AE133" s="295"/>
      <c r="AF133" s="319">
        <v>3447.84</v>
      </c>
      <c r="AG133" s="319">
        <v>3454.9500000000003</v>
      </c>
      <c r="AH133" s="319">
        <v>3454.9500000000003</v>
      </c>
      <c r="AI133" s="319">
        <v>3454.9500000000003</v>
      </c>
      <c r="AJ133" s="319">
        <v>3555.74</v>
      </c>
      <c r="AK133" s="319">
        <v>3656.5299999999997</v>
      </c>
      <c r="AL133" s="319">
        <f t="shared" si="20"/>
        <v>3865.37</v>
      </c>
      <c r="AM133" s="319">
        <f t="shared" si="20"/>
        <v>4074.2</v>
      </c>
      <c r="AN133" s="319">
        <f t="shared" si="20"/>
        <v>4074.2</v>
      </c>
      <c r="AO133" s="319">
        <f t="shared" si="20"/>
        <v>4074.2</v>
      </c>
      <c r="AP133" s="319">
        <f t="shared" si="20"/>
        <v>4074.2</v>
      </c>
      <c r="AQ133" s="319">
        <f t="shared" si="20"/>
        <v>4074.2</v>
      </c>
      <c r="AR133" s="295">
        <f t="shared" si="13"/>
        <v>45261.329999999987</v>
      </c>
      <c r="AS133" s="319">
        <f t="shared" si="17"/>
        <v>0</v>
      </c>
      <c r="AT133" s="319">
        <f t="shared" si="17"/>
        <v>0</v>
      </c>
      <c r="AU133" s="319">
        <f t="shared" si="17"/>
        <v>0</v>
      </c>
      <c r="AV133" s="319">
        <f t="shared" si="17"/>
        <v>0</v>
      </c>
      <c r="AW133" s="319">
        <f t="shared" si="17"/>
        <v>0</v>
      </c>
      <c r="AX133" s="319">
        <f t="shared" si="17"/>
        <v>0</v>
      </c>
      <c r="AY133" s="319">
        <f t="shared" si="22"/>
        <v>0</v>
      </c>
      <c r="AZ133" s="319">
        <f t="shared" si="22"/>
        <v>0</v>
      </c>
      <c r="BA133" s="319">
        <f t="shared" si="22"/>
        <v>0</v>
      </c>
      <c r="BB133" s="319">
        <f t="shared" si="19"/>
        <v>0</v>
      </c>
      <c r="BC133" s="319">
        <f t="shared" si="19"/>
        <v>0</v>
      </c>
      <c r="BD133" s="319">
        <f t="shared" si="19"/>
        <v>0</v>
      </c>
      <c r="BE133" s="295">
        <f t="shared" si="14"/>
        <v>0</v>
      </c>
      <c r="BF133" s="319"/>
      <c r="BG133" s="319"/>
      <c r="BH133" s="319"/>
      <c r="BI133" s="319"/>
      <c r="BJ133" s="319"/>
      <c r="BK133" s="319"/>
      <c r="BL133" s="319"/>
      <c r="BM133" s="319"/>
      <c r="BN133" s="319"/>
      <c r="BO133" s="319"/>
      <c r="BP133" s="319"/>
      <c r="BQ133" s="319"/>
      <c r="BR133" s="319"/>
      <c r="BS133" s="319"/>
      <c r="BT133" s="319"/>
      <c r="BU133" s="319"/>
      <c r="BV133" s="319"/>
      <c r="BW133" s="319"/>
      <c r="BX133" s="319"/>
      <c r="BY133" s="319"/>
      <c r="BZ133" s="319"/>
      <c r="CA133" s="319"/>
      <c r="CB133" s="319"/>
      <c r="CC133" s="319"/>
      <c r="CD133" s="319"/>
      <c r="CE133" s="319"/>
    </row>
    <row r="134" spans="1:83" x14ac:dyDescent="0.3">
      <c r="A134" s="313" t="s">
        <v>532</v>
      </c>
      <c r="B134" s="304">
        <v>2.7E-2</v>
      </c>
      <c r="C134" s="304">
        <v>3.1299999999999994E-2</v>
      </c>
      <c r="D134" s="304">
        <v>3.1299999999999994E-2</v>
      </c>
      <c r="E134" s="295">
        <v>3276930.59</v>
      </c>
      <c r="F134" s="295">
        <v>3276930.59</v>
      </c>
      <c r="G134" s="295">
        <v>3276930.59</v>
      </c>
      <c r="H134" s="295">
        <v>3276930.59</v>
      </c>
      <c r="I134" s="295">
        <v>3276930.59</v>
      </c>
      <c r="J134" s="295">
        <v>3314714</v>
      </c>
      <c r="K134" s="295">
        <v>3457767.7699999996</v>
      </c>
      <c r="L134" s="295">
        <v>3580094</v>
      </c>
      <c r="M134" s="295">
        <v>3809534.895</v>
      </c>
      <c r="N134" s="295">
        <v>4025112.6</v>
      </c>
      <c r="O134" s="295">
        <v>4033659.8299999996</v>
      </c>
      <c r="P134" s="295">
        <v>4044368.9249999998</v>
      </c>
      <c r="Q134" s="295">
        <f t="shared" ref="Q134:Q197" si="23">SUM(E134:P134)</f>
        <v>42649904.969999991</v>
      </c>
      <c r="R134" s="295">
        <v>4097914.3749999991</v>
      </c>
      <c r="S134" s="295">
        <v>4108623.4649999989</v>
      </c>
      <c r="T134" s="295">
        <v>4119332.5549999988</v>
      </c>
      <c r="U134" s="295">
        <v>4130041.6449999986</v>
      </c>
      <c r="V134" s="295">
        <v>4339755.2449999982</v>
      </c>
      <c r="W134" s="295">
        <v>4618895.6349999988</v>
      </c>
      <c r="X134" s="295">
        <v>4703882.4349999987</v>
      </c>
      <c r="Y134" s="295">
        <v>4724293.3849999988</v>
      </c>
      <c r="Z134" s="295">
        <v>4744704.3549999986</v>
      </c>
      <c r="AA134" s="295">
        <v>4765115.3249999983</v>
      </c>
      <c r="AB134" s="295">
        <v>4785526.2949999981</v>
      </c>
      <c r="AC134" s="295">
        <v>4847220.2649999978</v>
      </c>
      <c r="AD134" s="295">
        <f t="shared" ref="AD134:AD197" si="24">SUM(R134:AC134)</f>
        <v>53985304.979999974</v>
      </c>
      <c r="AE134" s="295"/>
      <c r="AF134" s="319">
        <v>7373.0999999999995</v>
      </c>
      <c r="AG134" s="319">
        <v>7373.0999999999995</v>
      </c>
      <c r="AH134" s="319">
        <v>7373.0999999999995</v>
      </c>
      <c r="AI134" s="319">
        <v>7373.0999999999995</v>
      </c>
      <c r="AJ134" s="319">
        <v>7373.0999999999995</v>
      </c>
      <c r="AK134" s="319">
        <v>7458.0999999999995</v>
      </c>
      <c r="AL134" s="319">
        <f t="shared" si="20"/>
        <v>7779.98</v>
      </c>
      <c r="AM134" s="319">
        <f t="shared" si="20"/>
        <v>8055.21</v>
      </c>
      <c r="AN134" s="319">
        <f t="shared" si="20"/>
        <v>8571.4500000000007</v>
      </c>
      <c r="AO134" s="319">
        <f t="shared" si="20"/>
        <v>9056.5</v>
      </c>
      <c r="AP134" s="319">
        <f t="shared" si="20"/>
        <v>9075.73</v>
      </c>
      <c r="AQ134" s="319">
        <f t="shared" si="20"/>
        <v>9099.83</v>
      </c>
      <c r="AR134" s="295">
        <f t="shared" ref="AR134:AR197" si="25">SUM(AF134:AQ134)</f>
        <v>95962.3</v>
      </c>
      <c r="AS134" s="319">
        <f t="shared" si="17"/>
        <v>10688.73</v>
      </c>
      <c r="AT134" s="319">
        <f t="shared" si="17"/>
        <v>10716.66</v>
      </c>
      <c r="AU134" s="319">
        <f t="shared" si="17"/>
        <v>10744.59</v>
      </c>
      <c r="AV134" s="319">
        <f t="shared" si="17"/>
        <v>10772.53</v>
      </c>
      <c r="AW134" s="319">
        <f t="shared" si="17"/>
        <v>11319.53</v>
      </c>
      <c r="AX134" s="319">
        <f t="shared" si="17"/>
        <v>12047.62</v>
      </c>
      <c r="AY134" s="319">
        <f t="shared" si="22"/>
        <v>12269.29</v>
      </c>
      <c r="AZ134" s="319">
        <f t="shared" si="22"/>
        <v>12322.53</v>
      </c>
      <c r="BA134" s="319">
        <f t="shared" si="22"/>
        <v>12375.77</v>
      </c>
      <c r="BB134" s="319">
        <f t="shared" si="19"/>
        <v>12429.01</v>
      </c>
      <c r="BC134" s="319">
        <f t="shared" si="19"/>
        <v>12482.25</v>
      </c>
      <c r="BD134" s="319">
        <f t="shared" si="19"/>
        <v>12643.17</v>
      </c>
      <c r="BE134" s="295">
        <f t="shared" ref="BE134:BE197" si="26">SUM(AS134:BD134)</f>
        <v>140811.68000000002</v>
      </c>
      <c r="BF134" s="319"/>
      <c r="BG134" s="319"/>
      <c r="BH134" s="319"/>
      <c r="BI134" s="319"/>
      <c r="BJ134" s="319"/>
      <c r="BK134" s="319"/>
      <c r="BL134" s="319"/>
      <c r="BM134" s="319"/>
      <c r="BN134" s="319"/>
      <c r="BO134" s="319"/>
      <c r="BP134" s="319"/>
      <c r="BQ134" s="319"/>
      <c r="BR134" s="319"/>
      <c r="BS134" s="319"/>
      <c r="BT134" s="319"/>
      <c r="BU134" s="319"/>
      <c r="BV134" s="319"/>
      <c r="BW134" s="319"/>
      <c r="BX134" s="319"/>
      <c r="BY134" s="319"/>
      <c r="BZ134" s="319"/>
      <c r="CA134" s="319"/>
      <c r="CB134" s="319"/>
      <c r="CC134" s="319"/>
      <c r="CD134" s="319"/>
      <c r="CE134" s="319"/>
    </row>
    <row r="135" spans="1:83" x14ac:dyDescent="0.3">
      <c r="A135" s="313" t="s">
        <v>533</v>
      </c>
      <c r="B135" s="304">
        <v>2.23E-2</v>
      </c>
      <c r="C135" s="304">
        <v>2.2999999999999996E-2</v>
      </c>
      <c r="D135" s="348">
        <v>2.1700000000000001E-2</v>
      </c>
      <c r="E135" s="295">
        <v>8391052.2899999991</v>
      </c>
      <c r="F135" s="295">
        <v>8409491.8800000008</v>
      </c>
      <c r="G135" s="295">
        <v>8406843.6400000006</v>
      </c>
      <c r="H135" s="295">
        <v>8359621.6699999999</v>
      </c>
      <c r="I135" s="295">
        <v>8343899.8499999996</v>
      </c>
      <c r="J135" s="295">
        <v>8357000.1299999999</v>
      </c>
      <c r="K135" s="295">
        <v>8357005.2050000001</v>
      </c>
      <c r="L135" s="295">
        <v>8357010.2800000003</v>
      </c>
      <c r="M135" s="295">
        <v>8357010.2800000003</v>
      </c>
      <c r="N135" s="295">
        <v>8384417.5899999999</v>
      </c>
      <c r="O135" s="295">
        <v>8411824.9000000004</v>
      </c>
      <c r="P135" s="295">
        <v>8411824.9000000004</v>
      </c>
      <c r="Q135" s="295">
        <f t="shared" si="23"/>
        <v>100547002.61500002</v>
      </c>
      <c r="R135" s="295">
        <v>8411824.9000000004</v>
      </c>
      <c r="S135" s="295">
        <v>8411824.9000000004</v>
      </c>
      <c r="T135" s="295">
        <v>8411824.9000000004</v>
      </c>
      <c r="U135" s="295">
        <v>8411824.9000000004</v>
      </c>
      <c r="V135" s="295">
        <v>8411824.9000000004</v>
      </c>
      <c r="W135" s="295">
        <v>8609028.9850000013</v>
      </c>
      <c r="X135" s="295">
        <v>8806233.0700000003</v>
      </c>
      <c r="Y135" s="295">
        <v>8806233.0700000003</v>
      </c>
      <c r="Z135" s="295">
        <v>8806233.0700000003</v>
      </c>
      <c r="AA135" s="295">
        <v>8806233.0700000003</v>
      </c>
      <c r="AB135" s="295">
        <v>9202867.2300000004</v>
      </c>
      <c r="AC135" s="295">
        <v>9599501.3900000006</v>
      </c>
      <c r="AD135" s="295">
        <f t="shared" si="24"/>
        <v>104695454.38499999</v>
      </c>
      <c r="AE135" s="295"/>
      <c r="AF135" s="319">
        <v>15593.37</v>
      </c>
      <c r="AG135" s="319">
        <v>15627.64</v>
      </c>
      <c r="AH135" s="319">
        <v>15622.719999999998</v>
      </c>
      <c r="AI135" s="319">
        <v>15534.960000000001</v>
      </c>
      <c r="AJ135" s="319">
        <v>15505.750000000002</v>
      </c>
      <c r="AK135" s="319">
        <v>15530.099999999999</v>
      </c>
      <c r="AL135" s="319">
        <f t="shared" si="20"/>
        <v>15530.1</v>
      </c>
      <c r="AM135" s="319">
        <f t="shared" si="20"/>
        <v>15530.11</v>
      </c>
      <c r="AN135" s="319">
        <f t="shared" si="20"/>
        <v>15530.11</v>
      </c>
      <c r="AO135" s="319">
        <f t="shared" si="20"/>
        <v>15581.04</v>
      </c>
      <c r="AP135" s="319">
        <f t="shared" si="20"/>
        <v>15631.97</v>
      </c>
      <c r="AQ135" s="319">
        <f t="shared" si="20"/>
        <v>15631.97</v>
      </c>
      <c r="AR135" s="295">
        <f t="shared" si="25"/>
        <v>186849.84000000003</v>
      </c>
      <c r="AS135" s="319">
        <f t="shared" si="17"/>
        <v>15211.38</v>
      </c>
      <c r="AT135" s="319">
        <f t="shared" si="17"/>
        <v>15211.38</v>
      </c>
      <c r="AU135" s="319">
        <f t="shared" si="17"/>
        <v>15211.38</v>
      </c>
      <c r="AV135" s="319">
        <f t="shared" si="17"/>
        <v>15211.38</v>
      </c>
      <c r="AW135" s="319">
        <f t="shared" si="17"/>
        <v>15211.38</v>
      </c>
      <c r="AX135" s="319">
        <f t="shared" si="17"/>
        <v>15567.99</v>
      </c>
      <c r="AY135" s="319">
        <f t="shared" si="22"/>
        <v>15924.6</v>
      </c>
      <c r="AZ135" s="319">
        <f t="shared" si="22"/>
        <v>15924.6</v>
      </c>
      <c r="BA135" s="319">
        <f t="shared" si="22"/>
        <v>15924.6</v>
      </c>
      <c r="BB135" s="319">
        <f t="shared" si="19"/>
        <v>15924.6</v>
      </c>
      <c r="BC135" s="319">
        <f t="shared" si="19"/>
        <v>16641.849999999999</v>
      </c>
      <c r="BD135" s="319">
        <f t="shared" si="19"/>
        <v>17359.099999999999</v>
      </c>
      <c r="BE135" s="295">
        <f t="shared" si="26"/>
        <v>189324.24000000002</v>
      </c>
      <c r="BF135" s="319"/>
      <c r="BG135" s="319"/>
      <c r="BH135" s="319"/>
      <c r="BI135" s="319"/>
      <c r="BJ135" s="319"/>
      <c r="BK135" s="319"/>
      <c r="BL135" s="319"/>
      <c r="BM135" s="319"/>
      <c r="BN135" s="319"/>
      <c r="BO135" s="319"/>
      <c r="BP135" s="319"/>
      <c r="BQ135" s="319"/>
      <c r="BR135" s="319"/>
      <c r="BS135" s="319"/>
      <c r="BT135" s="319"/>
      <c r="BU135" s="319"/>
      <c r="BV135" s="319"/>
      <c r="BW135" s="319"/>
      <c r="BX135" s="319"/>
      <c r="BY135" s="319"/>
      <c r="BZ135" s="319"/>
      <c r="CA135" s="319"/>
      <c r="CB135" s="319"/>
      <c r="CC135" s="319"/>
      <c r="CD135" s="319"/>
      <c r="CE135" s="319"/>
    </row>
    <row r="136" spans="1:83" x14ac:dyDescent="0.3">
      <c r="A136" s="313" t="s">
        <v>534</v>
      </c>
      <c r="B136" s="304">
        <v>0</v>
      </c>
      <c r="C136" s="304">
        <v>0</v>
      </c>
      <c r="D136" s="304">
        <v>0</v>
      </c>
      <c r="E136" s="295">
        <v>11541.15</v>
      </c>
      <c r="F136" s="295">
        <v>11541.15</v>
      </c>
      <c r="G136" s="295">
        <v>11541.15</v>
      </c>
      <c r="H136" s="295">
        <v>11541.15</v>
      </c>
      <c r="I136" s="295">
        <v>11541.15</v>
      </c>
      <c r="J136" s="295">
        <v>11541.15</v>
      </c>
      <c r="K136" s="295">
        <v>11541.15</v>
      </c>
      <c r="L136" s="295">
        <v>11541.15</v>
      </c>
      <c r="M136" s="295">
        <v>11541.15</v>
      </c>
      <c r="N136" s="295">
        <v>11541.15</v>
      </c>
      <c r="O136" s="295">
        <v>11541.15</v>
      </c>
      <c r="P136" s="295">
        <v>11541.15</v>
      </c>
      <c r="Q136" s="295">
        <f t="shared" si="23"/>
        <v>138493.79999999996</v>
      </c>
      <c r="R136" s="295">
        <v>11541.15</v>
      </c>
      <c r="S136" s="295">
        <v>11541.15</v>
      </c>
      <c r="T136" s="295">
        <v>11541.15</v>
      </c>
      <c r="U136" s="295">
        <v>11541.15</v>
      </c>
      <c r="V136" s="295">
        <v>11541.15</v>
      </c>
      <c r="W136" s="295">
        <v>11541.15</v>
      </c>
      <c r="X136" s="295">
        <v>11541.15</v>
      </c>
      <c r="Y136" s="295">
        <v>11541.15</v>
      </c>
      <c r="Z136" s="295">
        <v>11541.15</v>
      </c>
      <c r="AA136" s="295">
        <v>11541.15</v>
      </c>
      <c r="AB136" s="295">
        <v>11541.15</v>
      </c>
      <c r="AC136" s="295">
        <v>11541.15</v>
      </c>
      <c r="AD136" s="295">
        <f t="shared" si="24"/>
        <v>138493.79999999996</v>
      </c>
      <c r="AE136" s="295"/>
      <c r="AF136" s="319">
        <v>0</v>
      </c>
      <c r="AG136" s="319">
        <v>0</v>
      </c>
      <c r="AH136" s="319">
        <v>0</v>
      </c>
      <c r="AI136" s="319">
        <v>0</v>
      </c>
      <c r="AJ136" s="319">
        <v>0</v>
      </c>
      <c r="AK136" s="319">
        <v>0</v>
      </c>
      <c r="AL136" s="319">
        <f t="shared" si="20"/>
        <v>0</v>
      </c>
      <c r="AM136" s="319">
        <f t="shared" si="20"/>
        <v>0</v>
      </c>
      <c r="AN136" s="319">
        <f t="shared" si="20"/>
        <v>0</v>
      </c>
      <c r="AO136" s="319">
        <f t="shared" si="20"/>
        <v>0</v>
      </c>
      <c r="AP136" s="319">
        <f t="shared" si="20"/>
        <v>0</v>
      </c>
      <c r="AQ136" s="319">
        <f t="shared" si="20"/>
        <v>0</v>
      </c>
      <c r="AR136" s="295">
        <f t="shared" si="25"/>
        <v>0</v>
      </c>
      <c r="AS136" s="319">
        <f t="shared" si="17"/>
        <v>0</v>
      </c>
      <c r="AT136" s="319">
        <f t="shared" si="17"/>
        <v>0</v>
      </c>
      <c r="AU136" s="319">
        <f t="shared" si="17"/>
        <v>0</v>
      </c>
      <c r="AV136" s="319">
        <f t="shared" si="17"/>
        <v>0</v>
      </c>
      <c r="AW136" s="319">
        <f t="shared" si="17"/>
        <v>0</v>
      </c>
      <c r="AX136" s="319">
        <f t="shared" si="17"/>
        <v>0</v>
      </c>
      <c r="AY136" s="319">
        <f t="shared" si="22"/>
        <v>0</v>
      </c>
      <c r="AZ136" s="319">
        <f t="shared" si="22"/>
        <v>0</v>
      </c>
      <c r="BA136" s="319">
        <f t="shared" si="22"/>
        <v>0</v>
      </c>
      <c r="BB136" s="319">
        <f t="shared" si="19"/>
        <v>0</v>
      </c>
      <c r="BC136" s="319">
        <f t="shared" si="19"/>
        <v>0</v>
      </c>
      <c r="BD136" s="319">
        <f t="shared" si="19"/>
        <v>0</v>
      </c>
      <c r="BE136" s="295">
        <f t="shared" si="26"/>
        <v>0</v>
      </c>
      <c r="BF136" s="319"/>
      <c r="BG136" s="319"/>
      <c r="BH136" s="319"/>
      <c r="BI136" s="319"/>
      <c r="BJ136" s="319"/>
      <c r="BK136" s="319"/>
      <c r="BL136" s="319"/>
      <c r="BM136" s="319"/>
      <c r="BN136" s="319"/>
      <c r="BO136" s="319"/>
      <c r="BP136" s="319"/>
      <c r="BQ136" s="319"/>
      <c r="BR136" s="319"/>
      <c r="BS136" s="319"/>
      <c r="BT136" s="319"/>
      <c r="BU136" s="319"/>
      <c r="BV136" s="319"/>
      <c r="BW136" s="319"/>
      <c r="BX136" s="319"/>
      <c r="BY136" s="319"/>
      <c r="BZ136" s="319"/>
      <c r="CA136" s="319"/>
      <c r="CB136" s="319"/>
      <c r="CC136" s="319"/>
      <c r="CD136" s="319"/>
      <c r="CE136" s="319"/>
    </row>
    <row r="137" spans="1:83" x14ac:dyDescent="0.3">
      <c r="A137" s="313" t="s">
        <v>535</v>
      </c>
      <c r="B137" s="304">
        <v>0.14519999999999997</v>
      </c>
      <c r="C137" s="304">
        <v>0</v>
      </c>
      <c r="D137" s="304">
        <v>0</v>
      </c>
      <c r="E137" s="295">
        <v>74491.69</v>
      </c>
      <c r="F137" s="295">
        <v>74491.69</v>
      </c>
      <c r="G137" s="295">
        <v>74491.69</v>
      </c>
      <c r="H137" s="295">
        <v>74491.69</v>
      </c>
      <c r="I137" s="295">
        <v>74491.69</v>
      </c>
      <c r="J137" s="295">
        <v>74491.69</v>
      </c>
      <c r="K137" s="295">
        <v>74491.69</v>
      </c>
      <c r="L137" s="295">
        <v>74491.69</v>
      </c>
      <c r="M137" s="295">
        <v>74491.69</v>
      </c>
      <c r="N137" s="295">
        <v>74491.69</v>
      </c>
      <c r="O137" s="295">
        <v>74491.69</v>
      </c>
      <c r="P137" s="295">
        <v>74491.69</v>
      </c>
      <c r="Q137" s="295">
        <f t="shared" si="23"/>
        <v>893900.2799999998</v>
      </c>
      <c r="R137" s="295">
        <v>74491.69</v>
      </c>
      <c r="S137" s="295">
        <v>74491.69</v>
      </c>
      <c r="T137" s="295">
        <v>74491.69</v>
      </c>
      <c r="U137" s="295">
        <v>74491.69</v>
      </c>
      <c r="V137" s="295">
        <v>74491.69</v>
      </c>
      <c r="W137" s="295">
        <v>74491.69</v>
      </c>
      <c r="X137" s="295">
        <v>74491.69</v>
      </c>
      <c r="Y137" s="295">
        <v>74491.69</v>
      </c>
      <c r="Z137" s="295">
        <v>74491.69</v>
      </c>
      <c r="AA137" s="295">
        <v>74491.69</v>
      </c>
      <c r="AB137" s="295">
        <v>74491.69</v>
      </c>
      <c r="AC137" s="295">
        <v>74491.69</v>
      </c>
      <c r="AD137" s="295">
        <f t="shared" si="24"/>
        <v>893900.2799999998</v>
      </c>
      <c r="AE137" s="295"/>
      <c r="AF137" s="319">
        <v>901.34999999999991</v>
      </c>
      <c r="AG137" s="319">
        <v>901.34999999999991</v>
      </c>
      <c r="AH137" s="319">
        <v>901.34999999999991</v>
      </c>
      <c r="AI137" s="319">
        <v>901.34999999999991</v>
      </c>
      <c r="AJ137" s="319">
        <v>901.34999999999991</v>
      </c>
      <c r="AK137" s="319">
        <v>901.34999999999991</v>
      </c>
      <c r="AL137" s="319">
        <f t="shared" si="20"/>
        <v>901.35</v>
      </c>
      <c r="AM137" s="319">
        <f t="shared" si="20"/>
        <v>901.35</v>
      </c>
      <c r="AN137" s="319">
        <f t="shared" si="20"/>
        <v>901.35</v>
      </c>
      <c r="AO137" s="319">
        <f t="shared" si="20"/>
        <v>901.35</v>
      </c>
      <c r="AP137" s="319">
        <f t="shared" si="20"/>
        <v>901.35</v>
      </c>
      <c r="AQ137" s="319">
        <f t="shared" si="20"/>
        <v>901.35</v>
      </c>
      <c r="AR137" s="295">
        <f t="shared" si="25"/>
        <v>10816.200000000003</v>
      </c>
      <c r="AS137" s="319">
        <f t="shared" si="17"/>
        <v>0</v>
      </c>
      <c r="AT137" s="319">
        <f t="shared" si="17"/>
        <v>0</v>
      </c>
      <c r="AU137" s="319">
        <f t="shared" si="17"/>
        <v>0</v>
      </c>
      <c r="AV137" s="319">
        <f t="shared" si="17"/>
        <v>0</v>
      </c>
      <c r="AW137" s="319">
        <f t="shared" si="17"/>
        <v>0</v>
      </c>
      <c r="AX137" s="319">
        <f t="shared" si="17"/>
        <v>0</v>
      </c>
      <c r="AY137" s="319">
        <f t="shared" si="22"/>
        <v>0</v>
      </c>
      <c r="AZ137" s="319">
        <f t="shared" si="22"/>
        <v>0</v>
      </c>
      <c r="BA137" s="319">
        <f t="shared" si="22"/>
        <v>0</v>
      </c>
      <c r="BB137" s="319">
        <f t="shared" si="19"/>
        <v>0</v>
      </c>
      <c r="BC137" s="319">
        <f t="shared" si="19"/>
        <v>0</v>
      </c>
      <c r="BD137" s="319">
        <f t="shared" si="19"/>
        <v>0</v>
      </c>
      <c r="BE137" s="295">
        <f t="shared" si="26"/>
        <v>0</v>
      </c>
      <c r="BF137" s="319"/>
      <c r="BG137" s="319"/>
      <c r="BH137" s="319"/>
      <c r="BI137" s="319"/>
      <c r="BJ137" s="319"/>
      <c r="BK137" s="319"/>
      <c r="BL137" s="319"/>
      <c r="BM137" s="319"/>
      <c r="BN137" s="319"/>
      <c r="BO137" s="319"/>
      <c r="BP137" s="319"/>
      <c r="BQ137" s="319"/>
      <c r="BR137" s="319"/>
      <c r="BS137" s="319"/>
      <c r="BT137" s="319"/>
      <c r="BU137" s="319"/>
      <c r="BV137" s="319"/>
      <c r="BW137" s="319"/>
      <c r="BX137" s="319"/>
      <c r="BY137" s="319"/>
      <c r="BZ137" s="319"/>
      <c r="CA137" s="319"/>
      <c r="CB137" s="319"/>
      <c r="CC137" s="319"/>
      <c r="CD137" s="319"/>
      <c r="CE137" s="319"/>
    </row>
    <row r="138" spans="1:83" x14ac:dyDescent="0.3">
      <c r="A138" s="313" t="s">
        <v>536</v>
      </c>
      <c r="B138" s="304">
        <v>0</v>
      </c>
      <c r="C138" s="304">
        <v>0</v>
      </c>
      <c r="D138" s="304">
        <v>0</v>
      </c>
      <c r="E138" s="295">
        <v>879311.47</v>
      </c>
      <c r="F138" s="295">
        <v>879311.47</v>
      </c>
      <c r="G138" s="295">
        <v>879311.47</v>
      </c>
      <c r="H138" s="295">
        <v>879311.47</v>
      </c>
      <c r="I138" s="295">
        <v>879311.47</v>
      </c>
      <c r="J138" s="295">
        <v>879311.47</v>
      </c>
      <c r="K138" s="295">
        <v>879311.47</v>
      </c>
      <c r="L138" s="295">
        <v>879311.47</v>
      </c>
      <c r="M138" s="295">
        <v>879311.47</v>
      </c>
      <c r="N138" s="295">
        <v>879311.47</v>
      </c>
      <c r="O138" s="295">
        <v>879311.47</v>
      </c>
      <c r="P138" s="295">
        <v>879311.47</v>
      </c>
      <c r="Q138" s="295">
        <f t="shared" si="23"/>
        <v>10551737.640000001</v>
      </c>
      <c r="R138" s="295">
        <v>879311.47</v>
      </c>
      <c r="S138" s="295">
        <v>879311.47</v>
      </c>
      <c r="T138" s="295">
        <v>879311.47</v>
      </c>
      <c r="U138" s="295">
        <v>879311.47</v>
      </c>
      <c r="V138" s="295">
        <v>879311.47</v>
      </c>
      <c r="W138" s="295">
        <v>879311.47</v>
      </c>
      <c r="X138" s="295">
        <v>879311.47</v>
      </c>
      <c r="Y138" s="295">
        <v>879311.47</v>
      </c>
      <c r="Z138" s="295">
        <v>879311.47</v>
      </c>
      <c r="AA138" s="295">
        <v>879311.47</v>
      </c>
      <c r="AB138" s="295">
        <v>879311.47</v>
      </c>
      <c r="AC138" s="295">
        <v>879311.47</v>
      </c>
      <c r="AD138" s="295">
        <f t="shared" si="24"/>
        <v>10551737.640000001</v>
      </c>
      <c r="AE138" s="295"/>
      <c r="AF138" s="319">
        <v>0</v>
      </c>
      <c r="AG138" s="319">
        <v>0</v>
      </c>
      <c r="AH138" s="319">
        <v>0</v>
      </c>
      <c r="AI138" s="319">
        <v>0</v>
      </c>
      <c r="AJ138" s="319">
        <v>0</v>
      </c>
      <c r="AK138" s="319">
        <v>0</v>
      </c>
      <c r="AL138" s="319">
        <f t="shared" si="20"/>
        <v>0</v>
      </c>
      <c r="AM138" s="319">
        <f t="shared" si="20"/>
        <v>0</v>
      </c>
      <c r="AN138" s="319">
        <f t="shared" si="20"/>
        <v>0</v>
      </c>
      <c r="AO138" s="319">
        <f t="shared" si="20"/>
        <v>0</v>
      </c>
      <c r="AP138" s="319">
        <f t="shared" si="20"/>
        <v>0</v>
      </c>
      <c r="AQ138" s="319">
        <f t="shared" si="20"/>
        <v>0</v>
      </c>
      <c r="AR138" s="295">
        <f t="shared" si="25"/>
        <v>0</v>
      </c>
      <c r="AS138" s="319">
        <f t="shared" si="17"/>
        <v>0</v>
      </c>
      <c r="AT138" s="319">
        <f t="shared" si="17"/>
        <v>0</v>
      </c>
      <c r="AU138" s="319">
        <f t="shared" si="17"/>
        <v>0</v>
      </c>
      <c r="AV138" s="319">
        <f t="shared" si="17"/>
        <v>0</v>
      </c>
      <c r="AW138" s="319">
        <f t="shared" si="17"/>
        <v>0</v>
      </c>
      <c r="AX138" s="319">
        <f t="shared" si="17"/>
        <v>0</v>
      </c>
      <c r="AY138" s="319">
        <f t="shared" si="22"/>
        <v>0</v>
      </c>
      <c r="AZ138" s="319">
        <f t="shared" si="22"/>
        <v>0</v>
      </c>
      <c r="BA138" s="319">
        <f t="shared" si="22"/>
        <v>0</v>
      </c>
      <c r="BB138" s="319">
        <f t="shared" si="19"/>
        <v>0</v>
      </c>
      <c r="BC138" s="319">
        <f t="shared" si="19"/>
        <v>0</v>
      </c>
      <c r="BD138" s="319">
        <f t="shared" si="19"/>
        <v>0</v>
      </c>
      <c r="BE138" s="295">
        <f t="shared" si="26"/>
        <v>0</v>
      </c>
      <c r="BF138" s="319"/>
      <c r="BG138" s="319"/>
      <c r="BH138" s="319"/>
      <c r="BI138" s="319"/>
      <c r="BJ138" s="319"/>
      <c r="BK138" s="319"/>
      <c r="BL138" s="319"/>
      <c r="BM138" s="319"/>
      <c r="BN138" s="319"/>
      <c r="BO138" s="319"/>
      <c r="BP138" s="319"/>
      <c r="BQ138" s="319"/>
      <c r="BR138" s="319"/>
      <c r="BS138" s="319"/>
      <c r="BT138" s="319"/>
      <c r="BU138" s="319"/>
      <c r="BV138" s="319"/>
      <c r="BW138" s="319"/>
      <c r="BX138" s="319"/>
      <c r="BY138" s="319"/>
      <c r="BZ138" s="319"/>
      <c r="CA138" s="319"/>
      <c r="CB138" s="319"/>
      <c r="CC138" s="319"/>
      <c r="CD138" s="319"/>
      <c r="CE138" s="319"/>
    </row>
    <row r="139" spans="1:83" x14ac:dyDescent="0.3">
      <c r="A139" s="313" t="s">
        <v>537</v>
      </c>
      <c r="B139" s="304">
        <v>1.6199999999999999E-2</v>
      </c>
      <c r="C139" s="304">
        <v>2.4799999999999999E-2</v>
      </c>
      <c r="D139" s="348">
        <v>2.4400000000000002E-2</v>
      </c>
      <c r="E139" s="295">
        <v>2929420.35</v>
      </c>
      <c r="F139" s="295">
        <v>2930163.93</v>
      </c>
      <c r="G139" s="295">
        <v>2930163.93</v>
      </c>
      <c r="H139" s="295">
        <v>2930163.93</v>
      </c>
      <c r="I139" s="295">
        <v>2930163.93</v>
      </c>
      <c r="J139" s="295">
        <v>2930163.93</v>
      </c>
      <c r="K139" s="295">
        <v>2930163.93</v>
      </c>
      <c r="L139" s="295">
        <v>2930163.93</v>
      </c>
      <c r="M139" s="295">
        <v>2930163.93</v>
      </c>
      <c r="N139" s="295">
        <v>2930163.93</v>
      </c>
      <c r="O139" s="295">
        <v>2930163.93</v>
      </c>
      <c r="P139" s="295">
        <v>2930163.93</v>
      </c>
      <c r="Q139" s="295">
        <f t="shared" si="23"/>
        <v>35161223.579999998</v>
      </c>
      <c r="R139" s="295">
        <v>2930163.93</v>
      </c>
      <c r="S139" s="295">
        <v>2930163.93</v>
      </c>
      <c r="T139" s="295">
        <v>2930163.93</v>
      </c>
      <c r="U139" s="295">
        <v>2930163.93</v>
      </c>
      <c r="V139" s="295">
        <v>2930163.93</v>
      </c>
      <c r="W139" s="295">
        <v>2930163.93</v>
      </c>
      <c r="X139" s="295">
        <v>2930163.93</v>
      </c>
      <c r="Y139" s="295">
        <v>2930163.93</v>
      </c>
      <c r="Z139" s="295">
        <v>2930163.93</v>
      </c>
      <c r="AA139" s="295">
        <v>2930163.93</v>
      </c>
      <c r="AB139" s="295">
        <v>2930163.93</v>
      </c>
      <c r="AC139" s="295">
        <v>2930163.93</v>
      </c>
      <c r="AD139" s="295">
        <f t="shared" si="24"/>
        <v>35161967.160000004</v>
      </c>
      <c r="AE139" s="295"/>
      <c r="AF139" s="319">
        <v>3954.72</v>
      </c>
      <c r="AG139" s="319">
        <v>3955.7200000000003</v>
      </c>
      <c r="AH139" s="319">
        <v>3955.7200000000003</v>
      </c>
      <c r="AI139" s="319">
        <v>3955.7200000000003</v>
      </c>
      <c r="AJ139" s="319">
        <v>3955.7200000000003</v>
      </c>
      <c r="AK139" s="319">
        <v>3955.7200000000003</v>
      </c>
      <c r="AL139" s="319">
        <f t="shared" si="20"/>
        <v>3955.72</v>
      </c>
      <c r="AM139" s="319">
        <f t="shared" si="20"/>
        <v>3955.72</v>
      </c>
      <c r="AN139" s="319">
        <f t="shared" si="20"/>
        <v>3955.72</v>
      </c>
      <c r="AO139" s="319">
        <f t="shared" si="20"/>
        <v>3955.72</v>
      </c>
      <c r="AP139" s="319">
        <f t="shared" si="20"/>
        <v>3955.72</v>
      </c>
      <c r="AQ139" s="319">
        <f t="shared" si="20"/>
        <v>3955.72</v>
      </c>
      <c r="AR139" s="295">
        <f t="shared" si="25"/>
        <v>47467.640000000007</v>
      </c>
      <c r="AS139" s="319">
        <f t="shared" si="17"/>
        <v>5958</v>
      </c>
      <c r="AT139" s="319">
        <f t="shared" si="17"/>
        <v>5958</v>
      </c>
      <c r="AU139" s="319">
        <f t="shared" si="17"/>
        <v>5958</v>
      </c>
      <c r="AV139" s="319">
        <f t="shared" si="17"/>
        <v>5958</v>
      </c>
      <c r="AW139" s="319">
        <f t="shared" si="17"/>
        <v>5958</v>
      </c>
      <c r="AX139" s="319">
        <f t="shared" si="17"/>
        <v>5958</v>
      </c>
      <c r="AY139" s="319">
        <f t="shared" si="22"/>
        <v>5958</v>
      </c>
      <c r="AZ139" s="319">
        <f t="shared" si="22"/>
        <v>5958</v>
      </c>
      <c r="BA139" s="319">
        <f t="shared" si="22"/>
        <v>5958</v>
      </c>
      <c r="BB139" s="319">
        <f t="shared" si="19"/>
        <v>5958</v>
      </c>
      <c r="BC139" s="319">
        <f t="shared" si="19"/>
        <v>5958</v>
      </c>
      <c r="BD139" s="319">
        <f t="shared" si="19"/>
        <v>5958</v>
      </c>
      <c r="BE139" s="295">
        <f t="shared" si="26"/>
        <v>71496</v>
      </c>
      <c r="BF139" s="319"/>
      <c r="BG139" s="319"/>
      <c r="BH139" s="319"/>
      <c r="BI139" s="319"/>
      <c r="BJ139" s="319"/>
      <c r="BK139" s="319"/>
      <c r="BL139" s="319"/>
      <c r="BM139" s="319"/>
      <c r="BN139" s="319"/>
      <c r="BO139" s="319"/>
      <c r="BP139" s="319"/>
      <c r="BQ139" s="319"/>
      <c r="BR139" s="319"/>
      <c r="BS139" s="319"/>
      <c r="BT139" s="319"/>
      <c r="BU139" s="319"/>
      <c r="BV139" s="319"/>
      <c r="BW139" s="319"/>
      <c r="BX139" s="319"/>
      <c r="BY139" s="319"/>
      <c r="BZ139" s="319"/>
      <c r="CA139" s="319"/>
      <c r="CB139" s="319"/>
      <c r="CC139" s="319"/>
      <c r="CD139" s="319"/>
      <c r="CE139" s="319"/>
    </row>
    <row r="140" spans="1:83" x14ac:dyDescent="0.3">
      <c r="A140" s="313" t="s">
        <v>538</v>
      </c>
      <c r="B140" s="304">
        <v>2.4799999999999999E-2</v>
      </c>
      <c r="C140" s="304">
        <v>2.6099999999999998E-2</v>
      </c>
      <c r="D140" s="348">
        <v>2.5700000000000001E-2</v>
      </c>
      <c r="E140" s="295">
        <v>21885646.370000001</v>
      </c>
      <c r="F140" s="295">
        <v>21885646.370000001</v>
      </c>
      <c r="G140" s="295">
        <v>21885646.370000001</v>
      </c>
      <c r="H140" s="295">
        <v>21885646.370000001</v>
      </c>
      <c r="I140" s="295">
        <v>21885646.370000001</v>
      </c>
      <c r="J140" s="295">
        <v>21885646.370000001</v>
      </c>
      <c r="K140" s="295">
        <v>21885646.370000001</v>
      </c>
      <c r="L140" s="295">
        <v>21885646.370000001</v>
      </c>
      <c r="M140" s="295">
        <v>21885646.370000001</v>
      </c>
      <c r="N140" s="295">
        <v>21885646.370000001</v>
      </c>
      <c r="O140" s="295">
        <v>21885646.370000001</v>
      </c>
      <c r="P140" s="295">
        <v>21885646.370000001</v>
      </c>
      <c r="Q140" s="295">
        <f t="shared" si="23"/>
        <v>262627756.44000003</v>
      </c>
      <c r="R140" s="295">
        <v>21885646.370000001</v>
      </c>
      <c r="S140" s="295">
        <v>21885646.370000001</v>
      </c>
      <c r="T140" s="295">
        <v>21885646.370000001</v>
      </c>
      <c r="U140" s="295">
        <v>21885646.370000001</v>
      </c>
      <c r="V140" s="295">
        <v>21885646.370000001</v>
      </c>
      <c r="W140" s="295">
        <v>21885646.370000001</v>
      </c>
      <c r="X140" s="295">
        <v>21885646.370000001</v>
      </c>
      <c r="Y140" s="295">
        <v>21885646.370000001</v>
      </c>
      <c r="Z140" s="295">
        <v>21885646.370000001</v>
      </c>
      <c r="AA140" s="295">
        <v>21885646.370000001</v>
      </c>
      <c r="AB140" s="295">
        <v>21885646.370000001</v>
      </c>
      <c r="AC140" s="295">
        <v>21885646.370000001</v>
      </c>
      <c r="AD140" s="295">
        <f t="shared" si="24"/>
        <v>262627756.44000003</v>
      </c>
      <c r="AE140" s="295"/>
      <c r="AF140" s="319">
        <v>45230.33</v>
      </c>
      <c r="AG140" s="319">
        <v>45230.33</v>
      </c>
      <c r="AH140" s="319">
        <v>45230.33</v>
      </c>
      <c r="AI140" s="319">
        <v>45230.33</v>
      </c>
      <c r="AJ140" s="319">
        <v>45230.33</v>
      </c>
      <c r="AK140" s="319">
        <v>45230.33</v>
      </c>
      <c r="AL140" s="319">
        <f t="shared" si="20"/>
        <v>45230.34</v>
      </c>
      <c r="AM140" s="319">
        <f t="shared" si="20"/>
        <v>45230.34</v>
      </c>
      <c r="AN140" s="319">
        <f t="shared" si="20"/>
        <v>45230.34</v>
      </c>
      <c r="AO140" s="319">
        <f t="shared" si="20"/>
        <v>45230.34</v>
      </c>
      <c r="AP140" s="319">
        <f t="shared" si="20"/>
        <v>45230.34</v>
      </c>
      <c r="AQ140" s="319">
        <f t="shared" si="20"/>
        <v>45230.34</v>
      </c>
      <c r="AR140" s="295">
        <f t="shared" si="25"/>
        <v>542764.0199999999</v>
      </c>
      <c r="AS140" s="319">
        <f t="shared" si="17"/>
        <v>46871.76</v>
      </c>
      <c r="AT140" s="319">
        <f t="shared" si="17"/>
        <v>46871.76</v>
      </c>
      <c r="AU140" s="319">
        <f t="shared" si="17"/>
        <v>46871.76</v>
      </c>
      <c r="AV140" s="319">
        <f t="shared" si="17"/>
        <v>46871.76</v>
      </c>
      <c r="AW140" s="319">
        <f t="shared" si="17"/>
        <v>46871.76</v>
      </c>
      <c r="AX140" s="319">
        <f t="shared" si="17"/>
        <v>46871.76</v>
      </c>
      <c r="AY140" s="319">
        <f t="shared" si="22"/>
        <v>46871.76</v>
      </c>
      <c r="AZ140" s="319">
        <f t="shared" si="22"/>
        <v>46871.76</v>
      </c>
      <c r="BA140" s="319">
        <f t="shared" si="22"/>
        <v>46871.76</v>
      </c>
      <c r="BB140" s="319">
        <f t="shared" si="19"/>
        <v>46871.76</v>
      </c>
      <c r="BC140" s="319">
        <f t="shared" si="19"/>
        <v>46871.76</v>
      </c>
      <c r="BD140" s="319">
        <f t="shared" si="19"/>
        <v>46871.76</v>
      </c>
      <c r="BE140" s="295">
        <f t="shared" si="26"/>
        <v>562461.12</v>
      </c>
      <c r="BF140" s="319"/>
      <c r="BG140" s="319"/>
      <c r="BH140" s="319"/>
      <c r="BI140" s="319"/>
      <c r="BJ140" s="319"/>
      <c r="BK140" s="319"/>
      <c r="BL140" s="319"/>
      <c r="BM140" s="319"/>
      <c r="BN140" s="319"/>
      <c r="BO140" s="319"/>
      <c r="BP140" s="319"/>
      <c r="BQ140" s="319"/>
      <c r="BR140" s="319"/>
      <c r="BS140" s="319"/>
      <c r="BT140" s="319"/>
      <c r="BU140" s="319"/>
      <c r="BV140" s="319"/>
      <c r="BW140" s="319"/>
      <c r="BX140" s="319"/>
      <c r="BY140" s="319"/>
      <c r="BZ140" s="319"/>
      <c r="CA140" s="319"/>
      <c r="CB140" s="319"/>
      <c r="CC140" s="319"/>
      <c r="CD140" s="319"/>
      <c r="CE140" s="319"/>
    </row>
    <row r="141" spans="1:83" x14ac:dyDescent="0.3">
      <c r="A141" s="313" t="s">
        <v>539</v>
      </c>
      <c r="B141" s="304">
        <v>3.6600000000000001E-2</v>
      </c>
      <c r="C141" s="304">
        <v>3.8600000000000002E-2</v>
      </c>
      <c r="D141" s="348">
        <v>3.8199999999999998E-2</v>
      </c>
      <c r="E141" s="295">
        <v>14046741.58</v>
      </c>
      <c r="F141" s="295">
        <v>14046741.58</v>
      </c>
      <c r="G141" s="295">
        <v>14046741.58</v>
      </c>
      <c r="H141" s="295">
        <v>14046741.58</v>
      </c>
      <c r="I141" s="295">
        <v>14046741.58</v>
      </c>
      <c r="J141" s="295">
        <v>14046741.58</v>
      </c>
      <c r="K141" s="295">
        <v>14046741.58</v>
      </c>
      <c r="L141" s="295">
        <v>14046741.58</v>
      </c>
      <c r="M141" s="295">
        <v>14046741.58</v>
      </c>
      <c r="N141" s="295">
        <v>14046741.58</v>
      </c>
      <c r="O141" s="295">
        <v>14046741.58</v>
      </c>
      <c r="P141" s="295">
        <v>14046741.58</v>
      </c>
      <c r="Q141" s="295">
        <f t="shared" si="23"/>
        <v>168560898.96000004</v>
      </c>
      <c r="R141" s="295">
        <v>14046741.58</v>
      </c>
      <c r="S141" s="295">
        <v>14046741.58</v>
      </c>
      <c r="T141" s="295">
        <v>14046741.58</v>
      </c>
      <c r="U141" s="295">
        <v>14046741.58</v>
      </c>
      <c r="V141" s="295">
        <v>14046741.58</v>
      </c>
      <c r="W141" s="295">
        <v>14046741.58</v>
      </c>
      <c r="X141" s="295">
        <v>14046741.58</v>
      </c>
      <c r="Y141" s="295">
        <v>14046741.58</v>
      </c>
      <c r="Z141" s="295">
        <v>14046741.58</v>
      </c>
      <c r="AA141" s="295">
        <v>14046741.58</v>
      </c>
      <c r="AB141" s="295">
        <v>14046741.58</v>
      </c>
      <c r="AC141" s="295">
        <v>14046741.58</v>
      </c>
      <c r="AD141" s="295">
        <f t="shared" si="24"/>
        <v>168560898.96000004</v>
      </c>
      <c r="AE141" s="295"/>
      <c r="AF141" s="319">
        <v>42842.57</v>
      </c>
      <c r="AG141" s="319">
        <v>42842.57</v>
      </c>
      <c r="AH141" s="319">
        <v>42842.57</v>
      </c>
      <c r="AI141" s="319">
        <v>42842.57</v>
      </c>
      <c r="AJ141" s="319">
        <v>42842.57</v>
      </c>
      <c r="AK141" s="319">
        <v>42842.57</v>
      </c>
      <c r="AL141" s="319">
        <f t="shared" si="20"/>
        <v>42842.559999999998</v>
      </c>
      <c r="AM141" s="319">
        <f t="shared" si="20"/>
        <v>42842.559999999998</v>
      </c>
      <c r="AN141" s="319">
        <f t="shared" si="20"/>
        <v>42842.559999999998</v>
      </c>
      <c r="AO141" s="319">
        <f t="shared" si="20"/>
        <v>42842.559999999998</v>
      </c>
      <c r="AP141" s="319">
        <f t="shared" si="20"/>
        <v>42842.559999999998</v>
      </c>
      <c r="AQ141" s="319">
        <f t="shared" si="20"/>
        <v>42842.559999999998</v>
      </c>
      <c r="AR141" s="295">
        <f t="shared" si="25"/>
        <v>514110.77999999997</v>
      </c>
      <c r="AS141" s="319">
        <f t="shared" si="17"/>
        <v>44715.46</v>
      </c>
      <c r="AT141" s="319">
        <f t="shared" si="17"/>
        <v>44715.46</v>
      </c>
      <c r="AU141" s="319">
        <f t="shared" si="17"/>
        <v>44715.46</v>
      </c>
      <c r="AV141" s="319">
        <f t="shared" si="17"/>
        <v>44715.46</v>
      </c>
      <c r="AW141" s="319">
        <f t="shared" si="17"/>
        <v>44715.46</v>
      </c>
      <c r="AX141" s="319">
        <f t="shared" si="17"/>
        <v>44715.46</v>
      </c>
      <c r="AY141" s="319">
        <f t="shared" si="22"/>
        <v>44715.46</v>
      </c>
      <c r="AZ141" s="319">
        <f t="shared" si="22"/>
        <v>44715.46</v>
      </c>
      <c r="BA141" s="319">
        <f t="shared" si="22"/>
        <v>44715.46</v>
      </c>
      <c r="BB141" s="319">
        <f t="shared" si="19"/>
        <v>44715.46</v>
      </c>
      <c r="BC141" s="319">
        <f t="shared" si="19"/>
        <v>44715.46</v>
      </c>
      <c r="BD141" s="319">
        <f t="shared" si="19"/>
        <v>44715.46</v>
      </c>
      <c r="BE141" s="295">
        <f t="shared" si="26"/>
        <v>536585.52000000014</v>
      </c>
      <c r="BF141" s="319"/>
      <c r="BG141" s="319"/>
      <c r="BH141" s="319"/>
      <c r="BI141" s="319"/>
      <c r="BJ141" s="319"/>
      <c r="BK141" s="319"/>
      <c r="BL141" s="319"/>
      <c r="BM141" s="319"/>
      <c r="BN141" s="319"/>
      <c r="BO141" s="319"/>
      <c r="BP141" s="319"/>
      <c r="BQ141" s="319"/>
      <c r="BR141" s="319"/>
      <c r="BS141" s="319"/>
      <c r="BT141" s="319"/>
      <c r="BU141" s="319"/>
      <c r="BV141" s="319"/>
      <c r="BW141" s="319"/>
      <c r="BX141" s="319"/>
      <c r="BY141" s="319"/>
      <c r="BZ141" s="319"/>
      <c r="CA141" s="319"/>
      <c r="CB141" s="319"/>
      <c r="CC141" s="319"/>
      <c r="CD141" s="319"/>
      <c r="CE141" s="319"/>
    </row>
    <row r="142" spans="1:83" x14ac:dyDescent="0.3">
      <c r="A142" s="313" t="s">
        <v>540</v>
      </c>
      <c r="B142" s="304">
        <v>3.5099999999999999E-2</v>
      </c>
      <c r="C142" s="304">
        <v>3.8100000000000002E-2</v>
      </c>
      <c r="D142" s="348">
        <v>3.7699999999999997E-2</v>
      </c>
      <c r="E142" s="295">
        <v>1365369.23</v>
      </c>
      <c r="F142" s="295">
        <v>1362584.79</v>
      </c>
      <c r="G142" s="295">
        <v>1362584.79</v>
      </c>
      <c r="H142" s="295">
        <v>1362584.79</v>
      </c>
      <c r="I142" s="295">
        <v>1362584.79</v>
      </c>
      <c r="J142" s="295">
        <v>1362584.79</v>
      </c>
      <c r="K142" s="295">
        <v>1362584.79</v>
      </c>
      <c r="L142" s="295">
        <v>1362584.79</v>
      </c>
      <c r="M142" s="295">
        <v>1362584.79</v>
      </c>
      <c r="N142" s="295">
        <v>1362584.79</v>
      </c>
      <c r="O142" s="295">
        <v>1362584.79</v>
      </c>
      <c r="P142" s="295">
        <v>1362584.79</v>
      </c>
      <c r="Q142" s="295">
        <f t="shared" si="23"/>
        <v>16353801.919999994</v>
      </c>
      <c r="R142" s="295">
        <v>1362584.79</v>
      </c>
      <c r="S142" s="295">
        <v>1362584.79</v>
      </c>
      <c r="T142" s="295">
        <v>1362584.79</v>
      </c>
      <c r="U142" s="295">
        <v>1362584.79</v>
      </c>
      <c r="V142" s="295">
        <v>1362584.79</v>
      </c>
      <c r="W142" s="295">
        <v>1362584.79</v>
      </c>
      <c r="X142" s="295">
        <v>1362584.79</v>
      </c>
      <c r="Y142" s="295">
        <v>1362584.79</v>
      </c>
      <c r="Z142" s="295">
        <v>1362584.79</v>
      </c>
      <c r="AA142" s="295">
        <v>1362584.79</v>
      </c>
      <c r="AB142" s="295">
        <v>1362584.79</v>
      </c>
      <c r="AC142" s="295">
        <v>1362584.79</v>
      </c>
      <c r="AD142" s="295">
        <f t="shared" si="24"/>
        <v>16351017.479999997</v>
      </c>
      <c r="AE142" s="295"/>
      <c r="AF142" s="319">
        <v>3993.7000000000003</v>
      </c>
      <c r="AG142" s="319">
        <v>3985.5600000000004</v>
      </c>
      <c r="AH142" s="319">
        <v>3985.5600000000004</v>
      </c>
      <c r="AI142" s="319">
        <v>3985.5600000000004</v>
      </c>
      <c r="AJ142" s="319">
        <v>3985.5600000000004</v>
      </c>
      <c r="AK142" s="319">
        <v>3985.5600000000004</v>
      </c>
      <c r="AL142" s="319">
        <f t="shared" si="20"/>
        <v>3985.56</v>
      </c>
      <c r="AM142" s="319">
        <f t="shared" si="20"/>
        <v>3985.56</v>
      </c>
      <c r="AN142" s="319">
        <f t="shared" si="20"/>
        <v>3985.56</v>
      </c>
      <c r="AO142" s="319">
        <f t="shared" si="20"/>
        <v>3985.56</v>
      </c>
      <c r="AP142" s="319">
        <f t="shared" si="20"/>
        <v>3985.56</v>
      </c>
      <c r="AQ142" s="319">
        <f t="shared" si="20"/>
        <v>3985.56</v>
      </c>
      <c r="AR142" s="295">
        <f t="shared" si="25"/>
        <v>47834.86</v>
      </c>
      <c r="AS142" s="319">
        <f t="shared" si="17"/>
        <v>4280.79</v>
      </c>
      <c r="AT142" s="319">
        <f t="shared" si="17"/>
        <v>4280.79</v>
      </c>
      <c r="AU142" s="319">
        <f t="shared" si="17"/>
        <v>4280.79</v>
      </c>
      <c r="AV142" s="319">
        <f t="shared" si="17"/>
        <v>4280.79</v>
      </c>
      <c r="AW142" s="319">
        <f t="shared" si="17"/>
        <v>4280.79</v>
      </c>
      <c r="AX142" s="319">
        <f t="shared" si="17"/>
        <v>4280.79</v>
      </c>
      <c r="AY142" s="319">
        <f t="shared" si="22"/>
        <v>4280.79</v>
      </c>
      <c r="AZ142" s="319">
        <f t="shared" si="22"/>
        <v>4280.79</v>
      </c>
      <c r="BA142" s="319">
        <f t="shared" si="22"/>
        <v>4280.79</v>
      </c>
      <c r="BB142" s="319">
        <f t="shared" si="19"/>
        <v>4280.79</v>
      </c>
      <c r="BC142" s="319">
        <f t="shared" si="19"/>
        <v>4280.79</v>
      </c>
      <c r="BD142" s="319">
        <f t="shared" si="19"/>
        <v>4280.79</v>
      </c>
      <c r="BE142" s="295">
        <f t="shared" si="26"/>
        <v>51369.48</v>
      </c>
      <c r="BF142" s="319"/>
      <c r="BG142" s="319"/>
      <c r="BH142" s="319"/>
      <c r="BI142" s="319"/>
      <c r="BJ142" s="319"/>
      <c r="BK142" s="319"/>
      <c r="BL142" s="319"/>
      <c r="BM142" s="319"/>
      <c r="BN142" s="319"/>
      <c r="BO142" s="319"/>
      <c r="BP142" s="319"/>
      <c r="BQ142" s="319"/>
      <c r="BR142" s="319"/>
      <c r="BS142" s="319"/>
      <c r="BT142" s="319"/>
      <c r="BU142" s="319"/>
      <c r="BV142" s="319"/>
      <c r="BW142" s="319"/>
      <c r="BX142" s="319"/>
      <c r="BY142" s="319"/>
      <c r="BZ142" s="319"/>
      <c r="CA142" s="319"/>
      <c r="CB142" s="319"/>
      <c r="CC142" s="319"/>
      <c r="CD142" s="319"/>
      <c r="CE142" s="319"/>
    </row>
    <row r="143" spans="1:83" x14ac:dyDescent="0.3">
      <c r="A143" s="313" t="s">
        <v>541</v>
      </c>
      <c r="B143" s="304">
        <v>4.3800000000000006E-2</v>
      </c>
      <c r="C143" s="304">
        <v>3.7599999999999995E-2</v>
      </c>
      <c r="D143" s="348">
        <v>3.7100000000000001E-2</v>
      </c>
      <c r="E143" s="295">
        <v>316946.74</v>
      </c>
      <c r="F143" s="295">
        <v>316946.74</v>
      </c>
      <c r="G143" s="295">
        <v>316946.74</v>
      </c>
      <c r="H143" s="295">
        <v>316946.74</v>
      </c>
      <c r="I143" s="295">
        <v>316946.74</v>
      </c>
      <c r="J143" s="295">
        <v>316946.74</v>
      </c>
      <c r="K143" s="295">
        <v>316946.74</v>
      </c>
      <c r="L143" s="295">
        <v>316946.74</v>
      </c>
      <c r="M143" s="295">
        <v>316946.74</v>
      </c>
      <c r="N143" s="295">
        <v>316946.74</v>
      </c>
      <c r="O143" s="295">
        <v>316946.74</v>
      </c>
      <c r="P143" s="295">
        <v>316946.74</v>
      </c>
      <c r="Q143" s="295">
        <f t="shared" si="23"/>
        <v>3803360.8800000008</v>
      </c>
      <c r="R143" s="295">
        <v>316946.74</v>
      </c>
      <c r="S143" s="295">
        <v>316946.74</v>
      </c>
      <c r="T143" s="295">
        <v>316946.74</v>
      </c>
      <c r="U143" s="295">
        <v>316946.74</v>
      </c>
      <c r="V143" s="295">
        <v>316946.74</v>
      </c>
      <c r="W143" s="295">
        <v>316946.74</v>
      </c>
      <c r="X143" s="295">
        <v>316946.74</v>
      </c>
      <c r="Y143" s="295">
        <v>316946.74</v>
      </c>
      <c r="Z143" s="295">
        <v>316946.74</v>
      </c>
      <c r="AA143" s="295">
        <v>316946.74</v>
      </c>
      <c r="AB143" s="295">
        <v>316946.74</v>
      </c>
      <c r="AC143" s="295">
        <v>316946.74</v>
      </c>
      <c r="AD143" s="295">
        <f t="shared" si="24"/>
        <v>3803360.8800000008</v>
      </c>
      <c r="AE143" s="295"/>
      <c r="AF143" s="319">
        <v>1156.8599999999999</v>
      </c>
      <c r="AG143" s="319">
        <v>1156.8599999999999</v>
      </c>
      <c r="AH143" s="319">
        <v>1156.8599999999999</v>
      </c>
      <c r="AI143" s="319">
        <v>1156.8599999999999</v>
      </c>
      <c r="AJ143" s="319">
        <v>1156.8599999999999</v>
      </c>
      <c r="AK143" s="319">
        <v>1156.8599999999999</v>
      </c>
      <c r="AL143" s="319">
        <f t="shared" si="20"/>
        <v>1156.8599999999999</v>
      </c>
      <c r="AM143" s="319">
        <f t="shared" si="20"/>
        <v>1156.8599999999999</v>
      </c>
      <c r="AN143" s="319">
        <f t="shared" si="20"/>
        <v>1156.8599999999999</v>
      </c>
      <c r="AO143" s="319">
        <f t="shared" si="20"/>
        <v>1156.8599999999999</v>
      </c>
      <c r="AP143" s="319">
        <f t="shared" si="20"/>
        <v>1156.8599999999999</v>
      </c>
      <c r="AQ143" s="319">
        <f t="shared" si="20"/>
        <v>1156.8599999999999</v>
      </c>
      <c r="AR143" s="295">
        <f t="shared" si="25"/>
        <v>13882.320000000002</v>
      </c>
      <c r="AS143" s="319">
        <f t="shared" si="17"/>
        <v>979.89</v>
      </c>
      <c r="AT143" s="319">
        <f t="shared" si="17"/>
        <v>979.89</v>
      </c>
      <c r="AU143" s="319">
        <f t="shared" si="17"/>
        <v>979.89</v>
      </c>
      <c r="AV143" s="319">
        <f t="shared" si="17"/>
        <v>979.89</v>
      </c>
      <c r="AW143" s="319">
        <f t="shared" si="17"/>
        <v>979.89</v>
      </c>
      <c r="AX143" s="319">
        <f t="shared" si="17"/>
        <v>979.89</v>
      </c>
      <c r="AY143" s="319">
        <f t="shared" si="22"/>
        <v>979.89</v>
      </c>
      <c r="AZ143" s="319">
        <f t="shared" si="22"/>
        <v>979.89</v>
      </c>
      <c r="BA143" s="319">
        <f t="shared" si="22"/>
        <v>979.89</v>
      </c>
      <c r="BB143" s="319">
        <f t="shared" si="19"/>
        <v>979.89</v>
      </c>
      <c r="BC143" s="319">
        <f t="shared" si="19"/>
        <v>979.89</v>
      </c>
      <c r="BD143" s="319">
        <f t="shared" si="19"/>
        <v>979.89</v>
      </c>
      <c r="BE143" s="295">
        <f t="shared" si="26"/>
        <v>11758.679999999998</v>
      </c>
      <c r="BF143" s="319"/>
      <c r="BG143" s="319"/>
      <c r="BH143" s="319"/>
      <c r="BI143" s="319"/>
      <c r="BJ143" s="319"/>
      <c r="BK143" s="319"/>
      <c r="BL143" s="319"/>
      <c r="BM143" s="319"/>
      <c r="BN143" s="319"/>
      <c r="BO143" s="319"/>
      <c r="BP143" s="319"/>
      <c r="BQ143" s="319"/>
      <c r="BR143" s="319"/>
      <c r="BS143" s="319"/>
      <c r="BT143" s="319"/>
      <c r="BU143" s="319"/>
      <c r="BV143" s="319"/>
      <c r="BW143" s="319"/>
      <c r="BX143" s="319"/>
      <c r="BY143" s="319"/>
      <c r="BZ143" s="319"/>
      <c r="CA143" s="319"/>
      <c r="CB143" s="319"/>
      <c r="CC143" s="319"/>
      <c r="CD143" s="319"/>
      <c r="CE143" s="319"/>
    </row>
    <row r="144" spans="1:83" x14ac:dyDescent="0.3">
      <c r="A144" s="313" t="s">
        <v>542</v>
      </c>
      <c r="B144" s="304">
        <v>3.85E-2</v>
      </c>
      <c r="C144" s="304">
        <v>3.3300000000000003E-2</v>
      </c>
      <c r="D144" s="348">
        <v>3.2899999999999999E-2</v>
      </c>
      <c r="E144" s="295">
        <v>234509.13</v>
      </c>
      <c r="F144" s="295">
        <v>234509.13</v>
      </c>
      <c r="G144" s="295">
        <v>234509.13</v>
      </c>
      <c r="H144" s="295">
        <v>234509.13</v>
      </c>
      <c r="I144" s="295">
        <v>234509.13</v>
      </c>
      <c r="J144" s="295">
        <v>234509.13</v>
      </c>
      <c r="K144" s="295">
        <v>234509.13</v>
      </c>
      <c r="L144" s="295">
        <v>234509.13</v>
      </c>
      <c r="M144" s="295">
        <v>234509.13</v>
      </c>
      <c r="N144" s="295">
        <v>234509.13</v>
      </c>
      <c r="O144" s="295">
        <v>234509.13</v>
      </c>
      <c r="P144" s="295">
        <v>234509.13</v>
      </c>
      <c r="Q144" s="295">
        <f t="shared" si="23"/>
        <v>2814109.5599999991</v>
      </c>
      <c r="R144" s="295">
        <v>234509.13</v>
      </c>
      <c r="S144" s="295">
        <v>622009.13</v>
      </c>
      <c r="T144" s="295">
        <v>1009509.13</v>
      </c>
      <c r="U144" s="295">
        <v>1009509.13</v>
      </c>
      <c r="V144" s="295">
        <v>1009509.13</v>
      </c>
      <c r="W144" s="295">
        <v>1009509.13</v>
      </c>
      <c r="X144" s="295">
        <v>1009509.13</v>
      </c>
      <c r="Y144" s="295">
        <v>1009509.13</v>
      </c>
      <c r="Z144" s="295">
        <v>1009509.13</v>
      </c>
      <c r="AA144" s="295">
        <v>1009509.13</v>
      </c>
      <c r="AB144" s="295">
        <v>1009509.13</v>
      </c>
      <c r="AC144" s="295">
        <v>1009509.13</v>
      </c>
      <c r="AD144" s="295">
        <f t="shared" si="24"/>
        <v>10951609.560000002</v>
      </c>
      <c r="AE144" s="295"/>
      <c r="AF144" s="319">
        <v>752.39</v>
      </c>
      <c r="AG144" s="319">
        <v>752.39</v>
      </c>
      <c r="AH144" s="319">
        <v>752.39</v>
      </c>
      <c r="AI144" s="319">
        <v>752.39</v>
      </c>
      <c r="AJ144" s="319">
        <v>752.39</v>
      </c>
      <c r="AK144" s="319">
        <v>752.39</v>
      </c>
      <c r="AL144" s="319">
        <f t="shared" si="20"/>
        <v>752.38</v>
      </c>
      <c r="AM144" s="319">
        <f t="shared" si="20"/>
        <v>752.38</v>
      </c>
      <c r="AN144" s="319">
        <f t="shared" si="20"/>
        <v>752.38</v>
      </c>
      <c r="AO144" s="319">
        <f t="shared" si="20"/>
        <v>752.38</v>
      </c>
      <c r="AP144" s="319">
        <f t="shared" si="20"/>
        <v>752.38</v>
      </c>
      <c r="AQ144" s="319">
        <f t="shared" si="20"/>
        <v>752.38</v>
      </c>
      <c r="AR144" s="295">
        <f t="shared" si="25"/>
        <v>9028.619999999999</v>
      </c>
      <c r="AS144" s="319">
        <f t="shared" si="17"/>
        <v>642.95000000000005</v>
      </c>
      <c r="AT144" s="319">
        <f t="shared" si="17"/>
        <v>1705.34</v>
      </c>
      <c r="AU144" s="319">
        <f t="shared" si="17"/>
        <v>2767.74</v>
      </c>
      <c r="AV144" s="319">
        <f t="shared" si="17"/>
        <v>2767.74</v>
      </c>
      <c r="AW144" s="319">
        <f t="shared" si="17"/>
        <v>2767.74</v>
      </c>
      <c r="AX144" s="319">
        <f t="shared" si="17"/>
        <v>2767.74</v>
      </c>
      <c r="AY144" s="319">
        <f t="shared" si="22"/>
        <v>2767.74</v>
      </c>
      <c r="AZ144" s="319">
        <f t="shared" si="22"/>
        <v>2767.74</v>
      </c>
      <c r="BA144" s="319">
        <f t="shared" si="22"/>
        <v>2767.74</v>
      </c>
      <c r="BB144" s="319">
        <f t="shared" si="19"/>
        <v>2767.74</v>
      </c>
      <c r="BC144" s="319">
        <f t="shared" si="19"/>
        <v>2767.74</v>
      </c>
      <c r="BD144" s="319">
        <f t="shared" si="19"/>
        <v>2767.74</v>
      </c>
      <c r="BE144" s="295">
        <f t="shared" si="26"/>
        <v>30025.689999999988</v>
      </c>
      <c r="BF144" s="319"/>
      <c r="BG144" s="319"/>
      <c r="BH144" s="319"/>
      <c r="BI144" s="319"/>
      <c r="BJ144" s="319"/>
      <c r="BK144" s="319"/>
      <c r="BL144" s="319"/>
      <c r="BM144" s="319"/>
      <c r="BN144" s="319"/>
      <c r="BO144" s="319"/>
      <c r="BP144" s="319"/>
      <c r="BQ144" s="319"/>
      <c r="BR144" s="319"/>
      <c r="BS144" s="319"/>
      <c r="BT144" s="319"/>
      <c r="BU144" s="319"/>
      <c r="BV144" s="319"/>
      <c r="BW144" s="319"/>
      <c r="BX144" s="319"/>
      <c r="BY144" s="319"/>
      <c r="BZ144" s="319"/>
      <c r="CA144" s="319"/>
      <c r="CB144" s="319"/>
      <c r="CC144" s="319"/>
      <c r="CD144" s="319"/>
      <c r="CE144" s="319"/>
    </row>
    <row r="145" spans="1:83" x14ac:dyDescent="0.3">
      <c r="A145" s="313" t="s">
        <v>543</v>
      </c>
      <c r="B145" s="304">
        <v>0</v>
      </c>
      <c r="C145" s="304">
        <v>0</v>
      </c>
      <c r="D145" s="304">
        <v>0</v>
      </c>
      <c r="E145" s="295">
        <v>96395.56</v>
      </c>
      <c r="F145" s="295">
        <v>96395.56</v>
      </c>
      <c r="G145" s="295">
        <v>96395.56</v>
      </c>
      <c r="H145" s="295">
        <v>96395.56</v>
      </c>
      <c r="I145" s="295">
        <v>96395.56</v>
      </c>
      <c r="J145" s="295">
        <v>96395.56</v>
      </c>
      <c r="K145" s="295">
        <v>96395.56</v>
      </c>
      <c r="L145" s="295">
        <v>96395.56</v>
      </c>
      <c r="M145" s="295">
        <v>96395.56</v>
      </c>
      <c r="N145" s="295">
        <v>96395.56</v>
      </c>
      <c r="O145" s="295">
        <v>96395.56</v>
      </c>
      <c r="P145" s="295">
        <v>96395.56</v>
      </c>
      <c r="Q145" s="295">
        <f t="shared" si="23"/>
        <v>1156746.7200000002</v>
      </c>
      <c r="R145" s="295">
        <v>96395.56</v>
      </c>
      <c r="S145" s="295">
        <v>96395.56</v>
      </c>
      <c r="T145" s="295">
        <v>96395.56</v>
      </c>
      <c r="U145" s="295">
        <v>96395.56</v>
      </c>
      <c r="V145" s="295">
        <v>96395.56</v>
      </c>
      <c r="W145" s="295">
        <v>96395.56</v>
      </c>
      <c r="X145" s="295">
        <v>96395.56</v>
      </c>
      <c r="Y145" s="295">
        <v>96395.56</v>
      </c>
      <c r="Z145" s="295">
        <v>96395.56</v>
      </c>
      <c r="AA145" s="295">
        <v>96395.56</v>
      </c>
      <c r="AB145" s="295">
        <v>96395.56</v>
      </c>
      <c r="AC145" s="295">
        <v>96395.56</v>
      </c>
      <c r="AD145" s="295">
        <f t="shared" si="24"/>
        <v>1156746.7200000002</v>
      </c>
      <c r="AE145" s="295"/>
      <c r="AF145" s="319">
        <v>0</v>
      </c>
      <c r="AG145" s="319">
        <v>0</v>
      </c>
      <c r="AH145" s="319">
        <v>0</v>
      </c>
      <c r="AI145" s="319">
        <v>0</v>
      </c>
      <c r="AJ145" s="319">
        <v>0</v>
      </c>
      <c r="AK145" s="319">
        <v>0</v>
      </c>
      <c r="AL145" s="319">
        <f t="shared" si="20"/>
        <v>0</v>
      </c>
      <c r="AM145" s="319">
        <f t="shared" si="20"/>
        <v>0</v>
      </c>
      <c r="AN145" s="319">
        <f t="shared" si="20"/>
        <v>0</v>
      </c>
      <c r="AO145" s="319">
        <f t="shared" si="20"/>
        <v>0</v>
      </c>
      <c r="AP145" s="319">
        <f t="shared" si="20"/>
        <v>0</v>
      </c>
      <c r="AQ145" s="319">
        <f t="shared" si="20"/>
        <v>0</v>
      </c>
      <c r="AR145" s="295">
        <f t="shared" si="25"/>
        <v>0</v>
      </c>
      <c r="AS145" s="319">
        <f t="shared" si="17"/>
        <v>0</v>
      </c>
      <c r="AT145" s="319">
        <f t="shared" si="17"/>
        <v>0</v>
      </c>
      <c r="AU145" s="319">
        <f t="shared" si="17"/>
        <v>0</v>
      </c>
      <c r="AV145" s="319">
        <f t="shared" si="17"/>
        <v>0</v>
      </c>
      <c r="AW145" s="319">
        <f t="shared" si="17"/>
        <v>0</v>
      </c>
      <c r="AX145" s="319">
        <f t="shared" si="17"/>
        <v>0</v>
      </c>
      <c r="AY145" s="319">
        <f t="shared" si="22"/>
        <v>0</v>
      </c>
      <c r="AZ145" s="319">
        <f t="shared" si="22"/>
        <v>0</v>
      </c>
      <c r="BA145" s="319">
        <f t="shared" si="22"/>
        <v>0</v>
      </c>
      <c r="BB145" s="319">
        <f t="shared" si="19"/>
        <v>0</v>
      </c>
      <c r="BC145" s="319">
        <f t="shared" si="19"/>
        <v>0</v>
      </c>
      <c r="BD145" s="319">
        <f t="shared" si="19"/>
        <v>0</v>
      </c>
      <c r="BE145" s="295">
        <f t="shared" si="26"/>
        <v>0</v>
      </c>
      <c r="BF145" s="319"/>
      <c r="BG145" s="319"/>
      <c r="BH145" s="319"/>
      <c r="BI145" s="319"/>
      <c r="BJ145" s="319"/>
      <c r="BK145" s="319"/>
      <c r="BL145" s="319"/>
      <c r="BM145" s="319"/>
      <c r="BN145" s="319"/>
      <c r="BO145" s="319"/>
      <c r="BP145" s="319"/>
      <c r="BQ145" s="319"/>
      <c r="BR145" s="319"/>
      <c r="BS145" s="319"/>
      <c r="BT145" s="319"/>
      <c r="BU145" s="319"/>
      <c r="BV145" s="319"/>
      <c r="BW145" s="319"/>
      <c r="BX145" s="319"/>
      <c r="BY145" s="319"/>
      <c r="BZ145" s="319"/>
      <c r="CA145" s="319"/>
      <c r="CB145" s="319"/>
      <c r="CC145" s="319"/>
      <c r="CD145" s="319"/>
      <c r="CE145" s="319"/>
    </row>
    <row r="146" spans="1:83" x14ac:dyDescent="0.3">
      <c r="A146" s="313" t="s">
        <v>544</v>
      </c>
      <c r="B146" s="304">
        <v>0</v>
      </c>
      <c r="C146" s="304">
        <v>0</v>
      </c>
      <c r="D146" s="304">
        <v>0</v>
      </c>
      <c r="E146" s="295">
        <v>0</v>
      </c>
      <c r="F146" s="295">
        <v>0</v>
      </c>
      <c r="G146" s="295">
        <v>0</v>
      </c>
      <c r="H146" s="295">
        <v>81035.100000000006</v>
      </c>
      <c r="I146" s="295">
        <v>162070.19</v>
      </c>
      <c r="J146" s="295">
        <v>162070.19</v>
      </c>
      <c r="K146" s="295">
        <v>162070.19</v>
      </c>
      <c r="L146" s="295">
        <v>162070.19</v>
      </c>
      <c r="M146" s="295">
        <v>162070.19</v>
      </c>
      <c r="N146" s="295">
        <v>162070.19</v>
      </c>
      <c r="O146" s="295">
        <v>162070.19</v>
      </c>
      <c r="P146" s="295">
        <v>162070.19</v>
      </c>
      <c r="Q146" s="295">
        <f t="shared" si="23"/>
        <v>1377596.6199999996</v>
      </c>
      <c r="R146" s="295">
        <v>162070.19</v>
      </c>
      <c r="S146" s="295">
        <v>162070.19</v>
      </c>
      <c r="T146" s="295">
        <v>162070.19</v>
      </c>
      <c r="U146" s="295">
        <v>162070.19</v>
      </c>
      <c r="V146" s="295">
        <v>162070.19</v>
      </c>
      <c r="W146" s="295">
        <v>162070.19</v>
      </c>
      <c r="X146" s="295">
        <v>162070.19</v>
      </c>
      <c r="Y146" s="295">
        <v>162070.19</v>
      </c>
      <c r="Z146" s="295">
        <v>162070.19</v>
      </c>
      <c r="AA146" s="295">
        <v>162070.19</v>
      </c>
      <c r="AB146" s="295">
        <v>162070.19</v>
      </c>
      <c r="AC146" s="295">
        <v>162070.19</v>
      </c>
      <c r="AD146" s="295">
        <f t="shared" si="24"/>
        <v>1944842.2799999996</v>
      </c>
      <c r="AE146" s="295"/>
      <c r="AF146" s="319">
        <v>0</v>
      </c>
      <c r="AG146" s="319">
        <v>0</v>
      </c>
      <c r="AH146" s="319">
        <v>0</v>
      </c>
      <c r="AI146" s="319">
        <v>0</v>
      </c>
      <c r="AJ146" s="319">
        <v>0</v>
      </c>
      <c r="AK146" s="319">
        <v>0</v>
      </c>
      <c r="AL146" s="319">
        <f t="shared" si="20"/>
        <v>0</v>
      </c>
      <c r="AM146" s="319">
        <f t="shared" si="20"/>
        <v>0</v>
      </c>
      <c r="AN146" s="319">
        <f t="shared" si="20"/>
        <v>0</v>
      </c>
      <c r="AO146" s="319">
        <f t="shared" si="20"/>
        <v>0</v>
      </c>
      <c r="AP146" s="319">
        <f t="shared" si="20"/>
        <v>0</v>
      </c>
      <c r="AQ146" s="319">
        <f t="shared" si="20"/>
        <v>0</v>
      </c>
      <c r="AR146" s="295">
        <f t="shared" si="25"/>
        <v>0</v>
      </c>
      <c r="AS146" s="319">
        <f t="shared" si="17"/>
        <v>0</v>
      </c>
      <c r="AT146" s="319">
        <f t="shared" si="17"/>
        <v>0</v>
      </c>
      <c r="AU146" s="319">
        <f t="shared" si="17"/>
        <v>0</v>
      </c>
      <c r="AV146" s="319">
        <f t="shared" si="17"/>
        <v>0</v>
      </c>
      <c r="AW146" s="319">
        <f t="shared" si="17"/>
        <v>0</v>
      </c>
      <c r="AX146" s="319">
        <f t="shared" si="17"/>
        <v>0</v>
      </c>
      <c r="AY146" s="319">
        <f t="shared" si="22"/>
        <v>0</v>
      </c>
      <c r="AZ146" s="319">
        <f t="shared" si="22"/>
        <v>0</v>
      </c>
      <c r="BA146" s="319">
        <f t="shared" si="22"/>
        <v>0</v>
      </c>
      <c r="BB146" s="319">
        <f t="shared" si="19"/>
        <v>0</v>
      </c>
      <c r="BC146" s="319">
        <f t="shared" si="19"/>
        <v>0</v>
      </c>
      <c r="BD146" s="319">
        <f t="shared" si="19"/>
        <v>0</v>
      </c>
      <c r="BE146" s="295">
        <f t="shared" si="26"/>
        <v>0</v>
      </c>
      <c r="BF146" s="319"/>
      <c r="BG146" s="319"/>
      <c r="BH146" s="319"/>
      <c r="BI146" s="319"/>
      <c r="BJ146" s="319"/>
      <c r="BK146" s="319"/>
      <c r="BL146" s="319"/>
      <c r="BM146" s="319"/>
      <c r="BN146" s="319"/>
      <c r="BO146" s="319"/>
      <c r="BP146" s="319"/>
      <c r="BQ146" s="319"/>
      <c r="BR146" s="319"/>
      <c r="BS146" s="319"/>
      <c r="BT146" s="319"/>
      <c r="BU146" s="319"/>
      <c r="BV146" s="319"/>
      <c r="BW146" s="319"/>
      <c r="BX146" s="319"/>
      <c r="BY146" s="319"/>
      <c r="BZ146" s="319"/>
      <c r="CA146" s="319"/>
      <c r="CB146" s="319"/>
      <c r="CC146" s="319"/>
      <c r="CD146" s="319"/>
      <c r="CE146" s="319"/>
    </row>
    <row r="147" spans="1:83" x14ac:dyDescent="0.3">
      <c r="A147" s="313" t="s">
        <v>545</v>
      </c>
      <c r="B147" s="304">
        <v>0</v>
      </c>
      <c r="C147" s="304">
        <v>0</v>
      </c>
      <c r="D147" s="304">
        <v>0</v>
      </c>
      <c r="E147" s="295">
        <v>348244.31</v>
      </c>
      <c r="F147" s="295">
        <v>348244.31</v>
      </c>
      <c r="G147" s="295">
        <v>348244.31</v>
      </c>
      <c r="H147" s="295">
        <v>348244.31</v>
      </c>
      <c r="I147" s="295">
        <v>348244.31</v>
      </c>
      <c r="J147" s="295">
        <v>348244.31</v>
      </c>
      <c r="K147" s="295">
        <v>348244.31</v>
      </c>
      <c r="L147" s="295">
        <v>348244.31</v>
      </c>
      <c r="M147" s="295">
        <v>348244.31</v>
      </c>
      <c r="N147" s="295">
        <v>348244.31</v>
      </c>
      <c r="O147" s="295">
        <v>348244.31</v>
      </c>
      <c r="P147" s="295">
        <v>348244.31</v>
      </c>
      <c r="Q147" s="295">
        <f t="shared" si="23"/>
        <v>4178931.72</v>
      </c>
      <c r="R147" s="295">
        <v>348244.31</v>
      </c>
      <c r="S147" s="295">
        <v>348244.31</v>
      </c>
      <c r="T147" s="295">
        <v>348244.31</v>
      </c>
      <c r="U147" s="295">
        <v>348244.31</v>
      </c>
      <c r="V147" s="295">
        <v>348244.31</v>
      </c>
      <c r="W147" s="295">
        <v>348244.31</v>
      </c>
      <c r="X147" s="295">
        <v>348244.31</v>
      </c>
      <c r="Y147" s="295">
        <v>348244.31</v>
      </c>
      <c r="Z147" s="295">
        <v>348244.31</v>
      </c>
      <c r="AA147" s="295">
        <v>348244.31</v>
      </c>
      <c r="AB147" s="295">
        <v>348244.31</v>
      </c>
      <c r="AC147" s="295">
        <v>348244.31</v>
      </c>
      <c r="AD147" s="295">
        <f t="shared" si="24"/>
        <v>4178931.72</v>
      </c>
      <c r="AE147" s="295"/>
      <c r="AF147" s="319">
        <v>0</v>
      </c>
      <c r="AG147" s="319">
        <v>0</v>
      </c>
      <c r="AH147" s="319">
        <v>0</v>
      </c>
      <c r="AI147" s="319">
        <v>0</v>
      </c>
      <c r="AJ147" s="319">
        <v>0</v>
      </c>
      <c r="AK147" s="319">
        <v>0</v>
      </c>
      <c r="AL147" s="319">
        <f t="shared" si="20"/>
        <v>0</v>
      </c>
      <c r="AM147" s="319">
        <f t="shared" si="20"/>
        <v>0</v>
      </c>
      <c r="AN147" s="319">
        <f t="shared" si="20"/>
        <v>0</v>
      </c>
      <c r="AO147" s="319">
        <f t="shared" si="20"/>
        <v>0</v>
      </c>
      <c r="AP147" s="319">
        <f t="shared" si="20"/>
        <v>0</v>
      </c>
      <c r="AQ147" s="319">
        <f t="shared" si="20"/>
        <v>0</v>
      </c>
      <c r="AR147" s="295">
        <f t="shared" si="25"/>
        <v>0</v>
      </c>
      <c r="AS147" s="319">
        <f t="shared" si="17"/>
        <v>0</v>
      </c>
      <c r="AT147" s="319">
        <f t="shared" si="17"/>
        <v>0</v>
      </c>
      <c r="AU147" s="319">
        <f t="shared" si="17"/>
        <v>0</v>
      </c>
      <c r="AV147" s="319">
        <f t="shared" si="17"/>
        <v>0</v>
      </c>
      <c r="AW147" s="319">
        <f t="shared" si="17"/>
        <v>0</v>
      </c>
      <c r="AX147" s="319">
        <f t="shared" si="17"/>
        <v>0</v>
      </c>
      <c r="AY147" s="319">
        <f t="shared" si="22"/>
        <v>0</v>
      </c>
      <c r="AZ147" s="319">
        <f t="shared" si="22"/>
        <v>0</v>
      </c>
      <c r="BA147" s="319">
        <f t="shared" si="22"/>
        <v>0</v>
      </c>
      <c r="BB147" s="319">
        <f t="shared" si="19"/>
        <v>0</v>
      </c>
      <c r="BC147" s="319">
        <f t="shared" si="19"/>
        <v>0</v>
      </c>
      <c r="BD147" s="319">
        <f t="shared" si="19"/>
        <v>0</v>
      </c>
      <c r="BE147" s="295">
        <f t="shared" si="26"/>
        <v>0</v>
      </c>
      <c r="BF147" s="319"/>
      <c r="BG147" s="319"/>
      <c r="BH147" s="319"/>
      <c r="BI147" s="319"/>
      <c r="BJ147" s="319"/>
      <c r="BK147" s="319"/>
      <c r="BL147" s="319"/>
      <c r="BM147" s="319"/>
      <c r="BN147" s="319"/>
      <c r="BO147" s="319"/>
      <c r="BP147" s="319"/>
      <c r="BQ147" s="319"/>
      <c r="BR147" s="319"/>
      <c r="BS147" s="319"/>
      <c r="BT147" s="319"/>
      <c r="BU147" s="319"/>
      <c r="BV147" s="319"/>
      <c r="BW147" s="319"/>
      <c r="BX147" s="319"/>
      <c r="BY147" s="319"/>
      <c r="BZ147" s="319"/>
      <c r="CA147" s="319"/>
      <c r="CB147" s="319"/>
      <c r="CC147" s="319"/>
      <c r="CD147" s="319"/>
      <c r="CE147" s="319"/>
    </row>
    <row r="148" spans="1:83" x14ac:dyDescent="0.3">
      <c r="A148" s="313" t="s">
        <v>546</v>
      </c>
      <c r="B148" s="304">
        <v>2.6200000000000001E-2</v>
      </c>
      <c r="C148" s="304">
        <v>3.0300000000000001E-2</v>
      </c>
      <c r="D148" s="348">
        <v>2.7799999999999998E-2</v>
      </c>
      <c r="E148" s="295">
        <v>46904840.93</v>
      </c>
      <c r="F148" s="295">
        <v>46905915.149999999</v>
      </c>
      <c r="G148" s="295">
        <v>46906770.189999998</v>
      </c>
      <c r="H148" s="295">
        <v>46907457.729999997</v>
      </c>
      <c r="I148" s="295">
        <v>47296618.369999997</v>
      </c>
      <c r="J148" s="295">
        <v>47685779.009999998</v>
      </c>
      <c r="K148" s="295">
        <v>47706028.229999997</v>
      </c>
      <c r="L148" s="295">
        <v>47796477.449999996</v>
      </c>
      <c r="M148" s="295">
        <v>47866677.449999996</v>
      </c>
      <c r="N148" s="295">
        <v>47866677.449999996</v>
      </c>
      <c r="O148" s="295">
        <v>47866677.449999996</v>
      </c>
      <c r="P148" s="295">
        <v>47866677.449999996</v>
      </c>
      <c r="Q148" s="295">
        <f t="shared" si="23"/>
        <v>569576596.86000001</v>
      </c>
      <c r="R148" s="295">
        <v>47866677.449999996</v>
      </c>
      <c r="S148" s="295">
        <v>47866677.449999996</v>
      </c>
      <c r="T148" s="295">
        <v>47964177.449999996</v>
      </c>
      <c r="U148" s="295">
        <v>48159177.449999996</v>
      </c>
      <c r="V148" s="295">
        <v>48256677.449999996</v>
      </c>
      <c r="W148" s="295">
        <v>48256677.449999996</v>
      </c>
      <c r="X148" s="295">
        <v>48256677.449999996</v>
      </c>
      <c r="Y148" s="295">
        <v>48256677.449999996</v>
      </c>
      <c r="Z148" s="295">
        <v>48256677.449999996</v>
      </c>
      <c r="AA148" s="295">
        <v>48256677.449999996</v>
      </c>
      <c r="AB148" s="295">
        <v>48256677.449999996</v>
      </c>
      <c r="AC148" s="295">
        <v>48256677.449999996</v>
      </c>
      <c r="AD148" s="295">
        <f t="shared" si="24"/>
        <v>577910129.39999998</v>
      </c>
      <c r="AE148" s="295"/>
      <c r="AF148" s="319">
        <v>102408.9</v>
      </c>
      <c r="AG148" s="319">
        <v>102411.25</v>
      </c>
      <c r="AH148" s="319">
        <v>102413.11</v>
      </c>
      <c r="AI148" s="319">
        <v>102414.62</v>
      </c>
      <c r="AJ148" s="319">
        <v>103264.28</v>
      </c>
      <c r="AK148" s="319">
        <v>104113.95</v>
      </c>
      <c r="AL148" s="319">
        <f t="shared" si="20"/>
        <v>104158.16</v>
      </c>
      <c r="AM148" s="319">
        <f t="shared" si="20"/>
        <v>104355.64</v>
      </c>
      <c r="AN148" s="319">
        <f t="shared" si="20"/>
        <v>104508.91</v>
      </c>
      <c r="AO148" s="319">
        <f t="shared" si="20"/>
        <v>104508.91</v>
      </c>
      <c r="AP148" s="319">
        <f t="shared" si="20"/>
        <v>104508.91</v>
      </c>
      <c r="AQ148" s="319">
        <f t="shared" si="20"/>
        <v>104508.91</v>
      </c>
      <c r="AR148" s="295">
        <f t="shared" si="25"/>
        <v>1243575.55</v>
      </c>
      <c r="AS148" s="319">
        <f t="shared" ref="AS148:BA189" si="27">ROUND(R148*$D148/12,2)</f>
        <v>110891.14</v>
      </c>
      <c r="AT148" s="319">
        <f t="shared" si="27"/>
        <v>110891.14</v>
      </c>
      <c r="AU148" s="319">
        <f t="shared" si="27"/>
        <v>111117.01</v>
      </c>
      <c r="AV148" s="319">
        <f t="shared" si="27"/>
        <v>111568.76</v>
      </c>
      <c r="AW148" s="319">
        <f t="shared" si="27"/>
        <v>111794.64</v>
      </c>
      <c r="AX148" s="319">
        <f t="shared" si="27"/>
        <v>111794.64</v>
      </c>
      <c r="AY148" s="319">
        <f t="shared" si="22"/>
        <v>111794.64</v>
      </c>
      <c r="AZ148" s="319">
        <f t="shared" si="22"/>
        <v>111794.64</v>
      </c>
      <c r="BA148" s="319">
        <f t="shared" si="22"/>
        <v>111794.64</v>
      </c>
      <c r="BB148" s="319">
        <f t="shared" si="19"/>
        <v>111794.64</v>
      </c>
      <c r="BC148" s="319">
        <f t="shared" si="19"/>
        <v>111794.64</v>
      </c>
      <c r="BD148" s="319">
        <f t="shared" si="19"/>
        <v>111794.64</v>
      </c>
      <c r="BE148" s="295">
        <f t="shared" si="26"/>
        <v>1338825.1699999997</v>
      </c>
      <c r="BF148" s="319"/>
      <c r="BG148" s="319"/>
      <c r="BH148" s="319"/>
      <c r="BI148" s="319"/>
      <c r="BJ148" s="319"/>
      <c r="BK148" s="319"/>
      <c r="BL148" s="319"/>
      <c r="BM148" s="319"/>
      <c r="BN148" s="319"/>
      <c r="BO148" s="319"/>
      <c r="BP148" s="319"/>
      <c r="BQ148" s="319"/>
      <c r="BR148" s="319"/>
      <c r="BS148" s="319"/>
      <c r="BT148" s="319"/>
      <c r="BU148" s="319"/>
      <c r="BV148" s="319"/>
      <c r="BW148" s="319"/>
      <c r="BX148" s="319"/>
      <c r="BY148" s="319"/>
      <c r="BZ148" s="319"/>
      <c r="CA148" s="319"/>
      <c r="CB148" s="319"/>
      <c r="CC148" s="319"/>
      <c r="CD148" s="319"/>
      <c r="CE148" s="319"/>
    </row>
    <row r="149" spans="1:83" x14ac:dyDescent="0.3">
      <c r="A149" s="313" t="s">
        <v>547</v>
      </c>
      <c r="B149" s="304">
        <v>2.8299999999999999E-2</v>
      </c>
      <c r="C149" s="304">
        <v>2.92E-2</v>
      </c>
      <c r="D149" s="348">
        <v>2.58E-2</v>
      </c>
      <c r="E149" s="295">
        <v>1865718.2</v>
      </c>
      <c r="F149" s="295">
        <v>1865718.2</v>
      </c>
      <c r="G149" s="295">
        <v>1865718.2</v>
      </c>
      <c r="H149" s="295">
        <v>1865718.2</v>
      </c>
      <c r="I149" s="295">
        <v>1865718.2</v>
      </c>
      <c r="J149" s="295">
        <v>1865718.2</v>
      </c>
      <c r="K149" s="295">
        <v>1865718.2</v>
      </c>
      <c r="L149" s="295">
        <v>1865718.2</v>
      </c>
      <c r="M149" s="295">
        <v>1865718.2</v>
      </c>
      <c r="N149" s="295">
        <v>1865718.2</v>
      </c>
      <c r="O149" s="295">
        <v>1865718.2</v>
      </c>
      <c r="P149" s="295">
        <v>1865718.2</v>
      </c>
      <c r="Q149" s="295">
        <f t="shared" si="23"/>
        <v>22388618.399999995</v>
      </c>
      <c r="R149" s="295">
        <v>1865718.2</v>
      </c>
      <c r="S149" s="295">
        <v>1865718.2</v>
      </c>
      <c r="T149" s="295">
        <v>1865718.2</v>
      </c>
      <c r="U149" s="295">
        <v>1865718.2</v>
      </c>
      <c r="V149" s="295">
        <v>1865718.2</v>
      </c>
      <c r="W149" s="295">
        <v>1865718.2</v>
      </c>
      <c r="X149" s="295">
        <v>1865718.2</v>
      </c>
      <c r="Y149" s="295">
        <v>1865718.2</v>
      </c>
      <c r="Z149" s="295">
        <v>1865718.2</v>
      </c>
      <c r="AA149" s="295">
        <v>1865718.2</v>
      </c>
      <c r="AB149" s="295">
        <v>1865718.2</v>
      </c>
      <c r="AC149" s="295">
        <v>1865718.2</v>
      </c>
      <c r="AD149" s="295">
        <f t="shared" si="24"/>
        <v>22388618.399999995</v>
      </c>
      <c r="AE149" s="295"/>
      <c r="AF149" s="319">
        <v>4399.99</v>
      </c>
      <c r="AG149" s="319">
        <v>4399.99</v>
      </c>
      <c r="AH149" s="319">
        <v>4399.99</v>
      </c>
      <c r="AI149" s="319">
        <v>4399.99</v>
      </c>
      <c r="AJ149" s="319">
        <v>4399.99</v>
      </c>
      <c r="AK149" s="319">
        <v>4399.99</v>
      </c>
      <c r="AL149" s="319">
        <f t="shared" si="20"/>
        <v>4399.99</v>
      </c>
      <c r="AM149" s="319">
        <f t="shared" si="20"/>
        <v>4399.99</v>
      </c>
      <c r="AN149" s="319">
        <f t="shared" si="20"/>
        <v>4399.99</v>
      </c>
      <c r="AO149" s="319">
        <f t="shared" si="20"/>
        <v>4399.99</v>
      </c>
      <c r="AP149" s="319">
        <f t="shared" si="20"/>
        <v>4399.99</v>
      </c>
      <c r="AQ149" s="319">
        <f t="shared" si="20"/>
        <v>4399.99</v>
      </c>
      <c r="AR149" s="295">
        <f t="shared" si="25"/>
        <v>52799.879999999983</v>
      </c>
      <c r="AS149" s="319">
        <f t="shared" si="27"/>
        <v>4011.29</v>
      </c>
      <c r="AT149" s="319">
        <f t="shared" si="27"/>
        <v>4011.29</v>
      </c>
      <c r="AU149" s="319">
        <f t="shared" si="27"/>
        <v>4011.29</v>
      </c>
      <c r="AV149" s="319">
        <f t="shared" si="27"/>
        <v>4011.29</v>
      </c>
      <c r="AW149" s="319">
        <f t="shared" si="27"/>
        <v>4011.29</v>
      </c>
      <c r="AX149" s="319">
        <f t="shared" si="27"/>
        <v>4011.29</v>
      </c>
      <c r="AY149" s="319">
        <f t="shared" si="22"/>
        <v>4011.29</v>
      </c>
      <c r="AZ149" s="319">
        <f t="shared" si="22"/>
        <v>4011.29</v>
      </c>
      <c r="BA149" s="319">
        <f t="shared" si="22"/>
        <v>4011.29</v>
      </c>
      <c r="BB149" s="319">
        <f t="shared" si="19"/>
        <v>4011.29</v>
      </c>
      <c r="BC149" s="319">
        <f t="shared" si="19"/>
        <v>4011.29</v>
      </c>
      <c r="BD149" s="319">
        <f t="shared" si="19"/>
        <v>4011.29</v>
      </c>
      <c r="BE149" s="295">
        <f t="shared" si="26"/>
        <v>48135.48</v>
      </c>
      <c r="BF149" s="319"/>
      <c r="BG149" s="319"/>
      <c r="BH149" s="319"/>
      <c r="BI149" s="319"/>
      <c r="BJ149" s="319"/>
      <c r="BK149" s="319"/>
      <c r="BL149" s="319"/>
      <c r="BM149" s="319"/>
      <c r="BN149" s="319"/>
      <c r="BO149" s="319"/>
      <c r="BP149" s="319"/>
      <c r="BQ149" s="319"/>
      <c r="BR149" s="319"/>
      <c r="BS149" s="319"/>
      <c r="BT149" s="319"/>
      <c r="BU149" s="319"/>
      <c r="BV149" s="319"/>
      <c r="BW149" s="319"/>
      <c r="BX149" s="319"/>
      <c r="BY149" s="319"/>
      <c r="BZ149" s="319"/>
      <c r="CA149" s="319"/>
      <c r="CB149" s="319"/>
      <c r="CC149" s="319"/>
      <c r="CD149" s="319"/>
      <c r="CE149" s="319"/>
    </row>
    <row r="150" spans="1:83" x14ac:dyDescent="0.3">
      <c r="A150" s="313" t="s">
        <v>548</v>
      </c>
      <c r="B150" s="304">
        <v>3.78E-2</v>
      </c>
      <c r="C150" s="304">
        <v>4.3200000000000002E-2</v>
      </c>
      <c r="D150" s="348">
        <v>3.8300000000000001E-2</v>
      </c>
      <c r="E150" s="295">
        <v>1919015.13</v>
      </c>
      <c r="F150" s="295">
        <v>1919015.13</v>
      </c>
      <c r="G150" s="295">
        <v>1919015.13</v>
      </c>
      <c r="H150" s="295">
        <v>1919015.13</v>
      </c>
      <c r="I150" s="295">
        <v>1919015.13</v>
      </c>
      <c r="J150" s="295">
        <v>1919015.13</v>
      </c>
      <c r="K150" s="295">
        <v>1919015.13</v>
      </c>
      <c r="L150" s="295">
        <v>1919015.13</v>
      </c>
      <c r="M150" s="295">
        <v>1919015.13</v>
      </c>
      <c r="N150" s="295">
        <v>1919015.13</v>
      </c>
      <c r="O150" s="295">
        <v>1919015.13</v>
      </c>
      <c r="P150" s="295">
        <v>1919015.13</v>
      </c>
      <c r="Q150" s="295">
        <f t="shared" si="23"/>
        <v>23028181.559999991</v>
      </c>
      <c r="R150" s="295">
        <v>1919015.13</v>
      </c>
      <c r="S150" s="295">
        <v>1919015.13</v>
      </c>
      <c r="T150" s="295">
        <v>1919015.13</v>
      </c>
      <c r="U150" s="295">
        <v>1919015.13</v>
      </c>
      <c r="V150" s="295">
        <v>1919015.13</v>
      </c>
      <c r="W150" s="295">
        <v>1919015.13</v>
      </c>
      <c r="X150" s="295">
        <v>1919015.13</v>
      </c>
      <c r="Y150" s="295">
        <v>1919015.13</v>
      </c>
      <c r="Z150" s="295">
        <v>1919015.13</v>
      </c>
      <c r="AA150" s="295">
        <v>1919015.13</v>
      </c>
      <c r="AB150" s="295">
        <v>1919015.13</v>
      </c>
      <c r="AC150" s="295">
        <v>1919015.13</v>
      </c>
      <c r="AD150" s="295">
        <f t="shared" si="24"/>
        <v>23028181.559999991</v>
      </c>
      <c r="AE150" s="295"/>
      <c r="AF150" s="319">
        <v>6044.9</v>
      </c>
      <c r="AG150" s="319">
        <v>6044.9</v>
      </c>
      <c r="AH150" s="319">
        <v>6044.9</v>
      </c>
      <c r="AI150" s="319">
        <v>6044.9</v>
      </c>
      <c r="AJ150" s="319">
        <v>6044.9</v>
      </c>
      <c r="AK150" s="319">
        <v>6044.9</v>
      </c>
      <c r="AL150" s="319">
        <f t="shared" si="20"/>
        <v>6044.9</v>
      </c>
      <c r="AM150" s="319">
        <f t="shared" si="20"/>
        <v>6044.9</v>
      </c>
      <c r="AN150" s="319">
        <f t="shared" si="20"/>
        <v>6044.9</v>
      </c>
      <c r="AO150" s="319">
        <f t="shared" si="20"/>
        <v>6044.9</v>
      </c>
      <c r="AP150" s="319">
        <f t="shared" si="20"/>
        <v>6044.9</v>
      </c>
      <c r="AQ150" s="319">
        <f t="shared" si="20"/>
        <v>6044.9</v>
      </c>
      <c r="AR150" s="295">
        <f t="shared" si="25"/>
        <v>72538.8</v>
      </c>
      <c r="AS150" s="319">
        <f t="shared" si="27"/>
        <v>6124.86</v>
      </c>
      <c r="AT150" s="319">
        <f t="shared" si="27"/>
        <v>6124.86</v>
      </c>
      <c r="AU150" s="319">
        <f t="shared" si="27"/>
        <v>6124.86</v>
      </c>
      <c r="AV150" s="319">
        <f t="shared" si="27"/>
        <v>6124.86</v>
      </c>
      <c r="AW150" s="319">
        <f t="shared" si="27"/>
        <v>6124.86</v>
      </c>
      <c r="AX150" s="319">
        <f t="shared" si="27"/>
        <v>6124.86</v>
      </c>
      <c r="AY150" s="319">
        <f t="shared" si="22"/>
        <v>6124.86</v>
      </c>
      <c r="AZ150" s="319">
        <f t="shared" si="22"/>
        <v>6124.86</v>
      </c>
      <c r="BA150" s="319">
        <f t="shared" si="22"/>
        <v>6124.86</v>
      </c>
      <c r="BB150" s="319">
        <f t="shared" si="19"/>
        <v>6124.86</v>
      </c>
      <c r="BC150" s="319">
        <f t="shared" si="19"/>
        <v>6124.86</v>
      </c>
      <c r="BD150" s="319">
        <f t="shared" si="19"/>
        <v>6124.86</v>
      </c>
      <c r="BE150" s="295">
        <f t="shared" si="26"/>
        <v>73498.319999999992</v>
      </c>
      <c r="BF150" s="319"/>
      <c r="BG150" s="319"/>
      <c r="BH150" s="319"/>
      <c r="BI150" s="319"/>
      <c r="BJ150" s="319"/>
      <c r="BK150" s="319"/>
      <c r="BL150" s="319"/>
      <c r="BM150" s="319"/>
      <c r="BN150" s="319"/>
      <c r="BO150" s="319"/>
      <c r="BP150" s="319"/>
      <c r="BQ150" s="319"/>
      <c r="BR150" s="319"/>
      <c r="BS150" s="319"/>
      <c r="BT150" s="319"/>
      <c r="BU150" s="319"/>
      <c r="BV150" s="319"/>
      <c r="BW150" s="319"/>
      <c r="BX150" s="319"/>
      <c r="BY150" s="319"/>
      <c r="BZ150" s="319"/>
      <c r="CA150" s="319"/>
      <c r="CB150" s="319"/>
      <c r="CC150" s="319"/>
      <c r="CD150" s="319"/>
      <c r="CE150" s="319"/>
    </row>
    <row r="151" spans="1:83" x14ac:dyDescent="0.3">
      <c r="A151" s="313" t="s">
        <v>549</v>
      </c>
      <c r="B151" s="304">
        <v>3.7100000000000001E-2</v>
      </c>
      <c r="C151" s="304">
        <v>3.9399999999999998E-2</v>
      </c>
      <c r="D151" s="348">
        <v>3.5999999999999997E-2</v>
      </c>
      <c r="E151" s="295">
        <v>1131572.3700000001</v>
      </c>
      <c r="F151" s="295">
        <v>1133190.71</v>
      </c>
      <c r="G151" s="295">
        <v>1049739.8400000001</v>
      </c>
      <c r="H151" s="295">
        <v>966288.97</v>
      </c>
      <c r="I151" s="295">
        <v>966305.99</v>
      </c>
      <c r="J151" s="295">
        <v>966323.01</v>
      </c>
      <c r="K151" s="295">
        <v>966323.01</v>
      </c>
      <c r="L151" s="295">
        <v>966323.01</v>
      </c>
      <c r="M151" s="295">
        <v>966323.01</v>
      </c>
      <c r="N151" s="295">
        <v>966323.01</v>
      </c>
      <c r="O151" s="295">
        <v>966323.01</v>
      </c>
      <c r="P151" s="295">
        <v>966323.01</v>
      </c>
      <c r="Q151" s="295">
        <f t="shared" si="23"/>
        <v>12011358.949999999</v>
      </c>
      <c r="R151" s="295">
        <v>966323.01</v>
      </c>
      <c r="S151" s="295">
        <v>966323.01</v>
      </c>
      <c r="T151" s="295">
        <v>966323.01</v>
      </c>
      <c r="U151" s="295">
        <v>966323.01</v>
      </c>
      <c r="V151" s="295">
        <v>966323.01</v>
      </c>
      <c r="W151" s="295">
        <v>966323.01</v>
      </c>
      <c r="X151" s="295">
        <v>966323.01</v>
      </c>
      <c r="Y151" s="295">
        <v>966323.01</v>
      </c>
      <c r="Z151" s="295">
        <v>966323.01</v>
      </c>
      <c r="AA151" s="295">
        <v>966323.01</v>
      </c>
      <c r="AB151" s="295">
        <v>966323.01</v>
      </c>
      <c r="AC151" s="295">
        <v>966323.01</v>
      </c>
      <c r="AD151" s="295">
        <f t="shared" si="24"/>
        <v>11595876.119999999</v>
      </c>
      <c r="AE151" s="295"/>
      <c r="AF151" s="319">
        <v>3498.4500000000003</v>
      </c>
      <c r="AG151" s="319">
        <v>3503.45</v>
      </c>
      <c r="AH151" s="319">
        <v>3245.44</v>
      </c>
      <c r="AI151" s="319">
        <v>2987.45</v>
      </c>
      <c r="AJ151" s="319">
        <v>2987.5</v>
      </c>
      <c r="AK151" s="319">
        <v>2987.5499999999997</v>
      </c>
      <c r="AL151" s="319">
        <f t="shared" si="20"/>
        <v>2987.55</v>
      </c>
      <c r="AM151" s="319">
        <f t="shared" si="20"/>
        <v>2987.55</v>
      </c>
      <c r="AN151" s="319">
        <f t="shared" si="20"/>
        <v>2987.55</v>
      </c>
      <c r="AO151" s="319">
        <f t="shared" si="20"/>
        <v>2987.55</v>
      </c>
      <c r="AP151" s="319">
        <f t="shared" si="20"/>
        <v>2987.55</v>
      </c>
      <c r="AQ151" s="319">
        <f t="shared" si="20"/>
        <v>2987.55</v>
      </c>
      <c r="AR151" s="295">
        <f t="shared" si="25"/>
        <v>37135.14</v>
      </c>
      <c r="AS151" s="319">
        <f t="shared" si="27"/>
        <v>2898.97</v>
      </c>
      <c r="AT151" s="319">
        <f t="shared" si="27"/>
        <v>2898.97</v>
      </c>
      <c r="AU151" s="319">
        <f t="shared" si="27"/>
        <v>2898.97</v>
      </c>
      <c r="AV151" s="319">
        <f t="shared" si="27"/>
        <v>2898.97</v>
      </c>
      <c r="AW151" s="319">
        <f t="shared" si="27"/>
        <v>2898.97</v>
      </c>
      <c r="AX151" s="319">
        <f t="shared" si="27"/>
        <v>2898.97</v>
      </c>
      <c r="AY151" s="319">
        <f t="shared" si="22"/>
        <v>2898.97</v>
      </c>
      <c r="AZ151" s="319">
        <f t="shared" si="22"/>
        <v>2898.97</v>
      </c>
      <c r="BA151" s="319">
        <f t="shared" si="22"/>
        <v>2898.97</v>
      </c>
      <c r="BB151" s="319">
        <f t="shared" si="19"/>
        <v>2898.97</v>
      </c>
      <c r="BC151" s="319">
        <f t="shared" si="19"/>
        <v>2898.97</v>
      </c>
      <c r="BD151" s="319">
        <f t="shared" si="19"/>
        <v>2898.97</v>
      </c>
      <c r="BE151" s="295">
        <f t="shared" si="26"/>
        <v>34787.640000000007</v>
      </c>
      <c r="BF151" s="319"/>
      <c r="BG151" s="319"/>
      <c r="BH151" s="319"/>
      <c r="BI151" s="319"/>
      <c r="BJ151" s="319"/>
      <c r="BK151" s="319"/>
      <c r="BL151" s="319"/>
      <c r="BM151" s="319"/>
      <c r="BN151" s="319"/>
      <c r="BO151" s="319"/>
      <c r="BP151" s="319"/>
      <c r="BQ151" s="319"/>
      <c r="BR151" s="319"/>
      <c r="BS151" s="319"/>
      <c r="BT151" s="319"/>
      <c r="BU151" s="319"/>
      <c r="BV151" s="319"/>
      <c r="BW151" s="319"/>
      <c r="BX151" s="319"/>
      <c r="BY151" s="319"/>
      <c r="BZ151" s="319"/>
      <c r="CA151" s="319"/>
      <c r="CB151" s="319"/>
      <c r="CC151" s="319"/>
      <c r="CD151" s="319"/>
      <c r="CE151" s="319"/>
    </row>
    <row r="152" spans="1:83" x14ac:dyDescent="0.3">
      <c r="A152" s="313" t="s">
        <v>550</v>
      </c>
      <c r="B152" s="304">
        <v>4.07E-2</v>
      </c>
      <c r="C152" s="304">
        <v>4.3399999999999994E-2</v>
      </c>
      <c r="D152" s="348">
        <v>3.95E-2</v>
      </c>
      <c r="E152" s="295">
        <v>192814.02</v>
      </c>
      <c r="F152" s="295">
        <v>192814.02</v>
      </c>
      <c r="G152" s="295">
        <v>192814.02</v>
      </c>
      <c r="H152" s="295">
        <v>192814.02</v>
      </c>
      <c r="I152" s="295">
        <v>192814.02</v>
      </c>
      <c r="J152" s="295">
        <v>192814.02</v>
      </c>
      <c r="K152" s="295">
        <v>192814.02</v>
      </c>
      <c r="L152" s="295">
        <v>192814.02</v>
      </c>
      <c r="M152" s="295">
        <v>192814.02</v>
      </c>
      <c r="N152" s="295">
        <v>192814.02</v>
      </c>
      <c r="O152" s="295">
        <v>192814.02</v>
      </c>
      <c r="P152" s="295">
        <v>192814.02</v>
      </c>
      <c r="Q152" s="295">
        <f t="shared" si="23"/>
        <v>2313768.2399999998</v>
      </c>
      <c r="R152" s="295">
        <v>192814.02</v>
      </c>
      <c r="S152" s="295">
        <v>192814.02</v>
      </c>
      <c r="T152" s="295">
        <v>192814.02</v>
      </c>
      <c r="U152" s="295">
        <v>192814.02</v>
      </c>
      <c r="V152" s="295">
        <v>192814.02</v>
      </c>
      <c r="W152" s="295">
        <v>192814.02</v>
      </c>
      <c r="X152" s="295">
        <v>192814.02</v>
      </c>
      <c r="Y152" s="295">
        <v>192814.02</v>
      </c>
      <c r="Z152" s="295">
        <v>192814.02</v>
      </c>
      <c r="AA152" s="295">
        <v>192814.02</v>
      </c>
      <c r="AB152" s="295">
        <v>192814.02</v>
      </c>
      <c r="AC152" s="295">
        <v>192814.02</v>
      </c>
      <c r="AD152" s="295">
        <f t="shared" si="24"/>
        <v>2313768.2399999998</v>
      </c>
      <c r="AE152" s="295"/>
      <c r="AF152" s="319">
        <v>653.96</v>
      </c>
      <c r="AG152" s="319">
        <v>653.96</v>
      </c>
      <c r="AH152" s="319">
        <v>653.96</v>
      </c>
      <c r="AI152" s="319">
        <v>653.96</v>
      </c>
      <c r="AJ152" s="319">
        <v>653.96</v>
      </c>
      <c r="AK152" s="319">
        <v>653.96</v>
      </c>
      <c r="AL152" s="319">
        <f t="shared" si="20"/>
        <v>653.96</v>
      </c>
      <c r="AM152" s="319">
        <f t="shared" si="20"/>
        <v>653.96</v>
      </c>
      <c r="AN152" s="319">
        <f t="shared" si="20"/>
        <v>653.96</v>
      </c>
      <c r="AO152" s="319">
        <f t="shared" si="20"/>
        <v>653.96</v>
      </c>
      <c r="AP152" s="319">
        <f t="shared" si="20"/>
        <v>653.96</v>
      </c>
      <c r="AQ152" s="319">
        <f t="shared" si="20"/>
        <v>653.96</v>
      </c>
      <c r="AR152" s="295">
        <f t="shared" si="25"/>
        <v>7847.52</v>
      </c>
      <c r="AS152" s="319">
        <f t="shared" si="27"/>
        <v>634.67999999999995</v>
      </c>
      <c r="AT152" s="319">
        <f t="shared" si="27"/>
        <v>634.67999999999995</v>
      </c>
      <c r="AU152" s="319">
        <f t="shared" si="27"/>
        <v>634.67999999999995</v>
      </c>
      <c r="AV152" s="319">
        <f t="shared" si="27"/>
        <v>634.67999999999995</v>
      </c>
      <c r="AW152" s="319">
        <f t="shared" si="27"/>
        <v>634.67999999999995</v>
      </c>
      <c r="AX152" s="319">
        <f t="shared" si="27"/>
        <v>634.67999999999995</v>
      </c>
      <c r="AY152" s="319">
        <f t="shared" si="22"/>
        <v>634.67999999999995</v>
      </c>
      <c r="AZ152" s="319">
        <f t="shared" si="22"/>
        <v>634.67999999999995</v>
      </c>
      <c r="BA152" s="319">
        <f t="shared" si="22"/>
        <v>634.67999999999995</v>
      </c>
      <c r="BB152" s="319">
        <f t="shared" si="19"/>
        <v>634.67999999999995</v>
      </c>
      <c r="BC152" s="319">
        <f t="shared" si="19"/>
        <v>634.67999999999995</v>
      </c>
      <c r="BD152" s="319">
        <f t="shared" si="19"/>
        <v>634.67999999999995</v>
      </c>
      <c r="BE152" s="295">
        <f t="shared" si="26"/>
        <v>7616.1600000000008</v>
      </c>
      <c r="BF152" s="319"/>
      <c r="BG152" s="319"/>
      <c r="BH152" s="319"/>
      <c r="BI152" s="319"/>
      <c r="BJ152" s="319"/>
      <c r="BK152" s="319"/>
      <c r="BL152" s="319"/>
      <c r="BM152" s="319"/>
      <c r="BN152" s="319"/>
      <c r="BO152" s="319"/>
      <c r="BP152" s="319"/>
      <c r="BQ152" s="319"/>
      <c r="BR152" s="319"/>
      <c r="BS152" s="319"/>
      <c r="BT152" s="319"/>
      <c r="BU152" s="319"/>
      <c r="BV152" s="319"/>
      <c r="BW152" s="319"/>
      <c r="BX152" s="319"/>
      <c r="BY152" s="319"/>
      <c r="BZ152" s="319"/>
      <c r="CA152" s="319"/>
      <c r="CB152" s="319"/>
      <c r="CC152" s="319"/>
      <c r="CD152" s="319"/>
      <c r="CE152" s="319"/>
    </row>
    <row r="153" spans="1:83" x14ac:dyDescent="0.3">
      <c r="A153" s="313" t="s">
        <v>551</v>
      </c>
      <c r="B153" s="304">
        <v>3.9199999999999999E-2</v>
      </c>
      <c r="C153" s="304">
        <v>4.3300000000000005E-2</v>
      </c>
      <c r="D153" s="348">
        <v>3.9399999999999998E-2</v>
      </c>
      <c r="E153" s="295">
        <v>567512.06999999995</v>
      </c>
      <c r="F153" s="295">
        <v>567512.06999999995</v>
      </c>
      <c r="G153" s="295">
        <v>567512.06999999995</v>
      </c>
      <c r="H153" s="295">
        <v>561752.42000000004</v>
      </c>
      <c r="I153" s="295">
        <v>555992.76</v>
      </c>
      <c r="J153" s="295">
        <v>555992.76</v>
      </c>
      <c r="K153" s="295">
        <v>555992.76</v>
      </c>
      <c r="L153" s="295">
        <v>555992.76</v>
      </c>
      <c r="M153" s="295">
        <v>555992.76</v>
      </c>
      <c r="N153" s="295">
        <v>555992.76</v>
      </c>
      <c r="O153" s="295">
        <v>555992.76</v>
      </c>
      <c r="P153" s="295">
        <v>555992.76</v>
      </c>
      <c r="Q153" s="295">
        <f t="shared" si="23"/>
        <v>6712230.7099999981</v>
      </c>
      <c r="R153" s="295">
        <v>555992.76</v>
      </c>
      <c r="S153" s="295">
        <v>555992.76</v>
      </c>
      <c r="T153" s="295">
        <v>555992.76</v>
      </c>
      <c r="U153" s="295">
        <v>555992.76</v>
      </c>
      <c r="V153" s="295">
        <v>555992.76</v>
      </c>
      <c r="W153" s="295">
        <v>555992.76</v>
      </c>
      <c r="X153" s="295">
        <v>555992.76</v>
      </c>
      <c r="Y153" s="295">
        <v>555992.76</v>
      </c>
      <c r="Z153" s="295">
        <v>555992.76</v>
      </c>
      <c r="AA153" s="295">
        <v>555992.76</v>
      </c>
      <c r="AB153" s="295">
        <v>555992.76</v>
      </c>
      <c r="AC153" s="295">
        <v>555992.76</v>
      </c>
      <c r="AD153" s="295">
        <f t="shared" si="24"/>
        <v>6671913.1199999982</v>
      </c>
      <c r="AE153" s="295"/>
      <c r="AF153" s="319">
        <v>1853.87</v>
      </c>
      <c r="AG153" s="319">
        <v>1853.87</v>
      </c>
      <c r="AH153" s="319">
        <v>1853.87</v>
      </c>
      <c r="AI153" s="319">
        <v>1835.06</v>
      </c>
      <c r="AJ153" s="319">
        <v>1816.25</v>
      </c>
      <c r="AK153" s="319">
        <v>1816.25</v>
      </c>
      <c r="AL153" s="319">
        <f t="shared" si="20"/>
        <v>1816.24</v>
      </c>
      <c r="AM153" s="319">
        <f t="shared" si="20"/>
        <v>1816.24</v>
      </c>
      <c r="AN153" s="319">
        <f t="shared" si="20"/>
        <v>1816.24</v>
      </c>
      <c r="AO153" s="319">
        <f t="shared" si="20"/>
        <v>1816.24</v>
      </c>
      <c r="AP153" s="319">
        <f t="shared" si="20"/>
        <v>1816.24</v>
      </c>
      <c r="AQ153" s="319">
        <f t="shared" si="20"/>
        <v>1816.24</v>
      </c>
      <c r="AR153" s="295">
        <f t="shared" si="25"/>
        <v>21926.610000000004</v>
      </c>
      <c r="AS153" s="319">
        <f t="shared" si="27"/>
        <v>1825.51</v>
      </c>
      <c r="AT153" s="319">
        <f t="shared" si="27"/>
        <v>1825.51</v>
      </c>
      <c r="AU153" s="319">
        <f t="shared" si="27"/>
        <v>1825.51</v>
      </c>
      <c r="AV153" s="319">
        <f t="shared" si="27"/>
        <v>1825.51</v>
      </c>
      <c r="AW153" s="319">
        <f t="shared" si="27"/>
        <v>1825.51</v>
      </c>
      <c r="AX153" s="319">
        <f t="shared" si="27"/>
        <v>1825.51</v>
      </c>
      <c r="AY153" s="319">
        <f t="shared" si="22"/>
        <v>1825.51</v>
      </c>
      <c r="AZ153" s="319">
        <f t="shared" si="22"/>
        <v>1825.51</v>
      </c>
      <c r="BA153" s="319">
        <f t="shared" si="22"/>
        <v>1825.51</v>
      </c>
      <c r="BB153" s="319">
        <f t="shared" si="19"/>
        <v>1825.51</v>
      </c>
      <c r="BC153" s="319">
        <f t="shared" si="19"/>
        <v>1825.51</v>
      </c>
      <c r="BD153" s="319">
        <f t="shared" si="19"/>
        <v>1825.51</v>
      </c>
      <c r="BE153" s="295">
        <f t="shared" si="26"/>
        <v>21906.119999999995</v>
      </c>
      <c r="BF153" s="319"/>
      <c r="BG153" s="319"/>
      <c r="BH153" s="319"/>
      <c r="BI153" s="319"/>
      <c r="BJ153" s="319"/>
      <c r="BK153" s="319"/>
      <c r="BL153" s="319"/>
      <c r="BM153" s="319"/>
      <c r="BN153" s="319"/>
      <c r="BO153" s="319"/>
      <c r="BP153" s="319"/>
      <c r="BQ153" s="319"/>
      <c r="BR153" s="319"/>
      <c r="BS153" s="319"/>
      <c r="BT153" s="319"/>
      <c r="BU153" s="319"/>
      <c r="BV153" s="319"/>
      <c r="BW153" s="319"/>
      <c r="BX153" s="319"/>
      <c r="BY153" s="319"/>
      <c r="BZ153" s="319"/>
      <c r="CA153" s="319"/>
      <c r="CB153" s="319"/>
      <c r="CC153" s="319"/>
      <c r="CD153" s="319"/>
      <c r="CE153" s="319"/>
    </row>
    <row r="154" spans="1:83" x14ac:dyDescent="0.3">
      <c r="A154" s="313" t="s">
        <v>552</v>
      </c>
      <c r="B154" s="304">
        <v>3.56E-2</v>
      </c>
      <c r="C154" s="304">
        <v>3.9699999999999999E-2</v>
      </c>
      <c r="D154" s="348">
        <v>3.4299999999999997E-2</v>
      </c>
      <c r="E154" s="295">
        <v>2012654.95</v>
      </c>
      <c r="F154" s="295">
        <v>2012654.95</v>
      </c>
      <c r="G154" s="295">
        <v>2012654.95</v>
      </c>
      <c r="H154" s="295">
        <v>2012654.95</v>
      </c>
      <c r="I154" s="295">
        <v>2012654.95</v>
      </c>
      <c r="J154" s="295">
        <v>2012654.95</v>
      </c>
      <c r="K154" s="295">
        <v>2012654.95</v>
      </c>
      <c r="L154" s="295">
        <v>2012654.95</v>
      </c>
      <c r="M154" s="295">
        <v>2012654.95</v>
      </c>
      <c r="N154" s="295">
        <v>2012654.95</v>
      </c>
      <c r="O154" s="295">
        <v>2012654.95</v>
      </c>
      <c r="P154" s="295">
        <v>2012654.95</v>
      </c>
      <c r="Q154" s="295">
        <f t="shared" si="23"/>
        <v>24151859.399999995</v>
      </c>
      <c r="R154" s="295">
        <v>2012654.95</v>
      </c>
      <c r="S154" s="295">
        <v>2012654.95</v>
      </c>
      <c r="T154" s="295">
        <v>2012654.95</v>
      </c>
      <c r="U154" s="295">
        <v>2012654.95</v>
      </c>
      <c r="V154" s="295">
        <v>2012654.95</v>
      </c>
      <c r="W154" s="295">
        <v>2012654.95</v>
      </c>
      <c r="X154" s="295">
        <v>2012654.95</v>
      </c>
      <c r="Y154" s="295">
        <v>2012654.95</v>
      </c>
      <c r="Z154" s="295">
        <v>2012654.95</v>
      </c>
      <c r="AA154" s="295">
        <v>2012654.95</v>
      </c>
      <c r="AB154" s="295">
        <v>2012654.95</v>
      </c>
      <c r="AC154" s="295">
        <v>2012654.95</v>
      </c>
      <c r="AD154" s="295">
        <f t="shared" si="24"/>
        <v>24151859.399999995</v>
      </c>
      <c r="AE154" s="295"/>
      <c r="AF154" s="319">
        <v>5970.87</v>
      </c>
      <c r="AG154" s="319">
        <v>5970.87</v>
      </c>
      <c r="AH154" s="319">
        <v>5970.87</v>
      </c>
      <c r="AI154" s="319">
        <v>5970.87</v>
      </c>
      <c r="AJ154" s="319">
        <v>5970.87</v>
      </c>
      <c r="AK154" s="319">
        <v>5970.87</v>
      </c>
      <c r="AL154" s="319">
        <f t="shared" si="20"/>
        <v>5970.88</v>
      </c>
      <c r="AM154" s="319">
        <f t="shared" si="20"/>
        <v>5970.88</v>
      </c>
      <c r="AN154" s="319">
        <f t="shared" si="20"/>
        <v>5970.88</v>
      </c>
      <c r="AO154" s="319">
        <f t="shared" ref="AO154:AQ217" si="28">ROUND(N154*$B154/12,2)</f>
        <v>5970.88</v>
      </c>
      <c r="AP154" s="319">
        <f t="shared" si="28"/>
        <v>5970.88</v>
      </c>
      <c r="AQ154" s="319">
        <f t="shared" si="28"/>
        <v>5970.88</v>
      </c>
      <c r="AR154" s="295">
        <f t="shared" si="25"/>
        <v>71650.5</v>
      </c>
      <c r="AS154" s="319">
        <f t="shared" si="27"/>
        <v>5752.84</v>
      </c>
      <c r="AT154" s="319">
        <f t="shared" si="27"/>
        <v>5752.84</v>
      </c>
      <c r="AU154" s="319">
        <f t="shared" si="27"/>
        <v>5752.84</v>
      </c>
      <c r="AV154" s="319">
        <f t="shared" si="27"/>
        <v>5752.84</v>
      </c>
      <c r="AW154" s="319">
        <f t="shared" si="27"/>
        <v>5752.84</v>
      </c>
      <c r="AX154" s="319">
        <f t="shared" si="27"/>
        <v>5752.84</v>
      </c>
      <c r="AY154" s="319">
        <f t="shared" si="22"/>
        <v>5752.84</v>
      </c>
      <c r="AZ154" s="319">
        <f t="shared" si="22"/>
        <v>5752.84</v>
      </c>
      <c r="BA154" s="319">
        <f t="shared" si="22"/>
        <v>5752.84</v>
      </c>
      <c r="BB154" s="319">
        <f t="shared" si="19"/>
        <v>5752.84</v>
      </c>
      <c r="BC154" s="319">
        <f t="shared" si="19"/>
        <v>5752.84</v>
      </c>
      <c r="BD154" s="319">
        <f t="shared" si="19"/>
        <v>5752.84</v>
      </c>
      <c r="BE154" s="295">
        <f t="shared" si="26"/>
        <v>69034.079999999987</v>
      </c>
      <c r="BF154" s="319"/>
      <c r="BG154" s="319"/>
      <c r="BH154" s="319"/>
      <c r="BI154" s="319"/>
      <c r="BJ154" s="319"/>
      <c r="BK154" s="319"/>
      <c r="BL154" s="319"/>
      <c r="BM154" s="319"/>
      <c r="BN154" s="319"/>
      <c r="BO154" s="319"/>
      <c r="BP154" s="319"/>
      <c r="BQ154" s="319"/>
      <c r="BR154" s="319"/>
      <c r="BS154" s="319"/>
      <c r="BT154" s="319"/>
      <c r="BU154" s="319"/>
      <c r="BV154" s="319"/>
      <c r="BW154" s="319"/>
      <c r="BX154" s="319"/>
      <c r="BY154" s="319"/>
      <c r="BZ154" s="319"/>
      <c r="CA154" s="319"/>
      <c r="CB154" s="319"/>
      <c r="CC154" s="319"/>
      <c r="CD154" s="319"/>
      <c r="CE154" s="319"/>
    </row>
    <row r="155" spans="1:83" x14ac:dyDescent="0.3">
      <c r="A155" s="313" t="s">
        <v>553</v>
      </c>
      <c r="B155" s="304">
        <v>2.64E-2</v>
      </c>
      <c r="C155" s="304">
        <v>2.7599999999999996E-2</v>
      </c>
      <c r="D155" s="348">
        <v>2.41E-2</v>
      </c>
      <c r="E155" s="295">
        <v>4660156.04</v>
      </c>
      <c r="F155" s="295">
        <v>4660156.04</v>
      </c>
      <c r="G155" s="295">
        <v>4660156.04</v>
      </c>
      <c r="H155" s="295">
        <v>4660156.04</v>
      </c>
      <c r="I155" s="295">
        <v>4660156.04</v>
      </c>
      <c r="J155" s="295">
        <v>4660156.04</v>
      </c>
      <c r="K155" s="295">
        <v>4660156.04</v>
      </c>
      <c r="L155" s="295">
        <v>4660156.04</v>
      </c>
      <c r="M155" s="295">
        <v>4660156.04</v>
      </c>
      <c r="N155" s="295">
        <v>4660156.04</v>
      </c>
      <c r="O155" s="295">
        <v>4660156.04</v>
      </c>
      <c r="P155" s="295">
        <v>4660156.04</v>
      </c>
      <c r="Q155" s="295">
        <f t="shared" si="23"/>
        <v>55921872.479999997</v>
      </c>
      <c r="R155" s="295">
        <v>4660156.04</v>
      </c>
      <c r="S155" s="295">
        <v>4660156.04</v>
      </c>
      <c r="T155" s="295">
        <v>4660156.04</v>
      </c>
      <c r="U155" s="295">
        <v>4660156.04</v>
      </c>
      <c r="V155" s="295">
        <v>4660156.04</v>
      </c>
      <c r="W155" s="295">
        <v>4660156.04</v>
      </c>
      <c r="X155" s="295">
        <v>4660156.04</v>
      </c>
      <c r="Y155" s="295">
        <v>4660156.04</v>
      </c>
      <c r="Z155" s="295">
        <v>4660156.04</v>
      </c>
      <c r="AA155" s="295">
        <v>4660156.04</v>
      </c>
      <c r="AB155" s="295">
        <v>4660156.04</v>
      </c>
      <c r="AC155" s="295">
        <v>4660156.04</v>
      </c>
      <c r="AD155" s="295">
        <f t="shared" si="24"/>
        <v>55921872.479999997</v>
      </c>
      <c r="AE155" s="295"/>
      <c r="AF155" s="319">
        <v>10252.34</v>
      </c>
      <c r="AG155" s="319">
        <v>10252.34</v>
      </c>
      <c r="AH155" s="319">
        <v>10252.34</v>
      </c>
      <c r="AI155" s="319">
        <v>10252.34</v>
      </c>
      <c r="AJ155" s="319">
        <v>10252.34</v>
      </c>
      <c r="AK155" s="319">
        <v>10252.34</v>
      </c>
      <c r="AL155" s="319">
        <f t="shared" ref="AL155:AQ218" si="29">ROUND(K155*$B155/12,2)</f>
        <v>10252.34</v>
      </c>
      <c r="AM155" s="319">
        <f t="shared" si="29"/>
        <v>10252.34</v>
      </c>
      <c r="AN155" s="319">
        <f t="shared" si="29"/>
        <v>10252.34</v>
      </c>
      <c r="AO155" s="319">
        <f t="shared" si="28"/>
        <v>10252.34</v>
      </c>
      <c r="AP155" s="319">
        <f t="shared" si="28"/>
        <v>10252.34</v>
      </c>
      <c r="AQ155" s="319">
        <f t="shared" si="28"/>
        <v>10252.34</v>
      </c>
      <c r="AR155" s="295">
        <f t="shared" si="25"/>
        <v>123028.07999999997</v>
      </c>
      <c r="AS155" s="319">
        <f t="shared" si="27"/>
        <v>9359.15</v>
      </c>
      <c r="AT155" s="319">
        <f t="shared" si="27"/>
        <v>9359.15</v>
      </c>
      <c r="AU155" s="319">
        <f t="shared" si="27"/>
        <v>9359.15</v>
      </c>
      <c r="AV155" s="319">
        <f t="shared" si="27"/>
        <v>9359.15</v>
      </c>
      <c r="AW155" s="319">
        <f t="shared" si="27"/>
        <v>9359.15</v>
      </c>
      <c r="AX155" s="319">
        <f t="shared" si="27"/>
        <v>9359.15</v>
      </c>
      <c r="AY155" s="319">
        <f t="shared" si="22"/>
        <v>9359.15</v>
      </c>
      <c r="AZ155" s="319">
        <f t="shared" si="22"/>
        <v>9359.15</v>
      </c>
      <c r="BA155" s="319">
        <f t="shared" si="22"/>
        <v>9359.15</v>
      </c>
      <c r="BB155" s="319">
        <f t="shared" si="19"/>
        <v>9359.15</v>
      </c>
      <c r="BC155" s="319">
        <f t="shared" si="19"/>
        <v>9359.15</v>
      </c>
      <c r="BD155" s="319">
        <f t="shared" si="19"/>
        <v>9359.15</v>
      </c>
      <c r="BE155" s="295">
        <f t="shared" si="26"/>
        <v>112309.79999999997</v>
      </c>
      <c r="BF155" s="319"/>
      <c r="BG155" s="319"/>
      <c r="BH155" s="319"/>
      <c r="BI155" s="319"/>
      <c r="BJ155" s="319"/>
      <c r="BK155" s="319"/>
      <c r="BL155" s="319"/>
      <c r="BM155" s="319"/>
      <c r="BN155" s="319"/>
      <c r="BO155" s="319"/>
      <c r="BP155" s="319"/>
      <c r="BQ155" s="319"/>
      <c r="BR155" s="319"/>
      <c r="BS155" s="319"/>
      <c r="BT155" s="319"/>
      <c r="BU155" s="319"/>
      <c r="BV155" s="319"/>
      <c r="BW155" s="319"/>
      <c r="BX155" s="319"/>
      <c r="BY155" s="319"/>
      <c r="BZ155" s="319"/>
      <c r="CA155" s="319"/>
      <c r="CB155" s="319"/>
      <c r="CC155" s="319"/>
      <c r="CD155" s="319"/>
      <c r="CE155" s="319"/>
    </row>
    <row r="156" spans="1:83" x14ac:dyDescent="0.3">
      <c r="A156" s="313" t="s">
        <v>554</v>
      </c>
      <c r="B156" s="304">
        <v>4.24E-2</v>
      </c>
      <c r="C156" s="304">
        <v>4.24E-2</v>
      </c>
      <c r="D156" s="304">
        <v>4.24E-2</v>
      </c>
      <c r="E156" s="295">
        <v>0</v>
      </c>
      <c r="F156" s="295">
        <v>0</v>
      </c>
      <c r="G156" s="295">
        <v>0</v>
      </c>
      <c r="H156" s="295">
        <v>428682.33</v>
      </c>
      <c r="I156" s="295">
        <v>858480.48</v>
      </c>
      <c r="J156" s="295">
        <v>860431.17</v>
      </c>
      <c r="K156" s="295">
        <v>861266.04</v>
      </c>
      <c r="L156" s="295">
        <v>861266.04</v>
      </c>
      <c r="M156" s="295">
        <v>861266.04</v>
      </c>
      <c r="N156" s="295">
        <v>861266.04</v>
      </c>
      <c r="O156" s="295">
        <v>861266.04</v>
      </c>
      <c r="P156" s="295">
        <v>861266.04</v>
      </c>
      <c r="Q156" s="295">
        <f t="shared" si="23"/>
        <v>7315190.2199999997</v>
      </c>
      <c r="R156" s="295">
        <v>861266.04</v>
      </c>
      <c r="S156" s="295">
        <v>861266.04</v>
      </c>
      <c r="T156" s="295">
        <v>861266.04</v>
      </c>
      <c r="U156" s="295">
        <v>861266.04</v>
      </c>
      <c r="V156" s="295">
        <v>861266.04</v>
      </c>
      <c r="W156" s="295">
        <v>861266.04</v>
      </c>
      <c r="X156" s="295">
        <v>861266.04</v>
      </c>
      <c r="Y156" s="295">
        <v>861266.04</v>
      </c>
      <c r="Z156" s="295">
        <v>861266.04</v>
      </c>
      <c r="AA156" s="295">
        <v>861266.04</v>
      </c>
      <c r="AB156" s="295">
        <v>861266.04</v>
      </c>
      <c r="AC156" s="295">
        <v>861266.04</v>
      </c>
      <c r="AD156" s="295">
        <f t="shared" si="24"/>
        <v>10335192.48</v>
      </c>
      <c r="AE156" s="295"/>
      <c r="AF156" s="319">
        <v>0</v>
      </c>
      <c r="AG156" s="319">
        <v>0</v>
      </c>
      <c r="AH156" s="319">
        <v>0</v>
      </c>
      <c r="AI156" s="319">
        <v>1514.68</v>
      </c>
      <c r="AJ156" s="319">
        <v>3033.2999999999997</v>
      </c>
      <c r="AK156" s="319">
        <v>3040.19</v>
      </c>
      <c r="AL156" s="319">
        <f t="shared" si="29"/>
        <v>3043.14</v>
      </c>
      <c r="AM156" s="319">
        <f t="shared" si="29"/>
        <v>3043.14</v>
      </c>
      <c r="AN156" s="319">
        <f t="shared" si="29"/>
        <v>3043.14</v>
      </c>
      <c r="AO156" s="319">
        <f t="shared" si="28"/>
        <v>3043.14</v>
      </c>
      <c r="AP156" s="319">
        <f t="shared" si="28"/>
        <v>3043.14</v>
      </c>
      <c r="AQ156" s="319">
        <f t="shared" si="28"/>
        <v>3043.14</v>
      </c>
      <c r="AR156" s="295">
        <f t="shared" si="25"/>
        <v>25847.01</v>
      </c>
      <c r="AS156" s="319">
        <f t="shared" si="27"/>
        <v>3043.14</v>
      </c>
      <c r="AT156" s="319">
        <f t="shared" si="27"/>
        <v>3043.14</v>
      </c>
      <c r="AU156" s="319">
        <f t="shared" si="27"/>
        <v>3043.14</v>
      </c>
      <c r="AV156" s="319">
        <f t="shared" si="27"/>
        <v>3043.14</v>
      </c>
      <c r="AW156" s="319">
        <f t="shared" si="27"/>
        <v>3043.14</v>
      </c>
      <c r="AX156" s="319">
        <f t="shared" si="27"/>
        <v>3043.14</v>
      </c>
      <c r="AY156" s="319">
        <f t="shared" si="22"/>
        <v>3043.14</v>
      </c>
      <c r="AZ156" s="319">
        <f t="shared" si="22"/>
        <v>3043.14</v>
      </c>
      <c r="BA156" s="319">
        <f t="shared" si="22"/>
        <v>3043.14</v>
      </c>
      <c r="BB156" s="319">
        <f t="shared" si="19"/>
        <v>3043.14</v>
      </c>
      <c r="BC156" s="319">
        <f t="shared" si="19"/>
        <v>3043.14</v>
      </c>
      <c r="BD156" s="319">
        <f t="shared" si="19"/>
        <v>3043.14</v>
      </c>
      <c r="BE156" s="295">
        <f t="shared" si="26"/>
        <v>36517.68</v>
      </c>
      <c r="BF156" s="319"/>
      <c r="BG156" s="319"/>
      <c r="BH156" s="319"/>
      <c r="BI156" s="319"/>
      <c r="BJ156" s="319"/>
      <c r="BK156" s="319"/>
      <c r="BL156" s="319"/>
      <c r="BM156" s="319"/>
      <c r="BN156" s="319"/>
      <c r="BO156" s="319"/>
      <c r="BP156" s="319"/>
      <c r="BQ156" s="319"/>
      <c r="BR156" s="319"/>
      <c r="BS156" s="319"/>
      <c r="BT156" s="319"/>
      <c r="BU156" s="319"/>
      <c r="BV156" s="319"/>
      <c r="BW156" s="319"/>
      <c r="BX156" s="319"/>
      <c r="BY156" s="319"/>
      <c r="BZ156" s="319"/>
      <c r="CA156" s="319"/>
      <c r="CB156" s="319"/>
      <c r="CC156" s="319"/>
      <c r="CD156" s="319"/>
      <c r="CE156" s="319"/>
    </row>
    <row r="157" spans="1:83" x14ac:dyDescent="0.3">
      <c r="A157" s="313" t="s">
        <v>555</v>
      </c>
      <c r="B157" s="304">
        <v>9.8799999999999999E-2</v>
      </c>
      <c r="C157" s="304">
        <v>0.19170000000000004</v>
      </c>
      <c r="D157" s="348">
        <v>0.1716</v>
      </c>
      <c r="E157" s="295">
        <v>291451.55</v>
      </c>
      <c r="F157" s="295">
        <v>291451.55</v>
      </c>
      <c r="G157" s="295">
        <v>291451.55</v>
      </c>
      <c r="H157" s="295">
        <v>291451.55</v>
      </c>
      <c r="I157" s="295">
        <v>291451.55</v>
      </c>
      <c r="J157" s="295">
        <v>291451.55</v>
      </c>
      <c r="K157" s="295">
        <v>291451.55</v>
      </c>
      <c r="L157" s="295">
        <v>291451.55</v>
      </c>
      <c r="M157" s="295">
        <v>291451.55</v>
      </c>
      <c r="N157" s="295">
        <v>291451.55</v>
      </c>
      <c r="O157" s="295">
        <v>291451.55</v>
      </c>
      <c r="P157" s="295">
        <v>291451.55</v>
      </c>
      <c r="Q157" s="295">
        <f t="shared" si="23"/>
        <v>3497418.5999999992</v>
      </c>
      <c r="R157" s="295">
        <v>291451.55</v>
      </c>
      <c r="S157" s="295">
        <v>291451.55</v>
      </c>
      <c r="T157" s="295">
        <v>291451.55</v>
      </c>
      <c r="U157" s="295">
        <v>291451.55</v>
      </c>
      <c r="V157" s="295">
        <v>291451.55</v>
      </c>
      <c r="W157" s="295">
        <v>291451.55</v>
      </c>
      <c r="X157" s="295">
        <v>291451.55</v>
      </c>
      <c r="Y157" s="295">
        <v>291451.55</v>
      </c>
      <c r="Z157" s="295">
        <v>291451.55</v>
      </c>
      <c r="AA157" s="295">
        <v>291451.55</v>
      </c>
      <c r="AB157" s="295">
        <v>291451.55</v>
      </c>
      <c r="AC157" s="295">
        <v>291451.55</v>
      </c>
      <c r="AD157" s="295">
        <f t="shared" si="24"/>
        <v>3497418.5999999992</v>
      </c>
      <c r="AE157" s="295"/>
      <c r="AF157" s="319">
        <v>2399.62</v>
      </c>
      <c r="AG157" s="319">
        <v>2399.62</v>
      </c>
      <c r="AH157" s="319">
        <v>2399.62</v>
      </c>
      <c r="AI157" s="319">
        <v>2399.62</v>
      </c>
      <c r="AJ157" s="319">
        <v>2399.62</v>
      </c>
      <c r="AK157" s="319">
        <v>2399.62</v>
      </c>
      <c r="AL157" s="319">
        <f t="shared" si="29"/>
        <v>2399.62</v>
      </c>
      <c r="AM157" s="319">
        <f t="shared" si="29"/>
        <v>2399.62</v>
      </c>
      <c r="AN157" s="319">
        <f t="shared" si="29"/>
        <v>2399.62</v>
      </c>
      <c r="AO157" s="319">
        <f t="shared" si="28"/>
        <v>2399.62</v>
      </c>
      <c r="AP157" s="319">
        <f t="shared" si="28"/>
        <v>2399.62</v>
      </c>
      <c r="AQ157" s="319">
        <f t="shared" si="28"/>
        <v>2399.62</v>
      </c>
      <c r="AR157" s="295">
        <f t="shared" si="25"/>
        <v>28795.439999999991</v>
      </c>
      <c r="AS157" s="319">
        <f t="shared" si="27"/>
        <v>4167.76</v>
      </c>
      <c r="AT157" s="319">
        <f t="shared" si="27"/>
        <v>4167.76</v>
      </c>
      <c r="AU157" s="319">
        <f t="shared" si="27"/>
        <v>4167.76</v>
      </c>
      <c r="AV157" s="319">
        <f t="shared" si="27"/>
        <v>4167.76</v>
      </c>
      <c r="AW157" s="319">
        <f t="shared" si="27"/>
        <v>4167.76</v>
      </c>
      <c r="AX157" s="319">
        <f t="shared" si="27"/>
        <v>4167.76</v>
      </c>
      <c r="AY157" s="319">
        <f t="shared" si="22"/>
        <v>4167.76</v>
      </c>
      <c r="AZ157" s="319">
        <f t="shared" si="22"/>
        <v>4167.76</v>
      </c>
      <c r="BA157" s="319">
        <f t="shared" si="22"/>
        <v>4167.76</v>
      </c>
      <c r="BB157" s="319">
        <f t="shared" si="19"/>
        <v>4167.76</v>
      </c>
      <c r="BC157" s="319">
        <f t="shared" si="19"/>
        <v>4167.76</v>
      </c>
      <c r="BD157" s="319">
        <f t="shared" si="19"/>
        <v>4167.76</v>
      </c>
      <c r="BE157" s="295">
        <f t="shared" si="26"/>
        <v>50013.120000000017</v>
      </c>
      <c r="BF157" s="319"/>
      <c r="BG157" s="319"/>
      <c r="BH157" s="319"/>
      <c r="BI157" s="319"/>
      <c r="BJ157" s="319"/>
      <c r="BK157" s="319"/>
      <c r="BL157" s="319"/>
      <c r="BM157" s="319"/>
      <c r="BN157" s="319"/>
      <c r="BO157" s="319"/>
      <c r="BP157" s="319"/>
      <c r="BQ157" s="319"/>
      <c r="BR157" s="319"/>
      <c r="BS157" s="319"/>
      <c r="BT157" s="319"/>
      <c r="BU157" s="319"/>
      <c r="BV157" s="319"/>
      <c r="BW157" s="319"/>
      <c r="BX157" s="319"/>
      <c r="BY157" s="319"/>
      <c r="BZ157" s="319"/>
      <c r="CA157" s="319"/>
      <c r="CB157" s="319"/>
      <c r="CC157" s="319"/>
      <c r="CD157" s="319"/>
      <c r="CE157" s="319"/>
    </row>
    <row r="158" spans="1:83" x14ac:dyDescent="0.3">
      <c r="A158" s="313" t="s">
        <v>556</v>
      </c>
      <c r="B158" s="304">
        <v>3.7100000000000001E-2</v>
      </c>
      <c r="C158" s="304">
        <v>4.1599999999999998E-2</v>
      </c>
      <c r="D158" s="348">
        <v>3.8899999999999997E-2</v>
      </c>
      <c r="E158" s="295">
        <v>2138790.6</v>
      </c>
      <c r="F158" s="295">
        <v>2138790.6</v>
      </c>
      <c r="G158" s="295">
        <v>2138790.6</v>
      </c>
      <c r="H158" s="295">
        <v>2138790.6</v>
      </c>
      <c r="I158" s="295">
        <v>2138790.6</v>
      </c>
      <c r="J158" s="295">
        <v>2138790.6</v>
      </c>
      <c r="K158" s="295">
        <v>2138790.6</v>
      </c>
      <c r="L158" s="295">
        <v>2138790.6</v>
      </c>
      <c r="M158" s="295">
        <v>2138790.6</v>
      </c>
      <c r="N158" s="295">
        <v>2138790.6</v>
      </c>
      <c r="O158" s="295">
        <v>2138790.6</v>
      </c>
      <c r="P158" s="295">
        <v>2138790.6</v>
      </c>
      <c r="Q158" s="295">
        <f t="shared" si="23"/>
        <v>25665487.200000007</v>
      </c>
      <c r="R158" s="295">
        <v>2138790.6</v>
      </c>
      <c r="S158" s="295">
        <v>2138790.6</v>
      </c>
      <c r="T158" s="295">
        <v>2138790.6</v>
      </c>
      <c r="U158" s="295">
        <v>2138790.6</v>
      </c>
      <c r="V158" s="295">
        <v>2162290.6</v>
      </c>
      <c r="W158" s="295">
        <v>2185790.6</v>
      </c>
      <c r="X158" s="295">
        <v>2185790.6</v>
      </c>
      <c r="Y158" s="295">
        <v>2185790.6</v>
      </c>
      <c r="Z158" s="295">
        <v>2185790.6</v>
      </c>
      <c r="AA158" s="295">
        <v>2185790.6</v>
      </c>
      <c r="AB158" s="295">
        <v>2209290.6</v>
      </c>
      <c r="AC158" s="295">
        <v>2232790.6</v>
      </c>
      <c r="AD158" s="295">
        <f t="shared" si="24"/>
        <v>26088487.200000007</v>
      </c>
      <c r="AE158" s="295"/>
      <c r="AF158" s="319">
        <v>6612.42</v>
      </c>
      <c r="AG158" s="319">
        <v>6612.42</v>
      </c>
      <c r="AH158" s="319">
        <v>6612.42</v>
      </c>
      <c r="AI158" s="319">
        <v>6612.42</v>
      </c>
      <c r="AJ158" s="319">
        <v>6612.42</v>
      </c>
      <c r="AK158" s="319">
        <v>6612.42</v>
      </c>
      <c r="AL158" s="319">
        <f t="shared" si="29"/>
        <v>6612.43</v>
      </c>
      <c r="AM158" s="319">
        <f t="shared" si="29"/>
        <v>6612.43</v>
      </c>
      <c r="AN158" s="319">
        <f t="shared" si="29"/>
        <v>6612.43</v>
      </c>
      <c r="AO158" s="319">
        <f t="shared" si="28"/>
        <v>6612.43</v>
      </c>
      <c r="AP158" s="319">
        <f t="shared" si="28"/>
        <v>6612.43</v>
      </c>
      <c r="AQ158" s="319">
        <f t="shared" si="28"/>
        <v>6612.43</v>
      </c>
      <c r="AR158" s="295">
        <f t="shared" si="25"/>
        <v>79349.099999999977</v>
      </c>
      <c r="AS158" s="319">
        <f t="shared" si="27"/>
        <v>6933.25</v>
      </c>
      <c r="AT158" s="319">
        <f t="shared" si="27"/>
        <v>6933.25</v>
      </c>
      <c r="AU158" s="319">
        <f t="shared" si="27"/>
        <v>6933.25</v>
      </c>
      <c r="AV158" s="319">
        <f t="shared" si="27"/>
        <v>6933.25</v>
      </c>
      <c r="AW158" s="319">
        <f t="shared" si="27"/>
        <v>7009.43</v>
      </c>
      <c r="AX158" s="319">
        <f t="shared" si="27"/>
        <v>7085.6</v>
      </c>
      <c r="AY158" s="319">
        <f t="shared" si="22"/>
        <v>7085.6</v>
      </c>
      <c r="AZ158" s="319">
        <f t="shared" si="22"/>
        <v>7085.6</v>
      </c>
      <c r="BA158" s="319">
        <f t="shared" si="22"/>
        <v>7085.6</v>
      </c>
      <c r="BB158" s="319">
        <f t="shared" si="19"/>
        <v>7085.6</v>
      </c>
      <c r="BC158" s="319">
        <f t="shared" si="19"/>
        <v>7161.78</v>
      </c>
      <c r="BD158" s="319">
        <f t="shared" si="19"/>
        <v>7237.96</v>
      </c>
      <c r="BE158" s="295">
        <f t="shared" si="26"/>
        <v>84570.17</v>
      </c>
      <c r="BF158" s="319"/>
      <c r="BG158" s="319"/>
      <c r="BH158" s="319"/>
      <c r="BI158" s="319"/>
      <c r="BJ158" s="319"/>
      <c r="BK158" s="319"/>
      <c r="BL158" s="319"/>
      <c r="BM158" s="319"/>
      <c r="BN158" s="319"/>
      <c r="BO158" s="319"/>
      <c r="BP158" s="319"/>
      <c r="BQ158" s="319"/>
      <c r="BR158" s="319"/>
      <c r="BS158" s="319"/>
      <c r="BT158" s="319"/>
      <c r="BU158" s="319"/>
      <c r="BV158" s="319"/>
      <c r="BW158" s="319"/>
      <c r="BX158" s="319"/>
      <c r="BY158" s="319"/>
      <c r="BZ158" s="319"/>
      <c r="CA158" s="319"/>
      <c r="CB158" s="319"/>
      <c r="CC158" s="319"/>
      <c r="CD158" s="319"/>
      <c r="CE158" s="319"/>
    </row>
    <row r="159" spans="1:83" x14ac:dyDescent="0.3">
      <c r="A159" s="313" t="s">
        <v>557</v>
      </c>
      <c r="B159" s="304">
        <v>3.7199999999999997E-2</v>
      </c>
      <c r="C159" s="304">
        <v>3.7900000000000003E-2</v>
      </c>
      <c r="D159" s="348">
        <v>3.5700000000000003E-2</v>
      </c>
      <c r="E159" s="295">
        <v>3653029.99</v>
      </c>
      <c r="F159" s="295">
        <v>3653029.99</v>
      </c>
      <c r="G159" s="295">
        <v>3653029.99</v>
      </c>
      <c r="H159" s="295">
        <v>3653029.99</v>
      </c>
      <c r="I159" s="295">
        <v>3653029.99</v>
      </c>
      <c r="J159" s="295">
        <v>3653029.99</v>
      </c>
      <c r="K159" s="295">
        <v>3653029.99</v>
      </c>
      <c r="L159" s="295">
        <v>3653029.99</v>
      </c>
      <c r="M159" s="295">
        <v>3653029.99</v>
      </c>
      <c r="N159" s="295">
        <v>3653029.99</v>
      </c>
      <c r="O159" s="295">
        <v>3653029.99</v>
      </c>
      <c r="P159" s="295">
        <v>3653029.99</v>
      </c>
      <c r="Q159" s="295">
        <f t="shared" si="23"/>
        <v>43836359.880000018</v>
      </c>
      <c r="R159" s="295">
        <v>3653029.99</v>
      </c>
      <c r="S159" s="295">
        <v>3653029.99</v>
      </c>
      <c r="T159" s="295">
        <v>3653029.99</v>
      </c>
      <c r="U159" s="295">
        <v>3653029.99</v>
      </c>
      <c r="V159" s="295">
        <v>3653029.99</v>
      </c>
      <c r="W159" s="295">
        <v>3653029.99</v>
      </c>
      <c r="X159" s="295">
        <v>3653029.99</v>
      </c>
      <c r="Y159" s="295">
        <v>3653029.99</v>
      </c>
      <c r="Z159" s="295">
        <v>3653029.99</v>
      </c>
      <c r="AA159" s="295">
        <v>3653029.99</v>
      </c>
      <c r="AB159" s="295">
        <v>3653029.99</v>
      </c>
      <c r="AC159" s="295">
        <v>3653029.99</v>
      </c>
      <c r="AD159" s="295">
        <f t="shared" si="24"/>
        <v>43836359.880000018</v>
      </c>
      <c r="AE159" s="295"/>
      <c r="AF159" s="319">
        <v>11324.390000000001</v>
      </c>
      <c r="AG159" s="319">
        <v>11324.390000000001</v>
      </c>
      <c r="AH159" s="319">
        <v>11324.390000000001</v>
      </c>
      <c r="AI159" s="319">
        <v>11324.390000000001</v>
      </c>
      <c r="AJ159" s="319">
        <v>11324.390000000001</v>
      </c>
      <c r="AK159" s="319">
        <v>11324.390000000001</v>
      </c>
      <c r="AL159" s="319">
        <f t="shared" si="29"/>
        <v>11324.39</v>
      </c>
      <c r="AM159" s="319">
        <f t="shared" si="29"/>
        <v>11324.39</v>
      </c>
      <c r="AN159" s="319">
        <f t="shared" si="29"/>
        <v>11324.39</v>
      </c>
      <c r="AO159" s="319">
        <f t="shared" si="28"/>
        <v>11324.39</v>
      </c>
      <c r="AP159" s="319">
        <f t="shared" si="28"/>
        <v>11324.39</v>
      </c>
      <c r="AQ159" s="319">
        <f t="shared" si="28"/>
        <v>11324.39</v>
      </c>
      <c r="AR159" s="295">
        <f t="shared" si="25"/>
        <v>135892.68</v>
      </c>
      <c r="AS159" s="319">
        <f t="shared" si="27"/>
        <v>10867.76</v>
      </c>
      <c r="AT159" s="319">
        <f t="shared" si="27"/>
        <v>10867.76</v>
      </c>
      <c r="AU159" s="319">
        <f t="shared" si="27"/>
        <v>10867.76</v>
      </c>
      <c r="AV159" s="319">
        <f t="shared" si="27"/>
        <v>10867.76</v>
      </c>
      <c r="AW159" s="319">
        <f t="shared" si="27"/>
        <v>10867.76</v>
      </c>
      <c r="AX159" s="319">
        <f t="shared" si="27"/>
        <v>10867.76</v>
      </c>
      <c r="AY159" s="319">
        <f t="shared" si="22"/>
        <v>10867.76</v>
      </c>
      <c r="AZ159" s="319">
        <f t="shared" si="22"/>
        <v>10867.76</v>
      </c>
      <c r="BA159" s="319">
        <f t="shared" si="22"/>
        <v>10867.76</v>
      </c>
      <c r="BB159" s="319">
        <f t="shared" si="19"/>
        <v>10867.76</v>
      </c>
      <c r="BC159" s="319">
        <f t="shared" si="19"/>
        <v>10867.76</v>
      </c>
      <c r="BD159" s="319">
        <f t="shared" si="19"/>
        <v>10867.76</v>
      </c>
      <c r="BE159" s="295">
        <f t="shared" si="26"/>
        <v>130413.11999999998</v>
      </c>
      <c r="BF159" s="319"/>
      <c r="BG159" s="319"/>
      <c r="BH159" s="319"/>
      <c r="BI159" s="319"/>
      <c r="BJ159" s="319"/>
      <c r="BK159" s="319"/>
      <c r="BL159" s="319"/>
      <c r="BM159" s="319"/>
      <c r="BN159" s="319"/>
      <c r="BO159" s="319"/>
      <c r="BP159" s="319"/>
      <c r="BQ159" s="319"/>
      <c r="BR159" s="319"/>
      <c r="BS159" s="319"/>
      <c r="BT159" s="319"/>
      <c r="BU159" s="319"/>
      <c r="BV159" s="319"/>
      <c r="BW159" s="319"/>
      <c r="BX159" s="319"/>
      <c r="BY159" s="319"/>
      <c r="BZ159" s="319"/>
      <c r="CA159" s="319"/>
      <c r="CB159" s="319"/>
      <c r="CC159" s="319"/>
      <c r="CD159" s="319"/>
      <c r="CE159" s="319"/>
    </row>
    <row r="160" spans="1:83" x14ac:dyDescent="0.3">
      <c r="A160" s="313" t="s">
        <v>558</v>
      </c>
      <c r="B160" s="304">
        <v>3.7699999999999997E-2</v>
      </c>
      <c r="C160" s="304">
        <v>3.8700000000000005E-2</v>
      </c>
      <c r="D160" s="348">
        <v>3.61E-2</v>
      </c>
      <c r="E160" s="295">
        <v>3740231.32</v>
      </c>
      <c r="F160" s="295">
        <v>3740231.32</v>
      </c>
      <c r="G160" s="295">
        <v>3740231.32</v>
      </c>
      <c r="H160" s="295">
        <v>3740231.32</v>
      </c>
      <c r="I160" s="295">
        <v>3740231.32</v>
      </c>
      <c r="J160" s="295">
        <v>3740231.32</v>
      </c>
      <c r="K160" s="295">
        <v>3740231.32</v>
      </c>
      <c r="L160" s="295">
        <v>3740231.32</v>
      </c>
      <c r="M160" s="295">
        <v>3740231.32</v>
      </c>
      <c r="N160" s="295">
        <v>3740231.32</v>
      </c>
      <c r="O160" s="295">
        <v>3740231.32</v>
      </c>
      <c r="P160" s="295">
        <v>3740231.32</v>
      </c>
      <c r="Q160" s="295">
        <f t="shared" si="23"/>
        <v>44882775.839999996</v>
      </c>
      <c r="R160" s="295">
        <v>3740231.32</v>
      </c>
      <c r="S160" s="295">
        <v>3740231.32</v>
      </c>
      <c r="T160" s="295">
        <v>3740231.32</v>
      </c>
      <c r="U160" s="295">
        <v>3740231.32</v>
      </c>
      <c r="V160" s="295">
        <v>3740231.32</v>
      </c>
      <c r="W160" s="295">
        <v>3740231.32</v>
      </c>
      <c r="X160" s="295">
        <v>3740231.32</v>
      </c>
      <c r="Y160" s="295">
        <v>3740231.32</v>
      </c>
      <c r="Z160" s="295">
        <v>3740231.32</v>
      </c>
      <c r="AA160" s="295">
        <v>3740231.32</v>
      </c>
      <c r="AB160" s="295">
        <v>3740231.32</v>
      </c>
      <c r="AC160" s="295">
        <v>3740231.32</v>
      </c>
      <c r="AD160" s="295">
        <f t="shared" si="24"/>
        <v>44882775.839999996</v>
      </c>
      <c r="AE160" s="295"/>
      <c r="AF160" s="319">
        <v>11750.56</v>
      </c>
      <c r="AG160" s="319">
        <v>11750.56</v>
      </c>
      <c r="AH160" s="319">
        <v>11750.56</v>
      </c>
      <c r="AI160" s="319">
        <v>11750.56</v>
      </c>
      <c r="AJ160" s="319">
        <v>11750.56</v>
      </c>
      <c r="AK160" s="319">
        <v>11750.56</v>
      </c>
      <c r="AL160" s="319">
        <f t="shared" si="29"/>
        <v>11750.56</v>
      </c>
      <c r="AM160" s="319">
        <f t="shared" si="29"/>
        <v>11750.56</v>
      </c>
      <c r="AN160" s="319">
        <f t="shared" si="29"/>
        <v>11750.56</v>
      </c>
      <c r="AO160" s="319">
        <f t="shared" si="28"/>
        <v>11750.56</v>
      </c>
      <c r="AP160" s="319">
        <f t="shared" si="28"/>
        <v>11750.56</v>
      </c>
      <c r="AQ160" s="319">
        <f t="shared" si="28"/>
        <v>11750.56</v>
      </c>
      <c r="AR160" s="295">
        <f t="shared" si="25"/>
        <v>141006.72</v>
      </c>
      <c r="AS160" s="319">
        <f t="shared" si="27"/>
        <v>11251.86</v>
      </c>
      <c r="AT160" s="319">
        <f t="shared" si="27"/>
        <v>11251.86</v>
      </c>
      <c r="AU160" s="319">
        <f t="shared" si="27"/>
        <v>11251.86</v>
      </c>
      <c r="AV160" s="319">
        <f t="shared" si="27"/>
        <v>11251.86</v>
      </c>
      <c r="AW160" s="319">
        <f t="shared" si="27"/>
        <v>11251.86</v>
      </c>
      <c r="AX160" s="319">
        <f t="shared" si="27"/>
        <v>11251.86</v>
      </c>
      <c r="AY160" s="319">
        <f t="shared" si="22"/>
        <v>11251.86</v>
      </c>
      <c r="AZ160" s="319">
        <f t="shared" si="22"/>
        <v>11251.86</v>
      </c>
      <c r="BA160" s="319">
        <f t="shared" si="22"/>
        <v>11251.86</v>
      </c>
      <c r="BB160" s="319">
        <f t="shared" si="22"/>
        <v>11251.86</v>
      </c>
      <c r="BC160" s="319">
        <f t="shared" si="22"/>
        <v>11251.86</v>
      </c>
      <c r="BD160" s="319">
        <f t="shared" si="22"/>
        <v>11251.86</v>
      </c>
      <c r="BE160" s="295">
        <f t="shared" si="26"/>
        <v>135022.32</v>
      </c>
      <c r="BF160" s="319"/>
      <c r="BG160" s="319"/>
      <c r="BH160" s="319"/>
      <c r="BI160" s="319"/>
      <c r="BJ160" s="319"/>
      <c r="BK160" s="319"/>
      <c r="BL160" s="319"/>
      <c r="BM160" s="319"/>
      <c r="BN160" s="319"/>
      <c r="BO160" s="319"/>
      <c r="BP160" s="319"/>
      <c r="BQ160" s="319"/>
      <c r="BR160" s="319"/>
      <c r="BS160" s="319"/>
      <c r="BT160" s="319"/>
      <c r="BU160" s="319"/>
      <c r="BV160" s="319"/>
      <c r="BW160" s="319"/>
      <c r="BX160" s="319"/>
      <c r="BY160" s="319"/>
      <c r="BZ160" s="319"/>
      <c r="CA160" s="319"/>
      <c r="CB160" s="319"/>
      <c r="CC160" s="319"/>
      <c r="CD160" s="319"/>
      <c r="CE160" s="319"/>
    </row>
    <row r="161" spans="1:83" x14ac:dyDescent="0.3">
      <c r="A161" s="313" t="s">
        <v>559</v>
      </c>
      <c r="B161" s="304">
        <v>3.7599999999999995E-2</v>
      </c>
      <c r="C161" s="304">
        <v>3.8600000000000002E-2</v>
      </c>
      <c r="D161" s="348">
        <v>3.61E-2</v>
      </c>
      <c r="E161" s="295">
        <v>3588684.24</v>
      </c>
      <c r="F161" s="295">
        <v>3588684.24</v>
      </c>
      <c r="G161" s="295">
        <v>3588684.24</v>
      </c>
      <c r="H161" s="295">
        <v>3588684.24</v>
      </c>
      <c r="I161" s="295">
        <v>3588684.24</v>
      </c>
      <c r="J161" s="295">
        <v>3588684.24</v>
      </c>
      <c r="K161" s="295">
        <v>3588684.24</v>
      </c>
      <c r="L161" s="295">
        <v>3588684.24</v>
      </c>
      <c r="M161" s="295">
        <v>3588684.24</v>
      </c>
      <c r="N161" s="295">
        <v>3588684.24</v>
      </c>
      <c r="O161" s="295">
        <v>3588684.24</v>
      </c>
      <c r="P161" s="295">
        <v>3588684.24</v>
      </c>
      <c r="Q161" s="295">
        <f t="shared" si="23"/>
        <v>43064210.880000018</v>
      </c>
      <c r="R161" s="295">
        <v>3588684.24</v>
      </c>
      <c r="S161" s="295">
        <v>3588684.24</v>
      </c>
      <c r="T161" s="295">
        <v>3588684.24</v>
      </c>
      <c r="U161" s="295">
        <v>3588684.24</v>
      </c>
      <c r="V161" s="295">
        <v>3588684.24</v>
      </c>
      <c r="W161" s="295">
        <v>3588684.24</v>
      </c>
      <c r="X161" s="295">
        <v>3588684.24</v>
      </c>
      <c r="Y161" s="295">
        <v>3588684.24</v>
      </c>
      <c r="Z161" s="295">
        <v>3588684.24</v>
      </c>
      <c r="AA161" s="295">
        <v>3588684.24</v>
      </c>
      <c r="AB161" s="295">
        <v>3588684.24</v>
      </c>
      <c r="AC161" s="295">
        <v>3588684.24</v>
      </c>
      <c r="AD161" s="295">
        <f t="shared" si="24"/>
        <v>43064210.880000018</v>
      </c>
      <c r="AE161" s="295"/>
      <c r="AF161" s="319">
        <v>11244.539999999999</v>
      </c>
      <c r="AG161" s="319">
        <v>11244.539999999999</v>
      </c>
      <c r="AH161" s="319">
        <v>11244.539999999999</v>
      </c>
      <c r="AI161" s="319">
        <v>11244.539999999999</v>
      </c>
      <c r="AJ161" s="319">
        <v>11244.539999999999</v>
      </c>
      <c r="AK161" s="319">
        <v>11244.539999999999</v>
      </c>
      <c r="AL161" s="319">
        <f t="shared" si="29"/>
        <v>11244.54</v>
      </c>
      <c r="AM161" s="319">
        <f t="shared" si="29"/>
        <v>11244.54</v>
      </c>
      <c r="AN161" s="319">
        <f t="shared" si="29"/>
        <v>11244.54</v>
      </c>
      <c r="AO161" s="319">
        <f t="shared" si="28"/>
        <v>11244.54</v>
      </c>
      <c r="AP161" s="319">
        <f t="shared" si="28"/>
        <v>11244.54</v>
      </c>
      <c r="AQ161" s="319">
        <f t="shared" si="28"/>
        <v>11244.54</v>
      </c>
      <c r="AR161" s="295">
        <f t="shared" si="25"/>
        <v>134934.48000000004</v>
      </c>
      <c r="AS161" s="319">
        <f t="shared" si="27"/>
        <v>10795.96</v>
      </c>
      <c r="AT161" s="319">
        <f t="shared" si="27"/>
        <v>10795.96</v>
      </c>
      <c r="AU161" s="319">
        <f t="shared" si="27"/>
        <v>10795.96</v>
      </c>
      <c r="AV161" s="319">
        <f t="shared" si="27"/>
        <v>10795.96</v>
      </c>
      <c r="AW161" s="319">
        <f t="shared" si="27"/>
        <v>10795.96</v>
      </c>
      <c r="AX161" s="319">
        <f t="shared" si="27"/>
        <v>10795.96</v>
      </c>
      <c r="AY161" s="319">
        <f t="shared" si="22"/>
        <v>10795.96</v>
      </c>
      <c r="AZ161" s="319">
        <f t="shared" si="22"/>
        <v>10795.96</v>
      </c>
      <c r="BA161" s="319">
        <f t="shared" si="22"/>
        <v>10795.96</v>
      </c>
      <c r="BB161" s="319">
        <f t="shared" si="22"/>
        <v>10795.96</v>
      </c>
      <c r="BC161" s="319">
        <f t="shared" si="22"/>
        <v>10795.96</v>
      </c>
      <c r="BD161" s="319">
        <f t="shared" si="22"/>
        <v>10795.96</v>
      </c>
      <c r="BE161" s="295">
        <f t="shared" si="26"/>
        <v>129551.51999999996</v>
      </c>
      <c r="BF161" s="319"/>
      <c r="BG161" s="319"/>
      <c r="BH161" s="319"/>
      <c r="BI161" s="319"/>
      <c r="BJ161" s="319"/>
      <c r="BK161" s="319"/>
      <c r="BL161" s="319"/>
      <c r="BM161" s="319"/>
      <c r="BN161" s="319"/>
      <c r="BO161" s="319"/>
      <c r="BP161" s="319"/>
      <c r="BQ161" s="319"/>
      <c r="BR161" s="319"/>
      <c r="BS161" s="319"/>
      <c r="BT161" s="319"/>
      <c r="BU161" s="319"/>
      <c r="BV161" s="319"/>
      <c r="BW161" s="319"/>
      <c r="BX161" s="319"/>
      <c r="BY161" s="319"/>
      <c r="BZ161" s="319"/>
      <c r="CA161" s="319"/>
      <c r="CB161" s="319"/>
      <c r="CC161" s="319"/>
      <c r="CD161" s="319"/>
      <c r="CE161" s="319"/>
    </row>
    <row r="162" spans="1:83" x14ac:dyDescent="0.3">
      <c r="A162" s="313" t="s">
        <v>560</v>
      </c>
      <c r="B162" s="304">
        <v>3.7099999999999994E-2</v>
      </c>
      <c r="C162" s="304">
        <v>3.78E-2</v>
      </c>
      <c r="D162" s="348">
        <v>3.5499999999999997E-2</v>
      </c>
      <c r="E162" s="295">
        <v>3559154.97</v>
      </c>
      <c r="F162" s="295">
        <v>3559154.97</v>
      </c>
      <c r="G162" s="295">
        <v>3559154.97</v>
      </c>
      <c r="H162" s="295">
        <v>3559154.97</v>
      </c>
      <c r="I162" s="295">
        <v>3559154.97</v>
      </c>
      <c r="J162" s="295">
        <v>3559154.97</v>
      </c>
      <c r="K162" s="295">
        <v>3559154.97</v>
      </c>
      <c r="L162" s="295">
        <v>3559154.97</v>
      </c>
      <c r="M162" s="295">
        <v>3559154.97</v>
      </c>
      <c r="N162" s="295">
        <v>3559154.97</v>
      </c>
      <c r="O162" s="295">
        <v>3559154.97</v>
      </c>
      <c r="P162" s="295">
        <v>3559154.97</v>
      </c>
      <c r="Q162" s="295">
        <f t="shared" si="23"/>
        <v>42709859.639999993</v>
      </c>
      <c r="R162" s="295">
        <v>3559154.97</v>
      </c>
      <c r="S162" s="295">
        <v>3559154.97</v>
      </c>
      <c r="T162" s="295">
        <v>3559154.97</v>
      </c>
      <c r="U162" s="295">
        <v>3559154.97</v>
      </c>
      <c r="V162" s="295">
        <v>3559154.97</v>
      </c>
      <c r="W162" s="295">
        <v>3559154.97</v>
      </c>
      <c r="X162" s="295">
        <v>3559154.97</v>
      </c>
      <c r="Y162" s="295">
        <v>3559154.97</v>
      </c>
      <c r="Z162" s="295">
        <v>3559154.97</v>
      </c>
      <c r="AA162" s="295">
        <v>3559154.97</v>
      </c>
      <c r="AB162" s="295">
        <v>3559154.97</v>
      </c>
      <c r="AC162" s="295">
        <v>3559154.97</v>
      </c>
      <c r="AD162" s="295">
        <f t="shared" si="24"/>
        <v>42709859.639999993</v>
      </c>
      <c r="AE162" s="295"/>
      <c r="AF162" s="319">
        <v>11003.72</v>
      </c>
      <c r="AG162" s="319">
        <v>11003.72</v>
      </c>
      <c r="AH162" s="319">
        <v>11003.72</v>
      </c>
      <c r="AI162" s="319">
        <v>11003.72</v>
      </c>
      <c r="AJ162" s="319">
        <v>11003.72</v>
      </c>
      <c r="AK162" s="319">
        <v>11003.72</v>
      </c>
      <c r="AL162" s="319">
        <f t="shared" si="29"/>
        <v>11003.72</v>
      </c>
      <c r="AM162" s="319">
        <f t="shared" si="29"/>
        <v>11003.72</v>
      </c>
      <c r="AN162" s="319">
        <f t="shared" si="29"/>
        <v>11003.72</v>
      </c>
      <c r="AO162" s="319">
        <f t="shared" si="28"/>
        <v>11003.72</v>
      </c>
      <c r="AP162" s="319">
        <f t="shared" si="28"/>
        <v>11003.72</v>
      </c>
      <c r="AQ162" s="319">
        <f t="shared" si="28"/>
        <v>11003.72</v>
      </c>
      <c r="AR162" s="295">
        <f t="shared" si="25"/>
        <v>132044.63999999998</v>
      </c>
      <c r="AS162" s="319">
        <f t="shared" si="27"/>
        <v>10529.17</v>
      </c>
      <c r="AT162" s="319">
        <f t="shared" si="27"/>
        <v>10529.17</v>
      </c>
      <c r="AU162" s="319">
        <f t="shared" si="27"/>
        <v>10529.17</v>
      </c>
      <c r="AV162" s="319">
        <f t="shared" si="27"/>
        <v>10529.17</v>
      </c>
      <c r="AW162" s="319">
        <f t="shared" si="27"/>
        <v>10529.17</v>
      </c>
      <c r="AX162" s="319">
        <f t="shared" si="27"/>
        <v>10529.17</v>
      </c>
      <c r="AY162" s="319">
        <f t="shared" si="22"/>
        <v>10529.17</v>
      </c>
      <c r="AZ162" s="319">
        <f t="shared" si="22"/>
        <v>10529.17</v>
      </c>
      <c r="BA162" s="319">
        <f t="shared" si="22"/>
        <v>10529.17</v>
      </c>
      <c r="BB162" s="319">
        <f t="shared" si="22"/>
        <v>10529.17</v>
      </c>
      <c r="BC162" s="319">
        <f t="shared" si="22"/>
        <v>10529.17</v>
      </c>
      <c r="BD162" s="319">
        <f t="shared" si="22"/>
        <v>10529.17</v>
      </c>
      <c r="BE162" s="295">
        <f t="shared" si="26"/>
        <v>126350.04</v>
      </c>
      <c r="BF162" s="319"/>
      <c r="BG162" s="319"/>
      <c r="BH162" s="319"/>
      <c r="BI162" s="319"/>
      <c r="BJ162" s="319"/>
      <c r="BK162" s="319"/>
      <c r="BL162" s="319"/>
      <c r="BM162" s="319"/>
      <c r="BN162" s="319"/>
      <c r="BO162" s="319"/>
      <c r="BP162" s="319"/>
      <c r="BQ162" s="319"/>
      <c r="BR162" s="319"/>
      <c r="BS162" s="319"/>
      <c r="BT162" s="319"/>
      <c r="BU162" s="319"/>
      <c r="BV162" s="319"/>
      <c r="BW162" s="319"/>
      <c r="BX162" s="319"/>
      <c r="BY162" s="319"/>
      <c r="BZ162" s="319"/>
      <c r="CA162" s="319"/>
      <c r="CB162" s="319"/>
      <c r="CC162" s="319"/>
      <c r="CD162" s="319"/>
      <c r="CE162" s="319"/>
    </row>
    <row r="163" spans="1:83" x14ac:dyDescent="0.3">
      <c r="A163" s="313" t="s">
        <v>561</v>
      </c>
      <c r="B163" s="304">
        <v>3.7099999999999994E-2</v>
      </c>
      <c r="C163" s="304">
        <v>3.78E-2</v>
      </c>
      <c r="D163" s="348">
        <v>3.5499999999999997E-2</v>
      </c>
      <c r="E163" s="295">
        <v>3548851.71</v>
      </c>
      <c r="F163" s="295">
        <v>3548851.71</v>
      </c>
      <c r="G163" s="295">
        <v>3548851.71</v>
      </c>
      <c r="H163" s="295">
        <v>3548851.71</v>
      </c>
      <c r="I163" s="295">
        <v>3548851.71</v>
      </c>
      <c r="J163" s="295">
        <v>3548851.71</v>
      </c>
      <c r="K163" s="295">
        <v>3548851.71</v>
      </c>
      <c r="L163" s="295">
        <v>3548851.71</v>
      </c>
      <c r="M163" s="295">
        <v>3548851.71</v>
      </c>
      <c r="N163" s="295">
        <v>3548851.71</v>
      </c>
      <c r="O163" s="295">
        <v>3548851.71</v>
      </c>
      <c r="P163" s="295">
        <v>3548851.71</v>
      </c>
      <c r="Q163" s="295">
        <f t="shared" si="23"/>
        <v>42586220.520000003</v>
      </c>
      <c r="R163" s="295">
        <v>3548851.71</v>
      </c>
      <c r="S163" s="295">
        <v>3548851.71</v>
      </c>
      <c r="T163" s="295">
        <v>3548851.71</v>
      </c>
      <c r="U163" s="295">
        <v>3548851.71</v>
      </c>
      <c r="V163" s="295">
        <v>3548851.71</v>
      </c>
      <c r="W163" s="295">
        <v>3548851.71</v>
      </c>
      <c r="X163" s="295">
        <v>3548851.71</v>
      </c>
      <c r="Y163" s="295">
        <v>3548851.71</v>
      </c>
      <c r="Z163" s="295">
        <v>3548851.71</v>
      </c>
      <c r="AA163" s="295">
        <v>3548851.71</v>
      </c>
      <c r="AB163" s="295">
        <v>3548851.71</v>
      </c>
      <c r="AC163" s="295">
        <v>3548851.71</v>
      </c>
      <c r="AD163" s="295">
        <f t="shared" si="24"/>
        <v>42586220.520000003</v>
      </c>
      <c r="AE163" s="295"/>
      <c r="AF163" s="319">
        <v>10971.869999999999</v>
      </c>
      <c r="AG163" s="319">
        <v>10971.869999999999</v>
      </c>
      <c r="AH163" s="319">
        <v>10971.869999999999</v>
      </c>
      <c r="AI163" s="319">
        <v>10971.869999999999</v>
      </c>
      <c r="AJ163" s="319">
        <v>10971.869999999999</v>
      </c>
      <c r="AK163" s="319">
        <v>10971.869999999999</v>
      </c>
      <c r="AL163" s="319">
        <f t="shared" si="29"/>
        <v>10971.87</v>
      </c>
      <c r="AM163" s="319">
        <f t="shared" si="29"/>
        <v>10971.87</v>
      </c>
      <c r="AN163" s="319">
        <f t="shared" si="29"/>
        <v>10971.87</v>
      </c>
      <c r="AO163" s="319">
        <f t="shared" si="28"/>
        <v>10971.87</v>
      </c>
      <c r="AP163" s="319">
        <f t="shared" si="28"/>
        <v>10971.87</v>
      </c>
      <c r="AQ163" s="319">
        <f t="shared" si="28"/>
        <v>10971.87</v>
      </c>
      <c r="AR163" s="295">
        <f t="shared" si="25"/>
        <v>131662.43999999997</v>
      </c>
      <c r="AS163" s="319">
        <f t="shared" si="27"/>
        <v>10498.69</v>
      </c>
      <c r="AT163" s="319">
        <f t="shared" si="27"/>
        <v>10498.69</v>
      </c>
      <c r="AU163" s="319">
        <f t="shared" si="27"/>
        <v>10498.69</v>
      </c>
      <c r="AV163" s="319">
        <f t="shared" si="27"/>
        <v>10498.69</v>
      </c>
      <c r="AW163" s="319">
        <f t="shared" si="27"/>
        <v>10498.69</v>
      </c>
      <c r="AX163" s="319">
        <f t="shared" si="27"/>
        <v>10498.69</v>
      </c>
      <c r="AY163" s="319">
        <f t="shared" si="22"/>
        <v>10498.69</v>
      </c>
      <c r="AZ163" s="319">
        <f t="shared" si="22"/>
        <v>10498.69</v>
      </c>
      <c r="BA163" s="319">
        <f t="shared" si="22"/>
        <v>10498.69</v>
      </c>
      <c r="BB163" s="319">
        <f t="shared" si="22"/>
        <v>10498.69</v>
      </c>
      <c r="BC163" s="319">
        <f t="shared" si="22"/>
        <v>10498.69</v>
      </c>
      <c r="BD163" s="319">
        <f t="shared" si="22"/>
        <v>10498.69</v>
      </c>
      <c r="BE163" s="295">
        <f t="shared" si="26"/>
        <v>125984.28000000001</v>
      </c>
      <c r="BF163" s="319"/>
      <c r="BG163" s="319"/>
      <c r="BH163" s="319"/>
      <c r="BI163" s="319"/>
      <c r="BJ163" s="319"/>
      <c r="BK163" s="319"/>
      <c r="BL163" s="319"/>
      <c r="BM163" s="319"/>
      <c r="BN163" s="319"/>
      <c r="BO163" s="319"/>
      <c r="BP163" s="319"/>
      <c r="BQ163" s="319"/>
      <c r="BR163" s="319"/>
      <c r="BS163" s="319"/>
      <c r="BT163" s="319"/>
      <c r="BU163" s="319"/>
      <c r="BV163" s="319"/>
      <c r="BW163" s="319"/>
      <c r="BX163" s="319"/>
      <c r="BY163" s="319"/>
      <c r="BZ163" s="319"/>
      <c r="CA163" s="319"/>
      <c r="CB163" s="319"/>
      <c r="CC163" s="319"/>
      <c r="CD163" s="319"/>
      <c r="CE163" s="319"/>
    </row>
    <row r="164" spans="1:83" x14ac:dyDescent="0.3">
      <c r="A164" s="313" t="s">
        <v>562</v>
      </c>
      <c r="B164" s="304">
        <v>3.7199999999999997E-2</v>
      </c>
      <c r="C164" s="304">
        <v>3.7900000000000003E-2</v>
      </c>
      <c r="D164" s="348">
        <v>3.5700000000000003E-2</v>
      </c>
      <c r="E164" s="295">
        <v>3655976.41</v>
      </c>
      <c r="F164" s="295">
        <v>3655976.41</v>
      </c>
      <c r="G164" s="295">
        <v>3655976.41</v>
      </c>
      <c r="H164" s="295">
        <v>3655976.41</v>
      </c>
      <c r="I164" s="295">
        <v>3655976.41</v>
      </c>
      <c r="J164" s="295">
        <v>3655976.41</v>
      </c>
      <c r="K164" s="295">
        <v>3655976.41</v>
      </c>
      <c r="L164" s="295">
        <v>3655976.41</v>
      </c>
      <c r="M164" s="295">
        <v>3655976.41</v>
      </c>
      <c r="N164" s="295">
        <v>3655976.41</v>
      </c>
      <c r="O164" s="295">
        <v>3655976.41</v>
      </c>
      <c r="P164" s="295">
        <v>3655976.41</v>
      </c>
      <c r="Q164" s="295">
        <f t="shared" si="23"/>
        <v>43871716.920000002</v>
      </c>
      <c r="R164" s="295">
        <v>3655976.41</v>
      </c>
      <c r="S164" s="295">
        <v>3655976.41</v>
      </c>
      <c r="T164" s="295">
        <v>3655976.41</v>
      </c>
      <c r="U164" s="295">
        <v>3655976.41</v>
      </c>
      <c r="V164" s="295">
        <v>3655976.41</v>
      </c>
      <c r="W164" s="295">
        <v>3655976.41</v>
      </c>
      <c r="X164" s="295">
        <v>3655976.41</v>
      </c>
      <c r="Y164" s="295">
        <v>3655976.41</v>
      </c>
      <c r="Z164" s="295">
        <v>3655976.41</v>
      </c>
      <c r="AA164" s="295">
        <v>3655976.41</v>
      </c>
      <c r="AB164" s="295">
        <v>3655976.41</v>
      </c>
      <c r="AC164" s="295">
        <v>3655976.41</v>
      </c>
      <c r="AD164" s="295">
        <f t="shared" si="24"/>
        <v>43871716.920000002</v>
      </c>
      <c r="AE164" s="295"/>
      <c r="AF164" s="319">
        <v>11333.529999999999</v>
      </c>
      <c r="AG164" s="319">
        <v>11333.529999999999</v>
      </c>
      <c r="AH164" s="319">
        <v>11333.529999999999</v>
      </c>
      <c r="AI164" s="319">
        <v>11333.529999999999</v>
      </c>
      <c r="AJ164" s="319">
        <v>11333.529999999999</v>
      </c>
      <c r="AK164" s="319">
        <v>11333.529999999999</v>
      </c>
      <c r="AL164" s="319">
        <f t="shared" si="29"/>
        <v>11333.53</v>
      </c>
      <c r="AM164" s="319">
        <f t="shared" si="29"/>
        <v>11333.53</v>
      </c>
      <c r="AN164" s="319">
        <f t="shared" si="29"/>
        <v>11333.53</v>
      </c>
      <c r="AO164" s="319">
        <f t="shared" si="28"/>
        <v>11333.53</v>
      </c>
      <c r="AP164" s="319">
        <f t="shared" si="28"/>
        <v>11333.53</v>
      </c>
      <c r="AQ164" s="319">
        <f t="shared" si="28"/>
        <v>11333.53</v>
      </c>
      <c r="AR164" s="295">
        <f t="shared" si="25"/>
        <v>136002.35999999999</v>
      </c>
      <c r="AS164" s="319">
        <f t="shared" si="27"/>
        <v>10876.53</v>
      </c>
      <c r="AT164" s="319">
        <f t="shared" si="27"/>
        <v>10876.53</v>
      </c>
      <c r="AU164" s="319">
        <f t="shared" si="27"/>
        <v>10876.53</v>
      </c>
      <c r="AV164" s="319">
        <f t="shared" si="27"/>
        <v>10876.53</v>
      </c>
      <c r="AW164" s="319">
        <f t="shared" si="27"/>
        <v>10876.53</v>
      </c>
      <c r="AX164" s="319">
        <f t="shared" si="27"/>
        <v>10876.53</v>
      </c>
      <c r="AY164" s="319">
        <f t="shared" si="22"/>
        <v>10876.53</v>
      </c>
      <c r="AZ164" s="319">
        <f t="shared" si="22"/>
        <v>10876.53</v>
      </c>
      <c r="BA164" s="319">
        <f t="shared" si="22"/>
        <v>10876.53</v>
      </c>
      <c r="BB164" s="319">
        <f t="shared" si="22"/>
        <v>10876.53</v>
      </c>
      <c r="BC164" s="319">
        <f t="shared" si="22"/>
        <v>10876.53</v>
      </c>
      <c r="BD164" s="319">
        <f t="shared" si="22"/>
        <v>10876.53</v>
      </c>
      <c r="BE164" s="295">
        <f t="shared" si="26"/>
        <v>130518.36</v>
      </c>
      <c r="BF164" s="319"/>
      <c r="BG164" s="319"/>
      <c r="BH164" s="319"/>
      <c r="BI164" s="319"/>
      <c r="BJ164" s="319"/>
      <c r="BK164" s="319"/>
      <c r="BL164" s="319"/>
      <c r="BM164" s="319"/>
      <c r="BN164" s="319"/>
      <c r="BO164" s="319"/>
      <c r="BP164" s="319"/>
      <c r="BQ164" s="319"/>
      <c r="BR164" s="319"/>
      <c r="BS164" s="319"/>
      <c r="BT164" s="319"/>
      <c r="BU164" s="319"/>
      <c r="BV164" s="319"/>
      <c r="BW164" s="319"/>
      <c r="BX164" s="319"/>
      <c r="BY164" s="319"/>
      <c r="BZ164" s="319"/>
      <c r="CA164" s="319"/>
      <c r="CB164" s="319"/>
      <c r="CC164" s="319"/>
      <c r="CD164" s="319"/>
      <c r="CE164" s="319"/>
    </row>
    <row r="165" spans="1:83" x14ac:dyDescent="0.3">
      <c r="A165" s="313" t="s">
        <v>563</v>
      </c>
      <c r="B165" s="304">
        <v>2.7299999999999998E-2</v>
      </c>
      <c r="C165" s="304">
        <v>3.1E-2</v>
      </c>
      <c r="D165" s="348">
        <v>2.8500000000000001E-2</v>
      </c>
      <c r="E165" s="295">
        <v>111557830.63</v>
      </c>
      <c r="F165" s="295">
        <v>111560385.54000001</v>
      </c>
      <c r="G165" s="295">
        <v>111562419.14</v>
      </c>
      <c r="H165" s="295">
        <v>111564054.39</v>
      </c>
      <c r="I165" s="295">
        <v>58941726.25</v>
      </c>
      <c r="J165" s="295">
        <v>6319398.0999999996</v>
      </c>
      <c r="K165" s="295">
        <v>6319398.0999999996</v>
      </c>
      <c r="L165" s="295">
        <v>6319398.0999999996</v>
      </c>
      <c r="M165" s="295">
        <v>6319398.0999999996</v>
      </c>
      <c r="N165" s="295">
        <v>6319398.0999999996</v>
      </c>
      <c r="O165" s="295">
        <v>6319398.0999999996</v>
      </c>
      <c r="P165" s="295">
        <v>6319398.0999999996</v>
      </c>
      <c r="Q165" s="295">
        <f t="shared" si="23"/>
        <v>549422202.6500001</v>
      </c>
      <c r="R165" s="295">
        <v>6319398.0999999996</v>
      </c>
      <c r="S165" s="295">
        <v>6319398.0999999996</v>
      </c>
      <c r="T165" s="295">
        <v>6319398.0999999996</v>
      </c>
      <c r="U165" s="295">
        <v>6319398.0999999996</v>
      </c>
      <c r="V165" s="295">
        <v>6319398.0999999996</v>
      </c>
      <c r="W165" s="295">
        <v>6319398.0999999996</v>
      </c>
      <c r="X165" s="295">
        <v>6319398.0999999996</v>
      </c>
      <c r="Y165" s="295">
        <v>6319398.0999999996</v>
      </c>
      <c r="Z165" s="295">
        <v>6319398.0999999996</v>
      </c>
      <c r="AA165" s="295">
        <v>6319398.0999999996</v>
      </c>
      <c r="AB165" s="295">
        <v>6319398.0999999996</v>
      </c>
      <c r="AC165" s="295">
        <v>6319398.0999999996</v>
      </c>
      <c r="AD165" s="295">
        <f t="shared" si="24"/>
        <v>75832777.200000003</v>
      </c>
      <c r="AE165" s="295"/>
      <c r="AF165" s="319">
        <v>253794.06</v>
      </c>
      <c r="AG165" s="319">
        <v>253799.88</v>
      </c>
      <c r="AH165" s="319">
        <v>253804.5</v>
      </c>
      <c r="AI165" s="319">
        <v>253808.22999999998</v>
      </c>
      <c r="AJ165" s="319">
        <v>134092.42000000001</v>
      </c>
      <c r="AK165" s="319">
        <v>14376.630000000001</v>
      </c>
      <c r="AL165" s="319">
        <f t="shared" si="29"/>
        <v>14376.63</v>
      </c>
      <c r="AM165" s="319">
        <f t="shared" si="29"/>
        <v>14376.63</v>
      </c>
      <c r="AN165" s="319">
        <f t="shared" si="29"/>
        <v>14376.63</v>
      </c>
      <c r="AO165" s="319">
        <f t="shared" si="28"/>
        <v>14376.63</v>
      </c>
      <c r="AP165" s="319">
        <f t="shared" si="28"/>
        <v>14376.63</v>
      </c>
      <c r="AQ165" s="319">
        <f t="shared" si="28"/>
        <v>14376.63</v>
      </c>
      <c r="AR165" s="295">
        <f t="shared" si="25"/>
        <v>1249935.4999999991</v>
      </c>
      <c r="AS165" s="319">
        <f t="shared" si="27"/>
        <v>15008.57</v>
      </c>
      <c r="AT165" s="319">
        <f t="shared" si="27"/>
        <v>15008.57</v>
      </c>
      <c r="AU165" s="319">
        <f t="shared" si="27"/>
        <v>15008.57</v>
      </c>
      <c r="AV165" s="319">
        <f t="shared" si="27"/>
        <v>15008.57</v>
      </c>
      <c r="AW165" s="319">
        <f t="shared" si="27"/>
        <v>15008.57</v>
      </c>
      <c r="AX165" s="319">
        <f t="shared" si="27"/>
        <v>15008.57</v>
      </c>
      <c r="AY165" s="319">
        <f t="shared" si="22"/>
        <v>15008.57</v>
      </c>
      <c r="AZ165" s="319">
        <f t="shared" si="22"/>
        <v>15008.57</v>
      </c>
      <c r="BA165" s="319">
        <f t="shared" si="22"/>
        <v>15008.57</v>
      </c>
      <c r="BB165" s="319">
        <f t="shared" si="22"/>
        <v>15008.57</v>
      </c>
      <c r="BC165" s="319">
        <f t="shared" si="22"/>
        <v>15008.57</v>
      </c>
      <c r="BD165" s="319">
        <f t="shared" si="22"/>
        <v>15008.57</v>
      </c>
      <c r="BE165" s="295">
        <f t="shared" si="26"/>
        <v>180102.84000000005</v>
      </c>
      <c r="BF165" s="319"/>
      <c r="BG165" s="319"/>
      <c r="BH165" s="319"/>
      <c r="BI165" s="319"/>
      <c r="BJ165" s="319"/>
      <c r="BK165" s="319"/>
      <c r="BL165" s="319"/>
      <c r="BM165" s="319"/>
      <c r="BN165" s="319"/>
      <c r="BO165" s="319"/>
      <c r="BP165" s="319"/>
      <c r="BQ165" s="319"/>
      <c r="BR165" s="319"/>
      <c r="BS165" s="319"/>
      <c r="BT165" s="319"/>
      <c r="BU165" s="319"/>
      <c r="BV165" s="319"/>
      <c r="BW165" s="319"/>
      <c r="BX165" s="319"/>
      <c r="BY165" s="319"/>
      <c r="BZ165" s="319"/>
      <c r="CA165" s="319"/>
      <c r="CB165" s="319"/>
      <c r="CC165" s="319"/>
      <c r="CD165" s="319"/>
      <c r="CE165" s="319"/>
    </row>
    <row r="166" spans="1:83" x14ac:dyDescent="0.3">
      <c r="A166" s="313" t="s">
        <v>564</v>
      </c>
      <c r="B166" s="304">
        <v>4.8000000000000001E-2</v>
      </c>
      <c r="C166" s="304">
        <v>5.4299999999999994E-2</v>
      </c>
      <c r="D166" s="348">
        <v>5.0999999999999997E-2</v>
      </c>
      <c r="E166" s="295">
        <v>282445.64</v>
      </c>
      <c r="F166" s="295">
        <v>282445.64</v>
      </c>
      <c r="G166" s="295">
        <v>282445.64</v>
      </c>
      <c r="H166" s="295">
        <v>282445.64</v>
      </c>
      <c r="I166" s="295">
        <v>282445.64</v>
      </c>
      <c r="J166" s="295">
        <v>282445.64</v>
      </c>
      <c r="K166" s="295">
        <v>282445.64</v>
      </c>
      <c r="L166" s="295">
        <v>282445.64</v>
      </c>
      <c r="M166" s="295">
        <v>282445.64</v>
      </c>
      <c r="N166" s="295">
        <v>282445.64</v>
      </c>
      <c r="O166" s="295">
        <v>282445.64</v>
      </c>
      <c r="P166" s="295">
        <v>282445.64</v>
      </c>
      <c r="Q166" s="295">
        <f t="shared" si="23"/>
        <v>3389347.6800000011</v>
      </c>
      <c r="R166" s="295">
        <v>282445.64</v>
      </c>
      <c r="S166" s="295">
        <v>282445.64</v>
      </c>
      <c r="T166" s="295">
        <v>282445.64</v>
      </c>
      <c r="U166" s="295">
        <v>282445.64</v>
      </c>
      <c r="V166" s="295">
        <v>282445.64</v>
      </c>
      <c r="W166" s="295">
        <v>282445.64</v>
      </c>
      <c r="X166" s="295">
        <v>282445.64</v>
      </c>
      <c r="Y166" s="295">
        <v>282445.64</v>
      </c>
      <c r="Z166" s="295">
        <v>282445.64</v>
      </c>
      <c r="AA166" s="295">
        <v>282445.64</v>
      </c>
      <c r="AB166" s="295">
        <v>282445.64</v>
      </c>
      <c r="AC166" s="295">
        <v>282445.64</v>
      </c>
      <c r="AD166" s="295">
        <f t="shared" si="24"/>
        <v>3389347.6800000011</v>
      </c>
      <c r="AE166" s="295"/>
      <c r="AF166" s="319">
        <v>1129.78</v>
      </c>
      <c r="AG166" s="319">
        <v>1129.78</v>
      </c>
      <c r="AH166" s="319">
        <v>1129.78</v>
      </c>
      <c r="AI166" s="319">
        <v>1129.78</v>
      </c>
      <c r="AJ166" s="319">
        <v>1129.78</v>
      </c>
      <c r="AK166" s="319">
        <v>1129.78</v>
      </c>
      <c r="AL166" s="319">
        <f t="shared" si="29"/>
        <v>1129.78</v>
      </c>
      <c r="AM166" s="319">
        <f t="shared" si="29"/>
        <v>1129.78</v>
      </c>
      <c r="AN166" s="319">
        <f t="shared" si="29"/>
        <v>1129.78</v>
      </c>
      <c r="AO166" s="319">
        <f t="shared" si="28"/>
        <v>1129.78</v>
      </c>
      <c r="AP166" s="319">
        <f t="shared" si="28"/>
        <v>1129.78</v>
      </c>
      <c r="AQ166" s="319">
        <f t="shared" si="28"/>
        <v>1129.78</v>
      </c>
      <c r="AR166" s="295">
        <f t="shared" si="25"/>
        <v>13557.360000000002</v>
      </c>
      <c r="AS166" s="319">
        <f t="shared" si="27"/>
        <v>1200.3900000000001</v>
      </c>
      <c r="AT166" s="319">
        <f t="shared" si="27"/>
        <v>1200.3900000000001</v>
      </c>
      <c r="AU166" s="319">
        <f t="shared" si="27"/>
        <v>1200.3900000000001</v>
      </c>
      <c r="AV166" s="319">
        <f t="shared" si="27"/>
        <v>1200.3900000000001</v>
      </c>
      <c r="AW166" s="319">
        <f t="shared" si="27"/>
        <v>1200.3900000000001</v>
      </c>
      <c r="AX166" s="319">
        <f t="shared" si="27"/>
        <v>1200.3900000000001</v>
      </c>
      <c r="AY166" s="319">
        <f t="shared" si="22"/>
        <v>1200.3900000000001</v>
      </c>
      <c r="AZ166" s="319">
        <f t="shared" si="22"/>
        <v>1200.3900000000001</v>
      </c>
      <c r="BA166" s="319">
        <f t="shared" si="22"/>
        <v>1200.3900000000001</v>
      </c>
      <c r="BB166" s="319">
        <f t="shared" si="22"/>
        <v>1200.3900000000001</v>
      </c>
      <c r="BC166" s="319">
        <f t="shared" si="22"/>
        <v>1200.3900000000001</v>
      </c>
      <c r="BD166" s="319">
        <f t="shared" si="22"/>
        <v>1200.3900000000001</v>
      </c>
      <c r="BE166" s="295">
        <f t="shared" si="26"/>
        <v>14404.679999999998</v>
      </c>
      <c r="BF166" s="319"/>
      <c r="BG166" s="319"/>
      <c r="BH166" s="319"/>
      <c r="BI166" s="319"/>
      <c r="BJ166" s="319"/>
      <c r="BK166" s="319"/>
      <c r="BL166" s="319"/>
      <c r="BM166" s="319"/>
      <c r="BN166" s="319"/>
      <c r="BO166" s="319"/>
      <c r="BP166" s="319"/>
      <c r="BQ166" s="319"/>
      <c r="BR166" s="319"/>
      <c r="BS166" s="319"/>
      <c r="BT166" s="319"/>
      <c r="BU166" s="319"/>
      <c r="BV166" s="319"/>
      <c r="BW166" s="319"/>
      <c r="BX166" s="319"/>
      <c r="BY166" s="319"/>
      <c r="BZ166" s="319"/>
      <c r="CA166" s="319"/>
      <c r="CB166" s="319"/>
      <c r="CC166" s="319"/>
      <c r="CD166" s="319"/>
      <c r="CE166" s="319"/>
    </row>
    <row r="167" spans="1:83" x14ac:dyDescent="0.3">
      <c r="A167" s="313" t="s">
        <v>565</v>
      </c>
      <c r="B167" s="304">
        <v>6.2199999999999998E-2</v>
      </c>
      <c r="C167" s="304">
        <v>7.3899999999999993E-2</v>
      </c>
      <c r="D167" s="348">
        <v>6.9000000000000006E-2</v>
      </c>
      <c r="E167" s="295">
        <v>301560.87</v>
      </c>
      <c r="F167" s="295">
        <v>301560.87</v>
      </c>
      <c r="G167" s="295">
        <v>301560.87</v>
      </c>
      <c r="H167" s="295">
        <v>301560.87</v>
      </c>
      <c r="I167" s="295">
        <v>301560.87</v>
      </c>
      <c r="J167" s="295">
        <v>301560.87</v>
      </c>
      <c r="K167" s="295">
        <v>301560.87</v>
      </c>
      <c r="L167" s="295">
        <v>301560.87</v>
      </c>
      <c r="M167" s="295">
        <v>301560.87</v>
      </c>
      <c r="N167" s="295">
        <v>301560.87</v>
      </c>
      <c r="O167" s="295">
        <v>301560.87</v>
      </c>
      <c r="P167" s="295">
        <v>301560.87</v>
      </c>
      <c r="Q167" s="295">
        <f t="shared" si="23"/>
        <v>3618730.4400000009</v>
      </c>
      <c r="R167" s="295">
        <v>301560.87</v>
      </c>
      <c r="S167" s="295">
        <v>301560.87</v>
      </c>
      <c r="T167" s="295">
        <v>301560.87</v>
      </c>
      <c r="U167" s="295">
        <v>301560.87</v>
      </c>
      <c r="V167" s="295">
        <v>301560.87</v>
      </c>
      <c r="W167" s="295">
        <v>301560.87</v>
      </c>
      <c r="X167" s="295">
        <v>301560.87</v>
      </c>
      <c r="Y167" s="295">
        <v>301560.87</v>
      </c>
      <c r="Z167" s="295">
        <v>301560.87</v>
      </c>
      <c r="AA167" s="295">
        <v>301560.87</v>
      </c>
      <c r="AB167" s="295">
        <v>301560.87</v>
      </c>
      <c r="AC167" s="295">
        <v>301560.87</v>
      </c>
      <c r="AD167" s="295">
        <f t="shared" si="24"/>
        <v>3618730.4400000009</v>
      </c>
      <c r="AE167" s="295"/>
      <c r="AF167" s="319">
        <v>1563.0900000000001</v>
      </c>
      <c r="AG167" s="319">
        <v>1563.0900000000001</v>
      </c>
      <c r="AH167" s="319">
        <v>1563.0900000000001</v>
      </c>
      <c r="AI167" s="319">
        <v>1563.0900000000001</v>
      </c>
      <c r="AJ167" s="319">
        <v>1563.0900000000001</v>
      </c>
      <c r="AK167" s="319">
        <v>1563.0900000000001</v>
      </c>
      <c r="AL167" s="319">
        <f t="shared" si="29"/>
        <v>1563.09</v>
      </c>
      <c r="AM167" s="319">
        <f t="shared" si="29"/>
        <v>1563.09</v>
      </c>
      <c r="AN167" s="319">
        <f t="shared" si="29"/>
        <v>1563.09</v>
      </c>
      <c r="AO167" s="319">
        <f t="shared" si="28"/>
        <v>1563.09</v>
      </c>
      <c r="AP167" s="319">
        <f t="shared" si="28"/>
        <v>1563.09</v>
      </c>
      <c r="AQ167" s="319">
        <f t="shared" si="28"/>
        <v>1563.09</v>
      </c>
      <c r="AR167" s="295">
        <f t="shared" si="25"/>
        <v>18757.080000000002</v>
      </c>
      <c r="AS167" s="319">
        <f t="shared" si="27"/>
        <v>1733.98</v>
      </c>
      <c r="AT167" s="319">
        <f t="shared" si="27"/>
        <v>1733.98</v>
      </c>
      <c r="AU167" s="319">
        <f t="shared" si="27"/>
        <v>1733.98</v>
      </c>
      <c r="AV167" s="319">
        <f t="shared" si="27"/>
        <v>1733.98</v>
      </c>
      <c r="AW167" s="319">
        <f t="shared" si="27"/>
        <v>1733.98</v>
      </c>
      <c r="AX167" s="319">
        <f t="shared" si="27"/>
        <v>1733.98</v>
      </c>
      <c r="AY167" s="319">
        <f t="shared" si="22"/>
        <v>1733.98</v>
      </c>
      <c r="AZ167" s="319">
        <f t="shared" si="22"/>
        <v>1733.98</v>
      </c>
      <c r="BA167" s="319">
        <f t="shared" si="22"/>
        <v>1733.98</v>
      </c>
      <c r="BB167" s="319">
        <f t="shared" si="22"/>
        <v>1733.98</v>
      </c>
      <c r="BC167" s="319">
        <f t="shared" si="22"/>
        <v>1733.98</v>
      </c>
      <c r="BD167" s="319">
        <f t="shared" si="22"/>
        <v>1733.98</v>
      </c>
      <c r="BE167" s="295">
        <f t="shared" si="26"/>
        <v>20807.759999999998</v>
      </c>
      <c r="BF167" s="319"/>
      <c r="BG167" s="319"/>
      <c r="BH167" s="319"/>
      <c r="BI167" s="319"/>
      <c r="BJ167" s="319"/>
      <c r="BK167" s="319"/>
      <c r="BL167" s="319"/>
      <c r="BM167" s="319"/>
      <c r="BN167" s="319"/>
      <c r="BO167" s="319"/>
      <c r="BP167" s="319"/>
      <c r="BQ167" s="319"/>
      <c r="BR167" s="319"/>
      <c r="BS167" s="319"/>
      <c r="BT167" s="319"/>
      <c r="BU167" s="319"/>
      <c r="BV167" s="319"/>
      <c r="BW167" s="319"/>
      <c r="BX167" s="319"/>
      <c r="BY167" s="319"/>
      <c r="BZ167" s="319"/>
      <c r="CA167" s="319"/>
      <c r="CB167" s="319"/>
      <c r="CC167" s="319"/>
      <c r="CD167" s="319"/>
      <c r="CE167" s="319"/>
    </row>
    <row r="168" spans="1:83" x14ac:dyDescent="0.3">
      <c r="A168" s="313" t="s">
        <v>566</v>
      </c>
      <c r="B168" s="304">
        <v>4.6199999999999998E-2</v>
      </c>
      <c r="C168" s="304">
        <v>4.9999999999999996E-2</v>
      </c>
      <c r="D168" s="348">
        <v>4.6600000000000003E-2</v>
      </c>
      <c r="E168" s="295">
        <v>795787.89</v>
      </c>
      <c r="F168" s="295">
        <v>795787.89</v>
      </c>
      <c r="G168" s="295">
        <v>795787.89</v>
      </c>
      <c r="H168" s="295">
        <v>795787.89</v>
      </c>
      <c r="I168" s="295">
        <v>795787.89</v>
      </c>
      <c r="J168" s="295">
        <v>795787.89</v>
      </c>
      <c r="K168" s="295">
        <v>795787.89</v>
      </c>
      <c r="L168" s="295">
        <v>795787.89</v>
      </c>
      <c r="M168" s="295">
        <v>795787.89</v>
      </c>
      <c r="N168" s="295">
        <v>795787.89</v>
      </c>
      <c r="O168" s="295">
        <v>795787.89</v>
      </c>
      <c r="P168" s="295">
        <v>795787.89</v>
      </c>
      <c r="Q168" s="295">
        <f t="shared" si="23"/>
        <v>9549454.6799999997</v>
      </c>
      <c r="R168" s="295">
        <v>795787.89</v>
      </c>
      <c r="S168" s="295">
        <v>795787.89</v>
      </c>
      <c r="T168" s="295">
        <v>795787.89</v>
      </c>
      <c r="U168" s="295">
        <v>795787.89</v>
      </c>
      <c r="V168" s="295">
        <v>795787.89</v>
      </c>
      <c r="W168" s="295">
        <v>795787.89</v>
      </c>
      <c r="X168" s="295">
        <v>795787.89</v>
      </c>
      <c r="Y168" s="295">
        <v>795787.89</v>
      </c>
      <c r="Z168" s="295">
        <v>795787.89</v>
      </c>
      <c r="AA168" s="295">
        <v>795787.89</v>
      </c>
      <c r="AB168" s="295">
        <v>795787.89</v>
      </c>
      <c r="AC168" s="295">
        <v>795787.89</v>
      </c>
      <c r="AD168" s="295">
        <f t="shared" si="24"/>
        <v>9549454.6799999997</v>
      </c>
      <c r="AE168" s="295"/>
      <c r="AF168" s="319">
        <v>3063.7799999999997</v>
      </c>
      <c r="AG168" s="319">
        <v>3063.7799999999997</v>
      </c>
      <c r="AH168" s="319">
        <v>3063.7799999999997</v>
      </c>
      <c r="AI168" s="319">
        <v>3063.7799999999997</v>
      </c>
      <c r="AJ168" s="319">
        <v>3063.7799999999997</v>
      </c>
      <c r="AK168" s="319">
        <v>3063.7799999999997</v>
      </c>
      <c r="AL168" s="319">
        <f t="shared" si="29"/>
        <v>3063.78</v>
      </c>
      <c r="AM168" s="319">
        <f t="shared" si="29"/>
        <v>3063.78</v>
      </c>
      <c r="AN168" s="319">
        <f t="shared" si="29"/>
        <v>3063.78</v>
      </c>
      <c r="AO168" s="319">
        <f t="shared" si="28"/>
        <v>3063.78</v>
      </c>
      <c r="AP168" s="319">
        <f t="shared" si="28"/>
        <v>3063.78</v>
      </c>
      <c r="AQ168" s="319">
        <f t="shared" si="28"/>
        <v>3063.78</v>
      </c>
      <c r="AR168" s="295">
        <f t="shared" si="25"/>
        <v>36765.359999999993</v>
      </c>
      <c r="AS168" s="319">
        <f t="shared" si="27"/>
        <v>3090.31</v>
      </c>
      <c r="AT168" s="319">
        <f t="shared" si="27"/>
        <v>3090.31</v>
      </c>
      <c r="AU168" s="319">
        <f t="shared" si="27"/>
        <v>3090.31</v>
      </c>
      <c r="AV168" s="319">
        <f t="shared" si="27"/>
        <v>3090.31</v>
      </c>
      <c r="AW168" s="319">
        <f t="shared" si="27"/>
        <v>3090.31</v>
      </c>
      <c r="AX168" s="319">
        <f t="shared" si="27"/>
        <v>3090.31</v>
      </c>
      <c r="AY168" s="319">
        <f t="shared" si="22"/>
        <v>3090.31</v>
      </c>
      <c r="AZ168" s="319">
        <f t="shared" si="22"/>
        <v>3090.31</v>
      </c>
      <c r="BA168" s="319">
        <f t="shared" si="22"/>
        <v>3090.31</v>
      </c>
      <c r="BB168" s="319">
        <f t="shared" si="22"/>
        <v>3090.31</v>
      </c>
      <c r="BC168" s="319">
        <f t="shared" si="22"/>
        <v>3090.31</v>
      </c>
      <c r="BD168" s="319">
        <f t="shared" si="22"/>
        <v>3090.31</v>
      </c>
      <c r="BE168" s="295">
        <f t="shared" si="26"/>
        <v>37083.72</v>
      </c>
      <c r="BF168" s="319"/>
      <c r="BG168" s="319"/>
      <c r="BH168" s="319"/>
      <c r="BI168" s="319"/>
      <c r="BJ168" s="319"/>
      <c r="BK168" s="319"/>
      <c r="BL168" s="319"/>
      <c r="BM168" s="319"/>
      <c r="BN168" s="319"/>
      <c r="BO168" s="319"/>
      <c r="BP168" s="319"/>
      <c r="BQ168" s="319"/>
      <c r="BR168" s="319"/>
      <c r="BS168" s="319"/>
      <c r="BT168" s="319"/>
      <c r="BU168" s="319"/>
      <c r="BV168" s="319"/>
      <c r="BW168" s="319"/>
      <c r="BX168" s="319"/>
      <c r="BY168" s="319"/>
      <c r="BZ168" s="319"/>
      <c r="CA168" s="319"/>
      <c r="CB168" s="319"/>
      <c r="CC168" s="319"/>
      <c r="CD168" s="319"/>
      <c r="CE168" s="319"/>
    </row>
    <row r="169" spans="1:83" x14ac:dyDescent="0.3">
      <c r="A169" s="313" t="s">
        <v>567</v>
      </c>
      <c r="B169" s="304">
        <v>5.74E-2</v>
      </c>
      <c r="C169" s="304">
        <v>6.9599999999999995E-2</v>
      </c>
      <c r="D169" s="348">
        <v>6.5799999999999997E-2</v>
      </c>
      <c r="E169" s="295">
        <v>959617.2</v>
      </c>
      <c r="F169" s="295">
        <v>959617.2</v>
      </c>
      <c r="G169" s="295">
        <v>959617.2</v>
      </c>
      <c r="H169" s="295">
        <v>959617.2</v>
      </c>
      <c r="I169" s="295">
        <v>959617.2</v>
      </c>
      <c r="J169" s="295">
        <v>959617.2</v>
      </c>
      <c r="K169" s="295">
        <v>959617.2</v>
      </c>
      <c r="L169" s="295">
        <v>959617.2</v>
      </c>
      <c r="M169" s="295">
        <v>959617.2</v>
      </c>
      <c r="N169" s="295">
        <v>959617.2</v>
      </c>
      <c r="O169" s="295">
        <v>959617.2</v>
      </c>
      <c r="P169" s="295">
        <v>959617.2</v>
      </c>
      <c r="Q169" s="295">
        <f t="shared" si="23"/>
        <v>11515406.399999999</v>
      </c>
      <c r="R169" s="295">
        <v>1059617.2</v>
      </c>
      <c r="S169" s="295">
        <v>1059617.2</v>
      </c>
      <c r="T169" s="295">
        <v>1059617.2</v>
      </c>
      <c r="U169" s="295">
        <v>1059617.2</v>
      </c>
      <c r="V169" s="295">
        <v>1059617.2</v>
      </c>
      <c r="W169" s="295">
        <v>1059617.2</v>
      </c>
      <c r="X169" s="295">
        <v>1059617.2</v>
      </c>
      <c r="Y169" s="295">
        <v>1059617.2</v>
      </c>
      <c r="Z169" s="295">
        <v>1059617.2</v>
      </c>
      <c r="AA169" s="295">
        <v>1059617.2</v>
      </c>
      <c r="AB169" s="295">
        <v>1059617.2</v>
      </c>
      <c r="AC169" s="295">
        <v>1059617.2</v>
      </c>
      <c r="AD169" s="295">
        <f t="shared" si="24"/>
        <v>12715406.399999997</v>
      </c>
      <c r="AE169" s="295"/>
      <c r="AF169" s="319">
        <v>4590.16</v>
      </c>
      <c r="AG169" s="319">
        <v>4590.16</v>
      </c>
      <c r="AH169" s="319">
        <v>4590.16</v>
      </c>
      <c r="AI169" s="319">
        <v>4590.16</v>
      </c>
      <c r="AJ169" s="319">
        <v>4590.16</v>
      </c>
      <c r="AK169" s="319">
        <v>4590.16</v>
      </c>
      <c r="AL169" s="319">
        <f t="shared" si="29"/>
        <v>4590.17</v>
      </c>
      <c r="AM169" s="319">
        <f t="shared" si="29"/>
        <v>4590.17</v>
      </c>
      <c r="AN169" s="319">
        <f t="shared" si="29"/>
        <v>4590.17</v>
      </c>
      <c r="AO169" s="319">
        <f t="shared" si="28"/>
        <v>4590.17</v>
      </c>
      <c r="AP169" s="319">
        <f t="shared" si="28"/>
        <v>4590.17</v>
      </c>
      <c r="AQ169" s="319">
        <f t="shared" si="28"/>
        <v>4590.17</v>
      </c>
      <c r="AR169" s="295">
        <f t="shared" si="25"/>
        <v>55081.979999999989</v>
      </c>
      <c r="AS169" s="319">
        <f t="shared" si="27"/>
        <v>5810.23</v>
      </c>
      <c r="AT169" s="319">
        <f t="shared" si="27"/>
        <v>5810.23</v>
      </c>
      <c r="AU169" s="319">
        <f t="shared" si="27"/>
        <v>5810.23</v>
      </c>
      <c r="AV169" s="319">
        <f t="shared" si="27"/>
        <v>5810.23</v>
      </c>
      <c r="AW169" s="319">
        <f t="shared" si="27"/>
        <v>5810.23</v>
      </c>
      <c r="AX169" s="319">
        <f t="shared" si="27"/>
        <v>5810.23</v>
      </c>
      <c r="AY169" s="319">
        <f t="shared" si="22"/>
        <v>5810.23</v>
      </c>
      <c r="AZ169" s="319">
        <f t="shared" si="22"/>
        <v>5810.23</v>
      </c>
      <c r="BA169" s="319">
        <f t="shared" si="22"/>
        <v>5810.23</v>
      </c>
      <c r="BB169" s="319">
        <f t="shared" si="22"/>
        <v>5810.23</v>
      </c>
      <c r="BC169" s="319">
        <f t="shared" si="22"/>
        <v>5810.23</v>
      </c>
      <c r="BD169" s="319">
        <f t="shared" si="22"/>
        <v>5810.23</v>
      </c>
      <c r="BE169" s="295">
        <f t="shared" si="26"/>
        <v>69722.75999999998</v>
      </c>
      <c r="BF169" s="319"/>
      <c r="BG169" s="319"/>
      <c r="BH169" s="319"/>
      <c r="BI169" s="319"/>
      <c r="BJ169" s="319"/>
      <c r="BK169" s="319"/>
      <c r="BL169" s="319"/>
      <c r="BM169" s="319"/>
      <c r="BN169" s="319"/>
      <c r="BO169" s="319"/>
      <c r="BP169" s="319"/>
      <c r="BQ169" s="319"/>
      <c r="BR169" s="319"/>
      <c r="BS169" s="319"/>
      <c r="BT169" s="319"/>
      <c r="BU169" s="319"/>
      <c r="BV169" s="319"/>
      <c r="BW169" s="319"/>
      <c r="BX169" s="319"/>
      <c r="BY169" s="319"/>
      <c r="BZ169" s="319"/>
      <c r="CA169" s="319"/>
      <c r="CB169" s="319"/>
      <c r="CC169" s="319"/>
      <c r="CD169" s="319"/>
      <c r="CE169" s="319"/>
    </row>
    <row r="170" spans="1:83" x14ac:dyDescent="0.3">
      <c r="A170" s="313" t="s">
        <v>568</v>
      </c>
      <c r="B170" s="304">
        <v>5.8099999999999999E-2</v>
      </c>
      <c r="C170" s="304">
        <v>6.989999999999999E-2</v>
      </c>
      <c r="D170" s="348">
        <v>6.6100000000000006E-2</v>
      </c>
      <c r="E170" s="295">
        <v>959028.11</v>
      </c>
      <c r="F170" s="295">
        <v>959028.11</v>
      </c>
      <c r="G170" s="295">
        <v>959028.11</v>
      </c>
      <c r="H170" s="295">
        <v>959028.11</v>
      </c>
      <c r="I170" s="295">
        <v>959028.11</v>
      </c>
      <c r="J170" s="295">
        <v>959028.11</v>
      </c>
      <c r="K170" s="295">
        <v>959028.11</v>
      </c>
      <c r="L170" s="295">
        <v>959028.11</v>
      </c>
      <c r="M170" s="295">
        <v>959028.11</v>
      </c>
      <c r="N170" s="295">
        <v>959028.11</v>
      </c>
      <c r="O170" s="295">
        <v>959028.11</v>
      </c>
      <c r="P170" s="295">
        <v>959028.11</v>
      </c>
      <c r="Q170" s="295">
        <f t="shared" si="23"/>
        <v>11508337.319999998</v>
      </c>
      <c r="R170" s="295">
        <v>959028.11</v>
      </c>
      <c r="S170" s="295">
        <v>959028.11</v>
      </c>
      <c r="T170" s="295">
        <v>959028.11</v>
      </c>
      <c r="U170" s="295">
        <v>959028.11</v>
      </c>
      <c r="V170" s="295">
        <v>959028.11</v>
      </c>
      <c r="W170" s="295">
        <v>959028.11</v>
      </c>
      <c r="X170" s="295">
        <v>959028.11</v>
      </c>
      <c r="Y170" s="295">
        <v>959028.11</v>
      </c>
      <c r="Z170" s="295">
        <v>959028.11</v>
      </c>
      <c r="AA170" s="295">
        <v>959028.11</v>
      </c>
      <c r="AB170" s="295">
        <v>959028.11</v>
      </c>
      <c r="AC170" s="295">
        <v>959028.11</v>
      </c>
      <c r="AD170" s="295">
        <f t="shared" si="24"/>
        <v>11508337.319999998</v>
      </c>
      <c r="AE170" s="295"/>
      <c r="AF170" s="319">
        <v>4643.29</v>
      </c>
      <c r="AG170" s="319">
        <v>4643.29</v>
      </c>
      <c r="AH170" s="319">
        <v>4643.29</v>
      </c>
      <c r="AI170" s="319">
        <v>4643.29</v>
      </c>
      <c r="AJ170" s="319">
        <v>4643.29</v>
      </c>
      <c r="AK170" s="319">
        <v>4643.29</v>
      </c>
      <c r="AL170" s="319">
        <f t="shared" si="29"/>
        <v>4643.29</v>
      </c>
      <c r="AM170" s="319">
        <f t="shared" si="29"/>
        <v>4643.29</v>
      </c>
      <c r="AN170" s="319">
        <f t="shared" si="29"/>
        <v>4643.29</v>
      </c>
      <c r="AO170" s="319">
        <f t="shared" si="28"/>
        <v>4643.29</v>
      </c>
      <c r="AP170" s="319">
        <f t="shared" si="28"/>
        <v>4643.29</v>
      </c>
      <c r="AQ170" s="319">
        <f t="shared" si="28"/>
        <v>4643.29</v>
      </c>
      <c r="AR170" s="295">
        <f t="shared" si="25"/>
        <v>55719.48</v>
      </c>
      <c r="AS170" s="319">
        <f t="shared" si="27"/>
        <v>5282.65</v>
      </c>
      <c r="AT170" s="319">
        <f t="shared" si="27"/>
        <v>5282.65</v>
      </c>
      <c r="AU170" s="319">
        <f t="shared" si="27"/>
        <v>5282.65</v>
      </c>
      <c r="AV170" s="319">
        <f t="shared" si="27"/>
        <v>5282.65</v>
      </c>
      <c r="AW170" s="319">
        <f t="shared" si="27"/>
        <v>5282.65</v>
      </c>
      <c r="AX170" s="319">
        <f t="shared" si="27"/>
        <v>5282.65</v>
      </c>
      <c r="AY170" s="319">
        <f t="shared" si="22"/>
        <v>5282.65</v>
      </c>
      <c r="AZ170" s="319">
        <f t="shared" si="22"/>
        <v>5282.65</v>
      </c>
      <c r="BA170" s="319">
        <f t="shared" si="22"/>
        <v>5282.65</v>
      </c>
      <c r="BB170" s="319">
        <f t="shared" si="22"/>
        <v>5282.65</v>
      </c>
      <c r="BC170" s="319">
        <f t="shared" si="22"/>
        <v>5282.65</v>
      </c>
      <c r="BD170" s="319">
        <f t="shared" si="22"/>
        <v>5282.65</v>
      </c>
      <c r="BE170" s="295">
        <f t="shared" si="26"/>
        <v>63391.80000000001</v>
      </c>
      <c r="BF170" s="319"/>
      <c r="BG170" s="319"/>
      <c r="BH170" s="319"/>
      <c r="BI170" s="319"/>
      <c r="BJ170" s="319"/>
      <c r="BK170" s="319"/>
      <c r="BL170" s="319"/>
      <c r="BM170" s="319"/>
      <c r="BN170" s="319"/>
      <c r="BO170" s="319"/>
      <c r="BP170" s="319"/>
      <c r="BQ170" s="319"/>
      <c r="BR170" s="319"/>
      <c r="BS170" s="319"/>
      <c r="BT170" s="319"/>
      <c r="BU170" s="319"/>
      <c r="BV170" s="319"/>
      <c r="BW170" s="319"/>
      <c r="BX170" s="319"/>
      <c r="BY170" s="319"/>
      <c r="BZ170" s="319"/>
      <c r="CA170" s="319"/>
      <c r="CB170" s="319"/>
      <c r="CC170" s="319"/>
      <c r="CD170" s="319"/>
      <c r="CE170" s="319"/>
    </row>
    <row r="171" spans="1:83" x14ac:dyDescent="0.3">
      <c r="A171" s="313" t="s">
        <v>569</v>
      </c>
      <c r="B171" s="304">
        <v>7.0199999999999999E-2</v>
      </c>
      <c r="C171" s="304">
        <v>6.5300000000000011E-2</v>
      </c>
      <c r="D171" s="348">
        <v>5.9900000000000002E-2</v>
      </c>
      <c r="E171" s="295">
        <v>263045.52</v>
      </c>
      <c r="F171" s="295">
        <v>263045.52</v>
      </c>
      <c r="G171" s="295">
        <v>263045.52</v>
      </c>
      <c r="H171" s="295">
        <v>263045.52</v>
      </c>
      <c r="I171" s="295">
        <v>263045.52</v>
      </c>
      <c r="J171" s="295">
        <v>263045.52</v>
      </c>
      <c r="K171" s="295">
        <v>263045.52</v>
      </c>
      <c r="L171" s="295">
        <v>263045.52</v>
      </c>
      <c r="M171" s="295">
        <v>263045.52</v>
      </c>
      <c r="N171" s="295">
        <v>263045.52</v>
      </c>
      <c r="O171" s="295">
        <v>263045.52</v>
      </c>
      <c r="P171" s="295">
        <v>263045.52</v>
      </c>
      <c r="Q171" s="295">
        <f t="shared" si="23"/>
        <v>3156546.24</v>
      </c>
      <c r="R171" s="295">
        <v>263045.52</v>
      </c>
      <c r="S171" s="295">
        <v>263045.52</v>
      </c>
      <c r="T171" s="295">
        <v>263045.52</v>
      </c>
      <c r="U171" s="295">
        <v>263045.52</v>
      </c>
      <c r="V171" s="295">
        <v>263045.52</v>
      </c>
      <c r="W171" s="295">
        <v>263045.52</v>
      </c>
      <c r="X171" s="295">
        <v>263045.52</v>
      </c>
      <c r="Y171" s="295">
        <v>263045.52</v>
      </c>
      <c r="Z171" s="295">
        <v>263045.52</v>
      </c>
      <c r="AA171" s="295">
        <v>263045.52</v>
      </c>
      <c r="AB171" s="295">
        <v>263045.52</v>
      </c>
      <c r="AC171" s="295">
        <v>263045.52</v>
      </c>
      <c r="AD171" s="295">
        <f t="shared" si="24"/>
        <v>3156546.24</v>
      </c>
      <c r="AE171" s="295"/>
      <c r="AF171" s="319">
        <v>1538.8200000000002</v>
      </c>
      <c r="AG171" s="319">
        <v>1538.8200000000002</v>
      </c>
      <c r="AH171" s="319">
        <v>1538.8200000000002</v>
      </c>
      <c r="AI171" s="319">
        <v>1538.8200000000002</v>
      </c>
      <c r="AJ171" s="319">
        <v>1538.8200000000002</v>
      </c>
      <c r="AK171" s="319">
        <v>1538.8200000000002</v>
      </c>
      <c r="AL171" s="319">
        <f t="shared" si="29"/>
        <v>1538.82</v>
      </c>
      <c r="AM171" s="319">
        <f t="shared" si="29"/>
        <v>1538.82</v>
      </c>
      <c r="AN171" s="319">
        <f t="shared" si="29"/>
        <v>1538.82</v>
      </c>
      <c r="AO171" s="319">
        <f t="shared" si="28"/>
        <v>1538.82</v>
      </c>
      <c r="AP171" s="319">
        <f t="shared" si="28"/>
        <v>1538.82</v>
      </c>
      <c r="AQ171" s="319">
        <f t="shared" si="28"/>
        <v>1538.82</v>
      </c>
      <c r="AR171" s="295">
        <f t="shared" si="25"/>
        <v>18465.84</v>
      </c>
      <c r="AS171" s="319">
        <f t="shared" si="27"/>
        <v>1313.04</v>
      </c>
      <c r="AT171" s="319">
        <f t="shared" si="27"/>
        <v>1313.04</v>
      </c>
      <c r="AU171" s="319">
        <f t="shared" si="27"/>
        <v>1313.04</v>
      </c>
      <c r="AV171" s="319">
        <f t="shared" si="27"/>
        <v>1313.04</v>
      </c>
      <c r="AW171" s="319">
        <f t="shared" si="27"/>
        <v>1313.04</v>
      </c>
      <c r="AX171" s="319">
        <f t="shared" si="27"/>
        <v>1313.04</v>
      </c>
      <c r="AY171" s="319">
        <f t="shared" si="22"/>
        <v>1313.04</v>
      </c>
      <c r="AZ171" s="319">
        <f t="shared" si="22"/>
        <v>1313.04</v>
      </c>
      <c r="BA171" s="319">
        <f t="shared" si="22"/>
        <v>1313.04</v>
      </c>
      <c r="BB171" s="319">
        <f t="shared" si="22"/>
        <v>1313.04</v>
      </c>
      <c r="BC171" s="319">
        <f t="shared" si="22"/>
        <v>1313.04</v>
      </c>
      <c r="BD171" s="319">
        <f t="shared" si="22"/>
        <v>1313.04</v>
      </c>
      <c r="BE171" s="295">
        <f t="shared" si="26"/>
        <v>15756.480000000003</v>
      </c>
      <c r="BF171" s="319"/>
      <c r="BG171" s="319"/>
      <c r="BH171" s="319"/>
      <c r="BI171" s="319"/>
      <c r="BJ171" s="319"/>
      <c r="BK171" s="319"/>
      <c r="BL171" s="319"/>
      <c r="BM171" s="319"/>
      <c r="BN171" s="319"/>
      <c r="BO171" s="319"/>
      <c r="BP171" s="319"/>
      <c r="BQ171" s="319"/>
      <c r="BR171" s="319"/>
      <c r="BS171" s="319"/>
      <c r="BT171" s="319"/>
      <c r="BU171" s="319"/>
      <c r="BV171" s="319"/>
      <c r="BW171" s="319"/>
      <c r="BX171" s="319"/>
      <c r="BY171" s="319"/>
      <c r="BZ171" s="319"/>
      <c r="CA171" s="319"/>
      <c r="CB171" s="319"/>
      <c r="CC171" s="319"/>
      <c r="CD171" s="319"/>
      <c r="CE171" s="319"/>
    </row>
    <row r="172" spans="1:83" x14ac:dyDescent="0.3">
      <c r="A172" s="313" t="s">
        <v>570</v>
      </c>
      <c r="B172" s="304">
        <v>3.1699999999999999E-2</v>
      </c>
      <c r="C172" s="304">
        <v>4.6500000000000007E-2</v>
      </c>
      <c r="D172" s="348">
        <v>4.3099999999999999E-2</v>
      </c>
      <c r="E172" s="295">
        <v>3155168.07</v>
      </c>
      <c r="F172" s="295">
        <v>3155168.07</v>
      </c>
      <c r="G172" s="295">
        <v>3155168.07</v>
      </c>
      <c r="H172" s="295">
        <v>3155168.07</v>
      </c>
      <c r="I172" s="295">
        <v>3155168.07</v>
      </c>
      <c r="J172" s="295">
        <v>3155168.07</v>
      </c>
      <c r="K172" s="295">
        <v>3155168.07</v>
      </c>
      <c r="L172" s="295">
        <v>3155168.07</v>
      </c>
      <c r="M172" s="295">
        <v>3155168.07</v>
      </c>
      <c r="N172" s="295">
        <v>3155168.07</v>
      </c>
      <c r="O172" s="295">
        <v>3155168.07</v>
      </c>
      <c r="P172" s="295">
        <v>3155168.07</v>
      </c>
      <c r="Q172" s="295">
        <f t="shared" si="23"/>
        <v>37862016.839999996</v>
      </c>
      <c r="R172" s="295">
        <v>3155168.07</v>
      </c>
      <c r="S172" s="295">
        <v>3155168.07</v>
      </c>
      <c r="T172" s="295">
        <v>3155168.07</v>
      </c>
      <c r="U172" s="295">
        <v>3155168.07</v>
      </c>
      <c r="V172" s="295">
        <v>3155168.07</v>
      </c>
      <c r="W172" s="295">
        <v>3155168.07</v>
      </c>
      <c r="X172" s="295">
        <v>3155168.07</v>
      </c>
      <c r="Y172" s="295">
        <v>3155168.07</v>
      </c>
      <c r="Z172" s="295">
        <v>3155168.07</v>
      </c>
      <c r="AA172" s="295">
        <v>3155168.07</v>
      </c>
      <c r="AB172" s="295">
        <v>3155168.07</v>
      </c>
      <c r="AC172" s="295">
        <v>3155168.07</v>
      </c>
      <c r="AD172" s="295">
        <f t="shared" si="24"/>
        <v>37862016.839999996</v>
      </c>
      <c r="AE172" s="295"/>
      <c r="AF172" s="319">
        <v>8334.9</v>
      </c>
      <c r="AG172" s="319">
        <v>8334.9</v>
      </c>
      <c r="AH172" s="319">
        <v>8334.9</v>
      </c>
      <c r="AI172" s="319">
        <v>8334.9</v>
      </c>
      <c r="AJ172" s="319">
        <v>8334.9</v>
      </c>
      <c r="AK172" s="319">
        <v>8334.9</v>
      </c>
      <c r="AL172" s="319">
        <f t="shared" si="29"/>
        <v>8334.9</v>
      </c>
      <c r="AM172" s="319">
        <f t="shared" si="29"/>
        <v>8334.9</v>
      </c>
      <c r="AN172" s="319">
        <f t="shared" si="29"/>
        <v>8334.9</v>
      </c>
      <c r="AO172" s="319">
        <f t="shared" si="28"/>
        <v>8334.9</v>
      </c>
      <c r="AP172" s="319">
        <f t="shared" si="28"/>
        <v>8334.9</v>
      </c>
      <c r="AQ172" s="319">
        <f t="shared" si="28"/>
        <v>8334.9</v>
      </c>
      <c r="AR172" s="295">
        <f t="shared" si="25"/>
        <v>100018.79999999997</v>
      </c>
      <c r="AS172" s="319">
        <f t="shared" si="27"/>
        <v>11332.31</v>
      </c>
      <c r="AT172" s="319">
        <f t="shared" si="27"/>
        <v>11332.31</v>
      </c>
      <c r="AU172" s="319">
        <f t="shared" si="27"/>
        <v>11332.31</v>
      </c>
      <c r="AV172" s="319">
        <f t="shared" si="27"/>
        <v>11332.31</v>
      </c>
      <c r="AW172" s="319">
        <f t="shared" si="27"/>
        <v>11332.31</v>
      </c>
      <c r="AX172" s="319">
        <f t="shared" si="27"/>
        <v>11332.31</v>
      </c>
      <c r="AY172" s="319">
        <f t="shared" si="22"/>
        <v>11332.31</v>
      </c>
      <c r="AZ172" s="319">
        <f t="shared" si="22"/>
        <v>11332.31</v>
      </c>
      <c r="BA172" s="319">
        <f t="shared" si="22"/>
        <v>11332.31</v>
      </c>
      <c r="BB172" s="319">
        <f t="shared" si="22"/>
        <v>11332.31</v>
      </c>
      <c r="BC172" s="319">
        <f t="shared" si="22"/>
        <v>11332.31</v>
      </c>
      <c r="BD172" s="319">
        <f t="shared" si="22"/>
        <v>11332.31</v>
      </c>
      <c r="BE172" s="295">
        <f t="shared" si="26"/>
        <v>135987.72</v>
      </c>
      <c r="BF172" s="319"/>
      <c r="BG172" s="319"/>
      <c r="BH172" s="319"/>
      <c r="BI172" s="319"/>
      <c r="BJ172" s="319"/>
      <c r="BK172" s="319"/>
      <c r="BL172" s="319"/>
      <c r="BM172" s="319"/>
      <c r="BN172" s="319"/>
      <c r="BO172" s="319"/>
      <c r="BP172" s="319"/>
      <c r="BQ172" s="319"/>
      <c r="BR172" s="319"/>
      <c r="BS172" s="319"/>
      <c r="BT172" s="319"/>
      <c r="BU172" s="319"/>
      <c r="BV172" s="319"/>
      <c r="BW172" s="319"/>
      <c r="BX172" s="319"/>
      <c r="BY172" s="319"/>
      <c r="BZ172" s="319"/>
      <c r="CA172" s="319"/>
      <c r="CB172" s="319"/>
      <c r="CC172" s="319"/>
      <c r="CD172" s="319"/>
      <c r="CE172" s="319"/>
    </row>
    <row r="173" spans="1:83" x14ac:dyDescent="0.3">
      <c r="A173" s="313" t="s">
        <v>571</v>
      </c>
      <c r="B173" s="304">
        <v>0.1026</v>
      </c>
      <c r="C173" s="304">
        <v>0.15740000000000001</v>
      </c>
      <c r="D173" s="348">
        <v>0.13689999999999999</v>
      </c>
      <c r="E173" s="295">
        <v>472117.33</v>
      </c>
      <c r="F173" s="295">
        <v>472117.33</v>
      </c>
      <c r="G173" s="295">
        <v>472117.33</v>
      </c>
      <c r="H173" s="295">
        <v>472117.33</v>
      </c>
      <c r="I173" s="295">
        <v>472117.33</v>
      </c>
      <c r="J173" s="295">
        <v>472117.33</v>
      </c>
      <c r="K173" s="295">
        <v>472117.33</v>
      </c>
      <c r="L173" s="295">
        <v>472117.33</v>
      </c>
      <c r="M173" s="295">
        <v>472117.33</v>
      </c>
      <c r="N173" s="295">
        <v>472117.33</v>
      </c>
      <c r="O173" s="295">
        <v>472117.33</v>
      </c>
      <c r="P173" s="295">
        <v>472117.33</v>
      </c>
      <c r="Q173" s="295">
        <f t="shared" si="23"/>
        <v>5665407.96</v>
      </c>
      <c r="R173" s="295">
        <v>472117.33</v>
      </c>
      <c r="S173" s="295">
        <v>472117.33</v>
      </c>
      <c r="T173" s="295">
        <v>472117.33</v>
      </c>
      <c r="U173" s="295">
        <v>472117.33</v>
      </c>
      <c r="V173" s="295">
        <v>472117.33</v>
      </c>
      <c r="W173" s="295">
        <v>472117.33</v>
      </c>
      <c r="X173" s="295">
        <v>472117.33</v>
      </c>
      <c r="Y173" s="295">
        <v>472117.33</v>
      </c>
      <c r="Z173" s="295">
        <v>472117.33</v>
      </c>
      <c r="AA173" s="295">
        <v>472117.33</v>
      </c>
      <c r="AB173" s="295">
        <v>472117.33</v>
      </c>
      <c r="AC173" s="295">
        <v>472117.33</v>
      </c>
      <c r="AD173" s="295">
        <f t="shared" si="24"/>
        <v>5665407.96</v>
      </c>
      <c r="AE173" s="295"/>
      <c r="AF173" s="319">
        <v>4036.61</v>
      </c>
      <c r="AG173" s="319">
        <v>4036.61</v>
      </c>
      <c r="AH173" s="319">
        <v>4036.61</v>
      </c>
      <c r="AI173" s="319">
        <v>4036.61</v>
      </c>
      <c r="AJ173" s="319">
        <v>4036.61</v>
      </c>
      <c r="AK173" s="319">
        <v>4036.61</v>
      </c>
      <c r="AL173" s="319">
        <f t="shared" si="29"/>
        <v>4036.6</v>
      </c>
      <c r="AM173" s="319">
        <f t="shared" si="29"/>
        <v>4036.6</v>
      </c>
      <c r="AN173" s="319">
        <f t="shared" si="29"/>
        <v>4036.6</v>
      </c>
      <c r="AO173" s="319">
        <f t="shared" si="28"/>
        <v>4036.6</v>
      </c>
      <c r="AP173" s="319">
        <f t="shared" si="28"/>
        <v>4036.6</v>
      </c>
      <c r="AQ173" s="319">
        <f t="shared" si="28"/>
        <v>4036.6</v>
      </c>
      <c r="AR173" s="295">
        <f t="shared" si="25"/>
        <v>48439.259999999995</v>
      </c>
      <c r="AS173" s="319">
        <f t="shared" si="27"/>
        <v>5386.07</v>
      </c>
      <c r="AT173" s="319">
        <f t="shared" si="27"/>
        <v>5386.07</v>
      </c>
      <c r="AU173" s="319">
        <f t="shared" si="27"/>
        <v>5386.07</v>
      </c>
      <c r="AV173" s="319">
        <f t="shared" si="27"/>
        <v>5386.07</v>
      </c>
      <c r="AW173" s="319">
        <f t="shared" si="27"/>
        <v>5386.07</v>
      </c>
      <c r="AX173" s="319">
        <f t="shared" si="27"/>
        <v>5386.07</v>
      </c>
      <c r="AY173" s="319">
        <f t="shared" si="22"/>
        <v>5386.07</v>
      </c>
      <c r="AZ173" s="319">
        <f t="shared" si="22"/>
        <v>5386.07</v>
      </c>
      <c r="BA173" s="319">
        <f t="shared" si="22"/>
        <v>5386.07</v>
      </c>
      <c r="BB173" s="319">
        <f t="shared" si="22"/>
        <v>5386.07</v>
      </c>
      <c r="BC173" s="319">
        <f t="shared" si="22"/>
        <v>5386.07</v>
      </c>
      <c r="BD173" s="319">
        <f t="shared" si="22"/>
        <v>5386.07</v>
      </c>
      <c r="BE173" s="295">
        <f t="shared" si="26"/>
        <v>64632.84</v>
      </c>
      <c r="BF173" s="319"/>
      <c r="BG173" s="319"/>
      <c r="BH173" s="319"/>
      <c r="BI173" s="319"/>
      <c r="BJ173" s="319"/>
      <c r="BK173" s="319"/>
      <c r="BL173" s="319"/>
      <c r="BM173" s="319"/>
      <c r="BN173" s="319"/>
      <c r="BO173" s="319"/>
      <c r="BP173" s="319"/>
      <c r="BQ173" s="319"/>
      <c r="BR173" s="319"/>
      <c r="BS173" s="319"/>
      <c r="BT173" s="319"/>
      <c r="BU173" s="319"/>
      <c r="BV173" s="319"/>
      <c r="BW173" s="319"/>
      <c r="BX173" s="319"/>
      <c r="BY173" s="319"/>
      <c r="BZ173" s="319"/>
      <c r="CA173" s="319"/>
      <c r="CB173" s="319"/>
      <c r="CC173" s="319"/>
      <c r="CD173" s="319"/>
      <c r="CE173" s="319"/>
    </row>
    <row r="174" spans="1:83" x14ac:dyDescent="0.3">
      <c r="A174" s="313" t="s">
        <v>572</v>
      </c>
      <c r="B174" s="304">
        <v>3.6400000000000002E-2</v>
      </c>
      <c r="C174" s="304">
        <v>3.8899999999999997E-2</v>
      </c>
      <c r="D174" s="348">
        <v>3.6200000000000003E-2</v>
      </c>
      <c r="E174" s="295">
        <v>1997091.15</v>
      </c>
      <c r="F174" s="295">
        <v>1997091.15</v>
      </c>
      <c r="G174" s="295">
        <v>1997091.15</v>
      </c>
      <c r="H174" s="295">
        <v>1997091.15</v>
      </c>
      <c r="I174" s="295">
        <v>1997091.15</v>
      </c>
      <c r="J174" s="295">
        <v>1997091.15</v>
      </c>
      <c r="K174" s="295">
        <v>1997091.15</v>
      </c>
      <c r="L174" s="295">
        <v>1997091.15</v>
      </c>
      <c r="M174" s="295">
        <v>1997091.15</v>
      </c>
      <c r="N174" s="295">
        <v>5334957.0449999999</v>
      </c>
      <c r="O174" s="295">
        <v>8672822.9399999995</v>
      </c>
      <c r="P174" s="295">
        <v>8672822.9399999995</v>
      </c>
      <c r="Q174" s="295">
        <f t="shared" si="23"/>
        <v>40654423.274999999</v>
      </c>
      <c r="R174" s="295">
        <v>8672822.9399999995</v>
      </c>
      <c r="S174" s="295">
        <v>8672822.9399999995</v>
      </c>
      <c r="T174" s="295">
        <v>8672822.9399999995</v>
      </c>
      <c r="U174" s="295">
        <v>8672822.9399999995</v>
      </c>
      <c r="V174" s="295">
        <v>8672822.9399999995</v>
      </c>
      <c r="W174" s="295">
        <v>8672822.9399999995</v>
      </c>
      <c r="X174" s="295">
        <v>8672822.9399999995</v>
      </c>
      <c r="Y174" s="295">
        <v>8672822.9399999995</v>
      </c>
      <c r="Z174" s="295">
        <v>8672822.9399999995</v>
      </c>
      <c r="AA174" s="295">
        <v>8672822.9399999995</v>
      </c>
      <c r="AB174" s="295">
        <v>8672822.9399999995</v>
      </c>
      <c r="AC174" s="295">
        <v>8672822.9399999995</v>
      </c>
      <c r="AD174" s="295">
        <f t="shared" si="24"/>
        <v>104073875.27999999</v>
      </c>
      <c r="AE174" s="295"/>
      <c r="AF174" s="319">
        <v>6057.85</v>
      </c>
      <c r="AG174" s="319">
        <v>6057.85</v>
      </c>
      <c r="AH174" s="319">
        <v>6057.85</v>
      </c>
      <c r="AI174" s="319">
        <v>6057.85</v>
      </c>
      <c r="AJ174" s="319">
        <v>6057.85</v>
      </c>
      <c r="AK174" s="319">
        <v>6057.85</v>
      </c>
      <c r="AL174" s="319">
        <f t="shared" si="29"/>
        <v>6057.84</v>
      </c>
      <c r="AM174" s="319">
        <f t="shared" si="29"/>
        <v>6057.84</v>
      </c>
      <c r="AN174" s="319">
        <f t="shared" si="29"/>
        <v>6057.84</v>
      </c>
      <c r="AO174" s="319">
        <f t="shared" si="28"/>
        <v>16182.7</v>
      </c>
      <c r="AP174" s="319">
        <f t="shared" si="28"/>
        <v>26307.56</v>
      </c>
      <c r="AQ174" s="319">
        <f t="shared" si="28"/>
        <v>26307.56</v>
      </c>
      <c r="AR174" s="295">
        <f t="shared" si="25"/>
        <v>123318.43999999999</v>
      </c>
      <c r="AS174" s="319">
        <f t="shared" si="27"/>
        <v>26163.02</v>
      </c>
      <c r="AT174" s="319">
        <f t="shared" si="27"/>
        <v>26163.02</v>
      </c>
      <c r="AU174" s="319">
        <f t="shared" si="27"/>
        <v>26163.02</v>
      </c>
      <c r="AV174" s="319">
        <f t="shared" si="27"/>
        <v>26163.02</v>
      </c>
      <c r="AW174" s="319">
        <f t="shared" si="27"/>
        <v>26163.02</v>
      </c>
      <c r="AX174" s="319">
        <f t="shared" si="27"/>
        <v>26163.02</v>
      </c>
      <c r="AY174" s="319">
        <f t="shared" si="22"/>
        <v>26163.02</v>
      </c>
      <c r="AZ174" s="319">
        <f t="shared" si="22"/>
        <v>26163.02</v>
      </c>
      <c r="BA174" s="319">
        <f t="shared" si="22"/>
        <v>26163.02</v>
      </c>
      <c r="BB174" s="319">
        <f t="shared" si="22"/>
        <v>26163.02</v>
      </c>
      <c r="BC174" s="319">
        <f t="shared" si="22"/>
        <v>26163.02</v>
      </c>
      <c r="BD174" s="319">
        <f t="shared" si="22"/>
        <v>26163.02</v>
      </c>
      <c r="BE174" s="295">
        <f t="shared" si="26"/>
        <v>313956.24</v>
      </c>
      <c r="BF174" s="319"/>
      <c r="BG174" s="319"/>
      <c r="BH174" s="319"/>
      <c r="BI174" s="319"/>
      <c r="BJ174" s="319"/>
      <c r="BK174" s="319"/>
      <c r="BL174" s="319"/>
      <c r="BM174" s="319"/>
      <c r="BN174" s="319"/>
      <c r="BO174" s="319"/>
      <c r="BP174" s="319"/>
      <c r="BQ174" s="319"/>
      <c r="BR174" s="319"/>
      <c r="BS174" s="319"/>
      <c r="BT174" s="319"/>
      <c r="BU174" s="319"/>
      <c r="BV174" s="319"/>
      <c r="BW174" s="319"/>
      <c r="BX174" s="319"/>
      <c r="BY174" s="319"/>
      <c r="BZ174" s="319"/>
      <c r="CA174" s="319"/>
      <c r="CB174" s="319"/>
      <c r="CC174" s="319"/>
      <c r="CD174" s="319"/>
      <c r="CE174" s="319"/>
    </row>
    <row r="175" spans="1:83" x14ac:dyDescent="0.3">
      <c r="A175" s="313" t="s">
        <v>573</v>
      </c>
      <c r="B175" s="304">
        <v>3.6499999999999998E-2</v>
      </c>
      <c r="C175" s="304">
        <v>3.8500000000000006E-2</v>
      </c>
      <c r="D175" s="348">
        <v>3.6200000000000003E-2</v>
      </c>
      <c r="E175" s="295">
        <v>622872.6</v>
      </c>
      <c r="F175" s="295">
        <v>622872.6</v>
      </c>
      <c r="G175" s="295">
        <v>622872.6</v>
      </c>
      <c r="H175" s="295">
        <v>622872.6</v>
      </c>
      <c r="I175" s="295">
        <v>622872.6</v>
      </c>
      <c r="J175" s="295">
        <v>622872.6</v>
      </c>
      <c r="K175" s="295">
        <v>622872.6</v>
      </c>
      <c r="L175" s="295">
        <v>622872.6</v>
      </c>
      <c r="M175" s="295">
        <v>622872.6</v>
      </c>
      <c r="N175" s="295">
        <v>622872.6</v>
      </c>
      <c r="O175" s="295">
        <v>622872.6</v>
      </c>
      <c r="P175" s="295">
        <v>622872.6</v>
      </c>
      <c r="Q175" s="295">
        <f t="shared" si="23"/>
        <v>7474471.1999999983</v>
      </c>
      <c r="R175" s="295">
        <v>622872.6</v>
      </c>
      <c r="S175" s="295">
        <v>622872.6</v>
      </c>
      <c r="T175" s="295">
        <v>622872.6</v>
      </c>
      <c r="U175" s="295">
        <v>622872.6</v>
      </c>
      <c r="V175" s="295">
        <v>622872.6</v>
      </c>
      <c r="W175" s="295">
        <v>622872.6</v>
      </c>
      <c r="X175" s="295">
        <v>622872.6</v>
      </c>
      <c r="Y175" s="295">
        <v>622872.6</v>
      </c>
      <c r="Z175" s="295">
        <v>622872.6</v>
      </c>
      <c r="AA175" s="295">
        <v>622872.6</v>
      </c>
      <c r="AB175" s="295">
        <v>622872.6</v>
      </c>
      <c r="AC175" s="295">
        <v>622872.6</v>
      </c>
      <c r="AD175" s="295">
        <f t="shared" si="24"/>
        <v>7474471.1999999983</v>
      </c>
      <c r="AE175" s="295"/>
      <c r="AF175" s="319">
        <v>1894.57</v>
      </c>
      <c r="AG175" s="319">
        <v>1894.57</v>
      </c>
      <c r="AH175" s="319">
        <v>1894.57</v>
      </c>
      <c r="AI175" s="319">
        <v>1894.57</v>
      </c>
      <c r="AJ175" s="319">
        <v>1894.57</v>
      </c>
      <c r="AK175" s="319">
        <v>1894.57</v>
      </c>
      <c r="AL175" s="319">
        <f t="shared" si="29"/>
        <v>1894.57</v>
      </c>
      <c r="AM175" s="319">
        <f t="shared" si="29"/>
        <v>1894.57</v>
      </c>
      <c r="AN175" s="319">
        <f t="shared" si="29"/>
        <v>1894.57</v>
      </c>
      <c r="AO175" s="319">
        <f t="shared" si="28"/>
        <v>1894.57</v>
      </c>
      <c r="AP175" s="319">
        <f t="shared" si="28"/>
        <v>1894.57</v>
      </c>
      <c r="AQ175" s="319">
        <f t="shared" si="28"/>
        <v>1894.57</v>
      </c>
      <c r="AR175" s="295">
        <f t="shared" si="25"/>
        <v>22734.84</v>
      </c>
      <c r="AS175" s="319">
        <f t="shared" si="27"/>
        <v>1879</v>
      </c>
      <c r="AT175" s="319">
        <f t="shared" si="27"/>
        <v>1879</v>
      </c>
      <c r="AU175" s="319">
        <f t="shared" si="27"/>
        <v>1879</v>
      </c>
      <c r="AV175" s="319">
        <f t="shared" si="27"/>
        <v>1879</v>
      </c>
      <c r="AW175" s="319">
        <f t="shared" si="27"/>
        <v>1879</v>
      </c>
      <c r="AX175" s="319">
        <f t="shared" si="27"/>
        <v>1879</v>
      </c>
      <c r="AY175" s="319">
        <f t="shared" si="22"/>
        <v>1879</v>
      </c>
      <c r="AZ175" s="319">
        <f t="shared" si="22"/>
        <v>1879</v>
      </c>
      <c r="BA175" s="319">
        <f t="shared" si="22"/>
        <v>1879</v>
      </c>
      <c r="BB175" s="319">
        <f t="shared" si="22"/>
        <v>1879</v>
      </c>
      <c r="BC175" s="319">
        <f t="shared" si="22"/>
        <v>1879</v>
      </c>
      <c r="BD175" s="319">
        <f t="shared" si="22"/>
        <v>1879</v>
      </c>
      <c r="BE175" s="295">
        <f t="shared" si="26"/>
        <v>22548</v>
      </c>
      <c r="BF175" s="319"/>
      <c r="BG175" s="319"/>
      <c r="BH175" s="319"/>
      <c r="BI175" s="319"/>
      <c r="BJ175" s="319"/>
      <c r="BK175" s="319"/>
      <c r="BL175" s="319"/>
      <c r="BM175" s="319"/>
      <c r="BN175" s="319"/>
      <c r="BO175" s="319"/>
      <c r="BP175" s="319"/>
      <c r="BQ175" s="319"/>
      <c r="BR175" s="319"/>
      <c r="BS175" s="319"/>
      <c r="BT175" s="319"/>
      <c r="BU175" s="319"/>
      <c r="BV175" s="319"/>
      <c r="BW175" s="319"/>
      <c r="BX175" s="319"/>
      <c r="BY175" s="319"/>
      <c r="BZ175" s="319"/>
      <c r="CA175" s="319"/>
      <c r="CB175" s="319"/>
      <c r="CC175" s="319"/>
      <c r="CD175" s="319"/>
      <c r="CE175" s="319"/>
    </row>
    <row r="176" spans="1:83" x14ac:dyDescent="0.3">
      <c r="A176" s="313" t="s">
        <v>574</v>
      </c>
      <c r="B176" s="304">
        <v>3.6699999999999997E-2</v>
      </c>
      <c r="C176" s="304">
        <v>3.8999999999999993E-2</v>
      </c>
      <c r="D176" s="348">
        <v>3.6499999999999998E-2</v>
      </c>
      <c r="E176" s="295">
        <v>239584.43</v>
      </c>
      <c r="F176" s="295">
        <v>239584.43</v>
      </c>
      <c r="G176" s="295">
        <v>239584.43</v>
      </c>
      <c r="H176" s="295">
        <v>239584.43</v>
      </c>
      <c r="I176" s="295">
        <v>239584.43</v>
      </c>
      <c r="J176" s="295">
        <v>239584.43</v>
      </c>
      <c r="K176" s="295">
        <v>239584.43</v>
      </c>
      <c r="L176" s="295">
        <v>239584.43</v>
      </c>
      <c r="M176" s="295">
        <v>239584.43</v>
      </c>
      <c r="N176" s="295">
        <v>239584.43</v>
      </c>
      <c r="O176" s="295">
        <v>239584.43</v>
      </c>
      <c r="P176" s="295">
        <v>239584.43</v>
      </c>
      <c r="Q176" s="295">
        <f t="shared" si="23"/>
        <v>2875013.16</v>
      </c>
      <c r="R176" s="295">
        <v>239584.43</v>
      </c>
      <c r="S176" s="295">
        <v>239584.43</v>
      </c>
      <c r="T176" s="295">
        <v>239584.43</v>
      </c>
      <c r="U176" s="295">
        <v>239584.43</v>
      </c>
      <c r="V176" s="295">
        <v>239584.43</v>
      </c>
      <c r="W176" s="295">
        <v>239584.43</v>
      </c>
      <c r="X176" s="295">
        <v>239584.43</v>
      </c>
      <c r="Y176" s="295">
        <v>239584.43</v>
      </c>
      <c r="Z176" s="295">
        <v>239584.43</v>
      </c>
      <c r="AA176" s="295">
        <v>239584.43</v>
      </c>
      <c r="AB176" s="295">
        <v>239584.43</v>
      </c>
      <c r="AC176" s="295">
        <v>239584.43</v>
      </c>
      <c r="AD176" s="295">
        <f t="shared" si="24"/>
        <v>2875013.16</v>
      </c>
      <c r="AE176" s="295"/>
      <c r="AF176" s="319">
        <v>732.73</v>
      </c>
      <c r="AG176" s="319">
        <v>732.73</v>
      </c>
      <c r="AH176" s="319">
        <v>732.73</v>
      </c>
      <c r="AI176" s="319">
        <v>732.73</v>
      </c>
      <c r="AJ176" s="319">
        <v>732.73</v>
      </c>
      <c r="AK176" s="319">
        <v>732.73</v>
      </c>
      <c r="AL176" s="319">
        <f t="shared" si="29"/>
        <v>732.73</v>
      </c>
      <c r="AM176" s="319">
        <f t="shared" si="29"/>
        <v>732.73</v>
      </c>
      <c r="AN176" s="319">
        <f t="shared" si="29"/>
        <v>732.73</v>
      </c>
      <c r="AO176" s="319">
        <f t="shared" si="28"/>
        <v>732.73</v>
      </c>
      <c r="AP176" s="319">
        <f t="shared" si="28"/>
        <v>732.73</v>
      </c>
      <c r="AQ176" s="319">
        <f t="shared" si="28"/>
        <v>732.73</v>
      </c>
      <c r="AR176" s="295">
        <f t="shared" si="25"/>
        <v>8792.7599999999984</v>
      </c>
      <c r="AS176" s="319">
        <f t="shared" si="27"/>
        <v>728.74</v>
      </c>
      <c r="AT176" s="319">
        <f t="shared" si="27"/>
        <v>728.74</v>
      </c>
      <c r="AU176" s="319">
        <f t="shared" si="27"/>
        <v>728.74</v>
      </c>
      <c r="AV176" s="319">
        <f t="shared" si="27"/>
        <v>728.74</v>
      </c>
      <c r="AW176" s="319">
        <f t="shared" si="27"/>
        <v>728.74</v>
      </c>
      <c r="AX176" s="319">
        <f t="shared" si="27"/>
        <v>728.74</v>
      </c>
      <c r="AY176" s="319">
        <f t="shared" si="22"/>
        <v>728.74</v>
      </c>
      <c r="AZ176" s="319">
        <f t="shared" si="22"/>
        <v>728.74</v>
      </c>
      <c r="BA176" s="319">
        <f t="shared" si="22"/>
        <v>728.74</v>
      </c>
      <c r="BB176" s="319">
        <f t="shared" si="22"/>
        <v>728.74</v>
      </c>
      <c r="BC176" s="319">
        <f t="shared" si="22"/>
        <v>728.74</v>
      </c>
      <c r="BD176" s="319">
        <f t="shared" si="22"/>
        <v>728.74</v>
      </c>
      <c r="BE176" s="295">
        <f t="shared" si="26"/>
        <v>8744.8799999999992</v>
      </c>
      <c r="BF176" s="319"/>
      <c r="BG176" s="319"/>
      <c r="BH176" s="319"/>
      <c r="BI176" s="319"/>
      <c r="BJ176" s="319"/>
      <c r="BK176" s="319"/>
      <c r="BL176" s="319"/>
      <c r="BM176" s="319"/>
      <c r="BN176" s="319"/>
      <c r="BO176" s="319"/>
      <c r="BP176" s="319"/>
      <c r="BQ176" s="319"/>
      <c r="BR176" s="319"/>
      <c r="BS176" s="319"/>
      <c r="BT176" s="319"/>
      <c r="BU176" s="319"/>
      <c r="BV176" s="319"/>
      <c r="BW176" s="319"/>
      <c r="BX176" s="319"/>
      <c r="BY176" s="319"/>
      <c r="BZ176" s="319"/>
      <c r="CA176" s="319"/>
      <c r="CB176" s="319"/>
      <c r="CC176" s="319"/>
      <c r="CD176" s="319"/>
      <c r="CE176" s="319"/>
    </row>
    <row r="177" spans="1:83" x14ac:dyDescent="0.3">
      <c r="A177" s="313" t="s">
        <v>575</v>
      </c>
      <c r="B177" s="304">
        <v>3.6699999999999997E-2</v>
      </c>
      <c r="C177" s="304">
        <v>3.8999999999999993E-2</v>
      </c>
      <c r="D177" s="348">
        <v>3.6499999999999998E-2</v>
      </c>
      <c r="E177" s="295">
        <v>239245.54</v>
      </c>
      <c r="F177" s="295">
        <v>239245.54</v>
      </c>
      <c r="G177" s="295">
        <v>239245.54</v>
      </c>
      <c r="H177" s="295">
        <v>239245.54</v>
      </c>
      <c r="I177" s="295">
        <v>239245.54</v>
      </c>
      <c r="J177" s="295">
        <v>239245.54</v>
      </c>
      <c r="K177" s="295">
        <v>239245.54</v>
      </c>
      <c r="L177" s="295">
        <v>239245.54</v>
      </c>
      <c r="M177" s="295">
        <v>239245.54</v>
      </c>
      <c r="N177" s="295">
        <v>239245.54</v>
      </c>
      <c r="O177" s="295">
        <v>239245.54</v>
      </c>
      <c r="P177" s="295">
        <v>239245.54</v>
      </c>
      <c r="Q177" s="295">
        <f t="shared" si="23"/>
        <v>2870946.48</v>
      </c>
      <c r="R177" s="295">
        <v>239245.54</v>
      </c>
      <c r="S177" s="295">
        <v>239245.54</v>
      </c>
      <c r="T177" s="295">
        <v>239245.54</v>
      </c>
      <c r="U177" s="295">
        <v>239245.54</v>
      </c>
      <c r="V177" s="295">
        <v>239245.54</v>
      </c>
      <c r="W177" s="295">
        <v>239245.54</v>
      </c>
      <c r="X177" s="295">
        <v>239245.54</v>
      </c>
      <c r="Y177" s="295">
        <v>239245.54</v>
      </c>
      <c r="Z177" s="295">
        <v>239245.54</v>
      </c>
      <c r="AA177" s="295">
        <v>239245.54</v>
      </c>
      <c r="AB177" s="295">
        <v>239245.54</v>
      </c>
      <c r="AC177" s="295">
        <v>239245.54</v>
      </c>
      <c r="AD177" s="295">
        <f t="shared" si="24"/>
        <v>2870946.48</v>
      </c>
      <c r="AE177" s="295"/>
      <c r="AF177" s="319">
        <v>731.68999999999994</v>
      </c>
      <c r="AG177" s="319">
        <v>731.68999999999994</v>
      </c>
      <c r="AH177" s="319">
        <v>731.68999999999994</v>
      </c>
      <c r="AI177" s="319">
        <v>731.68999999999994</v>
      </c>
      <c r="AJ177" s="319">
        <v>731.68999999999994</v>
      </c>
      <c r="AK177" s="319">
        <v>731.68999999999994</v>
      </c>
      <c r="AL177" s="319">
        <f t="shared" si="29"/>
        <v>731.69</v>
      </c>
      <c r="AM177" s="319">
        <f t="shared" si="29"/>
        <v>731.69</v>
      </c>
      <c r="AN177" s="319">
        <f t="shared" si="29"/>
        <v>731.69</v>
      </c>
      <c r="AO177" s="319">
        <f t="shared" si="28"/>
        <v>731.69</v>
      </c>
      <c r="AP177" s="319">
        <f t="shared" si="28"/>
        <v>731.69</v>
      </c>
      <c r="AQ177" s="319">
        <f t="shared" si="28"/>
        <v>731.69</v>
      </c>
      <c r="AR177" s="295">
        <f t="shared" si="25"/>
        <v>8780.2800000000025</v>
      </c>
      <c r="AS177" s="319">
        <f t="shared" si="27"/>
        <v>727.71</v>
      </c>
      <c r="AT177" s="319">
        <f t="shared" si="27"/>
        <v>727.71</v>
      </c>
      <c r="AU177" s="319">
        <f t="shared" si="27"/>
        <v>727.71</v>
      </c>
      <c r="AV177" s="319">
        <f t="shared" si="27"/>
        <v>727.71</v>
      </c>
      <c r="AW177" s="319">
        <f t="shared" si="27"/>
        <v>727.71</v>
      </c>
      <c r="AX177" s="319">
        <f t="shared" si="27"/>
        <v>727.71</v>
      </c>
      <c r="AY177" s="319">
        <f t="shared" si="22"/>
        <v>727.71</v>
      </c>
      <c r="AZ177" s="319">
        <f t="shared" si="22"/>
        <v>727.71</v>
      </c>
      <c r="BA177" s="319">
        <f t="shared" si="22"/>
        <v>727.71</v>
      </c>
      <c r="BB177" s="319">
        <f t="shared" si="22"/>
        <v>727.71</v>
      </c>
      <c r="BC177" s="319">
        <f t="shared" si="22"/>
        <v>727.71</v>
      </c>
      <c r="BD177" s="319">
        <f t="shared" si="22"/>
        <v>727.71</v>
      </c>
      <c r="BE177" s="295">
        <f t="shared" si="26"/>
        <v>8732.52</v>
      </c>
      <c r="BF177" s="319"/>
      <c r="BG177" s="319"/>
      <c r="BH177" s="319"/>
      <c r="BI177" s="319"/>
      <c r="BJ177" s="319"/>
      <c r="BK177" s="319"/>
      <c r="BL177" s="319"/>
      <c r="BM177" s="319"/>
      <c r="BN177" s="319"/>
      <c r="BO177" s="319"/>
      <c r="BP177" s="319"/>
      <c r="BQ177" s="319"/>
      <c r="BR177" s="319"/>
      <c r="BS177" s="319"/>
      <c r="BT177" s="319"/>
      <c r="BU177" s="319"/>
      <c r="BV177" s="319"/>
      <c r="BW177" s="319"/>
      <c r="BX177" s="319"/>
      <c r="BY177" s="319"/>
      <c r="BZ177" s="319"/>
      <c r="CA177" s="319"/>
      <c r="CB177" s="319"/>
      <c r="CC177" s="319"/>
      <c r="CD177" s="319"/>
      <c r="CE177" s="319"/>
    </row>
    <row r="178" spans="1:83" x14ac:dyDescent="0.3">
      <c r="A178" s="313" t="s">
        <v>576</v>
      </c>
      <c r="B178" s="304">
        <v>3.6199999999999996E-2</v>
      </c>
      <c r="C178" s="304">
        <v>3.8199999999999998E-2</v>
      </c>
      <c r="D178" s="348">
        <v>3.5900000000000001E-2</v>
      </c>
      <c r="E178" s="295">
        <v>578059.38</v>
      </c>
      <c r="F178" s="295">
        <v>578059.38</v>
      </c>
      <c r="G178" s="295">
        <v>578059.38</v>
      </c>
      <c r="H178" s="295">
        <v>578059.38</v>
      </c>
      <c r="I178" s="295">
        <v>578059.38</v>
      </c>
      <c r="J178" s="295">
        <v>578059.38</v>
      </c>
      <c r="K178" s="295">
        <v>578059.38</v>
      </c>
      <c r="L178" s="295">
        <v>578059.38</v>
      </c>
      <c r="M178" s="295">
        <v>578059.38</v>
      </c>
      <c r="N178" s="295">
        <v>578059.38</v>
      </c>
      <c r="O178" s="295">
        <v>578059.38</v>
      </c>
      <c r="P178" s="295">
        <v>578059.38</v>
      </c>
      <c r="Q178" s="295">
        <f t="shared" si="23"/>
        <v>6936712.5599999996</v>
      </c>
      <c r="R178" s="295">
        <v>578059.38</v>
      </c>
      <c r="S178" s="295">
        <v>578059.38</v>
      </c>
      <c r="T178" s="295">
        <v>578059.38</v>
      </c>
      <c r="U178" s="295">
        <v>578059.38</v>
      </c>
      <c r="V178" s="295">
        <v>578059.38</v>
      </c>
      <c r="W178" s="295">
        <v>578059.38</v>
      </c>
      <c r="X178" s="295">
        <v>578059.38</v>
      </c>
      <c r="Y178" s="295">
        <v>578059.38</v>
      </c>
      <c r="Z178" s="295">
        <v>578059.38</v>
      </c>
      <c r="AA178" s="295">
        <v>578059.38</v>
      </c>
      <c r="AB178" s="295">
        <v>578059.38</v>
      </c>
      <c r="AC178" s="295">
        <v>578059.38</v>
      </c>
      <c r="AD178" s="295">
        <f t="shared" si="24"/>
        <v>6936712.5599999996</v>
      </c>
      <c r="AE178" s="295"/>
      <c r="AF178" s="319">
        <v>1743.81</v>
      </c>
      <c r="AG178" s="319">
        <v>1743.81</v>
      </c>
      <c r="AH178" s="319">
        <v>1743.81</v>
      </c>
      <c r="AI178" s="319">
        <v>1743.81</v>
      </c>
      <c r="AJ178" s="319">
        <v>1743.81</v>
      </c>
      <c r="AK178" s="319">
        <v>1743.81</v>
      </c>
      <c r="AL178" s="319">
        <f t="shared" si="29"/>
        <v>1743.81</v>
      </c>
      <c r="AM178" s="319">
        <f t="shared" si="29"/>
        <v>1743.81</v>
      </c>
      <c r="AN178" s="319">
        <f t="shared" si="29"/>
        <v>1743.81</v>
      </c>
      <c r="AO178" s="319">
        <f t="shared" si="28"/>
        <v>1743.81</v>
      </c>
      <c r="AP178" s="319">
        <f t="shared" si="28"/>
        <v>1743.81</v>
      </c>
      <c r="AQ178" s="319">
        <f t="shared" si="28"/>
        <v>1743.81</v>
      </c>
      <c r="AR178" s="295">
        <f t="shared" si="25"/>
        <v>20925.72</v>
      </c>
      <c r="AS178" s="319">
        <f t="shared" si="27"/>
        <v>1729.36</v>
      </c>
      <c r="AT178" s="319">
        <f t="shared" si="27"/>
        <v>1729.36</v>
      </c>
      <c r="AU178" s="319">
        <f t="shared" si="27"/>
        <v>1729.36</v>
      </c>
      <c r="AV178" s="319">
        <f t="shared" si="27"/>
        <v>1729.36</v>
      </c>
      <c r="AW178" s="319">
        <f t="shared" si="27"/>
        <v>1729.36</v>
      </c>
      <c r="AX178" s="319">
        <f t="shared" si="27"/>
        <v>1729.36</v>
      </c>
      <c r="AY178" s="319">
        <f t="shared" si="22"/>
        <v>1729.36</v>
      </c>
      <c r="AZ178" s="319">
        <f t="shared" si="22"/>
        <v>1729.36</v>
      </c>
      <c r="BA178" s="319">
        <f t="shared" si="22"/>
        <v>1729.36</v>
      </c>
      <c r="BB178" s="319">
        <f t="shared" si="22"/>
        <v>1729.36</v>
      </c>
      <c r="BC178" s="319">
        <f t="shared" si="22"/>
        <v>1729.36</v>
      </c>
      <c r="BD178" s="319">
        <f t="shared" si="22"/>
        <v>1729.36</v>
      </c>
      <c r="BE178" s="295">
        <f t="shared" si="26"/>
        <v>20752.320000000003</v>
      </c>
      <c r="BF178" s="319"/>
      <c r="BG178" s="319"/>
      <c r="BH178" s="319"/>
      <c r="BI178" s="319"/>
      <c r="BJ178" s="319"/>
      <c r="BK178" s="319"/>
      <c r="BL178" s="319"/>
      <c r="BM178" s="319"/>
      <c r="BN178" s="319"/>
      <c r="BO178" s="319"/>
      <c r="BP178" s="319"/>
      <c r="BQ178" s="319"/>
      <c r="BR178" s="319"/>
      <c r="BS178" s="319"/>
      <c r="BT178" s="319"/>
      <c r="BU178" s="319"/>
      <c r="BV178" s="319"/>
      <c r="BW178" s="319"/>
      <c r="BX178" s="319"/>
      <c r="BY178" s="319"/>
      <c r="BZ178" s="319"/>
      <c r="CA178" s="319"/>
      <c r="CB178" s="319"/>
      <c r="CC178" s="319"/>
      <c r="CD178" s="319"/>
      <c r="CE178" s="319"/>
    </row>
    <row r="179" spans="1:83" x14ac:dyDescent="0.3">
      <c r="A179" s="313" t="s">
        <v>577</v>
      </c>
      <c r="B179" s="304">
        <v>3.6199999999999996E-2</v>
      </c>
      <c r="C179" s="304">
        <v>3.8199999999999998E-2</v>
      </c>
      <c r="D179" s="348">
        <v>3.5900000000000001E-2</v>
      </c>
      <c r="E179" s="295">
        <v>576385.74</v>
      </c>
      <c r="F179" s="295">
        <v>576385.74</v>
      </c>
      <c r="G179" s="295">
        <v>576385.74</v>
      </c>
      <c r="H179" s="295">
        <v>576385.74</v>
      </c>
      <c r="I179" s="295">
        <v>576385.74</v>
      </c>
      <c r="J179" s="295">
        <v>576385.74</v>
      </c>
      <c r="K179" s="295">
        <v>576385.74</v>
      </c>
      <c r="L179" s="295">
        <v>576385.74</v>
      </c>
      <c r="M179" s="295">
        <v>576385.74</v>
      </c>
      <c r="N179" s="295">
        <v>576385.74</v>
      </c>
      <c r="O179" s="295">
        <v>576385.74</v>
      </c>
      <c r="P179" s="295">
        <v>576385.74</v>
      </c>
      <c r="Q179" s="295">
        <f t="shared" si="23"/>
        <v>6916628.8800000018</v>
      </c>
      <c r="R179" s="295">
        <v>576385.74</v>
      </c>
      <c r="S179" s="295">
        <v>576385.74</v>
      </c>
      <c r="T179" s="295">
        <v>576385.74</v>
      </c>
      <c r="U179" s="295">
        <v>576385.74</v>
      </c>
      <c r="V179" s="295">
        <v>576385.74</v>
      </c>
      <c r="W179" s="295">
        <v>576385.74</v>
      </c>
      <c r="X179" s="295">
        <v>576385.74</v>
      </c>
      <c r="Y179" s="295">
        <v>576385.74</v>
      </c>
      <c r="Z179" s="295">
        <v>576385.74</v>
      </c>
      <c r="AA179" s="295">
        <v>576385.74</v>
      </c>
      <c r="AB179" s="295">
        <v>576385.74</v>
      </c>
      <c r="AC179" s="295">
        <v>576385.74</v>
      </c>
      <c r="AD179" s="295">
        <f t="shared" si="24"/>
        <v>6916628.8800000018</v>
      </c>
      <c r="AE179" s="295"/>
      <c r="AF179" s="319">
        <v>1738.77</v>
      </c>
      <c r="AG179" s="319">
        <v>1738.77</v>
      </c>
      <c r="AH179" s="319">
        <v>1738.77</v>
      </c>
      <c r="AI179" s="319">
        <v>1738.77</v>
      </c>
      <c r="AJ179" s="319">
        <v>1738.77</v>
      </c>
      <c r="AK179" s="319">
        <v>1738.77</v>
      </c>
      <c r="AL179" s="319">
        <f t="shared" si="29"/>
        <v>1738.76</v>
      </c>
      <c r="AM179" s="319">
        <f t="shared" si="29"/>
        <v>1738.76</v>
      </c>
      <c r="AN179" s="319">
        <f t="shared" si="29"/>
        <v>1738.76</v>
      </c>
      <c r="AO179" s="319">
        <f t="shared" si="28"/>
        <v>1738.76</v>
      </c>
      <c r="AP179" s="319">
        <f t="shared" si="28"/>
        <v>1738.76</v>
      </c>
      <c r="AQ179" s="319">
        <f t="shared" si="28"/>
        <v>1738.76</v>
      </c>
      <c r="AR179" s="295">
        <f t="shared" si="25"/>
        <v>20865.179999999997</v>
      </c>
      <c r="AS179" s="319">
        <f t="shared" si="27"/>
        <v>1724.35</v>
      </c>
      <c r="AT179" s="319">
        <f t="shared" si="27"/>
        <v>1724.35</v>
      </c>
      <c r="AU179" s="319">
        <f t="shared" si="27"/>
        <v>1724.35</v>
      </c>
      <c r="AV179" s="319">
        <f t="shared" si="27"/>
        <v>1724.35</v>
      </c>
      <c r="AW179" s="319">
        <f t="shared" si="27"/>
        <v>1724.35</v>
      </c>
      <c r="AX179" s="319">
        <f t="shared" si="27"/>
        <v>1724.35</v>
      </c>
      <c r="AY179" s="319">
        <f t="shared" si="22"/>
        <v>1724.35</v>
      </c>
      <c r="AZ179" s="319">
        <f t="shared" si="22"/>
        <v>1724.35</v>
      </c>
      <c r="BA179" s="319">
        <f t="shared" si="22"/>
        <v>1724.35</v>
      </c>
      <c r="BB179" s="319">
        <f t="shared" si="22"/>
        <v>1724.35</v>
      </c>
      <c r="BC179" s="319">
        <f t="shared" si="22"/>
        <v>1724.35</v>
      </c>
      <c r="BD179" s="319">
        <f t="shared" si="22"/>
        <v>1724.35</v>
      </c>
      <c r="BE179" s="295">
        <f t="shared" si="26"/>
        <v>20692.199999999997</v>
      </c>
      <c r="BF179" s="319"/>
      <c r="BG179" s="319"/>
      <c r="BH179" s="319"/>
      <c r="BI179" s="319"/>
      <c r="BJ179" s="319"/>
      <c r="BK179" s="319"/>
      <c r="BL179" s="319"/>
      <c r="BM179" s="319"/>
      <c r="BN179" s="319"/>
      <c r="BO179" s="319"/>
      <c r="BP179" s="319"/>
      <c r="BQ179" s="319"/>
      <c r="BR179" s="319"/>
      <c r="BS179" s="319"/>
      <c r="BT179" s="319"/>
      <c r="BU179" s="319"/>
      <c r="BV179" s="319"/>
      <c r="BW179" s="319"/>
      <c r="BX179" s="319"/>
      <c r="BY179" s="319"/>
      <c r="BZ179" s="319"/>
      <c r="CA179" s="319"/>
      <c r="CB179" s="319"/>
      <c r="CC179" s="319"/>
      <c r="CD179" s="319"/>
      <c r="CE179" s="319"/>
    </row>
    <row r="180" spans="1:83" x14ac:dyDescent="0.3">
      <c r="A180" s="313" t="s">
        <v>578</v>
      </c>
      <c r="B180" s="304">
        <v>3.6399999999999995E-2</v>
      </c>
      <c r="C180" s="304">
        <v>3.8300000000000001E-2</v>
      </c>
      <c r="D180" s="348">
        <v>3.5999999999999997E-2</v>
      </c>
      <c r="E180" s="295">
        <v>593786.01</v>
      </c>
      <c r="F180" s="295">
        <v>593786.01</v>
      </c>
      <c r="G180" s="295">
        <v>593786.01</v>
      </c>
      <c r="H180" s="295">
        <v>593786.01</v>
      </c>
      <c r="I180" s="295">
        <v>593786.01</v>
      </c>
      <c r="J180" s="295">
        <v>593786.01</v>
      </c>
      <c r="K180" s="295">
        <v>593786.01</v>
      </c>
      <c r="L180" s="295">
        <v>593786.01</v>
      </c>
      <c r="M180" s="295">
        <v>593786.01</v>
      </c>
      <c r="N180" s="295">
        <v>593786.01</v>
      </c>
      <c r="O180" s="295">
        <v>593786.01</v>
      </c>
      <c r="P180" s="295">
        <v>593786.01</v>
      </c>
      <c r="Q180" s="295">
        <f t="shared" si="23"/>
        <v>7125432.1199999982</v>
      </c>
      <c r="R180" s="295">
        <v>593786.01</v>
      </c>
      <c r="S180" s="295">
        <v>593786.01</v>
      </c>
      <c r="T180" s="295">
        <v>593786.01</v>
      </c>
      <c r="U180" s="295">
        <v>593786.01</v>
      </c>
      <c r="V180" s="295">
        <v>593786.01</v>
      </c>
      <c r="W180" s="295">
        <v>593786.01</v>
      </c>
      <c r="X180" s="295">
        <v>593786.01</v>
      </c>
      <c r="Y180" s="295">
        <v>593786.01</v>
      </c>
      <c r="Z180" s="295">
        <v>593786.01</v>
      </c>
      <c r="AA180" s="295">
        <v>593786.01</v>
      </c>
      <c r="AB180" s="295">
        <v>593786.01</v>
      </c>
      <c r="AC180" s="295">
        <v>593786.01</v>
      </c>
      <c r="AD180" s="295">
        <f t="shared" si="24"/>
        <v>7125432.1199999982</v>
      </c>
      <c r="AE180" s="295"/>
      <c r="AF180" s="319">
        <v>1801.15</v>
      </c>
      <c r="AG180" s="319">
        <v>1801.15</v>
      </c>
      <c r="AH180" s="319">
        <v>1801.15</v>
      </c>
      <c r="AI180" s="319">
        <v>1801.15</v>
      </c>
      <c r="AJ180" s="319">
        <v>1801.15</v>
      </c>
      <c r="AK180" s="319">
        <v>1801.15</v>
      </c>
      <c r="AL180" s="319">
        <f t="shared" si="29"/>
        <v>1801.15</v>
      </c>
      <c r="AM180" s="319">
        <f t="shared" si="29"/>
        <v>1801.15</v>
      </c>
      <c r="AN180" s="319">
        <f t="shared" si="29"/>
        <v>1801.15</v>
      </c>
      <c r="AO180" s="319">
        <f t="shared" si="28"/>
        <v>1801.15</v>
      </c>
      <c r="AP180" s="319">
        <f t="shared" si="28"/>
        <v>1801.15</v>
      </c>
      <c r="AQ180" s="319">
        <f t="shared" si="28"/>
        <v>1801.15</v>
      </c>
      <c r="AR180" s="295">
        <f t="shared" si="25"/>
        <v>21613.800000000003</v>
      </c>
      <c r="AS180" s="319">
        <f t="shared" si="27"/>
        <v>1781.36</v>
      </c>
      <c r="AT180" s="319">
        <f t="shared" si="27"/>
        <v>1781.36</v>
      </c>
      <c r="AU180" s="319">
        <f t="shared" si="27"/>
        <v>1781.36</v>
      </c>
      <c r="AV180" s="319">
        <f t="shared" si="27"/>
        <v>1781.36</v>
      </c>
      <c r="AW180" s="319">
        <f t="shared" si="27"/>
        <v>1781.36</v>
      </c>
      <c r="AX180" s="319">
        <f t="shared" si="27"/>
        <v>1781.36</v>
      </c>
      <c r="AY180" s="319">
        <f t="shared" si="22"/>
        <v>1781.36</v>
      </c>
      <c r="AZ180" s="319">
        <f t="shared" si="22"/>
        <v>1781.36</v>
      </c>
      <c r="BA180" s="319">
        <f t="shared" si="22"/>
        <v>1781.36</v>
      </c>
      <c r="BB180" s="319">
        <f t="shared" si="22"/>
        <v>1781.36</v>
      </c>
      <c r="BC180" s="319">
        <f t="shared" si="22"/>
        <v>1781.36</v>
      </c>
      <c r="BD180" s="319">
        <f t="shared" si="22"/>
        <v>1781.36</v>
      </c>
      <c r="BE180" s="295">
        <f t="shared" si="26"/>
        <v>21376.320000000003</v>
      </c>
      <c r="BF180" s="319"/>
      <c r="BG180" s="319"/>
      <c r="BH180" s="319"/>
      <c r="BI180" s="319"/>
      <c r="BJ180" s="319"/>
      <c r="BK180" s="319"/>
      <c r="BL180" s="319"/>
      <c r="BM180" s="319"/>
      <c r="BN180" s="319"/>
      <c r="BO180" s="319"/>
      <c r="BP180" s="319"/>
      <c r="BQ180" s="319"/>
      <c r="BR180" s="319"/>
      <c r="BS180" s="319"/>
      <c r="BT180" s="319"/>
      <c r="BU180" s="319"/>
      <c r="BV180" s="319"/>
      <c r="BW180" s="319"/>
      <c r="BX180" s="319"/>
      <c r="BY180" s="319"/>
      <c r="BZ180" s="319"/>
      <c r="CA180" s="319"/>
      <c r="CB180" s="319"/>
      <c r="CC180" s="319"/>
      <c r="CD180" s="319"/>
      <c r="CE180" s="319"/>
    </row>
    <row r="181" spans="1:83" x14ac:dyDescent="0.3">
      <c r="A181" s="313" t="s">
        <v>579</v>
      </c>
      <c r="B181" s="304">
        <v>2.7899999999999998E-2</v>
      </c>
      <c r="C181" s="304">
        <v>3.5699999999999996E-2</v>
      </c>
      <c r="D181" s="348">
        <v>3.2800000000000003E-2</v>
      </c>
      <c r="E181" s="295">
        <v>89891288.640000001</v>
      </c>
      <c r="F181" s="295">
        <v>89893347.340000004</v>
      </c>
      <c r="G181" s="295">
        <v>89894985.969999999</v>
      </c>
      <c r="H181" s="295">
        <v>89896303.620000005</v>
      </c>
      <c r="I181" s="295">
        <v>172624515.09999999</v>
      </c>
      <c r="J181" s="295">
        <v>255352726.58000001</v>
      </c>
      <c r="K181" s="295">
        <v>257247793.94000003</v>
      </c>
      <c r="L181" s="295">
        <v>259152562.55000001</v>
      </c>
      <c r="M181" s="295">
        <v>259182303.56</v>
      </c>
      <c r="N181" s="295">
        <v>259202343.32000002</v>
      </c>
      <c r="O181" s="295">
        <v>259202343.32000002</v>
      </c>
      <c r="P181" s="295">
        <v>259202343.32000002</v>
      </c>
      <c r="Q181" s="295">
        <f t="shared" si="23"/>
        <v>2340742857.2600002</v>
      </c>
      <c r="R181" s="295">
        <v>259202343.32000002</v>
      </c>
      <c r="S181" s="295">
        <v>259202343.32000002</v>
      </c>
      <c r="T181" s="295">
        <v>259202343.32000002</v>
      </c>
      <c r="U181" s="295">
        <v>263154996.32000002</v>
      </c>
      <c r="V181" s="295">
        <v>267107649.32000002</v>
      </c>
      <c r="W181" s="295">
        <v>267107649.32000002</v>
      </c>
      <c r="X181" s="295">
        <v>267107649.32000002</v>
      </c>
      <c r="Y181" s="295">
        <v>267107649.32000002</v>
      </c>
      <c r="Z181" s="295">
        <v>267107649.32000002</v>
      </c>
      <c r="AA181" s="295">
        <v>267107649.32000002</v>
      </c>
      <c r="AB181" s="295">
        <v>267107649.32000002</v>
      </c>
      <c r="AC181" s="295">
        <v>267107649.32000002</v>
      </c>
      <c r="AD181" s="295">
        <f t="shared" si="24"/>
        <v>3177623220.8400006</v>
      </c>
      <c r="AE181" s="295"/>
      <c r="AF181" s="319">
        <v>208997.25</v>
      </c>
      <c r="AG181" s="319">
        <v>209002.04</v>
      </c>
      <c r="AH181" s="319">
        <v>209005.85</v>
      </c>
      <c r="AI181" s="319">
        <v>209008.90000000002</v>
      </c>
      <c r="AJ181" s="319">
        <v>401352</v>
      </c>
      <c r="AK181" s="319">
        <v>593695.09000000008</v>
      </c>
      <c r="AL181" s="319">
        <f t="shared" si="29"/>
        <v>598101.12</v>
      </c>
      <c r="AM181" s="319">
        <f t="shared" si="29"/>
        <v>602529.71</v>
      </c>
      <c r="AN181" s="319">
        <f t="shared" si="29"/>
        <v>602598.86</v>
      </c>
      <c r="AO181" s="319">
        <f t="shared" si="28"/>
        <v>602645.44999999995</v>
      </c>
      <c r="AP181" s="319">
        <f t="shared" si="28"/>
        <v>602645.44999999995</v>
      </c>
      <c r="AQ181" s="319">
        <f t="shared" si="28"/>
        <v>602645.44999999995</v>
      </c>
      <c r="AR181" s="295">
        <f t="shared" si="25"/>
        <v>5442227.1699999999</v>
      </c>
      <c r="AS181" s="319">
        <f t="shared" si="27"/>
        <v>708486.41</v>
      </c>
      <c r="AT181" s="319">
        <f t="shared" si="27"/>
        <v>708486.41</v>
      </c>
      <c r="AU181" s="319">
        <f t="shared" si="27"/>
        <v>708486.41</v>
      </c>
      <c r="AV181" s="319">
        <f t="shared" si="27"/>
        <v>719290.32</v>
      </c>
      <c r="AW181" s="319">
        <f t="shared" si="27"/>
        <v>730094.24</v>
      </c>
      <c r="AX181" s="319">
        <f t="shared" si="27"/>
        <v>730094.24</v>
      </c>
      <c r="AY181" s="319">
        <f t="shared" si="22"/>
        <v>730094.24</v>
      </c>
      <c r="AZ181" s="319">
        <f t="shared" si="22"/>
        <v>730094.24</v>
      </c>
      <c r="BA181" s="319">
        <f t="shared" si="22"/>
        <v>730094.24</v>
      </c>
      <c r="BB181" s="319">
        <f t="shared" si="22"/>
        <v>730094.24</v>
      </c>
      <c r="BC181" s="319">
        <f t="shared" si="22"/>
        <v>730094.24</v>
      </c>
      <c r="BD181" s="319">
        <f t="shared" si="22"/>
        <v>730094.24</v>
      </c>
      <c r="BE181" s="295">
        <f t="shared" si="26"/>
        <v>8685503.4700000007</v>
      </c>
      <c r="BF181" s="319"/>
      <c r="BG181" s="319"/>
      <c r="BH181" s="319"/>
      <c r="BI181" s="319"/>
      <c r="BJ181" s="319"/>
      <c r="BK181" s="319"/>
      <c r="BL181" s="319"/>
      <c r="BM181" s="319"/>
      <c r="BN181" s="319"/>
      <c r="BO181" s="319"/>
      <c r="BP181" s="319"/>
      <c r="BQ181" s="319"/>
      <c r="BR181" s="319"/>
      <c r="BS181" s="319"/>
      <c r="BT181" s="319"/>
      <c r="BU181" s="319"/>
      <c r="BV181" s="319"/>
      <c r="BW181" s="319"/>
      <c r="BX181" s="319"/>
      <c r="BY181" s="319"/>
      <c r="BZ181" s="319"/>
      <c r="CA181" s="319"/>
      <c r="CB181" s="319"/>
      <c r="CC181" s="319"/>
      <c r="CD181" s="319"/>
      <c r="CE181" s="319"/>
    </row>
    <row r="182" spans="1:83" x14ac:dyDescent="0.3">
      <c r="A182" s="313" t="s">
        <v>580</v>
      </c>
      <c r="B182" s="304">
        <v>3.3000000000000002E-2</v>
      </c>
      <c r="C182" s="304">
        <v>4.9399999999999999E-2</v>
      </c>
      <c r="D182" s="348">
        <v>4.5699999999999998E-2</v>
      </c>
      <c r="E182" s="295">
        <v>25926887.420000002</v>
      </c>
      <c r="F182" s="295">
        <v>25926887.420000002</v>
      </c>
      <c r="G182" s="295">
        <v>25926887.420000002</v>
      </c>
      <c r="H182" s="295">
        <v>25926887.420000002</v>
      </c>
      <c r="I182" s="295">
        <v>25926887.420000002</v>
      </c>
      <c r="J182" s="295">
        <v>25926887.420000002</v>
      </c>
      <c r="K182" s="295">
        <v>25926887.420000002</v>
      </c>
      <c r="L182" s="295">
        <v>25926887.420000002</v>
      </c>
      <c r="M182" s="295">
        <v>25926887.420000002</v>
      </c>
      <c r="N182" s="295">
        <v>25926887.420000002</v>
      </c>
      <c r="O182" s="295">
        <v>25926887.420000002</v>
      </c>
      <c r="P182" s="295">
        <v>25926887.420000002</v>
      </c>
      <c r="Q182" s="295">
        <f t="shared" si="23"/>
        <v>311122649.04000008</v>
      </c>
      <c r="R182" s="295">
        <v>25926887.420000002</v>
      </c>
      <c r="S182" s="295">
        <v>25926887.420000002</v>
      </c>
      <c r="T182" s="295">
        <v>25926887.420000002</v>
      </c>
      <c r="U182" s="295">
        <v>25926887.420000002</v>
      </c>
      <c r="V182" s="295">
        <v>25926887.420000002</v>
      </c>
      <c r="W182" s="295">
        <v>25926887.420000002</v>
      </c>
      <c r="X182" s="295">
        <v>25926887.420000002</v>
      </c>
      <c r="Y182" s="295">
        <v>25926887.420000002</v>
      </c>
      <c r="Z182" s="295">
        <v>25926887.420000002</v>
      </c>
      <c r="AA182" s="295">
        <v>25926887.420000002</v>
      </c>
      <c r="AB182" s="295">
        <v>25926887.420000002</v>
      </c>
      <c r="AC182" s="295">
        <v>25926887.420000002</v>
      </c>
      <c r="AD182" s="295">
        <f t="shared" si="24"/>
        <v>311122649.04000008</v>
      </c>
      <c r="AE182" s="295"/>
      <c r="AF182" s="319">
        <v>71298.94</v>
      </c>
      <c r="AG182" s="319">
        <v>71298.94</v>
      </c>
      <c r="AH182" s="319">
        <v>71298.94</v>
      </c>
      <c r="AI182" s="319">
        <v>71298.94</v>
      </c>
      <c r="AJ182" s="319">
        <v>71298.94</v>
      </c>
      <c r="AK182" s="319">
        <v>71298.94</v>
      </c>
      <c r="AL182" s="319">
        <f t="shared" si="29"/>
        <v>71298.94</v>
      </c>
      <c r="AM182" s="319">
        <f t="shared" si="29"/>
        <v>71298.94</v>
      </c>
      <c r="AN182" s="319">
        <f t="shared" si="29"/>
        <v>71298.94</v>
      </c>
      <c r="AO182" s="319">
        <f t="shared" si="28"/>
        <v>71298.94</v>
      </c>
      <c r="AP182" s="319">
        <f t="shared" si="28"/>
        <v>71298.94</v>
      </c>
      <c r="AQ182" s="319">
        <f t="shared" si="28"/>
        <v>71298.94</v>
      </c>
      <c r="AR182" s="295">
        <f t="shared" si="25"/>
        <v>855587.2799999998</v>
      </c>
      <c r="AS182" s="319">
        <f t="shared" si="27"/>
        <v>98738.23</v>
      </c>
      <c r="AT182" s="319">
        <f t="shared" si="27"/>
        <v>98738.23</v>
      </c>
      <c r="AU182" s="319">
        <f t="shared" si="27"/>
        <v>98738.23</v>
      </c>
      <c r="AV182" s="319">
        <f t="shared" si="27"/>
        <v>98738.23</v>
      </c>
      <c r="AW182" s="319">
        <f t="shared" si="27"/>
        <v>98738.23</v>
      </c>
      <c r="AX182" s="319">
        <f t="shared" si="27"/>
        <v>98738.23</v>
      </c>
      <c r="AY182" s="319">
        <f t="shared" si="22"/>
        <v>98738.23</v>
      </c>
      <c r="AZ182" s="319">
        <f t="shared" si="22"/>
        <v>98738.23</v>
      </c>
      <c r="BA182" s="319">
        <f t="shared" si="22"/>
        <v>98738.23</v>
      </c>
      <c r="BB182" s="319">
        <f t="shared" si="22"/>
        <v>98738.23</v>
      </c>
      <c r="BC182" s="319">
        <f t="shared" si="22"/>
        <v>98738.23</v>
      </c>
      <c r="BD182" s="319">
        <f t="shared" si="22"/>
        <v>98738.23</v>
      </c>
      <c r="BE182" s="295">
        <f t="shared" si="26"/>
        <v>1184858.76</v>
      </c>
      <c r="BF182" s="319"/>
      <c r="BG182" s="319"/>
      <c r="BH182" s="319"/>
      <c r="BI182" s="319"/>
      <c r="BJ182" s="319"/>
      <c r="BK182" s="319"/>
      <c r="BL182" s="319"/>
      <c r="BM182" s="319"/>
      <c r="BN182" s="319"/>
      <c r="BO182" s="319"/>
      <c r="BP182" s="319"/>
      <c r="BQ182" s="319"/>
      <c r="BR182" s="319"/>
      <c r="BS182" s="319"/>
      <c r="BT182" s="319"/>
      <c r="BU182" s="319"/>
      <c r="BV182" s="319"/>
      <c r="BW182" s="319"/>
      <c r="BX182" s="319"/>
      <c r="BY182" s="319"/>
      <c r="BZ182" s="319"/>
      <c r="CA182" s="319"/>
      <c r="CB182" s="319"/>
      <c r="CC182" s="319"/>
      <c r="CD182" s="319"/>
      <c r="CE182" s="319"/>
    </row>
    <row r="183" spans="1:83" x14ac:dyDescent="0.3">
      <c r="A183" s="313" t="s">
        <v>581</v>
      </c>
      <c r="B183" s="304">
        <v>4.4200000000000003E-2</v>
      </c>
      <c r="C183" s="304">
        <v>4.82E-2</v>
      </c>
      <c r="D183" s="348">
        <v>4.2999999999999997E-2</v>
      </c>
      <c r="E183" s="295">
        <v>34682773.229999997</v>
      </c>
      <c r="F183" s="295">
        <v>34682773.229999997</v>
      </c>
      <c r="G183" s="295">
        <v>34682773.229999997</v>
      </c>
      <c r="H183" s="295">
        <v>34682773.229999997</v>
      </c>
      <c r="I183" s="295">
        <v>34682773.229999997</v>
      </c>
      <c r="J183" s="295">
        <v>34720380.289999999</v>
      </c>
      <c r="K183" s="295">
        <v>34757987.339999996</v>
      </c>
      <c r="L183" s="295">
        <v>34757987.339999996</v>
      </c>
      <c r="M183" s="295">
        <v>34757987.339999996</v>
      </c>
      <c r="N183" s="295">
        <v>34757987.339999996</v>
      </c>
      <c r="O183" s="295">
        <v>34757987.339999996</v>
      </c>
      <c r="P183" s="295">
        <v>34757987.339999996</v>
      </c>
      <c r="Q183" s="295">
        <f t="shared" si="23"/>
        <v>416682170.47999984</v>
      </c>
      <c r="R183" s="295">
        <v>34757987.339999996</v>
      </c>
      <c r="S183" s="295">
        <v>34757987.339999996</v>
      </c>
      <c r="T183" s="295">
        <v>34757987.339999996</v>
      </c>
      <c r="U183" s="295">
        <v>34757987.339999996</v>
      </c>
      <c r="V183" s="295">
        <v>34757987.339999996</v>
      </c>
      <c r="W183" s="295">
        <v>34757987.339999996</v>
      </c>
      <c r="X183" s="295">
        <v>34757987.339999996</v>
      </c>
      <c r="Y183" s="295">
        <v>34757987.339999996</v>
      </c>
      <c r="Z183" s="295">
        <v>34757987.339999996</v>
      </c>
      <c r="AA183" s="295">
        <v>34757987.339999996</v>
      </c>
      <c r="AB183" s="295">
        <v>34757987.339999996</v>
      </c>
      <c r="AC183" s="295">
        <v>34757987.339999996</v>
      </c>
      <c r="AD183" s="295">
        <f t="shared" si="24"/>
        <v>417095848.07999986</v>
      </c>
      <c r="AE183" s="295"/>
      <c r="AF183" s="319">
        <v>127748.22</v>
      </c>
      <c r="AG183" s="319">
        <v>127748.22</v>
      </c>
      <c r="AH183" s="319">
        <v>127748.22</v>
      </c>
      <c r="AI183" s="319">
        <v>127748.22</v>
      </c>
      <c r="AJ183" s="319">
        <v>127748.22</v>
      </c>
      <c r="AK183" s="319">
        <v>127886.73</v>
      </c>
      <c r="AL183" s="319">
        <f t="shared" si="29"/>
        <v>128025.25</v>
      </c>
      <c r="AM183" s="319">
        <f t="shared" si="29"/>
        <v>128025.25</v>
      </c>
      <c r="AN183" s="319">
        <f t="shared" si="29"/>
        <v>128025.25</v>
      </c>
      <c r="AO183" s="319">
        <f t="shared" si="28"/>
        <v>128025.25</v>
      </c>
      <c r="AP183" s="319">
        <f t="shared" si="28"/>
        <v>128025.25</v>
      </c>
      <c r="AQ183" s="319">
        <f t="shared" si="28"/>
        <v>128025.25</v>
      </c>
      <c r="AR183" s="295">
        <f t="shared" si="25"/>
        <v>1534779.33</v>
      </c>
      <c r="AS183" s="319">
        <f t="shared" si="27"/>
        <v>124549.45</v>
      </c>
      <c r="AT183" s="319">
        <f t="shared" si="27"/>
        <v>124549.45</v>
      </c>
      <c r="AU183" s="319">
        <f t="shared" si="27"/>
        <v>124549.45</v>
      </c>
      <c r="AV183" s="319">
        <f t="shared" si="27"/>
        <v>124549.45</v>
      </c>
      <c r="AW183" s="319">
        <f t="shared" si="27"/>
        <v>124549.45</v>
      </c>
      <c r="AX183" s="319">
        <f t="shared" si="27"/>
        <v>124549.45</v>
      </c>
      <c r="AY183" s="319">
        <f t="shared" si="22"/>
        <v>124549.45</v>
      </c>
      <c r="AZ183" s="319">
        <f t="shared" si="22"/>
        <v>124549.45</v>
      </c>
      <c r="BA183" s="319">
        <f t="shared" si="22"/>
        <v>124549.45</v>
      </c>
      <c r="BB183" s="319">
        <f t="shared" si="22"/>
        <v>124549.45</v>
      </c>
      <c r="BC183" s="319">
        <f t="shared" si="22"/>
        <v>124549.45</v>
      </c>
      <c r="BD183" s="319">
        <f t="shared" si="22"/>
        <v>124549.45</v>
      </c>
      <c r="BE183" s="295">
        <f t="shared" si="26"/>
        <v>1494593.3999999997</v>
      </c>
      <c r="BF183" s="319"/>
      <c r="BG183" s="319"/>
      <c r="BH183" s="319"/>
      <c r="BI183" s="319"/>
      <c r="BJ183" s="319"/>
      <c r="BK183" s="319"/>
      <c r="BL183" s="319"/>
      <c r="BM183" s="319"/>
      <c r="BN183" s="319"/>
      <c r="BO183" s="319"/>
      <c r="BP183" s="319"/>
      <c r="BQ183" s="319"/>
      <c r="BR183" s="319"/>
      <c r="BS183" s="319"/>
      <c r="BT183" s="319"/>
      <c r="BU183" s="319"/>
      <c r="BV183" s="319"/>
      <c r="BW183" s="319"/>
      <c r="BX183" s="319"/>
      <c r="BY183" s="319"/>
      <c r="BZ183" s="319"/>
      <c r="CA183" s="319"/>
      <c r="CB183" s="319"/>
      <c r="CC183" s="319"/>
      <c r="CD183" s="319"/>
      <c r="CE183" s="319"/>
    </row>
    <row r="184" spans="1:83" x14ac:dyDescent="0.3">
      <c r="A184" s="313" t="s">
        <v>582</v>
      </c>
      <c r="B184" s="304">
        <v>4.1600000000000005E-2</v>
      </c>
      <c r="C184" s="304">
        <v>4.41E-2</v>
      </c>
      <c r="D184" s="348">
        <v>4.0500000000000001E-2</v>
      </c>
      <c r="E184" s="295">
        <v>14722669.92</v>
      </c>
      <c r="F184" s="295">
        <v>14722669.92</v>
      </c>
      <c r="G184" s="295">
        <v>14722669.92</v>
      </c>
      <c r="H184" s="295">
        <v>14722669.92</v>
      </c>
      <c r="I184" s="295">
        <v>14722669.92</v>
      </c>
      <c r="J184" s="295">
        <v>14722669.92</v>
      </c>
      <c r="K184" s="295">
        <v>14722669.92</v>
      </c>
      <c r="L184" s="295">
        <v>14722669.92</v>
      </c>
      <c r="M184" s="295">
        <v>14722669.92</v>
      </c>
      <c r="N184" s="295">
        <v>14722669.92</v>
      </c>
      <c r="O184" s="295">
        <v>14722669.92</v>
      </c>
      <c r="P184" s="295">
        <v>14722669.92</v>
      </c>
      <c r="Q184" s="295">
        <f t="shared" si="23"/>
        <v>176672039.03999996</v>
      </c>
      <c r="R184" s="295">
        <v>14722669.92</v>
      </c>
      <c r="S184" s="295">
        <v>14722669.92</v>
      </c>
      <c r="T184" s="295">
        <v>14722669.92</v>
      </c>
      <c r="U184" s="295">
        <v>14722669.92</v>
      </c>
      <c r="V184" s="295">
        <v>17177169.960000001</v>
      </c>
      <c r="W184" s="295">
        <v>19631670</v>
      </c>
      <c r="X184" s="295">
        <v>19631670</v>
      </c>
      <c r="Y184" s="295">
        <v>19631670</v>
      </c>
      <c r="Z184" s="295">
        <v>19631670</v>
      </c>
      <c r="AA184" s="295">
        <v>19631670</v>
      </c>
      <c r="AB184" s="295">
        <v>19631670</v>
      </c>
      <c r="AC184" s="295">
        <v>19631670</v>
      </c>
      <c r="AD184" s="295">
        <f t="shared" si="24"/>
        <v>213489539.63999999</v>
      </c>
      <c r="AE184" s="295"/>
      <c r="AF184" s="319">
        <v>51038.59</v>
      </c>
      <c r="AG184" s="319">
        <v>51038.59</v>
      </c>
      <c r="AH184" s="319">
        <v>51038.59</v>
      </c>
      <c r="AI184" s="319">
        <v>51038.59</v>
      </c>
      <c r="AJ184" s="319">
        <v>51038.59</v>
      </c>
      <c r="AK184" s="319">
        <v>51038.59</v>
      </c>
      <c r="AL184" s="319">
        <f t="shared" si="29"/>
        <v>51038.59</v>
      </c>
      <c r="AM184" s="319">
        <f t="shared" si="29"/>
        <v>51038.59</v>
      </c>
      <c r="AN184" s="319">
        <f t="shared" si="29"/>
        <v>51038.59</v>
      </c>
      <c r="AO184" s="319">
        <f t="shared" si="28"/>
        <v>51038.59</v>
      </c>
      <c r="AP184" s="319">
        <f t="shared" si="28"/>
        <v>51038.59</v>
      </c>
      <c r="AQ184" s="319">
        <f t="shared" si="28"/>
        <v>51038.59</v>
      </c>
      <c r="AR184" s="295">
        <f t="shared" si="25"/>
        <v>612463.07999999984</v>
      </c>
      <c r="AS184" s="319">
        <f t="shared" si="27"/>
        <v>49689.01</v>
      </c>
      <c r="AT184" s="319">
        <f t="shared" si="27"/>
        <v>49689.01</v>
      </c>
      <c r="AU184" s="319">
        <f t="shared" si="27"/>
        <v>49689.01</v>
      </c>
      <c r="AV184" s="319">
        <f t="shared" si="27"/>
        <v>49689.01</v>
      </c>
      <c r="AW184" s="319">
        <f t="shared" si="27"/>
        <v>57972.95</v>
      </c>
      <c r="AX184" s="319">
        <f t="shared" si="27"/>
        <v>66256.89</v>
      </c>
      <c r="AY184" s="319">
        <f t="shared" si="22"/>
        <v>66256.89</v>
      </c>
      <c r="AZ184" s="319">
        <f t="shared" si="22"/>
        <v>66256.89</v>
      </c>
      <c r="BA184" s="319">
        <f t="shared" si="22"/>
        <v>66256.89</v>
      </c>
      <c r="BB184" s="319">
        <f t="shared" si="22"/>
        <v>66256.89</v>
      </c>
      <c r="BC184" s="319">
        <f t="shared" si="22"/>
        <v>66256.89</v>
      </c>
      <c r="BD184" s="319">
        <f t="shared" si="22"/>
        <v>66256.89</v>
      </c>
      <c r="BE184" s="295">
        <f t="shared" si="26"/>
        <v>720527.22000000009</v>
      </c>
      <c r="BF184" s="319"/>
      <c r="BG184" s="319"/>
      <c r="BH184" s="319"/>
      <c r="BI184" s="319"/>
      <c r="BJ184" s="319"/>
      <c r="BK184" s="319"/>
      <c r="BL184" s="319"/>
      <c r="BM184" s="319"/>
      <c r="BN184" s="319"/>
      <c r="BO184" s="319"/>
      <c r="BP184" s="319"/>
      <c r="BQ184" s="319"/>
      <c r="BR184" s="319"/>
      <c r="BS184" s="319"/>
      <c r="BT184" s="319"/>
      <c r="BU184" s="319"/>
      <c r="BV184" s="319"/>
      <c r="BW184" s="319"/>
      <c r="BX184" s="319"/>
      <c r="BY184" s="319"/>
      <c r="BZ184" s="319"/>
      <c r="CA184" s="319"/>
      <c r="CB184" s="319"/>
      <c r="CC184" s="319"/>
      <c r="CD184" s="319"/>
      <c r="CE184" s="319"/>
    </row>
    <row r="185" spans="1:83" x14ac:dyDescent="0.3">
      <c r="A185" s="313" t="s">
        <v>583</v>
      </c>
      <c r="B185" s="304">
        <v>5.0500000000000003E-2</v>
      </c>
      <c r="C185" s="304">
        <v>5.4199999999999998E-2</v>
      </c>
      <c r="D185" s="348">
        <v>5.0099999999999999E-2</v>
      </c>
      <c r="E185" s="295">
        <v>34702471.57</v>
      </c>
      <c r="F185" s="295">
        <v>34702471.57</v>
      </c>
      <c r="G185" s="295">
        <v>34702471.57</v>
      </c>
      <c r="H185" s="295">
        <v>34702471.57</v>
      </c>
      <c r="I185" s="295">
        <v>34702471.57</v>
      </c>
      <c r="J185" s="295">
        <v>34702471.57</v>
      </c>
      <c r="K185" s="295">
        <v>34703433.664999999</v>
      </c>
      <c r="L185" s="295">
        <v>34704395.759999998</v>
      </c>
      <c r="M185" s="295">
        <v>34704395.759999998</v>
      </c>
      <c r="N185" s="295">
        <v>34704395.759999998</v>
      </c>
      <c r="O185" s="295">
        <v>34704395.759999998</v>
      </c>
      <c r="P185" s="295">
        <v>34704395.759999998</v>
      </c>
      <c r="Q185" s="295">
        <f t="shared" si="23"/>
        <v>416440241.88499993</v>
      </c>
      <c r="R185" s="295">
        <v>34704395.759999998</v>
      </c>
      <c r="S185" s="295">
        <v>34704395.759999998</v>
      </c>
      <c r="T185" s="295">
        <v>34704395.759999998</v>
      </c>
      <c r="U185" s="295">
        <v>34704395.759999998</v>
      </c>
      <c r="V185" s="295">
        <v>34704395.759999998</v>
      </c>
      <c r="W185" s="295">
        <v>34704395.759999998</v>
      </c>
      <c r="X185" s="295">
        <v>34704395.759999998</v>
      </c>
      <c r="Y185" s="295">
        <v>34704395.759999998</v>
      </c>
      <c r="Z185" s="295">
        <v>34704395.759999998</v>
      </c>
      <c r="AA185" s="295">
        <v>34704395.759999998</v>
      </c>
      <c r="AB185" s="295">
        <v>34704395.759999998</v>
      </c>
      <c r="AC185" s="295">
        <v>34704395.759999998</v>
      </c>
      <c r="AD185" s="295">
        <f t="shared" si="24"/>
        <v>416452749.11999995</v>
      </c>
      <c r="AE185" s="295"/>
      <c r="AF185" s="319">
        <v>146039.57</v>
      </c>
      <c r="AG185" s="319">
        <v>146039.57</v>
      </c>
      <c r="AH185" s="319">
        <v>146039.57</v>
      </c>
      <c r="AI185" s="319">
        <v>146039.57</v>
      </c>
      <c r="AJ185" s="319">
        <v>146039.57</v>
      </c>
      <c r="AK185" s="319">
        <v>146039.57</v>
      </c>
      <c r="AL185" s="319">
        <f t="shared" si="29"/>
        <v>146043.62</v>
      </c>
      <c r="AM185" s="319">
        <f t="shared" si="29"/>
        <v>146047.67000000001</v>
      </c>
      <c r="AN185" s="319">
        <f t="shared" si="29"/>
        <v>146047.67000000001</v>
      </c>
      <c r="AO185" s="319">
        <f t="shared" si="28"/>
        <v>146047.67000000001</v>
      </c>
      <c r="AP185" s="319">
        <f t="shared" si="28"/>
        <v>146047.67000000001</v>
      </c>
      <c r="AQ185" s="319">
        <f t="shared" si="28"/>
        <v>146047.67000000001</v>
      </c>
      <c r="AR185" s="295">
        <f t="shared" si="25"/>
        <v>1752519.39</v>
      </c>
      <c r="AS185" s="319">
        <f t="shared" si="27"/>
        <v>144890.85</v>
      </c>
      <c r="AT185" s="319">
        <f t="shared" si="27"/>
        <v>144890.85</v>
      </c>
      <c r="AU185" s="319">
        <f t="shared" si="27"/>
        <v>144890.85</v>
      </c>
      <c r="AV185" s="319">
        <f t="shared" si="27"/>
        <v>144890.85</v>
      </c>
      <c r="AW185" s="319">
        <f t="shared" si="27"/>
        <v>144890.85</v>
      </c>
      <c r="AX185" s="319">
        <f t="shared" si="27"/>
        <v>144890.85</v>
      </c>
      <c r="AY185" s="319">
        <f t="shared" si="22"/>
        <v>144890.85</v>
      </c>
      <c r="AZ185" s="319">
        <f t="shared" si="22"/>
        <v>144890.85</v>
      </c>
      <c r="BA185" s="319">
        <f t="shared" si="22"/>
        <v>144890.85</v>
      </c>
      <c r="BB185" s="319">
        <f t="shared" si="22"/>
        <v>144890.85</v>
      </c>
      <c r="BC185" s="319">
        <f t="shared" si="22"/>
        <v>144890.85</v>
      </c>
      <c r="BD185" s="319">
        <f t="shared" si="22"/>
        <v>144890.85</v>
      </c>
      <c r="BE185" s="295">
        <f t="shared" si="26"/>
        <v>1738690.2000000004</v>
      </c>
      <c r="BF185" s="319"/>
      <c r="BG185" s="319"/>
      <c r="BH185" s="319"/>
      <c r="BI185" s="319"/>
      <c r="BJ185" s="319"/>
      <c r="BK185" s="319"/>
      <c r="BL185" s="319"/>
      <c r="BM185" s="319"/>
      <c r="BN185" s="319"/>
      <c r="BO185" s="319"/>
      <c r="BP185" s="319"/>
      <c r="BQ185" s="319"/>
      <c r="BR185" s="319"/>
      <c r="BS185" s="319"/>
      <c r="BT185" s="319"/>
      <c r="BU185" s="319"/>
      <c r="BV185" s="319"/>
      <c r="BW185" s="319"/>
      <c r="BX185" s="319"/>
      <c r="BY185" s="319"/>
      <c r="BZ185" s="319"/>
      <c r="CA185" s="319"/>
      <c r="CB185" s="319"/>
      <c r="CC185" s="319"/>
      <c r="CD185" s="319"/>
      <c r="CE185" s="319"/>
    </row>
    <row r="186" spans="1:83" x14ac:dyDescent="0.3">
      <c r="A186" s="313" t="s">
        <v>584</v>
      </c>
      <c r="B186" s="304">
        <v>4.9500000000000002E-2</v>
      </c>
      <c r="C186" s="304">
        <v>5.2800000000000007E-2</v>
      </c>
      <c r="D186" s="348">
        <v>4.87E-2</v>
      </c>
      <c r="E186" s="295">
        <v>31876587.219999999</v>
      </c>
      <c r="F186" s="295">
        <v>31876587.219999999</v>
      </c>
      <c r="G186" s="295">
        <v>31876587.219999999</v>
      </c>
      <c r="H186" s="295">
        <v>31876587.219999999</v>
      </c>
      <c r="I186" s="295">
        <v>31876587.219999999</v>
      </c>
      <c r="J186" s="295">
        <v>31876587.219999999</v>
      </c>
      <c r="K186" s="295">
        <v>32046175.199999999</v>
      </c>
      <c r="L186" s="295">
        <v>32215763.18</v>
      </c>
      <c r="M186" s="295">
        <v>32215763.18</v>
      </c>
      <c r="N186" s="295">
        <v>32215763.18</v>
      </c>
      <c r="O186" s="295">
        <v>32215763.18</v>
      </c>
      <c r="P186" s="295">
        <v>32215763.18</v>
      </c>
      <c r="Q186" s="295">
        <f t="shared" si="23"/>
        <v>384384514.42000002</v>
      </c>
      <c r="R186" s="295">
        <v>32215763.18</v>
      </c>
      <c r="S186" s="295">
        <v>32215763.18</v>
      </c>
      <c r="T186" s="295">
        <v>32215763.18</v>
      </c>
      <c r="U186" s="295">
        <v>32215763.18</v>
      </c>
      <c r="V186" s="295">
        <v>32215763.18</v>
      </c>
      <c r="W186" s="295">
        <v>32215763.18</v>
      </c>
      <c r="X186" s="295">
        <v>32215763.18</v>
      </c>
      <c r="Y186" s="295">
        <v>32215763.18</v>
      </c>
      <c r="Z186" s="295">
        <v>32215763.18</v>
      </c>
      <c r="AA186" s="295">
        <v>32215763.18</v>
      </c>
      <c r="AB186" s="295">
        <v>32215763.18</v>
      </c>
      <c r="AC186" s="295">
        <v>32215763.18</v>
      </c>
      <c r="AD186" s="295">
        <f t="shared" si="24"/>
        <v>386589158.16000003</v>
      </c>
      <c r="AE186" s="295"/>
      <c r="AF186" s="319">
        <v>131490.91999999998</v>
      </c>
      <c r="AG186" s="319">
        <v>131490.91999999998</v>
      </c>
      <c r="AH186" s="319">
        <v>131490.91999999998</v>
      </c>
      <c r="AI186" s="319">
        <v>131490.91999999998</v>
      </c>
      <c r="AJ186" s="319">
        <v>131490.91999999998</v>
      </c>
      <c r="AK186" s="319">
        <v>131490.91999999998</v>
      </c>
      <c r="AL186" s="319">
        <f t="shared" si="29"/>
        <v>132190.47</v>
      </c>
      <c r="AM186" s="319">
        <f t="shared" si="29"/>
        <v>132890.01999999999</v>
      </c>
      <c r="AN186" s="319">
        <f t="shared" si="29"/>
        <v>132890.01999999999</v>
      </c>
      <c r="AO186" s="319">
        <f t="shared" si="28"/>
        <v>132890.01999999999</v>
      </c>
      <c r="AP186" s="319">
        <f t="shared" si="28"/>
        <v>132890.01999999999</v>
      </c>
      <c r="AQ186" s="319">
        <f t="shared" si="28"/>
        <v>132890.01999999999</v>
      </c>
      <c r="AR186" s="295">
        <f t="shared" si="25"/>
        <v>1585586.0899999999</v>
      </c>
      <c r="AS186" s="319">
        <f t="shared" si="27"/>
        <v>130742.31</v>
      </c>
      <c r="AT186" s="319">
        <f t="shared" si="27"/>
        <v>130742.31</v>
      </c>
      <c r="AU186" s="319">
        <f t="shared" si="27"/>
        <v>130742.31</v>
      </c>
      <c r="AV186" s="319">
        <f t="shared" si="27"/>
        <v>130742.31</v>
      </c>
      <c r="AW186" s="319">
        <f t="shared" si="27"/>
        <v>130742.31</v>
      </c>
      <c r="AX186" s="319">
        <f t="shared" si="27"/>
        <v>130742.31</v>
      </c>
      <c r="AY186" s="319">
        <f t="shared" si="22"/>
        <v>130742.31</v>
      </c>
      <c r="AZ186" s="319">
        <f t="shared" si="22"/>
        <v>130742.31</v>
      </c>
      <c r="BA186" s="319">
        <f t="shared" si="22"/>
        <v>130742.31</v>
      </c>
      <c r="BB186" s="319">
        <f t="shared" si="22"/>
        <v>130742.31</v>
      </c>
      <c r="BC186" s="319">
        <f t="shared" si="22"/>
        <v>130742.31</v>
      </c>
      <c r="BD186" s="319">
        <f t="shared" si="22"/>
        <v>130742.31</v>
      </c>
      <c r="BE186" s="295">
        <f t="shared" si="26"/>
        <v>1568907.7200000004</v>
      </c>
      <c r="BF186" s="319"/>
      <c r="BG186" s="319"/>
      <c r="BH186" s="319"/>
      <c r="BI186" s="319"/>
      <c r="BJ186" s="319"/>
      <c r="BK186" s="319"/>
      <c r="BL186" s="319"/>
      <c r="BM186" s="319"/>
      <c r="BN186" s="319"/>
      <c r="BO186" s="319"/>
      <c r="BP186" s="319"/>
      <c r="BQ186" s="319"/>
      <c r="BR186" s="319"/>
      <c r="BS186" s="319"/>
      <c r="BT186" s="319"/>
      <c r="BU186" s="319"/>
      <c r="BV186" s="319"/>
      <c r="BW186" s="319"/>
      <c r="BX186" s="319"/>
      <c r="BY186" s="319"/>
      <c r="BZ186" s="319"/>
      <c r="CA186" s="319"/>
      <c r="CB186" s="319"/>
      <c r="CC186" s="319"/>
      <c r="CD186" s="319"/>
      <c r="CE186" s="319"/>
    </row>
    <row r="187" spans="1:83" x14ac:dyDescent="0.3">
      <c r="A187" s="313" t="s">
        <v>585</v>
      </c>
      <c r="B187" s="304">
        <v>5.1999999999999998E-2</v>
      </c>
      <c r="C187" s="304">
        <v>5.8099999999999992E-2</v>
      </c>
      <c r="D187" s="348">
        <v>5.2400000000000002E-2</v>
      </c>
      <c r="E187" s="295">
        <v>26679925.25</v>
      </c>
      <c r="F187" s="295">
        <v>26679925.25</v>
      </c>
      <c r="G187" s="295">
        <v>26679925.25</v>
      </c>
      <c r="H187" s="295">
        <v>26679925.25</v>
      </c>
      <c r="I187" s="295">
        <v>26679925.25</v>
      </c>
      <c r="J187" s="295">
        <v>26679925.25</v>
      </c>
      <c r="K187" s="295">
        <v>26679925.25</v>
      </c>
      <c r="L187" s="295">
        <v>26679925.25</v>
      </c>
      <c r="M187" s="295">
        <v>26679925.25</v>
      </c>
      <c r="N187" s="295">
        <v>26679925.25</v>
      </c>
      <c r="O187" s="295">
        <v>26679925.25</v>
      </c>
      <c r="P187" s="295">
        <v>26679925.25</v>
      </c>
      <c r="Q187" s="295">
        <f t="shared" si="23"/>
        <v>320159103</v>
      </c>
      <c r="R187" s="295">
        <v>26679925.25</v>
      </c>
      <c r="S187" s="295">
        <v>26679925.25</v>
      </c>
      <c r="T187" s="295">
        <v>26679925.25</v>
      </c>
      <c r="U187" s="295">
        <v>26679925.25</v>
      </c>
      <c r="V187" s="295">
        <v>26679925.25</v>
      </c>
      <c r="W187" s="295">
        <v>26679925.25</v>
      </c>
      <c r="X187" s="295">
        <v>26679925.25</v>
      </c>
      <c r="Y187" s="295">
        <v>26679925.25</v>
      </c>
      <c r="Z187" s="295">
        <v>26679925.25</v>
      </c>
      <c r="AA187" s="295">
        <v>26679925.25</v>
      </c>
      <c r="AB187" s="295">
        <v>26679925.25</v>
      </c>
      <c r="AC187" s="295">
        <v>26679925.25</v>
      </c>
      <c r="AD187" s="295">
        <f t="shared" si="24"/>
        <v>320159103</v>
      </c>
      <c r="AE187" s="295"/>
      <c r="AF187" s="319">
        <v>115613.01</v>
      </c>
      <c r="AG187" s="319">
        <v>115613.01</v>
      </c>
      <c r="AH187" s="319">
        <v>115613.01</v>
      </c>
      <c r="AI187" s="319">
        <v>115613.01</v>
      </c>
      <c r="AJ187" s="319">
        <v>115613.01</v>
      </c>
      <c r="AK187" s="319">
        <v>115613.01</v>
      </c>
      <c r="AL187" s="319">
        <f t="shared" si="29"/>
        <v>115613.01</v>
      </c>
      <c r="AM187" s="319">
        <f t="shared" si="29"/>
        <v>115613.01</v>
      </c>
      <c r="AN187" s="319">
        <f t="shared" si="29"/>
        <v>115613.01</v>
      </c>
      <c r="AO187" s="319">
        <f t="shared" si="28"/>
        <v>115613.01</v>
      </c>
      <c r="AP187" s="319">
        <f t="shared" si="28"/>
        <v>115613.01</v>
      </c>
      <c r="AQ187" s="319">
        <f t="shared" si="28"/>
        <v>115613.01</v>
      </c>
      <c r="AR187" s="295">
        <f t="shared" si="25"/>
        <v>1387356.1199999999</v>
      </c>
      <c r="AS187" s="319">
        <f t="shared" si="27"/>
        <v>116502.34</v>
      </c>
      <c r="AT187" s="319">
        <f t="shared" si="27"/>
        <v>116502.34</v>
      </c>
      <c r="AU187" s="319">
        <f t="shared" si="27"/>
        <v>116502.34</v>
      </c>
      <c r="AV187" s="319">
        <f t="shared" si="27"/>
        <v>116502.34</v>
      </c>
      <c r="AW187" s="319">
        <f t="shared" si="27"/>
        <v>116502.34</v>
      </c>
      <c r="AX187" s="319">
        <f t="shared" si="27"/>
        <v>116502.34</v>
      </c>
      <c r="AY187" s="319">
        <f t="shared" si="22"/>
        <v>116502.34</v>
      </c>
      <c r="AZ187" s="319">
        <f t="shared" si="22"/>
        <v>116502.34</v>
      </c>
      <c r="BA187" s="319">
        <f t="shared" si="22"/>
        <v>116502.34</v>
      </c>
      <c r="BB187" s="319">
        <f t="shared" si="22"/>
        <v>116502.34</v>
      </c>
      <c r="BC187" s="319">
        <f t="shared" si="22"/>
        <v>116502.34</v>
      </c>
      <c r="BD187" s="319">
        <f t="shared" si="22"/>
        <v>116502.34</v>
      </c>
      <c r="BE187" s="295">
        <f t="shared" si="26"/>
        <v>1398028.08</v>
      </c>
      <c r="BF187" s="319"/>
      <c r="BG187" s="319"/>
      <c r="BH187" s="319"/>
      <c r="BI187" s="319"/>
      <c r="BJ187" s="319"/>
      <c r="BK187" s="319"/>
      <c r="BL187" s="319"/>
      <c r="BM187" s="319"/>
      <c r="BN187" s="319"/>
      <c r="BO187" s="319"/>
      <c r="BP187" s="319"/>
      <c r="BQ187" s="319"/>
      <c r="BR187" s="319"/>
      <c r="BS187" s="319"/>
      <c r="BT187" s="319"/>
      <c r="BU187" s="319"/>
      <c r="BV187" s="319"/>
      <c r="BW187" s="319"/>
      <c r="BX187" s="319"/>
      <c r="BY187" s="319"/>
      <c r="BZ187" s="319"/>
      <c r="CA187" s="319"/>
      <c r="CB187" s="319"/>
      <c r="CC187" s="319"/>
      <c r="CD187" s="319"/>
      <c r="CE187" s="319"/>
    </row>
    <row r="188" spans="1:83" x14ac:dyDescent="0.3">
      <c r="A188" s="313" t="s">
        <v>586</v>
      </c>
      <c r="B188" s="304">
        <v>3.2500000000000001E-2</v>
      </c>
      <c r="C188" s="304">
        <v>4.7400000000000012E-2</v>
      </c>
      <c r="D188" s="348">
        <v>4.3700000000000003E-2</v>
      </c>
      <c r="E188" s="295">
        <v>28722138.719999999</v>
      </c>
      <c r="F188" s="295">
        <v>28722138.719999999</v>
      </c>
      <c r="G188" s="295">
        <v>28722138.719999999</v>
      </c>
      <c r="H188" s="295">
        <v>28719982.91</v>
      </c>
      <c r="I188" s="295">
        <v>28717827.09</v>
      </c>
      <c r="J188" s="295">
        <v>28717827.09</v>
      </c>
      <c r="K188" s="295">
        <v>28760511.199999999</v>
      </c>
      <c r="L188" s="295">
        <v>28842195.309999999</v>
      </c>
      <c r="M188" s="295">
        <v>28881195.309999999</v>
      </c>
      <c r="N188" s="295">
        <v>28881195.309999999</v>
      </c>
      <c r="O188" s="295">
        <v>28881195.309999999</v>
      </c>
      <c r="P188" s="295">
        <v>28881195.309999999</v>
      </c>
      <c r="Q188" s="295">
        <f t="shared" si="23"/>
        <v>345449541</v>
      </c>
      <c r="R188" s="295">
        <v>28881195.309999999</v>
      </c>
      <c r="S188" s="295">
        <v>28997695.309999999</v>
      </c>
      <c r="T188" s="295">
        <v>29114195.309999999</v>
      </c>
      <c r="U188" s="295">
        <v>29562624.189999998</v>
      </c>
      <c r="V188" s="295">
        <v>30011053.07</v>
      </c>
      <c r="W188" s="295">
        <v>30011053.07</v>
      </c>
      <c r="X188" s="295">
        <v>30011053.07</v>
      </c>
      <c r="Y188" s="295">
        <v>30011053.07</v>
      </c>
      <c r="Z188" s="295">
        <v>30011053.07</v>
      </c>
      <c r="AA188" s="295">
        <v>30011053.07</v>
      </c>
      <c r="AB188" s="295">
        <v>30011053.07</v>
      </c>
      <c r="AC188" s="295">
        <v>30011053.07</v>
      </c>
      <c r="AD188" s="295">
        <f t="shared" si="24"/>
        <v>356644134.67999995</v>
      </c>
      <c r="AE188" s="295"/>
      <c r="AF188" s="319">
        <v>77789.12999999999</v>
      </c>
      <c r="AG188" s="319">
        <v>77789.12999999999</v>
      </c>
      <c r="AH188" s="319">
        <v>77789.12999999999</v>
      </c>
      <c r="AI188" s="319">
        <v>77783.28</v>
      </c>
      <c r="AJ188" s="319">
        <v>77777.440000000002</v>
      </c>
      <c r="AK188" s="319">
        <v>77777.440000000002</v>
      </c>
      <c r="AL188" s="319">
        <f t="shared" si="29"/>
        <v>77893.05</v>
      </c>
      <c r="AM188" s="319">
        <f t="shared" si="29"/>
        <v>78114.28</v>
      </c>
      <c r="AN188" s="319">
        <f t="shared" si="29"/>
        <v>78219.899999999994</v>
      </c>
      <c r="AO188" s="319">
        <f t="shared" si="28"/>
        <v>78219.899999999994</v>
      </c>
      <c r="AP188" s="319">
        <f t="shared" si="28"/>
        <v>78219.899999999994</v>
      </c>
      <c r="AQ188" s="319">
        <f t="shared" si="28"/>
        <v>78219.899999999994</v>
      </c>
      <c r="AR188" s="295">
        <f t="shared" si="25"/>
        <v>935592.4800000001</v>
      </c>
      <c r="AS188" s="319">
        <f t="shared" si="27"/>
        <v>105175.69</v>
      </c>
      <c r="AT188" s="319">
        <f t="shared" si="27"/>
        <v>105599.94</v>
      </c>
      <c r="AU188" s="319">
        <f t="shared" si="27"/>
        <v>106024.19</v>
      </c>
      <c r="AV188" s="319">
        <f t="shared" si="27"/>
        <v>107657.22</v>
      </c>
      <c r="AW188" s="319">
        <f t="shared" si="27"/>
        <v>109290.25</v>
      </c>
      <c r="AX188" s="319">
        <f t="shared" si="27"/>
        <v>109290.25</v>
      </c>
      <c r="AY188" s="319">
        <f t="shared" si="22"/>
        <v>109290.25</v>
      </c>
      <c r="AZ188" s="319">
        <f t="shared" si="22"/>
        <v>109290.25</v>
      </c>
      <c r="BA188" s="319">
        <f t="shared" si="22"/>
        <v>109290.25</v>
      </c>
      <c r="BB188" s="319">
        <f t="shared" ref="BB188:BD251" si="30">ROUND(AA188*$D188/12,2)</f>
        <v>109290.25</v>
      </c>
      <c r="BC188" s="319">
        <f t="shared" si="30"/>
        <v>109290.25</v>
      </c>
      <c r="BD188" s="319">
        <f t="shared" si="30"/>
        <v>109290.25</v>
      </c>
      <c r="BE188" s="295">
        <f t="shared" si="26"/>
        <v>1298779.04</v>
      </c>
      <c r="BF188" s="319"/>
      <c r="BG188" s="319"/>
      <c r="BH188" s="319"/>
      <c r="BI188" s="319"/>
      <c r="BJ188" s="319"/>
      <c r="BK188" s="319"/>
      <c r="BL188" s="319"/>
      <c r="BM188" s="319"/>
      <c r="BN188" s="319"/>
      <c r="BO188" s="319"/>
      <c r="BP188" s="319"/>
      <c r="BQ188" s="319"/>
      <c r="BR188" s="319"/>
      <c r="BS188" s="319"/>
      <c r="BT188" s="319"/>
      <c r="BU188" s="319"/>
      <c r="BV188" s="319"/>
      <c r="BW188" s="319"/>
      <c r="BX188" s="319"/>
      <c r="BY188" s="319"/>
      <c r="BZ188" s="319"/>
      <c r="CA188" s="319"/>
      <c r="CB188" s="319"/>
      <c r="CC188" s="319"/>
      <c r="CD188" s="319"/>
      <c r="CE188" s="319"/>
    </row>
    <row r="189" spans="1:83" x14ac:dyDescent="0.3">
      <c r="A189" s="313" t="s">
        <v>587</v>
      </c>
      <c r="B189" s="304">
        <v>4.3500000000000004E-2</v>
      </c>
      <c r="C189" s="304">
        <v>5.5300000000000002E-2</v>
      </c>
      <c r="D189" s="348">
        <v>5.2400000000000002E-2</v>
      </c>
      <c r="E189" s="295">
        <v>19558876.850000001</v>
      </c>
      <c r="F189" s="295">
        <v>19558876.850000001</v>
      </c>
      <c r="G189" s="295">
        <v>19558876.850000001</v>
      </c>
      <c r="H189" s="295">
        <v>19558876.850000001</v>
      </c>
      <c r="I189" s="295">
        <v>19558876.850000001</v>
      </c>
      <c r="J189" s="295">
        <v>19558876.850000001</v>
      </c>
      <c r="K189" s="295">
        <v>19558876.850000001</v>
      </c>
      <c r="L189" s="295">
        <v>19558876.850000001</v>
      </c>
      <c r="M189" s="295">
        <v>19558876.850000001</v>
      </c>
      <c r="N189" s="295">
        <v>19558876.850000001</v>
      </c>
      <c r="O189" s="295">
        <v>19558876.850000001</v>
      </c>
      <c r="P189" s="295">
        <v>19558876.850000001</v>
      </c>
      <c r="Q189" s="295">
        <f t="shared" si="23"/>
        <v>234706522.19999996</v>
      </c>
      <c r="R189" s="295">
        <v>19558876.850000001</v>
      </c>
      <c r="S189" s="295">
        <v>19558876.850000001</v>
      </c>
      <c r="T189" s="295">
        <v>19558876.850000001</v>
      </c>
      <c r="U189" s="295">
        <v>19558876.850000001</v>
      </c>
      <c r="V189" s="295">
        <v>19558876.850000001</v>
      </c>
      <c r="W189" s="295">
        <v>19558876.850000001</v>
      </c>
      <c r="X189" s="295">
        <v>19558876.850000001</v>
      </c>
      <c r="Y189" s="295">
        <v>19558876.850000001</v>
      </c>
      <c r="Z189" s="295">
        <v>19558876.850000001</v>
      </c>
      <c r="AA189" s="295">
        <v>19558876.850000001</v>
      </c>
      <c r="AB189" s="295">
        <v>19558876.850000001</v>
      </c>
      <c r="AC189" s="295">
        <v>19558876.850000001</v>
      </c>
      <c r="AD189" s="295">
        <f t="shared" si="24"/>
        <v>234706522.19999996</v>
      </c>
      <c r="AE189" s="295"/>
      <c r="AF189" s="319">
        <v>70900.929999999993</v>
      </c>
      <c r="AG189" s="319">
        <v>70900.929999999993</v>
      </c>
      <c r="AH189" s="319">
        <v>70900.929999999993</v>
      </c>
      <c r="AI189" s="319">
        <v>70900.929999999993</v>
      </c>
      <c r="AJ189" s="319">
        <v>70900.929999999993</v>
      </c>
      <c r="AK189" s="319">
        <v>70900.929999999993</v>
      </c>
      <c r="AL189" s="319">
        <f t="shared" si="29"/>
        <v>70900.929999999993</v>
      </c>
      <c r="AM189" s="319">
        <f t="shared" si="29"/>
        <v>70900.929999999993</v>
      </c>
      <c r="AN189" s="319">
        <f t="shared" si="29"/>
        <v>70900.929999999993</v>
      </c>
      <c r="AO189" s="319">
        <f t="shared" si="28"/>
        <v>70900.929999999993</v>
      </c>
      <c r="AP189" s="319">
        <f t="shared" si="28"/>
        <v>70900.929999999993</v>
      </c>
      <c r="AQ189" s="319">
        <f t="shared" si="28"/>
        <v>70900.929999999993</v>
      </c>
      <c r="AR189" s="295">
        <f t="shared" si="25"/>
        <v>850811.15999999968</v>
      </c>
      <c r="AS189" s="319">
        <f t="shared" si="27"/>
        <v>85407.1</v>
      </c>
      <c r="AT189" s="319">
        <f t="shared" si="27"/>
        <v>85407.1</v>
      </c>
      <c r="AU189" s="319">
        <f t="shared" si="27"/>
        <v>85407.1</v>
      </c>
      <c r="AV189" s="319">
        <f t="shared" si="27"/>
        <v>85407.1</v>
      </c>
      <c r="AW189" s="319">
        <f t="shared" si="27"/>
        <v>85407.1</v>
      </c>
      <c r="AX189" s="319">
        <f t="shared" si="27"/>
        <v>85407.1</v>
      </c>
      <c r="AY189" s="319">
        <f t="shared" si="27"/>
        <v>85407.1</v>
      </c>
      <c r="AZ189" s="319">
        <f t="shared" si="27"/>
        <v>85407.1</v>
      </c>
      <c r="BA189" s="319">
        <f t="shared" si="27"/>
        <v>85407.1</v>
      </c>
      <c r="BB189" s="319">
        <f t="shared" si="30"/>
        <v>85407.1</v>
      </c>
      <c r="BC189" s="319">
        <f t="shared" si="30"/>
        <v>85407.1</v>
      </c>
      <c r="BD189" s="319">
        <f t="shared" si="30"/>
        <v>85407.1</v>
      </c>
      <c r="BE189" s="295">
        <f t="shared" si="26"/>
        <v>1024885.1999999998</v>
      </c>
      <c r="BF189" s="319"/>
      <c r="BG189" s="319"/>
      <c r="BH189" s="319"/>
      <c r="BI189" s="319"/>
      <c r="BJ189" s="319"/>
      <c r="BK189" s="319"/>
      <c r="BL189" s="319"/>
      <c r="BM189" s="319"/>
      <c r="BN189" s="319"/>
      <c r="BO189" s="319"/>
      <c r="BP189" s="319"/>
      <c r="BQ189" s="319"/>
      <c r="BR189" s="319"/>
      <c r="BS189" s="319"/>
      <c r="BT189" s="319"/>
      <c r="BU189" s="319"/>
      <c r="BV189" s="319"/>
      <c r="BW189" s="319"/>
      <c r="BX189" s="319"/>
      <c r="BY189" s="319"/>
      <c r="BZ189" s="319"/>
      <c r="CA189" s="319"/>
      <c r="CB189" s="319"/>
      <c r="CC189" s="319"/>
      <c r="CD189" s="319"/>
      <c r="CE189" s="319"/>
    </row>
    <row r="190" spans="1:83" x14ac:dyDescent="0.3">
      <c r="A190" s="313" t="s">
        <v>588</v>
      </c>
      <c r="B190" s="304">
        <v>3.9400000000000004E-2</v>
      </c>
      <c r="C190" s="304">
        <v>4.4900000000000009E-2</v>
      </c>
      <c r="D190" s="348">
        <v>4.2500000000000003E-2</v>
      </c>
      <c r="E190" s="295">
        <v>24739825.43</v>
      </c>
      <c r="F190" s="295">
        <v>24796260.77</v>
      </c>
      <c r="G190" s="295">
        <v>24855168.98</v>
      </c>
      <c r="H190" s="295">
        <v>24858360.170000002</v>
      </c>
      <c r="I190" s="295">
        <v>24859078.469999999</v>
      </c>
      <c r="J190" s="295">
        <v>24859078.469999999</v>
      </c>
      <c r="K190" s="295">
        <v>24859078.469999999</v>
      </c>
      <c r="L190" s="295">
        <v>24859078.469999999</v>
      </c>
      <c r="M190" s="295">
        <v>24859078.469999999</v>
      </c>
      <c r="N190" s="295">
        <v>24859078.469999999</v>
      </c>
      <c r="O190" s="295">
        <v>24859078.469999999</v>
      </c>
      <c r="P190" s="295">
        <v>24859078.469999999</v>
      </c>
      <c r="Q190" s="295">
        <f t="shared" si="23"/>
        <v>298122243.11000001</v>
      </c>
      <c r="R190" s="295">
        <v>24859078.469999999</v>
      </c>
      <c r="S190" s="295">
        <v>24859078.469999999</v>
      </c>
      <c r="T190" s="295">
        <v>24859078.469999999</v>
      </c>
      <c r="U190" s="295">
        <v>24859078.469999999</v>
      </c>
      <c r="V190" s="295">
        <v>24859078.469999999</v>
      </c>
      <c r="W190" s="295">
        <v>25091747.27</v>
      </c>
      <c r="X190" s="295">
        <v>25324416.07</v>
      </c>
      <c r="Y190" s="295">
        <v>25324416.07</v>
      </c>
      <c r="Z190" s="295">
        <v>25324416.07</v>
      </c>
      <c r="AA190" s="295">
        <v>25324416.07</v>
      </c>
      <c r="AB190" s="295">
        <v>25324416.07</v>
      </c>
      <c r="AC190" s="295">
        <v>25324416.07</v>
      </c>
      <c r="AD190" s="295">
        <f t="shared" si="24"/>
        <v>301333636.03999996</v>
      </c>
      <c r="AE190" s="295"/>
      <c r="AF190" s="319">
        <v>81229.099999999991</v>
      </c>
      <c r="AG190" s="319">
        <v>81414.39</v>
      </c>
      <c r="AH190" s="319">
        <v>81607.8</v>
      </c>
      <c r="AI190" s="319">
        <v>81618.290000000008</v>
      </c>
      <c r="AJ190" s="319">
        <v>81620.63</v>
      </c>
      <c r="AK190" s="319">
        <v>81620.63</v>
      </c>
      <c r="AL190" s="319">
        <f t="shared" si="29"/>
        <v>81620.639999999999</v>
      </c>
      <c r="AM190" s="319">
        <f t="shared" si="29"/>
        <v>81620.639999999999</v>
      </c>
      <c r="AN190" s="319">
        <f t="shared" si="29"/>
        <v>81620.639999999999</v>
      </c>
      <c r="AO190" s="319">
        <f t="shared" si="28"/>
        <v>81620.639999999999</v>
      </c>
      <c r="AP190" s="319">
        <f t="shared" si="28"/>
        <v>81620.639999999999</v>
      </c>
      <c r="AQ190" s="319">
        <f t="shared" si="28"/>
        <v>81620.639999999999</v>
      </c>
      <c r="AR190" s="295">
        <f t="shared" si="25"/>
        <v>978834.68</v>
      </c>
      <c r="AS190" s="319">
        <f t="shared" ref="AS190:BA218" si="31">ROUND(R190*$D190/12,2)</f>
        <v>88042.57</v>
      </c>
      <c r="AT190" s="319">
        <f t="shared" si="31"/>
        <v>88042.57</v>
      </c>
      <c r="AU190" s="319">
        <f t="shared" si="31"/>
        <v>88042.57</v>
      </c>
      <c r="AV190" s="319">
        <f t="shared" si="31"/>
        <v>88042.57</v>
      </c>
      <c r="AW190" s="319">
        <f t="shared" si="31"/>
        <v>88042.57</v>
      </c>
      <c r="AX190" s="319">
        <f t="shared" si="31"/>
        <v>88866.6</v>
      </c>
      <c r="AY190" s="319">
        <f t="shared" si="31"/>
        <v>89690.64</v>
      </c>
      <c r="AZ190" s="319">
        <f t="shared" si="31"/>
        <v>89690.64</v>
      </c>
      <c r="BA190" s="319">
        <f t="shared" si="31"/>
        <v>89690.64</v>
      </c>
      <c r="BB190" s="319">
        <f t="shared" si="30"/>
        <v>89690.64</v>
      </c>
      <c r="BC190" s="319">
        <f t="shared" si="30"/>
        <v>89690.64</v>
      </c>
      <c r="BD190" s="319">
        <f t="shared" si="30"/>
        <v>89690.64</v>
      </c>
      <c r="BE190" s="295">
        <f t="shared" si="26"/>
        <v>1067223.29</v>
      </c>
      <c r="BF190" s="319"/>
      <c r="BG190" s="319"/>
      <c r="BH190" s="319"/>
      <c r="BI190" s="319"/>
      <c r="BJ190" s="319"/>
      <c r="BK190" s="319"/>
      <c r="BL190" s="319"/>
      <c r="BM190" s="319"/>
      <c r="BN190" s="319"/>
      <c r="BO190" s="319"/>
      <c r="BP190" s="319"/>
      <c r="BQ190" s="319"/>
      <c r="BR190" s="319"/>
      <c r="BS190" s="319"/>
      <c r="BT190" s="319"/>
      <c r="BU190" s="319"/>
      <c r="BV190" s="319"/>
      <c r="BW190" s="319"/>
      <c r="BX190" s="319"/>
      <c r="BY190" s="319"/>
      <c r="BZ190" s="319"/>
      <c r="CA190" s="319"/>
      <c r="CB190" s="319"/>
      <c r="CC190" s="319"/>
      <c r="CD190" s="319"/>
      <c r="CE190" s="319"/>
    </row>
    <row r="191" spans="1:83" x14ac:dyDescent="0.3">
      <c r="A191" s="313" t="s">
        <v>589</v>
      </c>
      <c r="B191" s="304">
        <v>3.9300000000000002E-2</v>
      </c>
      <c r="C191" s="304">
        <v>4.5800000000000007E-2</v>
      </c>
      <c r="D191" s="348">
        <v>4.3099999999999999E-2</v>
      </c>
      <c r="E191" s="295">
        <v>33056281.239999998</v>
      </c>
      <c r="F191" s="295">
        <v>33056281.239999998</v>
      </c>
      <c r="G191" s="295">
        <v>33056281.239999998</v>
      </c>
      <c r="H191" s="295">
        <v>33056281.239999998</v>
      </c>
      <c r="I191" s="295">
        <v>33056281.239999998</v>
      </c>
      <c r="J191" s="295">
        <v>33056281.239999998</v>
      </c>
      <c r="K191" s="295">
        <v>33056281.239999998</v>
      </c>
      <c r="L191" s="295">
        <v>33056281.239999998</v>
      </c>
      <c r="M191" s="295">
        <v>33056281.239999998</v>
      </c>
      <c r="N191" s="295">
        <v>33145299.619999997</v>
      </c>
      <c r="O191" s="295">
        <v>33234318</v>
      </c>
      <c r="P191" s="295">
        <v>33234318</v>
      </c>
      <c r="Q191" s="295">
        <f t="shared" si="23"/>
        <v>397120466.78000003</v>
      </c>
      <c r="R191" s="295">
        <v>33234318</v>
      </c>
      <c r="S191" s="295">
        <v>33234318</v>
      </c>
      <c r="T191" s="295">
        <v>33234318</v>
      </c>
      <c r="U191" s="295">
        <v>33234318</v>
      </c>
      <c r="V191" s="295">
        <v>33234318</v>
      </c>
      <c r="W191" s="295">
        <v>33234318</v>
      </c>
      <c r="X191" s="295">
        <v>33234318</v>
      </c>
      <c r="Y191" s="295">
        <v>33234318</v>
      </c>
      <c r="Z191" s="295">
        <v>33234318</v>
      </c>
      <c r="AA191" s="295">
        <v>33234318</v>
      </c>
      <c r="AB191" s="295">
        <v>33234318</v>
      </c>
      <c r="AC191" s="295">
        <v>33234318</v>
      </c>
      <c r="AD191" s="295">
        <f t="shared" si="24"/>
        <v>398811816</v>
      </c>
      <c r="AE191" s="295"/>
      <c r="AF191" s="319">
        <v>108259.31999999999</v>
      </c>
      <c r="AG191" s="319">
        <v>108259.31999999999</v>
      </c>
      <c r="AH191" s="319">
        <v>108259.31999999999</v>
      </c>
      <c r="AI191" s="319">
        <v>108259.31999999999</v>
      </c>
      <c r="AJ191" s="319">
        <v>108259.31999999999</v>
      </c>
      <c r="AK191" s="319">
        <v>108259.31999999999</v>
      </c>
      <c r="AL191" s="319">
        <f t="shared" si="29"/>
        <v>108259.32</v>
      </c>
      <c r="AM191" s="319">
        <f t="shared" si="29"/>
        <v>108259.32</v>
      </c>
      <c r="AN191" s="319">
        <f t="shared" si="29"/>
        <v>108259.32</v>
      </c>
      <c r="AO191" s="319">
        <f t="shared" si="28"/>
        <v>108550.86</v>
      </c>
      <c r="AP191" s="319">
        <f t="shared" si="28"/>
        <v>108842.39</v>
      </c>
      <c r="AQ191" s="319">
        <f t="shared" si="28"/>
        <v>108842.39</v>
      </c>
      <c r="AR191" s="295">
        <f t="shared" si="25"/>
        <v>1300569.52</v>
      </c>
      <c r="AS191" s="319">
        <f t="shared" si="31"/>
        <v>119366.59</v>
      </c>
      <c r="AT191" s="319">
        <f t="shared" si="31"/>
        <v>119366.59</v>
      </c>
      <c r="AU191" s="319">
        <f t="shared" si="31"/>
        <v>119366.59</v>
      </c>
      <c r="AV191" s="319">
        <f t="shared" si="31"/>
        <v>119366.59</v>
      </c>
      <c r="AW191" s="319">
        <f t="shared" si="31"/>
        <v>119366.59</v>
      </c>
      <c r="AX191" s="319">
        <f t="shared" si="31"/>
        <v>119366.59</v>
      </c>
      <c r="AY191" s="319">
        <f t="shared" si="31"/>
        <v>119366.59</v>
      </c>
      <c r="AZ191" s="319">
        <f t="shared" si="31"/>
        <v>119366.59</v>
      </c>
      <c r="BA191" s="319">
        <f t="shared" si="31"/>
        <v>119366.59</v>
      </c>
      <c r="BB191" s="319">
        <f t="shared" si="30"/>
        <v>119366.59</v>
      </c>
      <c r="BC191" s="319">
        <f t="shared" si="30"/>
        <v>119366.59</v>
      </c>
      <c r="BD191" s="319">
        <f t="shared" si="30"/>
        <v>119366.59</v>
      </c>
      <c r="BE191" s="295">
        <f t="shared" si="26"/>
        <v>1432399.08</v>
      </c>
      <c r="BF191" s="319"/>
      <c r="BG191" s="319"/>
      <c r="BH191" s="319"/>
      <c r="BI191" s="319"/>
      <c r="BJ191" s="319"/>
      <c r="BK191" s="319"/>
      <c r="BL191" s="319"/>
      <c r="BM191" s="319"/>
      <c r="BN191" s="319"/>
      <c r="BO191" s="319"/>
      <c r="BP191" s="319"/>
      <c r="BQ191" s="319"/>
      <c r="BR191" s="319"/>
      <c r="BS191" s="319"/>
      <c r="BT191" s="319"/>
      <c r="BU191" s="319"/>
      <c r="BV191" s="319"/>
      <c r="BW191" s="319"/>
      <c r="BX191" s="319"/>
      <c r="BY191" s="319"/>
      <c r="BZ191" s="319"/>
      <c r="CA191" s="319"/>
      <c r="CB191" s="319"/>
      <c r="CC191" s="319"/>
      <c r="CD191" s="319"/>
      <c r="CE191" s="319"/>
    </row>
    <row r="192" spans="1:83" x14ac:dyDescent="0.3">
      <c r="A192" s="313" t="s">
        <v>590</v>
      </c>
      <c r="B192" s="304">
        <v>4.3200000000000002E-2</v>
      </c>
      <c r="C192" s="304">
        <v>4.5000000000000005E-2</v>
      </c>
      <c r="D192" s="348">
        <v>4.2299999999999997E-2</v>
      </c>
      <c r="E192" s="295">
        <v>32944728.98</v>
      </c>
      <c r="F192" s="295">
        <v>32944728.98</v>
      </c>
      <c r="G192" s="295">
        <v>32944728.98</v>
      </c>
      <c r="H192" s="295">
        <v>32944728.98</v>
      </c>
      <c r="I192" s="295">
        <v>32944728.98</v>
      </c>
      <c r="J192" s="295">
        <v>32944728.98</v>
      </c>
      <c r="K192" s="295">
        <v>32944728.98</v>
      </c>
      <c r="L192" s="295">
        <v>32944728.98</v>
      </c>
      <c r="M192" s="295">
        <v>32944728.98</v>
      </c>
      <c r="N192" s="295">
        <v>34622729.730000004</v>
      </c>
      <c r="O192" s="295">
        <v>36300730.480000004</v>
      </c>
      <c r="P192" s="295">
        <v>36300730.480000004</v>
      </c>
      <c r="Q192" s="295">
        <f t="shared" si="23"/>
        <v>403726751.51000005</v>
      </c>
      <c r="R192" s="295">
        <v>36300730.480000004</v>
      </c>
      <c r="S192" s="295">
        <v>36300730.480000004</v>
      </c>
      <c r="T192" s="295">
        <v>36300730.480000004</v>
      </c>
      <c r="U192" s="295">
        <v>36300730.480000004</v>
      </c>
      <c r="V192" s="295">
        <v>36300730.480000004</v>
      </c>
      <c r="W192" s="295">
        <v>36300730.480000004</v>
      </c>
      <c r="X192" s="295">
        <v>36300730.480000004</v>
      </c>
      <c r="Y192" s="295">
        <v>36300730.480000004</v>
      </c>
      <c r="Z192" s="295">
        <v>36300730.480000004</v>
      </c>
      <c r="AA192" s="295">
        <v>36300730.480000004</v>
      </c>
      <c r="AB192" s="295">
        <v>36300730.480000004</v>
      </c>
      <c r="AC192" s="295">
        <v>36300730.480000004</v>
      </c>
      <c r="AD192" s="295">
        <f t="shared" si="24"/>
        <v>435608765.76000017</v>
      </c>
      <c r="AE192" s="295"/>
      <c r="AF192" s="319">
        <v>118601.01999999999</v>
      </c>
      <c r="AG192" s="319">
        <v>118601.01999999999</v>
      </c>
      <c r="AH192" s="319">
        <v>118601.01999999999</v>
      </c>
      <c r="AI192" s="319">
        <v>118601.01999999999</v>
      </c>
      <c r="AJ192" s="319">
        <v>118601.01999999999</v>
      </c>
      <c r="AK192" s="319">
        <v>118601.01999999999</v>
      </c>
      <c r="AL192" s="319">
        <f t="shared" si="29"/>
        <v>118601.02</v>
      </c>
      <c r="AM192" s="319">
        <f t="shared" si="29"/>
        <v>118601.02</v>
      </c>
      <c r="AN192" s="319">
        <f t="shared" si="29"/>
        <v>118601.02</v>
      </c>
      <c r="AO192" s="319">
        <f t="shared" si="28"/>
        <v>124641.83</v>
      </c>
      <c r="AP192" s="319">
        <f t="shared" si="28"/>
        <v>130682.63</v>
      </c>
      <c r="AQ192" s="319">
        <f t="shared" si="28"/>
        <v>130682.63</v>
      </c>
      <c r="AR192" s="295">
        <f t="shared" si="25"/>
        <v>1453416.27</v>
      </c>
      <c r="AS192" s="319">
        <f t="shared" si="31"/>
        <v>127960.07</v>
      </c>
      <c r="AT192" s="319">
        <f t="shared" si="31"/>
        <v>127960.07</v>
      </c>
      <c r="AU192" s="319">
        <f t="shared" si="31"/>
        <v>127960.07</v>
      </c>
      <c r="AV192" s="319">
        <f t="shared" si="31"/>
        <v>127960.07</v>
      </c>
      <c r="AW192" s="319">
        <f t="shared" si="31"/>
        <v>127960.07</v>
      </c>
      <c r="AX192" s="319">
        <f t="shared" si="31"/>
        <v>127960.07</v>
      </c>
      <c r="AY192" s="319">
        <f t="shared" si="31"/>
        <v>127960.07</v>
      </c>
      <c r="AZ192" s="319">
        <f t="shared" si="31"/>
        <v>127960.07</v>
      </c>
      <c r="BA192" s="319">
        <f t="shared" si="31"/>
        <v>127960.07</v>
      </c>
      <c r="BB192" s="319">
        <f t="shared" si="30"/>
        <v>127960.07</v>
      </c>
      <c r="BC192" s="319">
        <f t="shared" si="30"/>
        <v>127960.07</v>
      </c>
      <c r="BD192" s="319">
        <f t="shared" si="30"/>
        <v>127960.07</v>
      </c>
      <c r="BE192" s="295">
        <f t="shared" si="26"/>
        <v>1535520.8400000005</v>
      </c>
      <c r="BF192" s="319"/>
      <c r="BG192" s="319"/>
      <c r="BH192" s="319"/>
      <c r="BI192" s="319"/>
      <c r="BJ192" s="319"/>
      <c r="BK192" s="319"/>
      <c r="BL192" s="319"/>
      <c r="BM192" s="319"/>
      <c r="BN192" s="319"/>
      <c r="BO192" s="319"/>
      <c r="BP192" s="319"/>
      <c r="BQ192" s="319"/>
      <c r="BR192" s="319"/>
      <c r="BS192" s="319"/>
      <c r="BT192" s="319"/>
      <c r="BU192" s="319"/>
      <c r="BV192" s="319"/>
      <c r="BW192" s="319"/>
      <c r="BX192" s="319"/>
      <c r="BY192" s="319"/>
      <c r="BZ192" s="319"/>
      <c r="CA192" s="319"/>
      <c r="CB192" s="319"/>
      <c r="CC192" s="319"/>
      <c r="CD192" s="319"/>
      <c r="CE192" s="319"/>
    </row>
    <row r="193" spans="1:83" x14ac:dyDescent="0.3">
      <c r="A193" s="313" t="s">
        <v>591</v>
      </c>
      <c r="B193" s="304">
        <v>3.8900000000000004E-2</v>
      </c>
      <c r="C193" s="304">
        <v>4.5199999999999997E-2</v>
      </c>
      <c r="D193" s="348">
        <v>4.2799999999999998E-2</v>
      </c>
      <c r="E193" s="295">
        <v>26290569.66</v>
      </c>
      <c r="F193" s="295">
        <v>26290569.66</v>
      </c>
      <c r="G193" s="295">
        <v>26290569.66</v>
      </c>
      <c r="H193" s="295">
        <v>26290569.66</v>
      </c>
      <c r="I193" s="295">
        <v>26290569.66</v>
      </c>
      <c r="J193" s="295">
        <v>26290569.66</v>
      </c>
      <c r="K193" s="295">
        <v>26290569.66</v>
      </c>
      <c r="L193" s="295">
        <v>26290569.66</v>
      </c>
      <c r="M193" s="295">
        <v>26290569.66</v>
      </c>
      <c r="N193" s="295">
        <v>26290569.66</v>
      </c>
      <c r="O193" s="295">
        <v>26290569.66</v>
      </c>
      <c r="P193" s="295">
        <v>26290569.66</v>
      </c>
      <c r="Q193" s="295">
        <f t="shared" si="23"/>
        <v>315486835.92000002</v>
      </c>
      <c r="R193" s="295">
        <v>26290569.66</v>
      </c>
      <c r="S193" s="295">
        <v>26290569.66</v>
      </c>
      <c r="T193" s="295">
        <v>26290569.66</v>
      </c>
      <c r="U193" s="295">
        <v>26290569.66</v>
      </c>
      <c r="V193" s="295">
        <v>26290569.66</v>
      </c>
      <c r="W193" s="295">
        <v>26290569.66</v>
      </c>
      <c r="X193" s="295">
        <v>26290569.66</v>
      </c>
      <c r="Y193" s="295">
        <v>26290569.66</v>
      </c>
      <c r="Z193" s="295">
        <v>26290569.66</v>
      </c>
      <c r="AA193" s="295">
        <v>26290569.66</v>
      </c>
      <c r="AB193" s="295">
        <v>26290569.66</v>
      </c>
      <c r="AC193" s="295">
        <v>26290569.66</v>
      </c>
      <c r="AD193" s="295">
        <f t="shared" si="24"/>
        <v>315486835.92000002</v>
      </c>
      <c r="AE193" s="295"/>
      <c r="AF193" s="319">
        <v>85225.26</v>
      </c>
      <c r="AG193" s="319">
        <v>85225.26</v>
      </c>
      <c r="AH193" s="319">
        <v>85225.26</v>
      </c>
      <c r="AI193" s="319">
        <v>85225.26</v>
      </c>
      <c r="AJ193" s="319">
        <v>85225.26</v>
      </c>
      <c r="AK193" s="319">
        <v>85225.26</v>
      </c>
      <c r="AL193" s="319">
        <f t="shared" si="29"/>
        <v>85225.26</v>
      </c>
      <c r="AM193" s="319">
        <f t="shared" si="29"/>
        <v>85225.26</v>
      </c>
      <c r="AN193" s="319">
        <f t="shared" si="29"/>
        <v>85225.26</v>
      </c>
      <c r="AO193" s="319">
        <f t="shared" si="28"/>
        <v>85225.26</v>
      </c>
      <c r="AP193" s="319">
        <f t="shared" si="28"/>
        <v>85225.26</v>
      </c>
      <c r="AQ193" s="319">
        <f t="shared" si="28"/>
        <v>85225.26</v>
      </c>
      <c r="AR193" s="295">
        <f t="shared" si="25"/>
        <v>1022703.12</v>
      </c>
      <c r="AS193" s="319">
        <f t="shared" si="31"/>
        <v>93769.7</v>
      </c>
      <c r="AT193" s="319">
        <f t="shared" si="31"/>
        <v>93769.7</v>
      </c>
      <c r="AU193" s="319">
        <f t="shared" si="31"/>
        <v>93769.7</v>
      </c>
      <c r="AV193" s="319">
        <f t="shared" si="31"/>
        <v>93769.7</v>
      </c>
      <c r="AW193" s="319">
        <f t="shared" si="31"/>
        <v>93769.7</v>
      </c>
      <c r="AX193" s="319">
        <f t="shared" si="31"/>
        <v>93769.7</v>
      </c>
      <c r="AY193" s="319">
        <f t="shared" si="31"/>
        <v>93769.7</v>
      </c>
      <c r="AZ193" s="319">
        <f t="shared" si="31"/>
        <v>93769.7</v>
      </c>
      <c r="BA193" s="319">
        <f t="shared" si="31"/>
        <v>93769.7</v>
      </c>
      <c r="BB193" s="319">
        <f t="shared" si="30"/>
        <v>93769.7</v>
      </c>
      <c r="BC193" s="319">
        <f t="shared" si="30"/>
        <v>93769.7</v>
      </c>
      <c r="BD193" s="319">
        <f t="shared" si="30"/>
        <v>93769.7</v>
      </c>
      <c r="BE193" s="295">
        <f t="shared" si="26"/>
        <v>1125236.3999999997</v>
      </c>
      <c r="BF193" s="319"/>
      <c r="BG193" s="319"/>
      <c r="BH193" s="319"/>
      <c r="BI193" s="319"/>
      <c r="BJ193" s="319"/>
      <c r="BK193" s="319"/>
      <c r="BL193" s="319"/>
      <c r="BM193" s="319"/>
      <c r="BN193" s="319"/>
      <c r="BO193" s="319"/>
      <c r="BP193" s="319"/>
      <c r="BQ193" s="319"/>
      <c r="BR193" s="319"/>
      <c r="BS193" s="319"/>
      <c r="BT193" s="319"/>
      <c r="BU193" s="319"/>
      <c r="BV193" s="319"/>
      <c r="BW193" s="319"/>
      <c r="BX193" s="319"/>
      <c r="BY193" s="319"/>
      <c r="BZ193" s="319"/>
      <c r="CA193" s="319"/>
      <c r="CB193" s="319"/>
      <c r="CC193" s="319"/>
      <c r="CD193" s="319"/>
      <c r="CE193" s="319"/>
    </row>
    <row r="194" spans="1:83" x14ac:dyDescent="0.3">
      <c r="A194" s="313" t="s">
        <v>592</v>
      </c>
      <c r="B194" s="304">
        <v>3.8900000000000004E-2</v>
      </c>
      <c r="C194" s="304">
        <v>4.5700000000000005E-2</v>
      </c>
      <c r="D194" s="348">
        <v>4.3299999999999998E-2</v>
      </c>
      <c r="E194" s="295">
        <v>25158461.82</v>
      </c>
      <c r="F194" s="295">
        <v>25158461.82</v>
      </c>
      <c r="G194" s="295">
        <v>25158461.82</v>
      </c>
      <c r="H194" s="295">
        <v>25158461.82</v>
      </c>
      <c r="I194" s="295">
        <v>25158461.82</v>
      </c>
      <c r="J194" s="295">
        <v>25158461.82</v>
      </c>
      <c r="K194" s="295">
        <v>25158461.82</v>
      </c>
      <c r="L194" s="295">
        <v>25158461.82</v>
      </c>
      <c r="M194" s="295">
        <v>25158461.82</v>
      </c>
      <c r="N194" s="295">
        <v>25158461.82</v>
      </c>
      <c r="O194" s="295">
        <v>25158461.82</v>
      </c>
      <c r="P194" s="295">
        <v>25158461.82</v>
      </c>
      <c r="Q194" s="295">
        <f t="shared" si="23"/>
        <v>301901541.83999997</v>
      </c>
      <c r="R194" s="295">
        <v>25158461.82</v>
      </c>
      <c r="S194" s="295">
        <v>25158461.82</v>
      </c>
      <c r="T194" s="295">
        <v>25158461.82</v>
      </c>
      <c r="U194" s="295">
        <v>25158461.82</v>
      </c>
      <c r="V194" s="295">
        <v>25158461.82</v>
      </c>
      <c r="W194" s="295">
        <v>25158461.82</v>
      </c>
      <c r="X194" s="295">
        <v>25158461.82</v>
      </c>
      <c r="Y194" s="295">
        <v>25158461.82</v>
      </c>
      <c r="Z194" s="295">
        <v>25158461.82</v>
      </c>
      <c r="AA194" s="295">
        <v>25158461.82</v>
      </c>
      <c r="AB194" s="295">
        <v>25158461.82</v>
      </c>
      <c r="AC194" s="295">
        <v>25158461.82</v>
      </c>
      <c r="AD194" s="295">
        <f t="shared" si="24"/>
        <v>301901541.83999997</v>
      </c>
      <c r="AE194" s="295"/>
      <c r="AF194" s="319">
        <v>81555.34</v>
      </c>
      <c r="AG194" s="319">
        <v>81555.34</v>
      </c>
      <c r="AH194" s="319">
        <v>81555.34</v>
      </c>
      <c r="AI194" s="319">
        <v>81555.34</v>
      </c>
      <c r="AJ194" s="319">
        <v>81555.34</v>
      </c>
      <c r="AK194" s="319">
        <v>81555.34</v>
      </c>
      <c r="AL194" s="319">
        <f t="shared" si="29"/>
        <v>81555.350000000006</v>
      </c>
      <c r="AM194" s="319">
        <f t="shared" si="29"/>
        <v>81555.350000000006</v>
      </c>
      <c r="AN194" s="319">
        <f t="shared" si="29"/>
        <v>81555.350000000006</v>
      </c>
      <c r="AO194" s="319">
        <f t="shared" si="28"/>
        <v>81555.350000000006</v>
      </c>
      <c r="AP194" s="319">
        <f t="shared" si="28"/>
        <v>81555.350000000006</v>
      </c>
      <c r="AQ194" s="319">
        <f t="shared" si="28"/>
        <v>81555.350000000006</v>
      </c>
      <c r="AR194" s="295">
        <f t="shared" si="25"/>
        <v>978664.13999999978</v>
      </c>
      <c r="AS194" s="319">
        <f t="shared" si="31"/>
        <v>90780.12</v>
      </c>
      <c r="AT194" s="319">
        <f t="shared" si="31"/>
        <v>90780.12</v>
      </c>
      <c r="AU194" s="319">
        <f t="shared" si="31"/>
        <v>90780.12</v>
      </c>
      <c r="AV194" s="319">
        <f t="shared" si="31"/>
        <v>90780.12</v>
      </c>
      <c r="AW194" s="319">
        <f t="shared" si="31"/>
        <v>90780.12</v>
      </c>
      <c r="AX194" s="319">
        <f t="shared" si="31"/>
        <v>90780.12</v>
      </c>
      <c r="AY194" s="319">
        <f t="shared" si="31"/>
        <v>90780.12</v>
      </c>
      <c r="AZ194" s="319">
        <f t="shared" si="31"/>
        <v>90780.12</v>
      </c>
      <c r="BA194" s="319">
        <f t="shared" si="31"/>
        <v>90780.12</v>
      </c>
      <c r="BB194" s="319">
        <f t="shared" si="30"/>
        <v>90780.12</v>
      </c>
      <c r="BC194" s="319">
        <f t="shared" si="30"/>
        <v>90780.12</v>
      </c>
      <c r="BD194" s="319">
        <f t="shared" si="30"/>
        <v>90780.12</v>
      </c>
      <c r="BE194" s="295">
        <f t="shared" si="26"/>
        <v>1089361.44</v>
      </c>
      <c r="BF194" s="319"/>
      <c r="BG194" s="319"/>
      <c r="BH194" s="319"/>
      <c r="BI194" s="319"/>
      <c r="BJ194" s="319"/>
      <c r="BK194" s="319"/>
      <c r="BL194" s="319"/>
      <c r="BM194" s="319"/>
      <c r="BN194" s="319"/>
      <c r="BO194" s="319"/>
      <c r="BP194" s="319"/>
      <c r="BQ194" s="319"/>
      <c r="BR194" s="319"/>
      <c r="BS194" s="319"/>
      <c r="BT194" s="319"/>
      <c r="BU194" s="319"/>
      <c r="BV194" s="319"/>
      <c r="BW194" s="319"/>
      <c r="BX194" s="319"/>
      <c r="BY194" s="319"/>
      <c r="BZ194" s="319"/>
      <c r="CA194" s="319"/>
      <c r="CB194" s="319"/>
      <c r="CC194" s="319"/>
      <c r="CD194" s="319"/>
      <c r="CE194" s="319"/>
    </row>
    <row r="195" spans="1:83" x14ac:dyDescent="0.3">
      <c r="A195" s="313" t="s">
        <v>593</v>
      </c>
      <c r="B195" s="304">
        <v>3.9400000000000004E-2</v>
      </c>
      <c r="C195" s="304">
        <v>4.4800000000000006E-2</v>
      </c>
      <c r="D195" s="348">
        <v>4.2299999999999997E-2</v>
      </c>
      <c r="E195" s="295">
        <v>24889310.25</v>
      </c>
      <c r="F195" s="295">
        <v>24889310.25</v>
      </c>
      <c r="G195" s="295">
        <v>24889310.25</v>
      </c>
      <c r="H195" s="295">
        <v>24889310.25</v>
      </c>
      <c r="I195" s="295">
        <v>24889310.25</v>
      </c>
      <c r="J195" s="295">
        <v>24889310.25</v>
      </c>
      <c r="K195" s="295">
        <v>24889310.25</v>
      </c>
      <c r="L195" s="295">
        <v>24889310.25</v>
      </c>
      <c r="M195" s="295">
        <v>24889310.25</v>
      </c>
      <c r="N195" s="295">
        <v>24889310.25</v>
      </c>
      <c r="O195" s="295">
        <v>24889310.25</v>
      </c>
      <c r="P195" s="295">
        <v>24889310.25</v>
      </c>
      <c r="Q195" s="295">
        <f t="shared" si="23"/>
        <v>298671723</v>
      </c>
      <c r="R195" s="295">
        <v>24889310.25</v>
      </c>
      <c r="S195" s="295">
        <v>24889310.25</v>
      </c>
      <c r="T195" s="295">
        <v>24889310.25</v>
      </c>
      <c r="U195" s="295">
        <v>24889310.25</v>
      </c>
      <c r="V195" s="295">
        <v>24889310.25</v>
      </c>
      <c r="W195" s="295">
        <v>24889310.25</v>
      </c>
      <c r="X195" s="295">
        <v>24889310.25</v>
      </c>
      <c r="Y195" s="295">
        <v>24889310.25</v>
      </c>
      <c r="Z195" s="295">
        <v>24889310.25</v>
      </c>
      <c r="AA195" s="295">
        <v>24889310.25</v>
      </c>
      <c r="AB195" s="295">
        <v>24889310.25</v>
      </c>
      <c r="AC195" s="295">
        <v>24889310.25</v>
      </c>
      <c r="AD195" s="295">
        <f t="shared" si="24"/>
        <v>298671723</v>
      </c>
      <c r="AE195" s="295"/>
      <c r="AF195" s="319">
        <v>81719.900000000009</v>
      </c>
      <c r="AG195" s="319">
        <v>81719.900000000009</v>
      </c>
      <c r="AH195" s="319">
        <v>81719.900000000009</v>
      </c>
      <c r="AI195" s="319">
        <v>81719.900000000009</v>
      </c>
      <c r="AJ195" s="319">
        <v>81719.900000000009</v>
      </c>
      <c r="AK195" s="319">
        <v>81719.900000000009</v>
      </c>
      <c r="AL195" s="319">
        <f t="shared" si="29"/>
        <v>81719.899999999994</v>
      </c>
      <c r="AM195" s="319">
        <f t="shared" si="29"/>
        <v>81719.899999999994</v>
      </c>
      <c r="AN195" s="319">
        <f t="shared" si="29"/>
        <v>81719.899999999994</v>
      </c>
      <c r="AO195" s="319">
        <f t="shared" si="28"/>
        <v>81719.899999999994</v>
      </c>
      <c r="AP195" s="319">
        <f t="shared" si="28"/>
        <v>81719.899999999994</v>
      </c>
      <c r="AQ195" s="319">
        <f t="shared" si="28"/>
        <v>81719.899999999994</v>
      </c>
      <c r="AR195" s="295">
        <f t="shared" si="25"/>
        <v>980638.80000000016</v>
      </c>
      <c r="AS195" s="319">
        <f t="shared" si="31"/>
        <v>87734.82</v>
      </c>
      <c r="AT195" s="319">
        <f t="shared" si="31"/>
        <v>87734.82</v>
      </c>
      <c r="AU195" s="319">
        <f t="shared" si="31"/>
        <v>87734.82</v>
      </c>
      <c r="AV195" s="319">
        <f t="shared" si="31"/>
        <v>87734.82</v>
      </c>
      <c r="AW195" s="319">
        <f t="shared" si="31"/>
        <v>87734.82</v>
      </c>
      <c r="AX195" s="319">
        <f t="shared" si="31"/>
        <v>87734.82</v>
      </c>
      <c r="AY195" s="319">
        <f t="shared" si="31"/>
        <v>87734.82</v>
      </c>
      <c r="AZ195" s="319">
        <f t="shared" si="31"/>
        <v>87734.82</v>
      </c>
      <c r="BA195" s="319">
        <f t="shared" si="31"/>
        <v>87734.82</v>
      </c>
      <c r="BB195" s="319">
        <f t="shared" si="30"/>
        <v>87734.82</v>
      </c>
      <c r="BC195" s="319">
        <f t="shared" si="30"/>
        <v>87734.82</v>
      </c>
      <c r="BD195" s="319">
        <f t="shared" si="30"/>
        <v>87734.82</v>
      </c>
      <c r="BE195" s="295">
        <f t="shared" si="26"/>
        <v>1052817.8400000003</v>
      </c>
      <c r="BF195" s="319"/>
      <c r="BG195" s="319"/>
      <c r="BH195" s="319"/>
      <c r="BI195" s="319"/>
      <c r="BJ195" s="319"/>
      <c r="BK195" s="319"/>
      <c r="BL195" s="319"/>
      <c r="BM195" s="319"/>
      <c r="BN195" s="319"/>
      <c r="BO195" s="319"/>
      <c r="BP195" s="319"/>
      <c r="BQ195" s="319"/>
      <c r="BR195" s="319"/>
      <c r="BS195" s="319"/>
      <c r="BT195" s="319"/>
      <c r="BU195" s="319"/>
      <c r="BV195" s="319"/>
      <c r="BW195" s="319"/>
      <c r="BX195" s="319"/>
      <c r="BY195" s="319"/>
      <c r="BZ195" s="319"/>
      <c r="CA195" s="319"/>
      <c r="CB195" s="319"/>
      <c r="CC195" s="319"/>
      <c r="CD195" s="319"/>
      <c r="CE195" s="319"/>
    </row>
    <row r="196" spans="1:83" x14ac:dyDescent="0.3">
      <c r="A196" s="313" t="s">
        <v>594</v>
      </c>
      <c r="B196" s="304">
        <v>3.1099999999999999E-2</v>
      </c>
      <c r="C196" s="304">
        <v>2.8899999999999999E-2</v>
      </c>
      <c r="D196" s="348">
        <v>2.6599999999999999E-2</v>
      </c>
      <c r="E196" s="295">
        <v>113412855.48</v>
      </c>
      <c r="F196" s="295">
        <v>113415452.87</v>
      </c>
      <c r="G196" s="295">
        <v>113417520.28</v>
      </c>
      <c r="H196" s="295">
        <v>113419182.70999999</v>
      </c>
      <c r="I196" s="295">
        <v>85639019.230000004</v>
      </c>
      <c r="J196" s="295">
        <v>57858855.740000002</v>
      </c>
      <c r="K196" s="295">
        <v>57858855.740000002</v>
      </c>
      <c r="L196" s="295">
        <v>57858855.740000002</v>
      </c>
      <c r="M196" s="295">
        <v>57858855.740000002</v>
      </c>
      <c r="N196" s="295">
        <v>57858855.740000002</v>
      </c>
      <c r="O196" s="295">
        <v>57858855.740000002</v>
      </c>
      <c r="P196" s="295">
        <v>57858855.740000002</v>
      </c>
      <c r="Q196" s="295">
        <f t="shared" si="23"/>
        <v>944316020.75</v>
      </c>
      <c r="R196" s="295">
        <v>58011355.740000002</v>
      </c>
      <c r="S196" s="295">
        <v>58011355.740000002</v>
      </c>
      <c r="T196" s="295">
        <v>58011355.740000002</v>
      </c>
      <c r="U196" s="295">
        <v>58011355.740000002</v>
      </c>
      <c r="V196" s="295">
        <v>58011355.740000002</v>
      </c>
      <c r="W196" s="295">
        <v>58011355.740000002</v>
      </c>
      <c r="X196" s="295">
        <v>58011355.740000002</v>
      </c>
      <c r="Y196" s="295">
        <v>58011355.740000002</v>
      </c>
      <c r="Z196" s="295">
        <v>58011355.740000002</v>
      </c>
      <c r="AA196" s="295">
        <v>58011355.740000002</v>
      </c>
      <c r="AB196" s="295">
        <v>58011355.740000002</v>
      </c>
      <c r="AC196" s="295">
        <v>58011355.740000002</v>
      </c>
      <c r="AD196" s="295">
        <f t="shared" si="24"/>
        <v>696136268.88</v>
      </c>
      <c r="AE196" s="295"/>
      <c r="AF196" s="319">
        <v>293928.32000000001</v>
      </c>
      <c r="AG196" s="319">
        <v>293935.05</v>
      </c>
      <c r="AH196" s="319">
        <v>293940.40000000002</v>
      </c>
      <c r="AI196" s="319">
        <v>293944.71999999997</v>
      </c>
      <c r="AJ196" s="319">
        <v>221947.78999999998</v>
      </c>
      <c r="AK196" s="319">
        <v>149950.87</v>
      </c>
      <c r="AL196" s="319">
        <f t="shared" si="29"/>
        <v>149950.87</v>
      </c>
      <c r="AM196" s="319">
        <f t="shared" si="29"/>
        <v>149950.87</v>
      </c>
      <c r="AN196" s="319">
        <f t="shared" si="29"/>
        <v>149950.87</v>
      </c>
      <c r="AO196" s="319">
        <f t="shared" si="28"/>
        <v>149950.87</v>
      </c>
      <c r="AP196" s="319">
        <f t="shared" si="28"/>
        <v>149950.87</v>
      </c>
      <c r="AQ196" s="319">
        <f t="shared" si="28"/>
        <v>149950.87</v>
      </c>
      <c r="AR196" s="295">
        <f t="shared" si="25"/>
        <v>2447352.3700000006</v>
      </c>
      <c r="AS196" s="319">
        <f t="shared" si="31"/>
        <v>128591.84</v>
      </c>
      <c r="AT196" s="319">
        <f t="shared" si="31"/>
        <v>128591.84</v>
      </c>
      <c r="AU196" s="319">
        <f t="shared" si="31"/>
        <v>128591.84</v>
      </c>
      <c r="AV196" s="319">
        <f t="shared" si="31"/>
        <v>128591.84</v>
      </c>
      <c r="AW196" s="319">
        <f t="shared" si="31"/>
        <v>128591.84</v>
      </c>
      <c r="AX196" s="319">
        <f t="shared" si="31"/>
        <v>128591.84</v>
      </c>
      <c r="AY196" s="319">
        <f t="shared" si="31"/>
        <v>128591.84</v>
      </c>
      <c r="AZ196" s="319">
        <f t="shared" si="31"/>
        <v>128591.84</v>
      </c>
      <c r="BA196" s="319">
        <f t="shared" si="31"/>
        <v>128591.84</v>
      </c>
      <c r="BB196" s="319">
        <f t="shared" si="30"/>
        <v>128591.84</v>
      </c>
      <c r="BC196" s="319">
        <f t="shared" si="30"/>
        <v>128591.84</v>
      </c>
      <c r="BD196" s="319">
        <f t="shared" si="30"/>
        <v>128591.84</v>
      </c>
      <c r="BE196" s="295">
        <f t="shared" si="26"/>
        <v>1543102.08</v>
      </c>
      <c r="BF196" s="319"/>
      <c r="BG196" s="319"/>
      <c r="BH196" s="319"/>
      <c r="BI196" s="319"/>
      <c r="BJ196" s="319"/>
      <c r="BK196" s="319"/>
      <c r="BL196" s="319"/>
      <c r="BM196" s="319"/>
      <c r="BN196" s="319"/>
      <c r="BO196" s="319"/>
      <c r="BP196" s="319"/>
      <c r="BQ196" s="319"/>
      <c r="BR196" s="319"/>
      <c r="BS196" s="319"/>
      <c r="BT196" s="319"/>
      <c r="BU196" s="319"/>
      <c r="BV196" s="319"/>
      <c r="BW196" s="319"/>
      <c r="BX196" s="319"/>
      <c r="BY196" s="319"/>
      <c r="BZ196" s="319"/>
      <c r="CA196" s="319"/>
      <c r="CB196" s="319"/>
      <c r="CC196" s="319"/>
      <c r="CD196" s="319"/>
      <c r="CE196" s="319"/>
    </row>
    <row r="197" spans="1:83" x14ac:dyDescent="0.3">
      <c r="A197" s="313" t="s">
        <v>595</v>
      </c>
      <c r="B197" s="304">
        <v>2.5599999999999998E-2</v>
      </c>
      <c r="C197" s="304">
        <v>2.9399999999999996E-2</v>
      </c>
      <c r="D197" s="348">
        <v>2.5999999999999999E-2</v>
      </c>
      <c r="E197" s="295">
        <v>4953096.82</v>
      </c>
      <c r="F197" s="295">
        <v>4953096.82</v>
      </c>
      <c r="G197" s="295">
        <v>4953096.82</v>
      </c>
      <c r="H197" s="295">
        <v>4953096.82</v>
      </c>
      <c r="I197" s="295">
        <v>4953096.82</v>
      </c>
      <c r="J197" s="295">
        <v>4953096.82</v>
      </c>
      <c r="K197" s="295">
        <v>4953096.82</v>
      </c>
      <c r="L197" s="295">
        <v>4953096.82</v>
      </c>
      <c r="M197" s="295">
        <v>4953096.82</v>
      </c>
      <c r="N197" s="295">
        <v>4953096.82</v>
      </c>
      <c r="O197" s="295">
        <v>4953096.82</v>
      </c>
      <c r="P197" s="295">
        <v>4953096.82</v>
      </c>
      <c r="Q197" s="295">
        <f t="shared" si="23"/>
        <v>59437161.840000004</v>
      </c>
      <c r="R197" s="295">
        <v>5105596.82</v>
      </c>
      <c r="S197" s="295">
        <v>5105596.82</v>
      </c>
      <c r="T197" s="295">
        <v>5105596.82</v>
      </c>
      <c r="U197" s="295">
        <v>5105596.82</v>
      </c>
      <c r="V197" s="295">
        <v>5105596.82</v>
      </c>
      <c r="W197" s="295">
        <v>5105596.82</v>
      </c>
      <c r="X197" s="295">
        <v>5105596.82</v>
      </c>
      <c r="Y197" s="295">
        <v>5105596.82</v>
      </c>
      <c r="Z197" s="295">
        <v>5105596.82</v>
      </c>
      <c r="AA197" s="295">
        <v>5105596.82</v>
      </c>
      <c r="AB197" s="295">
        <v>5105596.82</v>
      </c>
      <c r="AC197" s="295">
        <v>5105596.82</v>
      </c>
      <c r="AD197" s="295">
        <f t="shared" si="24"/>
        <v>61267161.840000004</v>
      </c>
      <c r="AE197" s="295"/>
      <c r="AF197" s="319">
        <v>10566.609999999999</v>
      </c>
      <c r="AG197" s="319">
        <v>10566.609999999999</v>
      </c>
      <c r="AH197" s="319">
        <v>10566.609999999999</v>
      </c>
      <c r="AI197" s="319">
        <v>10566.609999999999</v>
      </c>
      <c r="AJ197" s="319">
        <v>10566.609999999999</v>
      </c>
      <c r="AK197" s="319">
        <v>10566.609999999999</v>
      </c>
      <c r="AL197" s="319">
        <f t="shared" si="29"/>
        <v>10566.61</v>
      </c>
      <c r="AM197" s="319">
        <f t="shared" si="29"/>
        <v>10566.61</v>
      </c>
      <c r="AN197" s="319">
        <f t="shared" si="29"/>
        <v>10566.61</v>
      </c>
      <c r="AO197" s="319">
        <f t="shared" si="28"/>
        <v>10566.61</v>
      </c>
      <c r="AP197" s="319">
        <f t="shared" si="28"/>
        <v>10566.61</v>
      </c>
      <c r="AQ197" s="319">
        <f t="shared" si="28"/>
        <v>10566.61</v>
      </c>
      <c r="AR197" s="295">
        <f t="shared" si="25"/>
        <v>126799.31999999999</v>
      </c>
      <c r="AS197" s="319">
        <f t="shared" si="31"/>
        <v>11062.13</v>
      </c>
      <c r="AT197" s="319">
        <f t="shared" si="31"/>
        <v>11062.13</v>
      </c>
      <c r="AU197" s="319">
        <f t="shared" si="31"/>
        <v>11062.13</v>
      </c>
      <c r="AV197" s="319">
        <f t="shared" si="31"/>
        <v>11062.13</v>
      </c>
      <c r="AW197" s="319">
        <f t="shared" si="31"/>
        <v>11062.13</v>
      </c>
      <c r="AX197" s="319">
        <f t="shared" si="31"/>
        <v>11062.13</v>
      </c>
      <c r="AY197" s="319">
        <f t="shared" si="31"/>
        <v>11062.13</v>
      </c>
      <c r="AZ197" s="319">
        <f t="shared" si="31"/>
        <v>11062.13</v>
      </c>
      <c r="BA197" s="319">
        <f t="shared" si="31"/>
        <v>11062.13</v>
      </c>
      <c r="BB197" s="319">
        <f t="shared" si="30"/>
        <v>11062.13</v>
      </c>
      <c r="BC197" s="319">
        <f t="shared" si="30"/>
        <v>11062.13</v>
      </c>
      <c r="BD197" s="319">
        <f t="shared" si="30"/>
        <v>11062.13</v>
      </c>
      <c r="BE197" s="295">
        <f t="shared" si="26"/>
        <v>132745.56000000003</v>
      </c>
      <c r="BF197" s="319"/>
      <c r="BG197" s="319"/>
      <c r="BH197" s="319"/>
      <c r="BI197" s="319"/>
      <c r="BJ197" s="319"/>
      <c r="BK197" s="319"/>
      <c r="BL197" s="319"/>
      <c r="BM197" s="319"/>
      <c r="BN197" s="319"/>
      <c r="BO197" s="319"/>
      <c r="BP197" s="319"/>
      <c r="BQ197" s="319"/>
      <c r="BR197" s="319"/>
      <c r="BS197" s="319"/>
      <c r="BT197" s="319"/>
      <c r="BU197" s="319"/>
      <c r="BV197" s="319"/>
      <c r="BW197" s="319"/>
      <c r="BX197" s="319"/>
      <c r="BY197" s="319"/>
      <c r="BZ197" s="319"/>
      <c r="CA197" s="319"/>
      <c r="CB197" s="319"/>
      <c r="CC197" s="319"/>
      <c r="CD197" s="319"/>
      <c r="CE197" s="319"/>
    </row>
    <row r="198" spans="1:83" x14ac:dyDescent="0.3">
      <c r="A198" s="313" t="s">
        <v>596</v>
      </c>
      <c r="B198" s="304">
        <v>3.44E-2</v>
      </c>
      <c r="C198" s="304">
        <v>5.5499999999999994E-2</v>
      </c>
      <c r="D198" s="348">
        <v>5.0700000000000002E-2</v>
      </c>
      <c r="E198" s="295">
        <v>5762894.9800000004</v>
      </c>
      <c r="F198" s="295">
        <v>5762894.9800000004</v>
      </c>
      <c r="G198" s="295">
        <v>5762894.9800000004</v>
      </c>
      <c r="H198" s="295">
        <v>5762894.9800000004</v>
      </c>
      <c r="I198" s="295">
        <v>5762894.9800000004</v>
      </c>
      <c r="J198" s="295">
        <v>5762894.9800000004</v>
      </c>
      <c r="K198" s="295">
        <v>5762894.9800000004</v>
      </c>
      <c r="L198" s="295">
        <v>5762894.9800000004</v>
      </c>
      <c r="M198" s="295">
        <v>5762894.9800000004</v>
      </c>
      <c r="N198" s="295">
        <v>5762894.9800000004</v>
      </c>
      <c r="O198" s="295">
        <v>5762894.9800000004</v>
      </c>
      <c r="P198" s="295">
        <v>5762894.9800000004</v>
      </c>
      <c r="Q198" s="295">
        <f t="shared" ref="Q198:Q261" si="32">SUM(E198:P198)</f>
        <v>69154739.76000002</v>
      </c>
      <c r="R198" s="295">
        <v>5762894.9800000004</v>
      </c>
      <c r="S198" s="295">
        <v>5762894.9800000004</v>
      </c>
      <c r="T198" s="295">
        <v>5762894.9800000004</v>
      </c>
      <c r="U198" s="295">
        <v>5762894.9800000004</v>
      </c>
      <c r="V198" s="295">
        <v>5762894.9800000004</v>
      </c>
      <c r="W198" s="295">
        <v>5762894.9800000004</v>
      </c>
      <c r="X198" s="295">
        <v>5762894.9800000004</v>
      </c>
      <c r="Y198" s="295">
        <v>5762894.9800000004</v>
      </c>
      <c r="Z198" s="295">
        <v>5762894.9800000004</v>
      </c>
      <c r="AA198" s="295">
        <v>5762894.9800000004</v>
      </c>
      <c r="AB198" s="295">
        <v>5762894.9800000004</v>
      </c>
      <c r="AC198" s="295">
        <v>5762894.9800000004</v>
      </c>
      <c r="AD198" s="295">
        <f t="shared" ref="AD198:AD261" si="33">SUM(R198:AC198)</f>
        <v>69154739.76000002</v>
      </c>
      <c r="AE198" s="295"/>
      <c r="AF198" s="319">
        <v>16520.3</v>
      </c>
      <c r="AG198" s="319">
        <v>16520.3</v>
      </c>
      <c r="AH198" s="319">
        <v>16520.3</v>
      </c>
      <c r="AI198" s="319">
        <v>16520.3</v>
      </c>
      <c r="AJ198" s="319">
        <v>16520.3</v>
      </c>
      <c r="AK198" s="319">
        <v>16520.3</v>
      </c>
      <c r="AL198" s="319">
        <f t="shared" si="29"/>
        <v>16520.3</v>
      </c>
      <c r="AM198" s="319">
        <f t="shared" si="29"/>
        <v>16520.3</v>
      </c>
      <c r="AN198" s="319">
        <f t="shared" si="29"/>
        <v>16520.3</v>
      </c>
      <c r="AO198" s="319">
        <f t="shared" si="28"/>
        <v>16520.3</v>
      </c>
      <c r="AP198" s="319">
        <f t="shared" si="28"/>
        <v>16520.3</v>
      </c>
      <c r="AQ198" s="319">
        <f t="shared" si="28"/>
        <v>16520.3</v>
      </c>
      <c r="AR198" s="295">
        <f t="shared" ref="AR198:AR261" si="34">SUM(AF198:AQ198)</f>
        <v>198243.59999999995</v>
      </c>
      <c r="AS198" s="319">
        <f t="shared" si="31"/>
        <v>24348.23</v>
      </c>
      <c r="AT198" s="319">
        <f t="shared" si="31"/>
        <v>24348.23</v>
      </c>
      <c r="AU198" s="319">
        <f t="shared" si="31"/>
        <v>24348.23</v>
      </c>
      <c r="AV198" s="319">
        <f t="shared" si="31"/>
        <v>24348.23</v>
      </c>
      <c r="AW198" s="319">
        <f t="shared" si="31"/>
        <v>24348.23</v>
      </c>
      <c r="AX198" s="319">
        <f t="shared" si="31"/>
        <v>24348.23</v>
      </c>
      <c r="AY198" s="319">
        <f t="shared" si="31"/>
        <v>24348.23</v>
      </c>
      <c r="AZ198" s="319">
        <f t="shared" si="31"/>
        <v>24348.23</v>
      </c>
      <c r="BA198" s="319">
        <f t="shared" si="31"/>
        <v>24348.23</v>
      </c>
      <c r="BB198" s="319">
        <f t="shared" si="30"/>
        <v>24348.23</v>
      </c>
      <c r="BC198" s="319">
        <f t="shared" si="30"/>
        <v>24348.23</v>
      </c>
      <c r="BD198" s="319">
        <f t="shared" si="30"/>
        <v>24348.23</v>
      </c>
      <c r="BE198" s="295">
        <f t="shared" ref="BE198:BE261" si="35">SUM(AS198:BD198)</f>
        <v>292178.76</v>
      </c>
      <c r="BF198" s="319"/>
      <c r="BG198" s="319"/>
      <c r="BH198" s="319"/>
      <c r="BI198" s="319"/>
      <c r="BJ198" s="319"/>
      <c r="BK198" s="319"/>
      <c r="BL198" s="319"/>
      <c r="BM198" s="319"/>
      <c r="BN198" s="319"/>
      <c r="BO198" s="319"/>
      <c r="BP198" s="319"/>
      <c r="BQ198" s="319"/>
      <c r="BR198" s="319"/>
      <c r="BS198" s="319"/>
      <c r="BT198" s="319"/>
      <c r="BU198" s="319"/>
      <c r="BV198" s="319"/>
      <c r="BW198" s="319"/>
      <c r="BX198" s="319"/>
      <c r="BY198" s="319"/>
      <c r="BZ198" s="319"/>
      <c r="CA198" s="319"/>
      <c r="CB198" s="319"/>
      <c r="CC198" s="319"/>
      <c r="CD198" s="319"/>
      <c r="CE198" s="319"/>
    </row>
    <row r="199" spans="1:83" x14ac:dyDescent="0.3">
      <c r="A199" s="313" t="s">
        <v>597</v>
      </c>
      <c r="B199" s="304">
        <v>3.5799999999999998E-2</v>
      </c>
      <c r="C199" s="304">
        <v>3.9799999999999995E-2</v>
      </c>
      <c r="D199" s="348">
        <v>3.6499999999999998E-2</v>
      </c>
      <c r="E199" s="295">
        <v>2866821.78</v>
      </c>
      <c r="F199" s="295">
        <v>2866821.78</v>
      </c>
      <c r="G199" s="295">
        <v>2866821.78</v>
      </c>
      <c r="H199" s="295">
        <v>2866821.78</v>
      </c>
      <c r="I199" s="295">
        <v>2866821.78</v>
      </c>
      <c r="J199" s="295">
        <v>2866821.78</v>
      </c>
      <c r="K199" s="295">
        <v>2866821.78</v>
      </c>
      <c r="L199" s="295">
        <v>2866821.78</v>
      </c>
      <c r="M199" s="295">
        <v>2866821.78</v>
      </c>
      <c r="N199" s="295">
        <v>2866821.78</v>
      </c>
      <c r="O199" s="295">
        <v>2866821.78</v>
      </c>
      <c r="P199" s="295">
        <v>2866821.78</v>
      </c>
      <c r="Q199" s="295">
        <f t="shared" si="32"/>
        <v>34401861.360000007</v>
      </c>
      <c r="R199" s="295">
        <v>2866821.78</v>
      </c>
      <c r="S199" s="295">
        <v>2866821.78</v>
      </c>
      <c r="T199" s="295">
        <v>2866821.78</v>
      </c>
      <c r="U199" s="295">
        <v>2866821.78</v>
      </c>
      <c r="V199" s="295">
        <v>2866821.78</v>
      </c>
      <c r="W199" s="295">
        <v>2866821.78</v>
      </c>
      <c r="X199" s="295">
        <v>2866821.78</v>
      </c>
      <c r="Y199" s="295">
        <v>2866821.78</v>
      </c>
      <c r="Z199" s="295">
        <v>2866821.78</v>
      </c>
      <c r="AA199" s="295">
        <v>2866821.78</v>
      </c>
      <c r="AB199" s="295">
        <v>2866821.78</v>
      </c>
      <c r="AC199" s="295">
        <v>2866821.78</v>
      </c>
      <c r="AD199" s="295">
        <f t="shared" si="33"/>
        <v>34401861.360000007</v>
      </c>
      <c r="AE199" s="295"/>
      <c r="AF199" s="319">
        <v>8552.6800000000021</v>
      </c>
      <c r="AG199" s="319">
        <v>8552.6800000000021</v>
      </c>
      <c r="AH199" s="319">
        <v>8552.6800000000021</v>
      </c>
      <c r="AI199" s="319">
        <v>8552.6800000000021</v>
      </c>
      <c r="AJ199" s="319">
        <v>8552.6800000000021</v>
      </c>
      <c r="AK199" s="319">
        <v>8552.6800000000021</v>
      </c>
      <c r="AL199" s="319">
        <f t="shared" si="29"/>
        <v>8552.68</v>
      </c>
      <c r="AM199" s="319">
        <f t="shared" si="29"/>
        <v>8552.68</v>
      </c>
      <c r="AN199" s="319">
        <f t="shared" si="29"/>
        <v>8552.68</v>
      </c>
      <c r="AO199" s="319">
        <f t="shared" si="28"/>
        <v>8552.68</v>
      </c>
      <c r="AP199" s="319">
        <f t="shared" si="28"/>
        <v>8552.68</v>
      </c>
      <c r="AQ199" s="319">
        <f t="shared" si="28"/>
        <v>8552.68</v>
      </c>
      <c r="AR199" s="295">
        <f t="shared" si="34"/>
        <v>102632.15999999997</v>
      </c>
      <c r="AS199" s="319">
        <f t="shared" si="31"/>
        <v>8719.92</v>
      </c>
      <c r="AT199" s="319">
        <f t="shared" si="31"/>
        <v>8719.92</v>
      </c>
      <c r="AU199" s="319">
        <f t="shared" si="31"/>
        <v>8719.92</v>
      </c>
      <c r="AV199" s="319">
        <f t="shared" si="31"/>
        <v>8719.92</v>
      </c>
      <c r="AW199" s="319">
        <f t="shared" si="31"/>
        <v>8719.92</v>
      </c>
      <c r="AX199" s="319">
        <f t="shared" si="31"/>
        <v>8719.92</v>
      </c>
      <c r="AY199" s="319">
        <f t="shared" si="31"/>
        <v>8719.92</v>
      </c>
      <c r="AZ199" s="319">
        <f t="shared" si="31"/>
        <v>8719.92</v>
      </c>
      <c r="BA199" s="319">
        <f t="shared" si="31"/>
        <v>8719.92</v>
      </c>
      <c r="BB199" s="319">
        <f t="shared" si="30"/>
        <v>8719.92</v>
      </c>
      <c r="BC199" s="319">
        <f t="shared" si="30"/>
        <v>8719.92</v>
      </c>
      <c r="BD199" s="319">
        <f t="shared" si="30"/>
        <v>8719.92</v>
      </c>
      <c r="BE199" s="295">
        <f t="shared" si="35"/>
        <v>104639.03999999999</v>
      </c>
      <c r="BF199" s="319"/>
      <c r="BG199" s="319"/>
      <c r="BH199" s="319"/>
      <c r="BI199" s="319"/>
      <c r="BJ199" s="319"/>
      <c r="BK199" s="319"/>
      <c r="BL199" s="319"/>
      <c r="BM199" s="319"/>
      <c r="BN199" s="319"/>
      <c r="BO199" s="319"/>
      <c r="BP199" s="319"/>
      <c r="BQ199" s="319"/>
      <c r="BR199" s="319"/>
      <c r="BS199" s="319"/>
      <c r="BT199" s="319"/>
      <c r="BU199" s="319"/>
      <c r="BV199" s="319"/>
      <c r="BW199" s="319"/>
      <c r="BX199" s="319"/>
      <c r="BY199" s="319"/>
      <c r="BZ199" s="319"/>
      <c r="CA199" s="319"/>
      <c r="CB199" s="319"/>
      <c r="CC199" s="319"/>
      <c r="CD199" s="319"/>
      <c r="CE199" s="319"/>
    </row>
    <row r="200" spans="1:83" x14ac:dyDescent="0.3">
      <c r="A200" s="313" t="s">
        <v>598</v>
      </c>
      <c r="B200" s="304">
        <v>3.56E-2</v>
      </c>
      <c r="C200" s="304">
        <v>4.0199999999999993E-2</v>
      </c>
      <c r="D200" s="348">
        <v>3.6499999999999998E-2</v>
      </c>
      <c r="E200" s="295">
        <v>3721293.63</v>
      </c>
      <c r="F200" s="295">
        <v>3721293.63</v>
      </c>
      <c r="G200" s="295">
        <v>3721293.63</v>
      </c>
      <c r="H200" s="295">
        <v>3721293.63</v>
      </c>
      <c r="I200" s="295">
        <v>3721293.63</v>
      </c>
      <c r="J200" s="295">
        <v>3721293.63</v>
      </c>
      <c r="K200" s="295">
        <v>3721293.63</v>
      </c>
      <c r="L200" s="295">
        <v>3721293.63</v>
      </c>
      <c r="M200" s="295">
        <v>3721293.63</v>
      </c>
      <c r="N200" s="295">
        <v>3721293.63</v>
      </c>
      <c r="O200" s="295">
        <v>3721293.63</v>
      </c>
      <c r="P200" s="295">
        <v>3721293.63</v>
      </c>
      <c r="Q200" s="295">
        <f t="shared" si="32"/>
        <v>44655523.560000002</v>
      </c>
      <c r="R200" s="295">
        <v>3721293.63</v>
      </c>
      <c r="S200" s="295">
        <v>3721293.63</v>
      </c>
      <c r="T200" s="295">
        <v>3721293.63</v>
      </c>
      <c r="U200" s="295">
        <v>3721293.63</v>
      </c>
      <c r="V200" s="295">
        <v>3721293.63</v>
      </c>
      <c r="W200" s="295">
        <v>3721293.63</v>
      </c>
      <c r="X200" s="295">
        <v>3721293.63</v>
      </c>
      <c r="Y200" s="295">
        <v>3721293.63</v>
      </c>
      <c r="Z200" s="295">
        <v>3721293.63</v>
      </c>
      <c r="AA200" s="295">
        <v>3721293.63</v>
      </c>
      <c r="AB200" s="295">
        <v>3721293.63</v>
      </c>
      <c r="AC200" s="295">
        <v>3721293.63</v>
      </c>
      <c r="AD200" s="295">
        <f t="shared" si="33"/>
        <v>44655523.560000002</v>
      </c>
      <c r="AE200" s="295"/>
      <c r="AF200" s="319">
        <v>11039.84</v>
      </c>
      <c r="AG200" s="319">
        <v>11039.84</v>
      </c>
      <c r="AH200" s="319">
        <v>11039.84</v>
      </c>
      <c r="AI200" s="319">
        <v>11039.84</v>
      </c>
      <c r="AJ200" s="319">
        <v>11039.84</v>
      </c>
      <c r="AK200" s="319">
        <v>11039.84</v>
      </c>
      <c r="AL200" s="319">
        <f t="shared" si="29"/>
        <v>11039.84</v>
      </c>
      <c r="AM200" s="319">
        <f t="shared" si="29"/>
        <v>11039.84</v>
      </c>
      <c r="AN200" s="319">
        <f t="shared" si="29"/>
        <v>11039.84</v>
      </c>
      <c r="AO200" s="319">
        <f t="shared" si="28"/>
        <v>11039.84</v>
      </c>
      <c r="AP200" s="319">
        <f t="shared" si="28"/>
        <v>11039.84</v>
      </c>
      <c r="AQ200" s="319">
        <f t="shared" si="28"/>
        <v>11039.84</v>
      </c>
      <c r="AR200" s="295">
        <f t="shared" si="34"/>
        <v>132478.07999999999</v>
      </c>
      <c r="AS200" s="319">
        <f t="shared" si="31"/>
        <v>11318.93</v>
      </c>
      <c r="AT200" s="319">
        <f t="shared" si="31"/>
        <v>11318.93</v>
      </c>
      <c r="AU200" s="319">
        <f t="shared" si="31"/>
        <v>11318.93</v>
      </c>
      <c r="AV200" s="319">
        <f t="shared" si="31"/>
        <v>11318.93</v>
      </c>
      <c r="AW200" s="319">
        <f t="shared" si="31"/>
        <v>11318.93</v>
      </c>
      <c r="AX200" s="319">
        <f t="shared" si="31"/>
        <v>11318.93</v>
      </c>
      <c r="AY200" s="319">
        <f t="shared" si="31"/>
        <v>11318.93</v>
      </c>
      <c r="AZ200" s="319">
        <f t="shared" si="31"/>
        <v>11318.93</v>
      </c>
      <c r="BA200" s="319">
        <f t="shared" si="31"/>
        <v>11318.93</v>
      </c>
      <c r="BB200" s="319">
        <f t="shared" si="30"/>
        <v>11318.93</v>
      </c>
      <c r="BC200" s="319">
        <f t="shared" si="30"/>
        <v>11318.93</v>
      </c>
      <c r="BD200" s="319">
        <f t="shared" si="30"/>
        <v>11318.93</v>
      </c>
      <c r="BE200" s="295">
        <f t="shared" si="35"/>
        <v>135827.15999999997</v>
      </c>
      <c r="BF200" s="319"/>
      <c r="BG200" s="319"/>
      <c r="BH200" s="319"/>
      <c r="BI200" s="319"/>
      <c r="BJ200" s="319"/>
      <c r="BK200" s="319"/>
      <c r="BL200" s="319"/>
      <c r="BM200" s="319"/>
      <c r="BN200" s="319"/>
      <c r="BO200" s="319"/>
      <c r="BP200" s="319"/>
      <c r="BQ200" s="319"/>
      <c r="BR200" s="319"/>
      <c r="BS200" s="319"/>
      <c r="BT200" s="319"/>
      <c r="BU200" s="319"/>
      <c r="BV200" s="319"/>
      <c r="BW200" s="319"/>
      <c r="BX200" s="319"/>
      <c r="BY200" s="319"/>
      <c r="BZ200" s="319"/>
      <c r="CA200" s="319"/>
      <c r="CB200" s="319"/>
      <c r="CC200" s="319"/>
      <c r="CD200" s="319"/>
      <c r="CE200" s="319"/>
    </row>
    <row r="201" spans="1:83" x14ac:dyDescent="0.3">
      <c r="A201" s="313" t="s">
        <v>599</v>
      </c>
      <c r="B201" s="304">
        <v>3.61E-2</v>
      </c>
      <c r="C201" s="304">
        <v>4.0800000000000003E-2</v>
      </c>
      <c r="D201" s="348">
        <v>3.6999999999999998E-2</v>
      </c>
      <c r="E201" s="295">
        <v>3731462.57</v>
      </c>
      <c r="F201" s="295">
        <v>3731462.57</v>
      </c>
      <c r="G201" s="295">
        <v>3731462.57</v>
      </c>
      <c r="H201" s="295">
        <v>3731462.57</v>
      </c>
      <c r="I201" s="295">
        <v>3731462.57</v>
      </c>
      <c r="J201" s="295">
        <v>3731462.57</v>
      </c>
      <c r="K201" s="295">
        <v>3731462.57</v>
      </c>
      <c r="L201" s="295">
        <v>3731462.57</v>
      </c>
      <c r="M201" s="295">
        <v>3731462.57</v>
      </c>
      <c r="N201" s="295">
        <v>3731462.57</v>
      </c>
      <c r="O201" s="295">
        <v>3731462.57</v>
      </c>
      <c r="P201" s="295">
        <v>3731462.57</v>
      </c>
      <c r="Q201" s="295">
        <f t="shared" si="32"/>
        <v>44777550.839999996</v>
      </c>
      <c r="R201" s="295">
        <v>3731462.57</v>
      </c>
      <c r="S201" s="295">
        <v>3731462.57</v>
      </c>
      <c r="T201" s="295">
        <v>3731462.57</v>
      </c>
      <c r="U201" s="295">
        <v>3731462.57</v>
      </c>
      <c r="V201" s="295">
        <v>3731462.57</v>
      </c>
      <c r="W201" s="295">
        <v>3731462.57</v>
      </c>
      <c r="X201" s="295">
        <v>3731462.57</v>
      </c>
      <c r="Y201" s="295">
        <v>3731462.57</v>
      </c>
      <c r="Z201" s="295">
        <v>3731462.57</v>
      </c>
      <c r="AA201" s="295">
        <v>3731462.57</v>
      </c>
      <c r="AB201" s="295">
        <v>3731462.57</v>
      </c>
      <c r="AC201" s="295">
        <v>3731462.57</v>
      </c>
      <c r="AD201" s="295">
        <f t="shared" si="33"/>
        <v>44777550.839999996</v>
      </c>
      <c r="AE201" s="295"/>
      <c r="AF201" s="319">
        <v>11225.48</v>
      </c>
      <c r="AG201" s="319">
        <v>11225.48</v>
      </c>
      <c r="AH201" s="319">
        <v>11225.48</v>
      </c>
      <c r="AI201" s="319">
        <v>11225.48</v>
      </c>
      <c r="AJ201" s="319">
        <v>11225.48</v>
      </c>
      <c r="AK201" s="319">
        <v>11225.48</v>
      </c>
      <c r="AL201" s="319">
        <f t="shared" si="29"/>
        <v>11225.48</v>
      </c>
      <c r="AM201" s="319">
        <f t="shared" si="29"/>
        <v>11225.48</v>
      </c>
      <c r="AN201" s="319">
        <f t="shared" si="29"/>
        <v>11225.48</v>
      </c>
      <c r="AO201" s="319">
        <f t="shared" si="28"/>
        <v>11225.48</v>
      </c>
      <c r="AP201" s="319">
        <f t="shared" si="28"/>
        <v>11225.48</v>
      </c>
      <c r="AQ201" s="319">
        <f t="shared" si="28"/>
        <v>11225.48</v>
      </c>
      <c r="AR201" s="295">
        <f t="shared" si="34"/>
        <v>134705.75999999998</v>
      </c>
      <c r="AS201" s="319">
        <f t="shared" si="31"/>
        <v>11505.34</v>
      </c>
      <c r="AT201" s="319">
        <f t="shared" si="31"/>
        <v>11505.34</v>
      </c>
      <c r="AU201" s="319">
        <f t="shared" si="31"/>
        <v>11505.34</v>
      </c>
      <c r="AV201" s="319">
        <f t="shared" si="31"/>
        <v>11505.34</v>
      </c>
      <c r="AW201" s="319">
        <f t="shared" si="31"/>
        <v>11505.34</v>
      </c>
      <c r="AX201" s="319">
        <f t="shared" si="31"/>
        <v>11505.34</v>
      </c>
      <c r="AY201" s="319">
        <f t="shared" si="31"/>
        <v>11505.34</v>
      </c>
      <c r="AZ201" s="319">
        <f t="shared" si="31"/>
        <v>11505.34</v>
      </c>
      <c r="BA201" s="319">
        <f t="shared" si="31"/>
        <v>11505.34</v>
      </c>
      <c r="BB201" s="319">
        <f t="shared" si="30"/>
        <v>11505.34</v>
      </c>
      <c r="BC201" s="319">
        <f t="shared" si="30"/>
        <v>11505.34</v>
      </c>
      <c r="BD201" s="319">
        <f t="shared" si="30"/>
        <v>11505.34</v>
      </c>
      <c r="BE201" s="295">
        <f t="shared" si="35"/>
        <v>138064.07999999999</v>
      </c>
      <c r="BF201" s="319"/>
      <c r="BG201" s="319"/>
      <c r="BH201" s="319"/>
      <c r="BI201" s="319"/>
      <c r="BJ201" s="319"/>
      <c r="BK201" s="319"/>
      <c r="BL201" s="319"/>
      <c r="BM201" s="319"/>
      <c r="BN201" s="319"/>
      <c r="BO201" s="319"/>
      <c r="BP201" s="319"/>
      <c r="BQ201" s="319"/>
      <c r="BR201" s="319"/>
      <c r="BS201" s="319"/>
      <c r="BT201" s="319"/>
      <c r="BU201" s="319"/>
      <c r="BV201" s="319"/>
      <c r="BW201" s="319"/>
      <c r="BX201" s="319"/>
      <c r="BY201" s="319"/>
      <c r="BZ201" s="319"/>
      <c r="CA201" s="319"/>
      <c r="CB201" s="319"/>
      <c r="CC201" s="319"/>
      <c r="CD201" s="319"/>
      <c r="CE201" s="319"/>
    </row>
    <row r="202" spans="1:83" x14ac:dyDescent="0.3">
      <c r="A202" s="313" t="s">
        <v>600</v>
      </c>
      <c r="B202" s="304">
        <v>3.3799999999999997E-2</v>
      </c>
      <c r="C202" s="304">
        <v>4.0399999999999998E-2</v>
      </c>
      <c r="D202" s="348">
        <v>3.5000000000000003E-2</v>
      </c>
      <c r="E202" s="295">
        <v>4962634.83</v>
      </c>
      <c r="F202" s="295">
        <v>4962634.83</v>
      </c>
      <c r="G202" s="295">
        <v>4962634.83</v>
      </c>
      <c r="H202" s="295">
        <v>4962634.83</v>
      </c>
      <c r="I202" s="295">
        <v>4962634.83</v>
      </c>
      <c r="J202" s="295">
        <v>4962634.83</v>
      </c>
      <c r="K202" s="295">
        <v>4962634.83</v>
      </c>
      <c r="L202" s="295">
        <v>4962634.83</v>
      </c>
      <c r="M202" s="295">
        <v>4962634.83</v>
      </c>
      <c r="N202" s="295">
        <v>4962634.83</v>
      </c>
      <c r="O202" s="295">
        <v>4962634.83</v>
      </c>
      <c r="P202" s="295">
        <v>4962634.83</v>
      </c>
      <c r="Q202" s="295">
        <f t="shared" si="32"/>
        <v>59551617.959999986</v>
      </c>
      <c r="R202" s="295">
        <v>5115134.83</v>
      </c>
      <c r="S202" s="295">
        <v>5115134.83</v>
      </c>
      <c r="T202" s="295">
        <v>5115134.83</v>
      </c>
      <c r="U202" s="295">
        <v>5115134.83</v>
      </c>
      <c r="V202" s="295">
        <v>5115134.83</v>
      </c>
      <c r="W202" s="295">
        <v>5115134.83</v>
      </c>
      <c r="X202" s="295">
        <v>5115134.83</v>
      </c>
      <c r="Y202" s="295">
        <v>5115134.83</v>
      </c>
      <c r="Z202" s="295">
        <v>5115134.83</v>
      </c>
      <c r="AA202" s="295">
        <v>5115134.83</v>
      </c>
      <c r="AB202" s="295">
        <v>5115134.83</v>
      </c>
      <c r="AC202" s="295">
        <v>5115134.83</v>
      </c>
      <c r="AD202" s="295">
        <f t="shared" si="33"/>
        <v>61381617.959999986</v>
      </c>
      <c r="AE202" s="295"/>
      <c r="AF202" s="319">
        <v>13978.08</v>
      </c>
      <c r="AG202" s="319">
        <v>13978.08</v>
      </c>
      <c r="AH202" s="319">
        <v>13978.08</v>
      </c>
      <c r="AI202" s="319">
        <v>13978.08</v>
      </c>
      <c r="AJ202" s="319">
        <v>13978.08</v>
      </c>
      <c r="AK202" s="319">
        <v>13978.08</v>
      </c>
      <c r="AL202" s="319">
        <f t="shared" si="29"/>
        <v>13978.09</v>
      </c>
      <c r="AM202" s="319">
        <f t="shared" si="29"/>
        <v>13978.09</v>
      </c>
      <c r="AN202" s="319">
        <f t="shared" si="29"/>
        <v>13978.09</v>
      </c>
      <c r="AO202" s="319">
        <f t="shared" si="28"/>
        <v>13978.09</v>
      </c>
      <c r="AP202" s="319">
        <f t="shared" si="28"/>
        <v>13978.09</v>
      </c>
      <c r="AQ202" s="319">
        <f t="shared" si="28"/>
        <v>13978.09</v>
      </c>
      <c r="AR202" s="295">
        <f t="shared" si="34"/>
        <v>167737.01999999999</v>
      </c>
      <c r="AS202" s="319">
        <f t="shared" si="31"/>
        <v>14919.14</v>
      </c>
      <c r="AT202" s="319">
        <f t="shared" si="31"/>
        <v>14919.14</v>
      </c>
      <c r="AU202" s="319">
        <f t="shared" si="31"/>
        <v>14919.14</v>
      </c>
      <c r="AV202" s="319">
        <f t="shared" si="31"/>
        <v>14919.14</v>
      </c>
      <c r="AW202" s="319">
        <f t="shared" si="31"/>
        <v>14919.14</v>
      </c>
      <c r="AX202" s="319">
        <f t="shared" si="31"/>
        <v>14919.14</v>
      </c>
      <c r="AY202" s="319">
        <f t="shared" si="31"/>
        <v>14919.14</v>
      </c>
      <c r="AZ202" s="319">
        <f t="shared" si="31"/>
        <v>14919.14</v>
      </c>
      <c r="BA202" s="319">
        <f t="shared" si="31"/>
        <v>14919.14</v>
      </c>
      <c r="BB202" s="319">
        <f t="shared" si="30"/>
        <v>14919.14</v>
      </c>
      <c r="BC202" s="319">
        <f t="shared" si="30"/>
        <v>14919.14</v>
      </c>
      <c r="BD202" s="319">
        <f t="shared" si="30"/>
        <v>14919.14</v>
      </c>
      <c r="BE202" s="295">
        <f t="shared" si="35"/>
        <v>179029.68000000005</v>
      </c>
      <c r="BF202" s="319"/>
      <c r="BG202" s="319"/>
      <c r="BH202" s="319"/>
      <c r="BI202" s="319"/>
      <c r="BJ202" s="319"/>
      <c r="BK202" s="319"/>
      <c r="BL202" s="319"/>
      <c r="BM202" s="319"/>
      <c r="BN202" s="319"/>
      <c r="BO202" s="319"/>
      <c r="BP202" s="319"/>
      <c r="BQ202" s="319"/>
      <c r="BR202" s="319"/>
      <c r="BS202" s="319"/>
      <c r="BT202" s="319"/>
      <c r="BU202" s="319"/>
      <c r="BV202" s="319"/>
      <c r="BW202" s="319"/>
      <c r="BX202" s="319"/>
      <c r="BY202" s="319"/>
      <c r="BZ202" s="319"/>
      <c r="CA202" s="319"/>
      <c r="CB202" s="319"/>
      <c r="CC202" s="319"/>
      <c r="CD202" s="319"/>
      <c r="CE202" s="319"/>
    </row>
    <row r="203" spans="1:83" x14ac:dyDescent="0.3">
      <c r="A203" s="313" t="s">
        <v>601</v>
      </c>
      <c r="B203" s="304">
        <v>2.3900000000000001E-2</v>
      </c>
      <c r="C203" s="304">
        <v>2.7699999999999999E-2</v>
      </c>
      <c r="D203" s="348">
        <v>2.4299999999999999E-2</v>
      </c>
      <c r="E203" s="295">
        <v>5460715.0800000001</v>
      </c>
      <c r="F203" s="295">
        <v>5460715.0800000001</v>
      </c>
      <c r="G203" s="295">
        <v>5460715.0800000001</v>
      </c>
      <c r="H203" s="295">
        <v>5460715.0800000001</v>
      </c>
      <c r="I203" s="295">
        <v>5460715.0800000001</v>
      </c>
      <c r="J203" s="295">
        <v>5460715.0800000001</v>
      </c>
      <c r="K203" s="295">
        <v>5460715.0800000001</v>
      </c>
      <c r="L203" s="295">
        <v>5460715.0800000001</v>
      </c>
      <c r="M203" s="295">
        <v>5460715.0800000001</v>
      </c>
      <c r="N203" s="295">
        <v>5460715.0800000001</v>
      </c>
      <c r="O203" s="295">
        <v>5460715.0800000001</v>
      </c>
      <c r="P203" s="295">
        <v>5460715.0800000001</v>
      </c>
      <c r="Q203" s="295">
        <f t="shared" si="32"/>
        <v>65528580.959999986</v>
      </c>
      <c r="R203" s="295">
        <v>5613215.0800000001</v>
      </c>
      <c r="S203" s="295">
        <v>5613215.0800000001</v>
      </c>
      <c r="T203" s="295">
        <v>5613215.0800000001</v>
      </c>
      <c r="U203" s="295">
        <v>5613215.0800000001</v>
      </c>
      <c r="V203" s="295">
        <v>5613215.0800000001</v>
      </c>
      <c r="W203" s="295">
        <v>5613215.0800000001</v>
      </c>
      <c r="X203" s="295">
        <v>5613215.0800000001</v>
      </c>
      <c r="Y203" s="295">
        <v>5613215.0800000001</v>
      </c>
      <c r="Z203" s="295">
        <v>5613215.0800000001</v>
      </c>
      <c r="AA203" s="295">
        <v>5613215.0800000001</v>
      </c>
      <c r="AB203" s="295">
        <v>5613215.0800000001</v>
      </c>
      <c r="AC203" s="295">
        <v>5613215.0800000001</v>
      </c>
      <c r="AD203" s="295">
        <f t="shared" si="33"/>
        <v>67358580.959999993</v>
      </c>
      <c r="AE203" s="295"/>
      <c r="AF203" s="319">
        <v>10875.92</v>
      </c>
      <c r="AG203" s="319">
        <v>10875.92</v>
      </c>
      <c r="AH203" s="319">
        <v>10875.92</v>
      </c>
      <c r="AI203" s="319">
        <v>10875.92</v>
      </c>
      <c r="AJ203" s="319">
        <v>10875.92</v>
      </c>
      <c r="AK203" s="319">
        <v>10875.92</v>
      </c>
      <c r="AL203" s="319">
        <f t="shared" si="29"/>
        <v>10875.92</v>
      </c>
      <c r="AM203" s="319">
        <f t="shared" si="29"/>
        <v>10875.92</v>
      </c>
      <c r="AN203" s="319">
        <f t="shared" si="29"/>
        <v>10875.92</v>
      </c>
      <c r="AO203" s="319">
        <f t="shared" si="28"/>
        <v>10875.92</v>
      </c>
      <c r="AP203" s="319">
        <f t="shared" si="28"/>
        <v>10875.92</v>
      </c>
      <c r="AQ203" s="319">
        <f t="shared" si="28"/>
        <v>10875.92</v>
      </c>
      <c r="AR203" s="295">
        <f t="shared" si="34"/>
        <v>130511.03999999999</v>
      </c>
      <c r="AS203" s="319">
        <f t="shared" si="31"/>
        <v>11366.76</v>
      </c>
      <c r="AT203" s="319">
        <f t="shared" si="31"/>
        <v>11366.76</v>
      </c>
      <c r="AU203" s="319">
        <f t="shared" si="31"/>
        <v>11366.76</v>
      </c>
      <c r="AV203" s="319">
        <f t="shared" si="31"/>
        <v>11366.76</v>
      </c>
      <c r="AW203" s="319">
        <f t="shared" si="31"/>
        <v>11366.76</v>
      </c>
      <c r="AX203" s="319">
        <f t="shared" si="31"/>
        <v>11366.76</v>
      </c>
      <c r="AY203" s="319">
        <f t="shared" si="31"/>
        <v>11366.76</v>
      </c>
      <c r="AZ203" s="319">
        <f t="shared" si="31"/>
        <v>11366.76</v>
      </c>
      <c r="BA203" s="319">
        <f t="shared" si="31"/>
        <v>11366.76</v>
      </c>
      <c r="BB203" s="319">
        <f t="shared" si="30"/>
        <v>11366.76</v>
      </c>
      <c r="BC203" s="319">
        <f t="shared" si="30"/>
        <v>11366.76</v>
      </c>
      <c r="BD203" s="319">
        <f t="shared" si="30"/>
        <v>11366.76</v>
      </c>
      <c r="BE203" s="295">
        <f t="shared" si="35"/>
        <v>136401.11999999997</v>
      </c>
      <c r="BF203" s="319"/>
      <c r="BG203" s="319"/>
      <c r="BH203" s="319"/>
      <c r="BI203" s="319"/>
      <c r="BJ203" s="319"/>
      <c r="BK203" s="319"/>
      <c r="BL203" s="319"/>
      <c r="BM203" s="319"/>
      <c r="BN203" s="319"/>
      <c r="BO203" s="319"/>
      <c r="BP203" s="319"/>
      <c r="BQ203" s="319"/>
      <c r="BR203" s="319"/>
      <c r="BS203" s="319"/>
      <c r="BT203" s="319"/>
      <c r="BU203" s="319"/>
      <c r="BV203" s="319"/>
      <c r="BW203" s="319"/>
      <c r="BX203" s="319"/>
      <c r="BY203" s="319"/>
      <c r="BZ203" s="319"/>
      <c r="CA203" s="319"/>
      <c r="CB203" s="319"/>
      <c r="CC203" s="319"/>
      <c r="CD203" s="319"/>
      <c r="CE203" s="319"/>
    </row>
    <row r="204" spans="1:83" x14ac:dyDescent="0.3">
      <c r="A204" s="313" t="s">
        <v>602</v>
      </c>
      <c r="B204" s="304">
        <v>4.6100000000000002E-2</v>
      </c>
      <c r="C204" s="304">
        <v>4.6100000000000002E-2</v>
      </c>
      <c r="D204" s="304">
        <v>4.6100000000000002E-2</v>
      </c>
      <c r="E204" s="295">
        <v>0</v>
      </c>
      <c r="F204" s="295">
        <v>0</v>
      </c>
      <c r="G204" s="295">
        <v>0</v>
      </c>
      <c r="H204" s="295">
        <v>6424010.1699999999</v>
      </c>
      <c r="I204" s="295">
        <v>12864741.32</v>
      </c>
      <c r="J204" s="295">
        <v>12893973.32</v>
      </c>
      <c r="K204" s="295">
        <v>12906484.33</v>
      </c>
      <c r="L204" s="295">
        <v>12906484.33</v>
      </c>
      <c r="M204" s="295">
        <v>12906484.33</v>
      </c>
      <c r="N204" s="295">
        <v>12906484.33</v>
      </c>
      <c r="O204" s="295">
        <v>12906484.33</v>
      </c>
      <c r="P204" s="295">
        <v>12906484.33</v>
      </c>
      <c r="Q204" s="295">
        <f t="shared" si="32"/>
        <v>109621630.78999999</v>
      </c>
      <c r="R204" s="295">
        <v>12906484.33</v>
      </c>
      <c r="S204" s="295">
        <v>12906484.33</v>
      </c>
      <c r="T204" s="295">
        <v>12906484.33</v>
      </c>
      <c r="U204" s="295">
        <v>12906484.33</v>
      </c>
      <c r="V204" s="295">
        <v>12906484.33</v>
      </c>
      <c r="W204" s="295">
        <v>12906484.33</v>
      </c>
      <c r="X204" s="295">
        <v>12906484.33</v>
      </c>
      <c r="Y204" s="295">
        <v>12906484.33</v>
      </c>
      <c r="Z204" s="295">
        <v>12906484.33</v>
      </c>
      <c r="AA204" s="295">
        <v>12906484.33</v>
      </c>
      <c r="AB204" s="295">
        <v>12906484.33</v>
      </c>
      <c r="AC204" s="295">
        <v>12906484.33</v>
      </c>
      <c r="AD204" s="295">
        <f t="shared" si="33"/>
        <v>154877811.96000001</v>
      </c>
      <c r="AE204" s="295"/>
      <c r="AF204" s="319">
        <v>0</v>
      </c>
      <c r="AG204" s="319">
        <v>0</v>
      </c>
      <c r="AH204" s="319">
        <v>0</v>
      </c>
      <c r="AI204" s="319">
        <v>24678.909999999996</v>
      </c>
      <c r="AJ204" s="319">
        <v>49422.05</v>
      </c>
      <c r="AK204" s="319">
        <v>49534.34</v>
      </c>
      <c r="AL204" s="319">
        <f t="shared" si="29"/>
        <v>49582.41</v>
      </c>
      <c r="AM204" s="319">
        <f t="shared" si="29"/>
        <v>49582.41</v>
      </c>
      <c r="AN204" s="319">
        <f t="shared" si="29"/>
        <v>49582.41</v>
      </c>
      <c r="AO204" s="319">
        <f t="shared" si="28"/>
        <v>49582.41</v>
      </c>
      <c r="AP204" s="319">
        <f t="shared" si="28"/>
        <v>49582.41</v>
      </c>
      <c r="AQ204" s="319">
        <f t="shared" si="28"/>
        <v>49582.41</v>
      </c>
      <c r="AR204" s="295">
        <f t="shared" si="34"/>
        <v>421129.76000000013</v>
      </c>
      <c r="AS204" s="319">
        <f t="shared" si="31"/>
        <v>49582.41</v>
      </c>
      <c r="AT204" s="319">
        <f t="shared" si="31"/>
        <v>49582.41</v>
      </c>
      <c r="AU204" s="319">
        <f t="shared" si="31"/>
        <v>49582.41</v>
      </c>
      <c r="AV204" s="319">
        <f t="shared" si="31"/>
        <v>49582.41</v>
      </c>
      <c r="AW204" s="319">
        <f t="shared" si="31"/>
        <v>49582.41</v>
      </c>
      <c r="AX204" s="319">
        <f t="shared" si="31"/>
        <v>49582.41</v>
      </c>
      <c r="AY204" s="319">
        <f t="shared" si="31"/>
        <v>49582.41</v>
      </c>
      <c r="AZ204" s="319">
        <f t="shared" si="31"/>
        <v>49582.41</v>
      </c>
      <c r="BA204" s="319">
        <f t="shared" si="31"/>
        <v>49582.41</v>
      </c>
      <c r="BB204" s="319">
        <f t="shared" si="30"/>
        <v>49582.41</v>
      </c>
      <c r="BC204" s="319">
        <f t="shared" si="30"/>
        <v>49582.41</v>
      </c>
      <c r="BD204" s="319">
        <f t="shared" si="30"/>
        <v>49582.41</v>
      </c>
      <c r="BE204" s="295">
        <f t="shared" si="35"/>
        <v>594988.92000000016</v>
      </c>
      <c r="BF204" s="319"/>
      <c r="BG204" s="319"/>
      <c r="BH204" s="319"/>
      <c r="BI204" s="319"/>
      <c r="BJ204" s="319"/>
      <c r="BK204" s="319"/>
      <c r="BL204" s="319"/>
      <c r="BM204" s="319"/>
      <c r="BN204" s="319"/>
      <c r="BO204" s="319"/>
      <c r="BP204" s="319"/>
      <c r="BQ204" s="319"/>
      <c r="BR204" s="319"/>
      <c r="BS204" s="319"/>
      <c r="BT204" s="319"/>
      <c r="BU204" s="319"/>
      <c r="BV204" s="319"/>
      <c r="BW204" s="319"/>
      <c r="BX204" s="319"/>
      <c r="BY204" s="319"/>
      <c r="BZ204" s="319"/>
      <c r="CA204" s="319"/>
      <c r="CB204" s="319"/>
      <c r="CC204" s="319"/>
      <c r="CD204" s="319"/>
      <c r="CE204" s="319"/>
    </row>
    <row r="205" spans="1:83" x14ac:dyDescent="0.3">
      <c r="A205" s="313" t="s">
        <v>603</v>
      </c>
      <c r="B205" s="304">
        <v>1.9100000000000002E-2</v>
      </c>
      <c r="C205" s="304">
        <v>5.3699999999999998E-2</v>
      </c>
      <c r="D205" s="348">
        <v>3.2399999999999998E-2</v>
      </c>
      <c r="E205" s="295">
        <v>2682135.6800000002</v>
      </c>
      <c r="F205" s="295">
        <v>2682135.6800000002</v>
      </c>
      <c r="G205" s="295">
        <v>2682135.6800000002</v>
      </c>
      <c r="H205" s="295">
        <v>2682135.6800000002</v>
      </c>
      <c r="I205" s="295">
        <v>2682135.6800000002</v>
      </c>
      <c r="J205" s="295">
        <v>2682135.6800000002</v>
      </c>
      <c r="K205" s="295">
        <v>2682135.6800000002</v>
      </c>
      <c r="L205" s="295">
        <v>2682135.6800000002</v>
      </c>
      <c r="M205" s="295">
        <v>2682135.6800000002</v>
      </c>
      <c r="N205" s="295">
        <v>2682135.6800000002</v>
      </c>
      <c r="O205" s="295">
        <v>2682135.6800000002</v>
      </c>
      <c r="P205" s="295">
        <v>2682135.6800000002</v>
      </c>
      <c r="Q205" s="295">
        <f t="shared" si="32"/>
        <v>32185628.16</v>
      </c>
      <c r="R205" s="295">
        <v>2682135.6800000002</v>
      </c>
      <c r="S205" s="295">
        <v>2682135.6800000002</v>
      </c>
      <c r="T205" s="295">
        <v>2682135.6800000002</v>
      </c>
      <c r="U205" s="295">
        <v>2682135.6800000002</v>
      </c>
      <c r="V205" s="295">
        <v>2682135.6800000002</v>
      </c>
      <c r="W205" s="295">
        <v>2682135.6800000002</v>
      </c>
      <c r="X205" s="295">
        <v>2682135.6800000002</v>
      </c>
      <c r="Y205" s="295">
        <v>2682135.6800000002</v>
      </c>
      <c r="Z205" s="295">
        <v>2682135.6800000002</v>
      </c>
      <c r="AA205" s="295">
        <v>2682135.6800000002</v>
      </c>
      <c r="AB205" s="295">
        <v>2682135.6800000002</v>
      </c>
      <c r="AC205" s="295">
        <v>2682135.6800000002</v>
      </c>
      <c r="AD205" s="295">
        <f t="shared" si="33"/>
        <v>32185628.16</v>
      </c>
      <c r="AE205" s="295"/>
      <c r="AF205" s="319">
        <v>4269.07</v>
      </c>
      <c r="AG205" s="319">
        <v>4269.07</v>
      </c>
      <c r="AH205" s="319">
        <v>4269.07</v>
      </c>
      <c r="AI205" s="319">
        <v>4269.07</v>
      </c>
      <c r="AJ205" s="319">
        <v>4269.07</v>
      </c>
      <c r="AK205" s="319">
        <v>4269.07</v>
      </c>
      <c r="AL205" s="319">
        <f t="shared" si="29"/>
        <v>4269.07</v>
      </c>
      <c r="AM205" s="319">
        <f t="shared" si="29"/>
        <v>4269.07</v>
      </c>
      <c r="AN205" s="319">
        <f t="shared" si="29"/>
        <v>4269.07</v>
      </c>
      <c r="AO205" s="319">
        <f t="shared" si="28"/>
        <v>4269.07</v>
      </c>
      <c r="AP205" s="319">
        <f t="shared" si="28"/>
        <v>4269.07</v>
      </c>
      <c r="AQ205" s="319">
        <f t="shared" si="28"/>
        <v>4269.07</v>
      </c>
      <c r="AR205" s="295">
        <f t="shared" si="34"/>
        <v>51228.84</v>
      </c>
      <c r="AS205" s="319">
        <f t="shared" si="31"/>
        <v>7241.77</v>
      </c>
      <c r="AT205" s="319">
        <f t="shared" si="31"/>
        <v>7241.77</v>
      </c>
      <c r="AU205" s="319">
        <f t="shared" si="31"/>
        <v>7241.77</v>
      </c>
      <c r="AV205" s="319">
        <f t="shared" si="31"/>
        <v>7241.77</v>
      </c>
      <c r="AW205" s="319">
        <f t="shared" si="31"/>
        <v>7241.77</v>
      </c>
      <c r="AX205" s="319">
        <f t="shared" si="31"/>
        <v>7241.77</v>
      </c>
      <c r="AY205" s="319">
        <f t="shared" si="31"/>
        <v>7241.77</v>
      </c>
      <c r="AZ205" s="319">
        <f t="shared" si="31"/>
        <v>7241.77</v>
      </c>
      <c r="BA205" s="319">
        <f t="shared" si="31"/>
        <v>7241.77</v>
      </c>
      <c r="BB205" s="319">
        <f t="shared" si="30"/>
        <v>7241.77</v>
      </c>
      <c r="BC205" s="319">
        <f t="shared" si="30"/>
        <v>7241.77</v>
      </c>
      <c r="BD205" s="319">
        <f t="shared" si="30"/>
        <v>7241.77</v>
      </c>
      <c r="BE205" s="295">
        <f t="shared" si="35"/>
        <v>86901.240000000034</v>
      </c>
      <c r="BF205" s="319"/>
      <c r="BG205" s="319"/>
      <c r="BH205" s="319"/>
      <c r="BI205" s="319"/>
      <c r="BJ205" s="319"/>
      <c r="BK205" s="319"/>
      <c r="BL205" s="319"/>
      <c r="BM205" s="319"/>
      <c r="BN205" s="319"/>
      <c r="BO205" s="319"/>
      <c r="BP205" s="319"/>
      <c r="BQ205" s="319"/>
      <c r="BR205" s="319"/>
      <c r="BS205" s="319"/>
      <c r="BT205" s="319"/>
      <c r="BU205" s="319"/>
      <c r="BV205" s="319"/>
      <c r="BW205" s="319"/>
      <c r="BX205" s="319"/>
      <c r="BY205" s="319"/>
      <c r="BZ205" s="319"/>
      <c r="CA205" s="319"/>
      <c r="CB205" s="319"/>
      <c r="CC205" s="319"/>
      <c r="CD205" s="319"/>
      <c r="CE205" s="319"/>
    </row>
    <row r="206" spans="1:83" x14ac:dyDescent="0.3">
      <c r="A206" s="313" t="s">
        <v>604</v>
      </c>
      <c r="B206" s="304">
        <v>3.4799999999999998E-2</v>
      </c>
      <c r="C206" s="304">
        <v>4.2099999999999999E-2</v>
      </c>
      <c r="D206" s="348">
        <v>3.95E-2</v>
      </c>
      <c r="E206" s="295">
        <v>5450549.4199999999</v>
      </c>
      <c r="F206" s="295">
        <v>5450549.4199999999</v>
      </c>
      <c r="G206" s="295">
        <v>5450549.4199999999</v>
      </c>
      <c r="H206" s="295">
        <v>5450549.4199999999</v>
      </c>
      <c r="I206" s="295">
        <v>5450549.4199999999</v>
      </c>
      <c r="J206" s="295">
        <v>5450549.4199999999</v>
      </c>
      <c r="K206" s="295">
        <v>5450549.4199999999</v>
      </c>
      <c r="L206" s="295">
        <v>5450549.4199999999</v>
      </c>
      <c r="M206" s="295">
        <v>5450549.4199999999</v>
      </c>
      <c r="N206" s="295">
        <v>5450549.4199999999</v>
      </c>
      <c r="O206" s="295">
        <v>5450549.4199999999</v>
      </c>
      <c r="P206" s="295">
        <v>5450549.4199999999</v>
      </c>
      <c r="Q206" s="295">
        <f t="shared" si="32"/>
        <v>65406593.040000014</v>
      </c>
      <c r="R206" s="295">
        <v>5450549.4199999999</v>
      </c>
      <c r="S206" s="295">
        <v>5450549.4199999999</v>
      </c>
      <c r="T206" s="295">
        <v>5450549.4199999999</v>
      </c>
      <c r="U206" s="295">
        <v>5450549.4199999999</v>
      </c>
      <c r="V206" s="295">
        <v>5450549.4199999999</v>
      </c>
      <c r="W206" s="295">
        <v>5450549.4199999999</v>
      </c>
      <c r="X206" s="295">
        <v>5450549.4199999999</v>
      </c>
      <c r="Y206" s="295">
        <v>5450549.4199999999</v>
      </c>
      <c r="Z206" s="295">
        <v>5450549.4199999999</v>
      </c>
      <c r="AA206" s="295">
        <v>5450549.4199999999</v>
      </c>
      <c r="AB206" s="295">
        <v>5450549.4199999999</v>
      </c>
      <c r="AC206" s="295">
        <v>5450549.4199999999</v>
      </c>
      <c r="AD206" s="295">
        <f t="shared" si="33"/>
        <v>65406593.040000014</v>
      </c>
      <c r="AE206" s="295"/>
      <c r="AF206" s="319">
        <v>15806.589999999998</v>
      </c>
      <c r="AG206" s="319">
        <v>15806.589999999998</v>
      </c>
      <c r="AH206" s="319">
        <v>15806.589999999998</v>
      </c>
      <c r="AI206" s="319">
        <v>15806.589999999998</v>
      </c>
      <c r="AJ206" s="319">
        <v>15806.589999999998</v>
      </c>
      <c r="AK206" s="319">
        <v>15806.589999999998</v>
      </c>
      <c r="AL206" s="319">
        <f t="shared" si="29"/>
        <v>15806.59</v>
      </c>
      <c r="AM206" s="319">
        <f t="shared" si="29"/>
        <v>15806.59</v>
      </c>
      <c r="AN206" s="319">
        <f t="shared" si="29"/>
        <v>15806.59</v>
      </c>
      <c r="AO206" s="319">
        <f t="shared" si="28"/>
        <v>15806.59</v>
      </c>
      <c r="AP206" s="319">
        <f t="shared" si="28"/>
        <v>15806.59</v>
      </c>
      <c r="AQ206" s="319">
        <f t="shared" si="28"/>
        <v>15806.59</v>
      </c>
      <c r="AR206" s="295">
        <f t="shared" si="34"/>
        <v>189679.08</v>
      </c>
      <c r="AS206" s="319">
        <f t="shared" si="31"/>
        <v>17941.39</v>
      </c>
      <c r="AT206" s="319">
        <f t="shared" si="31"/>
        <v>17941.39</v>
      </c>
      <c r="AU206" s="319">
        <f t="shared" si="31"/>
        <v>17941.39</v>
      </c>
      <c r="AV206" s="319">
        <f t="shared" si="31"/>
        <v>17941.39</v>
      </c>
      <c r="AW206" s="319">
        <f t="shared" si="31"/>
        <v>17941.39</v>
      </c>
      <c r="AX206" s="319">
        <f t="shared" si="31"/>
        <v>17941.39</v>
      </c>
      <c r="AY206" s="319">
        <f t="shared" si="31"/>
        <v>17941.39</v>
      </c>
      <c r="AZ206" s="319">
        <f t="shared" si="31"/>
        <v>17941.39</v>
      </c>
      <c r="BA206" s="319">
        <f t="shared" si="31"/>
        <v>17941.39</v>
      </c>
      <c r="BB206" s="319">
        <f t="shared" si="30"/>
        <v>17941.39</v>
      </c>
      <c r="BC206" s="319">
        <f t="shared" si="30"/>
        <v>17941.39</v>
      </c>
      <c r="BD206" s="319">
        <f t="shared" si="30"/>
        <v>17941.39</v>
      </c>
      <c r="BE206" s="295">
        <f t="shared" si="35"/>
        <v>215296.68000000005</v>
      </c>
      <c r="BF206" s="319"/>
      <c r="BG206" s="319"/>
      <c r="BH206" s="319"/>
      <c r="BI206" s="319"/>
      <c r="BJ206" s="319"/>
      <c r="BK206" s="319"/>
      <c r="BL206" s="319"/>
      <c r="BM206" s="319"/>
      <c r="BN206" s="319"/>
      <c r="BO206" s="319"/>
      <c r="BP206" s="319"/>
      <c r="BQ206" s="319"/>
      <c r="BR206" s="319"/>
      <c r="BS206" s="319"/>
      <c r="BT206" s="319"/>
      <c r="BU206" s="319"/>
      <c r="BV206" s="319"/>
      <c r="BW206" s="319"/>
      <c r="BX206" s="319"/>
      <c r="BY206" s="319"/>
      <c r="BZ206" s="319"/>
      <c r="CA206" s="319"/>
      <c r="CB206" s="319"/>
      <c r="CC206" s="319"/>
      <c r="CD206" s="319"/>
      <c r="CE206" s="319"/>
    </row>
    <row r="207" spans="1:83" x14ac:dyDescent="0.3">
      <c r="A207" s="313" t="s">
        <v>605</v>
      </c>
      <c r="B207" s="304">
        <v>3.4799999999999998E-2</v>
      </c>
      <c r="C207" s="304">
        <v>3.7600000000000001E-2</v>
      </c>
      <c r="D207" s="348">
        <v>3.5400000000000001E-2</v>
      </c>
      <c r="E207" s="295">
        <v>2987092.13</v>
      </c>
      <c r="F207" s="295">
        <v>2987092.13</v>
      </c>
      <c r="G207" s="295">
        <v>2987092.13</v>
      </c>
      <c r="H207" s="295">
        <v>2987092.13</v>
      </c>
      <c r="I207" s="295">
        <v>2987092.13</v>
      </c>
      <c r="J207" s="295">
        <v>2987092.13</v>
      </c>
      <c r="K207" s="295">
        <v>2987633.6399999997</v>
      </c>
      <c r="L207" s="295">
        <v>2993375.1749999998</v>
      </c>
      <c r="M207" s="295">
        <v>2998575.1999999997</v>
      </c>
      <c r="N207" s="295">
        <v>2998575.1999999997</v>
      </c>
      <c r="O207" s="295">
        <v>2998575.1999999997</v>
      </c>
      <c r="P207" s="295">
        <v>2998575.1999999997</v>
      </c>
      <c r="Q207" s="295">
        <f t="shared" si="32"/>
        <v>35897862.394999996</v>
      </c>
      <c r="R207" s="295">
        <v>2998575.1999999997</v>
      </c>
      <c r="S207" s="295">
        <v>2998575.1999999997</v>
      </c>
      <c r="T207" s="295">
        <v>2998575.1999999997</v>
      </c>
      <c r="U207" s="295">
        <v>2998575.1999999997</v>
      </c>
      <c r="V207" s="295">
        <v>2998575.1999999997</v>
      </c>
      <c r="W207" s="295">
        <v>2998575.1999999997</v>
      </c>
      <c r="X207" s="295">
        <v>2998575.1999999997</v>
      </c>
      <c r="Y207" s="295">
        <v>2998575.1999999997</v>
      </c>
      <c r="Z207" s="295">
        <v>2998575.1999999997</v>
      </c>
      <c r="AA207" s="295">
        <v>2998575.1999999997</v>
      </c>
      <c r="AB207" s="295">
        <v>2998575.1999999997</v>
      </c>
      <c r="AC207" s="295">
        <v>2998575.1999999997</v>
      </c>
      <c r="AD207" s="295">
        <f t="shared" si="33"/>
        <v>35982902.399999999</v>
      </c>
      <c r="AE207" s="295"/>
      <c r="AF207" s="319">
        <v>8662.56</v>
      </c>
      <c r="AG207" s="319">
        <v>8662.56</v>
      </c>
      <c r="AH207" s="319">
        <v>8662.56</v>
      </c>
      <c r="AI207" s="319">
        <v>8662.56</v>
      </c>
      <c r="AJ207" s="319">
        <v>8662.56</v>
      </c>
      <c r="AK207" s="319">
        <v>8662.56</v>
      </c>
      <c r="AL207" s="319">
        <f t="shared" si="29"/>
        <v>8664.14</v>
      </c>
      <c r="AM207" s="319">
        <f t="shared" si="29"/>
        <v>8680.7900000000009</v>
      </c>
      <c r="AN207" s="319">
        <f t="shared" si="29"/>
        <v>8695.8700000000008</v>
      </c>
      <c r="AO207" s="319">
        <f t="shared" si="28"/>
        <v>8695.8700000000008</v>
      </c>
      <c r="AP207" s="319">
        <f t="shared" si="28"/>
        <v>8695.8700000000008</v>
      </c>
      <c r="AQ207" s="319">
        <f t="shared" si="28"/>
        <v>8695.8700000000008</v>
      </c>
      <c r="AR207" s="295">
        <f t="shared" si="34"/>
        <v>104103.76999999997</v>
      </c>
      <c r="AS207" s="319">
        <f t="shared" si="31"/>
        <v>8845.7999999999993</v>
      </c>
      <c r="AT207" s="319">
        <f t="shared" si="31"/>
        <v>8845.7999999999993</v>
      </c>
      <c r="AU207" s="319">
        <f t="shared" si="31"/>
        <v>8845.7999999999993</v>
      </c>
      <c r="AV207" s="319">
        <f t="shared" si="31"/>
        <v>8845.7999999999993</v>
      </c>
      <c r="AW207" s="319">
        <f t="shared" si="31"/>
        <v>8845.7999999999993</v>
      </c>
      <c r="AX207" s="319">
        <f t="shared" si="31"/>
        <v>8845.7999999999993</v>
      </c>
      <c r="AY207" s="319">
        <f t="shared" si="31"/>
        <v>8845.7999999999993</v>
      </c>
      <c r="AZ207" s="319">
        <f t="shared" si="31"/>
        <v>8845.7999999999993</v>
      </c>
      <c r="BA207" s="319">
        <f t="shared" si="31"/>
        <v>8845.7999999999993</v>
      </c>
      <c r="BB207" s="319">
        <f t="shared" si="30"/>
        <v>8845.7999999999993</v>
      </c>
      <c r="BC207" s="319">
        <f t="shared" si="30"/>
        <v>8845.7999999999993</v>
      </c>
      <c r="BD207" s="319">
        <f t="shared" si="30"/>
        <v>8845.7999999999993</v>
      </c>
      <c r="BE207" s="295">
        <f t="shared" si="35"/>
        <v>106149.60000000002</v>
      </c>
      <c r="BF207" s="319"/>
      <c r="BG207" s="319"/>
      <c r="BH207" s="319"/>
      <c r="BI207" s="319"/>
      <c r="BJ207" s="319"/>
      <c r="BK207" s="319"/>
      <c r="BL207" s="319"/>
      <c r="BM207" s="319"/>
      <c r="BN207" s="319"/>
      <c r="BO207" s="319"/>
      <c r="BP207" s="319"/>
      <c r="BQ207" s="319"/>
      <c r="BR207" s="319"/>
      <c r="BS207" s="319"/>
      <c r="BT207" s="319"/>
      <c r="BU207" s="319"/>
      <c r="BV207" s="319"/>
      <c r="BW207" s="319"/>
      <c r="BX207" s="319"/>
      <c r="BY207" s="319"/>
      <c r="BZ207" s="319"/>
      <c r="CA207" s="319"/>
      <c r="CB207" s="319"/>
      <c r="CC207" s="319"/>
      <c r="CD207" s="319"/>
      <c r="CE207" s="319"/>
    </row>
    <row r="208" spans="1:83" x14ac:dyDescent="0.3">
      <c r="A208" s="313" t="s">
        <v>606</v>
      </c>
      <c r="B208" s="304">
        <v>3.5199999999999995E-2</v>
      </c>
      <c r="C208" s="304">
        <v>3.8500000000000006E-2</v>
      </c>
      <c r="D208" s="348">
        <v>3.5999999999999997E-2</v>
      </c>
      <c r="E208" s="295">
        <v>3800400.42</v>
      </c>
      <c r="F208" s="295">
        <v>3800400.42</v>
      </c>
      <c r="G208" s="295">
        <v>3800400.42</v>
      </c>
      <c r="H208" s="295">
        <v>3800400.42</v>
      </c>
      <c r="I208" s="295">
        <v>3800400.42</v>
      </c>
      <c r="J208" s="295">
        <v>3800400.42</v>
      </c>
      <c r="K208" s="295">
        <v>3800400.42</v>
      </c>
      <c r="L208" s="295">
        <v>3800400.42</v>
      </c>
      <c r="M208" s="295">
        <v>3800400.42</v>
      </c>
      <c r="N208" s="295">
        <v>3883269.4899999998</v>
      </c>
      <c r="O208" s="295">
        <v>3966138.56</v>
      </c>
      <c r="P208" s="295">
        <v>3966138.56</v>
      </c>
      <c r="Q208" s="295">
        <f t="shared" si="32"/>
        <v>46019150.390000015</v>
      </c>
      <c r="R208" s="295">
        <v>3966138.56</v>
      </c>
      <c r="S208" s="295">
        <v>3966138.56</v>
      </c>
      <c r="T208" s="295">
        <v>3966138.56</v>
      </c>
      <c r="U208" s="295">
        <v>3966138.56</v>
      </c>
      <c r="V208" s="295">
        <v>3966138.56</v>
      </c>
      <c r="W208" s="295">
        <v>3966138.56</v>
      </c>
      <c r="X208" s="295">
        <v>3966138.56</v>
      </c>
      <c r="Y208" s="295">
        <v>3966138.56</v>
      </c>
      <c r="Z208" s="295">
        <v>3966138.56</v>
      </c>
      <c r="AA208" s="295">
        <v>3966138.56</v>
      </c>
      <c r="AB208" s="295">
        <v>3966138.56</v>
      </c>
      <c r="AC208" s="295">
        <v>3966138.56</v>
      </c>
      <c r="AD208" s="295">
        <f t="shared" si="33"/>
        <v>47593662.720000006</v>
      </c>
      <c r="AE208" s="295"/>
      <c r="AF208" s="319">
        <v>11147.839999999998</v>
      </c>
      <c r="AG208" s="319">
        <v>11147.839999999998</v>
      </c>
      <c r="AH208" s="319">
        <v>11147.839999999998</v>
      </c>
      <c r="AI208" s="319">
        <v>11147.839999999998</v>
      </c>
      <c r="AJ208" s="319">
        <v>11147.839999999998</v>
      </c>
      <c r="AK208" s="319">
        <v>11147.839999999998</v>
      </c>
      <c r="AL208" s="319">
        <f t="shared" si="29"/>
        <v>11147.84</v>
      </c>
      <c r="AM208" s="319">
        <f t="shared" si="29"/>
        <v>11147.84</v>
      </c>
      <c r="AN208" s="319">
        <f t="shared" si="29"/>
        <v>11147.84</v>
      </c>
      <c r="AO208" s="319">
        <f t="shared" si="28"/>
        <v>11390.92</v>
      </c>
      <c r="AP208" s="319">
        <f t="shared" si="28"/>
        <v>11634.01</v>
      </c>
      <c r="AQ208" s="319">
        <f t="shared" si="28"/>
        <v>11634.01</v>
      </c>
      <c r="AR208" s="295">
        <f t="shared" si="34"/>
        <v>134989.49999999997</v>
      </c>
      <c r="AS208" s="319">
        <f t="shared" si="31"/>
        <v>11898.42</v>
      </c>
      <c r="AT208" s="319">
        <f t="shared" si="31"/>
        <v>11898.42</v>
      </c>
      <c r="AU208" s="319">
        <f t="shared" si="31"/>
        <v>11898.42</v>
      </c>
      <c r="AV208" s="319">
        <f t="shared" si="31"/>
        <v>11898.42</v>
      </c>
      <c r="AW208" s="319">
        <f t="shared" si="31"/>
        <v>11898.42</v>
      </c>
      <c r="AX208" s="319">
        <f t="shared" si="31"/>
        <v>11898.42</v>
      </c>
      <c r="AY208" s="319">
        <f t="shared" si="31"/>
        <v>11898.42</v>
      </c>
      <c r="AZ208" s="319">
        <f t="shared" si="31"/>
        <v>11898.42</v>
      </c>
      <c r="BA208" s="319">
        <f t="shared" si="31"/>
        <v>11898.42</v>
      </c>
      <c r="BB208" s="319">
        <f t="shared" si="30"/>
        <v>11898.42</v>
      </c>
      <c r="BC208" s="319">
        <f t="shared" si="30"/>
        <v>11898.42</v>
      </c>
      <c r="BD208" s="319">
        <f t="shared" si="30"/>
        <v>11898.42</v>
      </c>
      <c r="BE208" s="295">
        <f t="shared" si="35"/>
        <v>142781.04</v>
      </c>
      <c r="BF208" s="319"/>
      <c r="BG208" s="319"/>
      <c r="BH208" s="319"/>
      <c r="BI208" s="319"/>
      <c r="BJ208" s="319"/>
      <c r="BK208" s="319"/>
      <c r="BL208" s="319"/>
      <c r="BM208" s="319"/>
      <c r="BN208" s="319"/>
      <c r="BO208" s="319"/>
      <c r="BP208" s="319"/>
      <c r="BQ208" s="319"/>
      <c r="BR208" s="319"/>
      <c r="BS208" s="319"/>
      <c r="BT208" s="319"/>
      <c r="BU208" s="319"/>
      <c r="BV208" s="319"/>
      <c r="BW208" s="319"/>
      <c r="BX208" s="319"/>
      <c r="BY208" s="319"/>
      <c r="BZ208" s="319"/>
      <c r="CA208" s="319"/>
      <c r="CB208" s="319"/>
      <c r="CC208" s="319"/>
      <c r="CD208" s="319"/>
      <c r="CE208" s="319"/>
    </row>
    <row r="209" spans="1:83" x14ac:dyDescent="0.3">
      <c r="A209" s="313" t="s">
        <v>607</v>
      </c>
      <c r="B209" s="304">
        <v>3.5199999999999995E-2</v>
      </c>
      <c r="C209" s="304">
        <v>3.8500000000000006E-2</v>
      </c>
      <c r="D209" s="348">
        <v>3.5999999999999997E-2</v>
      </c>
      <c r="E209" s="295">
        <v>3795072.48</v>
      </c>
      <c r="F209" s="295">
        <v>3795072.48</v>
      </c>
      <c r="G209" s="295">
        <v>3795072.48</v>
      </c>
      <c r="H209" s="295">
        <v>3795072.48</v>
      </c>
      <c r="I209" s="295">
        <v>3795072.48</v>
      </c>
      <c r="J209" s="295">
        <v>3795072.48</v>
      </c>
      <c r="K209" s="295">
        <v>3795072.48</v>
      </c>
      <c r="L209" s="295">
        <v>3795072.48</v>
      </c>
      <c r="M209" s="295">
        <v>3795072.48</v>
      </c>
      <c r="N209" s="295">
        <v>3877941.55</v>
      </c>
      <c r="O209" s="295">
        <v>3960810.62</v>
      </c>
      <c r="P209" s="295">
        <v>3960810.62</v>
      </c>
      <c r="Q209" s="295">
        <f t="shared" si="32"/>
        <v>45955215.109999992</v>
      </c>
      <c r="R209" s="295">
        <v>3960810.62</v>
      </c>
      <c r="S209" s="295">
        <v>3960810.62</v>
      </c>
      <c r="T209" s="295">
        <v>3960810.62</v>
      </c>
      <c r="U209" s="295">
        <v>3960810.62</v>
      </c>
      <c r="V209" s="295">
        <v>3960810.62</v>
      </c>
      <c r="W209" s="295">
        <v>3960810.62</v>
      </c>
      <c r="X209" s="295">
        <v>3960810.62</v>
      </c>
      <c r="Y209" s="295">
        <v>3960810.62</v>
      </c>
      <c r="Z209" s="295">
        <v>3960810.62</v>
      </c>
      <c r="AA209" s="295">
        <v>3960810.62</v>
      </c>
      <c r="AB209" s="295">
        <v>3960810.62</v>
      </c>
      <c r="AC209" s="295">
        <v>3960810.62</v>
      </c>
      <c r="AD209" s="295">
        <f t="shared" si="33"/>
        <v>47529727.439999998</v>
      </c>
      <c r="AE209" s="295"/>
      <c r="AF209" s="319">
        <v>11132.210000000001</v>
      </c>
      <c r="AG209" s="319">
        <v>11132.210000000001</v>
      </c>
      <c r="AH209" s="319">
        <v>11132.210000000001</v>
      </c>
      <c r="AI209" s="319">
        <v>11132.210000000001</v>
      </c>
      <c r="AJ209" s="319">
        <v>11132.210000000001</v>
      </c>
      <c r="AK209" s="319">
        <v>11132.210000000001</v>
      </c>
      <c r="AL209" s="319">
        <f t="shared" si="29"/>
        <v>11132.21</v>
      </c>
      <c r="AM209" s="319">
        <f t="shared" si="29"/>
        <v>11132.21</v>
      </c>
      <c r="AN209" s="319">
        <f t="shared" si="29"/>
        <v>11132.21</v>
      </c>
      <c r="AO209" s="319">
        <f t="shared" si="28"/>
        <v>11375.3</v>
      </c>
      <c r="AP209" s="319">
        <f t="shared" si="28"/>
        <v>11618.38</v>
      </c>
      <c r="AQ209" s="319">
        <f t="shared" si="28"/>
        <v>11618.38</v>
      </c>
      <c r="AR209" s="295">
        <f t="shared" si="34"/>
        <v>134801.94999999998</v>
      </c>
      <c r="AS209" s="319">
        <f t="shared" si="31"/>
        <v>11882.43</v>
      </c>
      <c r="AT209" s="319">
        <f t="shared" si="31"/>
        <v>11882.43</v>
      </c>
      <c r="AU209" s="319">
        <f t="shared" si="31"/>
        <v>11882.43</v>
      </c>
      <c r="AV209" s="319">
        <f t="shared" si="31"/>
        <v>11882.43</v>
      </c>
      <c r="AW209" s="319">
        <f t="shared" si="31"/>
        <v>11882.43</v>
      </c>
      <c r="AX209" s="319">
        <f t="shared" si="31"/>
        <v>11882.43</v>
      </c>
      <c r="AY209" s="319">
        <f t="shared" si="31"/>
        <v>11882.43</v>
      </c>
      <c r="AZ209" s="319">
        <f t="shared" si="31"/>
        <v>11882.43</v>
      </c>
      <c r="BA209" s="319">
        <f t="shared" si="31"/>
        <v>11882.43</v>
      </c>
      <c r="BB209" s="319">
        <f t="shared" si="30"/>
        <v>11882.43</v>
      </c>
      <c r="BC209" s="319">
        <f t="shared" si="30"/>
        <v>11882.43</v>
      </c>
      <c r="BD209" s="319">
        <f t="shared" si="30"/>
        <v>11882.43</v>
      </c>
      <c r="BE209" s="295">
        <f t="shared" si="35"/>
        <v>142589.15999999997</v>
      </c>
      <c r="BF209" s="319"/>
      <c r="BG209" s="319"/>
      <c r="BH209" s="319"/>
      <c r="BI209" s="319"/>
      <c r="BJ209" s="319"/>
      <c r="BK209" s="319"/>
      <c r="BL209" s="319"/>
      <c r="BM209" s="319"/>
      <c r="BN209" s="319"/>
      <c r="BO209" s="319"/>
      <c r="BP209" s="319"/>
      <c r="BQ209" s="319"/>
      <c r="BR209" s="319"/>
      <c r="BS209" s="319"/>
      <c r="BT209" s="319"/>
      <c r="BU209" s="319"/>
      <c r="BV209" s="319"/>
      <c r="BW209" s="319"/>
      <c r="BX209" s="319"/>
      <c r="BY209" s="319"/>
      <c r="BZ209" s="319"/>
      <c r="CA209" s="319"/>
      <c r="CB209" s="319"/>
      <c r="CC209" s="319"/>
      <c r="CD209" s="319"/>
      <c r="CE209" s="319"/>
    </row>
    <row r="210" spans="1:83" x14ac:dyDescent="0.3">
      <c r="A210" s="313" t="s">
        <v>608</v>
      </c>
      <c r="B210" s="304">
        <v>3.4700000000000002E-2</v>
      </c>
      <c r="C210" s="304">
        <v>3.7500000000000006E-2</v>
      </c>
      <c r="D210" s="348">
        <v>3.5299999999999998E-2</v>
      </c>
      <c r="E210" s="295">
        <v>2983225.97</v>
      </c>
      <c r="F210" s="295">
        <v>2983225.97</v>
      </c>
      <c r="G210" s="295">
        <v>2983225.97</v>
      </c>
      <c r="H210" s="295">
        <v>2983225.97</v>
      </c>
      <c r="I210" s="295">
        <v>2983225.97</v>
      </c>
      <c r="J210" s="295">
        <v>2983225.97</v>
      </c>
      <c r="K210" s="295">
        <v>2983225.97</v>
      </c>
      <c r="L210" s="295">
        <v>2983225.97</v>
      </c>
      <c r="M210" s="295">
        <v>2983225.97</v>
      </c>
      <c r="N210" s="295">
        <v>2983225.97</v>
      </c>
      <c r="O210" s="295">
        <v>2983225.97</v>
      </c>
      <c r="P210" s="295">
        <v>2983225.97</v>
      </c>
      <c r="Q210" s="295">
        <f t="shared" si="32"/>
        <v>35798711.639999993</v>
      </c>
      <c r="R210" s="295">
        <v>2983225.97</v>
      </c>
      <c r="S210" s="295">
        <v>2983225.97</v>
      </c>
      <c r="T210" s="295">
        <v>2983225.97</v>
      </c>
      <c r="U210" s="295">
        <v>2983225.97</v>
      </c>
      <c r="V210" s="295">
        <v>2983225.97</v>
      </c>
      <c r="W210" s="295">
        <v>2983225.97</v>
      </c>
      <c r="X210" s="295">
        <v>2983225.97</v>
      </c>
      <c r="Y210" s="295">
        <v>2983225.97</v>
      </c>
      <c r="Z210" s="295">
        <v>2983225.97</v>
      </c>
      <c r="AA210" s="295">
        <v>2983225.97</v>
      </c>
      <c r="AB210" s="295">
        <v>2983225.97</v>
      </c>
      <c r="AC210" s="295">
        <v>2983225.97</v>
      </c>
      <c r="AD210" s="295">
        <f t="shared" si="33"/>
        <v>35798711.639999993</v>
      </c>
      <c r="AE210" s="295"/>
      <c r="AF210" s="319">
        <v>8626.49</v>
      </c>
      <c r="AG210" s="319">
        <v>8626.49</v>
      </c>
      <c r="AH210" s="319">
        <v>8626.49</v>
      </c>
      <c r="AI210" s="319">
        <v>8626.49</v>
      </c>
      <c r="AJ210" s="319">
        <v>8626.49</v>
      </c>
      <c r="AK210" s="319">
        <v>8626.49</v>
      </c>
      <c r="AL210" s="319">
        <f t="shared" si="29"/>
        <v>8626.5</v>
      </c>
      <c r="AM210" s="319">
        <f t="shared" si="29"/>
        <v>8626.5</v>
      </c>
      <c r="AN210" s="319">
        <f t="shared" si="29"/>
        <v>8626.5</v>
      </c>
      <c r="AO210" s="319">
        <f t="shared" si="28"/>
        <v>8626.5</v>
      </c>
      <c r="AP210" s="319">
        <f t="shared" si="28"/>
        <v>8626.5</v>
      </c>
      <c r="AQ210" s="319">
        <f t="shared" si="28"/>
        <v>8626.5</v>
      </c>
      <c r="AR210" s="295">
        <f t="shared" si="34"/>
        <v>103517.94</v>
      </c>
      <c r="AS210" s="319">
        <f t="shared" si="31"/>
        <v>8775.66</v>
      </c>
      <c r="AT210" s="319">
        <f t="shared" si="31"/>
        <v>8775.66</v>
      </c>
      <c r="AU210" s="319">
        <f t="shared" si="31"/>
        <v>8775.66</v>
      </c>
      <c r="AV210" s="319">
        <f t="shared" si="31"/>
        <v>8775.66</v>
      </c>
      <c r="AW210" s="319">
        <f t="shared" si="31"/>
        <v>8775.66</v>
      </c>
      <c r="AX210" s="319">
        <f t="shared" si="31"/>
        <v>8775.66</v>
      </c>
      <c r="AY210" s="319">
        <f t="shared" si="31"/>
        <v>8775.66</v>
      </c>
      <c r="AZ210" s="319">
        <f t="shared" si="31"/>
        <v>8775.66</v>
      </c>
      <c r="BA210" s="319">
        <f t="shared" si="31"/>
        <v>8775.66</v>
      </c>
      <c r="BB210" s="319">
        <f t="shared" si="30"/>
        <v>8775.66</v>
      </c>
      <c r="BC210" s="319">
        <f t="shared" si="30"/>
        <v>8775.66</v>
      </c>
      <c r="BD210" s="319">
        <f t="shared" si="30"/>
        <v>8775.66</v>
      </c>
      <c r="BE210" s="295">
        <f t="shared" si="35"/>
        <v>105307.92000000003</v>
      </c>
      <c r="BF210" s="319"/>
      <c r="BG210" s="319"/>
      <c r="BH210" s="319"/>
      <c r="BI210" s="319"/>
      <c r="BJ210" s="319"/>
      <c r="BK210" s="319"/>
      <c r="BL210" s="319"/>
      <c r="BM210" s="319"/>
      <c r="BN210" s="319"/>
      <c r="BO210" s="319"/>
      <c r="BP210" s="319"/>
      <c r="BQ210" s="319"/>
      <c r="BR210" s="319"/>
      <c r="BS210" s="319"/>
      <c r="BT210" s="319"/>
      <c r="BU210" s="319"/>
      <c r="BV210" s="319"/>
      <c r="BW210" s="319"/>
      <c r="BX210" s="319"/>
      <c r="BY210" s="319"/>
      <c r="BZ210" s="319"/>
      <c r="CA210" s="319"/>
      <c r="CB210" s="319"/>
      <c r="CC210" s="319"/>
      <c r="CD210" s="319"/>
      <c r="CE210" s="319"/>
    </row>
    <row r="211" spans="1:83" x14ac:dyDescent="0.3">
      <c r="A211" s="313" t="s">
        <v>609</v>
      </c>
      <c r="B211" s="304">
        <v>3.4700000000000002E-2</v>
      </c>
      <c r="C211" s="304">
        <v>3.7500000000000006E-2</v>
      </c>
      <c r="D211" s="348">
        <v>3.5299999999999998E-2</v>
      </c>
      <c r="E211" s="295">
        <v>2970873.8</v>
      </c>
      <c r="F211" s="295">
        <v>2970873.8</v>
      </c>
      <c r="G211" s="295">
        <v>2970873.8</v>
      </c>
      <c r="H211" s="295">
        <v>2970873.8</v>
      </c>
      <c r="I211" s="295">
        <v>2970873.8</v>
      </c>
      <c r="J211" s="295">
        <v>2970873.8</v>
      </c>
      <c r="K211" s="295">
        <v>2970873.8</v>
      </c>
      <c r="L211" s="295">
        <v>2970873.8</v>
      </c>
      <c r="M211" s="295">
        <v>2970873.8</v>
      </c>
      <c r="N211" s="295">
        <v>2970873.8</v>
      </c>
      <c r="O211" s="295">
        <v>2970873.8</v>
      </c>
      <c r="P211" s="295">
        <v>2970873.8</v>
      </c>
      <c r="Q211" s="295">
        <f t="shared" si="32"/>
        <v>35650485.600000001</v>
      </c>
      <c r="R211" s="295">
        <v>2970873.8</v>
      </c>
      <c r="S211" s="295">
        <v>2970873.8</v>
      </c>
      <c r="T211" s="295">
        <v>2970873.8</v>
      </c>
      <c r="U211" s="295">
        <v>2970873.8</v>
      </c>
      <c r="V211" s="295">
        <v>2970873.8</v>
      </c>
      <c r="W211" s="295">
        <v>2970873.8</v>
      </c>
      <c r="X211" s="295">
        <v>2970873.8</v>
      </c>
      <c r="Y211" s="295">
        <v>2970873.8</v>
      </c>
      <c r="Z211" s="295">
        <v>2970873.8</v>
      </c>
      <c r="AA211" s="295">
        <v>2970873.8</v>
      </c>
      <c r="AB211" s="295">
        <v>2970873.8</v>
      </c>
      <c r="AC211" s="295">
        <v>2970873.8</v>
      </c>
      <c r="AD211" s="295">
        <f t="shared" si="33"/>
        <v>35650485.600000001</v>
      </c>
      <c r="AE211" s="295"/>
      <c r="AF211" s="319">
        <v>8590.77</v>
      </c>
      <c r="AG211" s="319">
        <v>8590.77</v>
      </c>
      <c r="AH211" s="319">
        <v>8590.77</v>
      </c>
      <c r="AI211" s="319">
        <v>8590.77</v>
      </c>
      <c r="AJ211" s="319">
        <v>8590.77</v>
      </c>
      <c r="AK211" s="319">
        <v>8590.77</v>
      </c>
      <c r="AL211" s="319">
        <f t="shared" si="29"/>
        <v>8590.7800000000007</v>
      </c>
      <c r="AM211" s="319">
        <f t="shared" si="29"/>
        <v>8590.7800000000007</v>
      </c>
      <c r="AN211" s="319">
        <f t="shared" si="29"/>
        <v>8590.7800000000007</v>
      </c>
      <c r="AO211" s="319">
        <f t="shared" si="28"/>
        <v>8590.7800000000007</v>
      </c>
      <c r="AP211" s="319">
        <f t="shared" si="28"/>
        <v>8590.7800000000007</v>
      </c>
      <c r="AQ211" s="319">
        <f t="shared" si="28"/>
        <v>8590.7800000000007</v>
      </c>
      <c r="AR211" s="295">
        <f t="shared" si="34"/>
        <v>103089.3</v>
      </c>
      <c r="AS211" s="319">
        <f t="shared" si="31"/>
        <v>8739.32</v>
      </c>
      <c r="AT211" s="319">
        <f t="shared" si="31"/>
        <v>8739.32</v>
      </c>
      <c r="AU211" s="319">
        <f t="shared" si="31"/>
        <v>8739.32</v>
      </c>
      <c r="AV211" s="319">
        <f t="shared" si="31"/>
        <v>8739.32</v>
      </c>
      <c r="AW211" s="319">
        <f t="shared" si="31"/>
        <v>8739.32</v>
      </c>
      <c r="AX211" s="319">
        <f t="shared" si="31"/>
        <v>8739.32</v>
      </c>
      <c r="AY211" s="319">
        <f t="shared" si="31"/>
        <v>8739.32</v>
      </c>
      <c r="AZ211" s="319">
        <f t="shared" si="31"/>
        <v>8739.32</v>
      </c>
      <c r="BA211" s="319">
        <f t="shared" si="31"/>
        <v>8739.32</v>
      </c>
      <c r="BB211" s="319">
        <f t="shared" si="30"/>
        <v>8739.32</v>
      </c>
      <c r="BC211" s="319">
        <f t="shared" si="30"/>
        <v>8739.32</v>
      </c>
      <c r="BD211" s="319">
        <f t="shared" si="30"/>
        <v>8739.32</v>
      </c>
      <c r="BE211" s="295">
        <f t="shared" si="35"/>
        <v>104871.84000000003</v>
      </c>
      <c r="BF211" s="319"/>
      <c r="BG211" s="319"/>
      <c r="BH211" s="319"/>
      <c r="BI211" s="319"/>
      <c r="BJ211" s="319"/>
      <c r="BK211" s="319"/>
      <c r="BL211" s="319"/>
      <c r="BM211" s="319"/>
      <c r="BN211" s="319"/>
      <c r="BO211" s="319"/>
      <c r="BP211" s="319"/>
      <c r="BQ211" s="319"/>
      <c r="BR211" s="319"/>
      <c r="BS211" s="319"/>
      <c r="BT211" s="319"/>
      <c r="BU211" s="319"/>
      <c r="BV211" s="319"/>
      <c r="BW211" s="319"/>
      <c r="BX211" s="319"/>
      <c r="BY211" s="319"/>
      <c r="BZ211" s="319"/>
      <c r="CA211" s="319"/>
      <c r="CB211" s="319"/>
      <c r="CC211" s="319"/>
      <c r="CD211" s="319"/>
      <c r="CE211" s="319"/>
    </row>
    <row r="212" spans="1:83" x14ac:dyDescent="0.3">
      <c r="A212" s="313" t="s">
        <v>610</v>
      </c>
      <c r="B212" s="304">
        <v>3.4799999999999998E-2</v>
      </c>
      <c r="C212" s="304">
        <v>3.7600000000000001E-2</v>
      </c>
      <c r="D212" s="348">
        <v>3.5400000000000001E-2</v>
      </c>
      <c r="E212" s="295">
        <v>2990463.7</v>
      </c>
      <c r="F212" s="295">
        <v>2990463.7</v>
      </c>
      <c r="G212" s="295">
        <v>2990463.7</v>
      </c>
      <c r="H212" s="295">
        <v>2990463.7</v>
      </c>
      <c r="I212" s="295">
        <v>3428877.8</v>
      </c>
      <c r="J212" s="295">
        <v>3682381.21</v>
      </c>
      <c r="K212" s="295">
        <v>3497470.5300000003</v>
      </c>
      <c r="L212" s="295">
        <v>3497470.5300000003</v>
      </c>
      <c r="M212" s="295">
        <v>3497470.5300000003</v>
      </c>
      <c r="N212" s="295">
        <v>3497183.7150000003</v>
      </c>
      <c r="O212" s="295">
        <v>3496896.9000000004</v>
      </c>
      <c r="P212" s="295">
        <v>3496896.9000000004</v>
      </c>
      <c r="Q212" s="295">
        <f t="shared" si="32"/>
        <v>40056502.915000007</v>
      </c>
      <c r="R212" s="295">
        <v>3496896.9000000004</v>
      </c>
      <c r="S212" s="295">
        <v>3496896.9000000004</v>
      </c>
      <c r="T212" s="295">
        <v>3496896.9000000004</v>
      </c>
      <c r="U212" s="295">
        <v>3496896.9000000004</v>
      </c>
      <c r="V212" s="295">
        <v>3496896.9000000004</v>
      </c>
      <c r="W212" s="295">
        <v>3496896.9000000004</v>
      </c>
      <c r="X212" s="295">
        <v>3496896.9000000004</v>
      </c>
      <c r="Y212" s="295">
        <v>3496896.9000000004</v>
      </c>
      <c r="Z212" s="295">
        <v>3496896.9000000004</v>
      </c>
      <c r="AA212" s="295">
        <v>3496896.9000000004</v>
      </c>
      <c r="AB212" s="295">
        <v>3496896.9000000004</v>
      </c>
      <c r="AC212" s="295">
        <v>3496896.9000000004</v>
      </c>
      <c r="AD212" s="295">
        <f t="shared" si="33"/>
        <v>41962762.79999999</v>
      </c>
      <c r="AE212" s="295"/>
      <c r="AF212" s="319">
        <v>8672.3499999999985</v>
      </c>
      <c r="AG212" s="319">
        <v>8672.3499999999985</v>
      </c>
      <c r="AH212" s="319">
        <v>8672.3499999999985</v>
      </c>
      <c r="AI212" s="319">
        <v>8672.3499999999985</v>
      </c>
      <c r="AJ212" s="319">
        <v>9943.7500000000018</v>
      </c>
      <c r="AK212" s="319">
        <v>10678.900000000001</v>
      </c>
      <c r="AL212" s="319">
        <f t="shared" si="29"/>
        <v>10142.66</v>
      </c>
      <c r="AM212" s="319">
        <f t="shared" si="29"/>
        <v>10142.66</v>
      </c>
      <c r="AN212" s="319">
        <f t="shared" si="29"/>
        <v>10142.66</v>
      </c>
      <c r="AO212" s="319">
        <f t="shared" si="28"/>
        <v>10141.83</v>
      </c>
      <c r="AP212" s="319">
        <f t="shared" si="28"/>
        <v>10141</v>
      </c>
      <c r="AQ212" s="319">
        <f t="shared" si="28"/>
        <v>10141</v>
      </c>
      <c r="AR212" s="295">
        <f t="shared" si="34"/>
        <v>116163.86</v>
      </c>
      <c r="AS212" s="319">
        <f t="shared" si="31"/>
        <v>10315.85</v>
      </c>
      <c r="AT212" s="319">
        <f t="shared" si="31"/>
        <v>10315.85</v>
      </c>
      <c r="AU212" s="319">
        <f t="shared" si="31"/>
        <v>10315.85</v>
      </c>
      <c r="AV212" s="319">
        <f t="shared" si="31"/>
        <v>10315.85</v>
      </c>
      <c r="AW212" s="319">
        <f t="shared" si="31"/>
        <v>10315.85</v>
      </c>
      <c r="AX212" s="319">
        <f t="shared" si="31"/>
        <v>10315.85</v>
      </c>
      <c r="AY212" s="319">
        <f t="shared" si="31"/>
        <v>10315.85</v>
      </c>
      <c r="AZ212" s="319">
        <f t="shared" si="31"/>
        <v>10315.85</v>
      </c>
      <c r="BA212" s="319">
        <f t="shared" si="31"/>
        <v>10315.85</v>
      </c>
      <c r="BB212" s="319">
        <f t="shared" si="30"/>
        <v>10315.85</v>
      </c>
      <c r="BC212" s="319">
        <f t="shared" si="30"/>
        <v>10315.85</v>
      </c>
      <c r="BD212" s="319">
        <f t="shared" si="30"/>
        <v>10315.85</v>
      </c>
      <c r="BE212" s="295">
        <f t="shared" si="35"/>
        <v>123790.20000000003</v>
      </c>
      <c r="BF212" s="319"/>
      <c r="BG212" s="319"/>
      <c r="BH212" s="319"/>
      <c r="BI212" s="319"/>
      <c r="BJ212" s="319"/>
      <c r="BK212" s="319"/>
      <c r="BL212" s="319"/>
      <c r="BM212" s="319"/>
      <c r="BN212" s="319"/>
      <c r="BO212" s="319"/>
      <c r="BP212" s="319"/>
      <c r="BQ212" s="319"/>
      <c r="BR212" s="319"/>
      <c r="BS212" s="319"/>
      <c r="BT212" s="319"/>
      <c r="BU212" s="319"/>
      <c r="BV212" s="319"/>
      <c r="BW212" s="319"/>
      <c r="BX212" s="319"/>
      <c r="BY212" s="319"/>
      <c r="BZ212" s="319"/>
      <c r="CA212" s="319"/>
      <c r="CB212" s="319"/>
      <c r="CC212" s="319"/>
      <c r="CD212" s="319"/>
      <c r="CE212" s="319"/>
    </row>
    <row r="213" spans="1:83" x14ac:dyDescent="0.3">
      <c r="A213" s="313" t="s">
        <v>611</v>
      </c>
      <c r="B213" s="304">
        <v>2.9699999999999997E-2</v>
      </c>
      <c r="C213" s="304">
        <v>2.9600000000000001E-2</v>
      </c>
      <c r="D213" s="348">
        <v>2.7199999999999998E-2</v>
      </c>
      <c r="E213" s="295">
        <v>26291703.16</v>
      </c>
      <c r="F213" s="295">
        <v>26292305.300000001</v>
      </c>
      <c r="G213" s="295">
        <v>26292784.57</v>
      </c>
      <c r="H213" s="295">
        <v>26293169.949999999</v>
      </c>
      <c r="I213" s="295">
        <v>22215318.879999999</v>
      </c>
      <c r="J213" s="295">
        <v>18137467.800000001</v>
      </c>
      <c r="K213" s="295">
        <v>18137467.800000001</v>
      </c>
      <c r="L213" s="295">
        <v>18137467.800000001</v>
      </c>
      <c r="M213" s="295">
        <v>18195967.800000001</v>
      </c>
      <c r="N213" s="295">
        <v>18254467.800000001</v>
      </c>
      <c r="O213" s="295">
        <v>18254467.800000001</v>
      </c>
      <c r="P213" s="295">
        <v>18254467.800000001</v>
      </c>
      <c r="Q213" s="295">
        <f t="shared" si="32"/>
        <v>254757056.46000007</v>
      </c>
      <c r="R213" s="295">
        <v>18254467.800000001</v>
      </c>
      <c r="S213" s="295">
        <v>18254467.800000001</v>
      </c>
      <c r="T213" s="295">
        <v>18254467.800000001</v>
      </c>
      <c r="U213" s="295">
        <v>21939358.675000001</v>
      </c>
      <c r="V213" s="295">
        <v>25624249.550000001</v>
      </c>
      <c r="W213" s="295">
        <v>25624249.550000001</v>
      </c>
      <c r="X213" s="295">
        <v>25624249.550000001</v>
      </c>
      <c r="Y213" s="295">
        <v>25624249.550000001</v>
      </c>
      <c r="Z213" s="295">
        <v>25624249.550000001</v>
      </c>
      <c r="AA213" s="295">
        <v>25624249.550000001</v>
      </c>
      <c r="AB213" s="295">
        <v>25624249.550000001</v>
      </c>
      <c r="AC213" s="295">
        <v>25624249.550000001</v>
      </c>
      <c r="AD213" s="295">
        <f t="shared" si="33"/>
        <v>281696758.47500002</v>
      </c>
      <c r="AE213" s="295"/>
      <c r="AF213" s="319">
        <v>65071.97</v>
      </c>
      <c r="AG213" s="319">
        <v>65073.46</v>
      </c>
      <c r="AH213" s="319">
        <v>65074.64</v>
      </c>
      <c r="AI213" s="319">
        <v>65075.6</v>
      </c>
      <c r="AJ213" s="319">
        <v>54982.92</v>
      </c>
      <c r="AK213" s="319">
        <v>44890.23</v>
      </c>
      <c r="AL213" s="319">
        <f t="shared" si="29"/>
        <v>44890.23</v>
      </c>
      <c r="AM213" s="319">
        <f t="shared" si="29"/>
        <v>44890.23</v>
      </c>
      <c r="AN213" s="319">
        <f t="shared" si="29"/>
        <v>45035.02</v>
      </c>
      <c r="AO213" s="319">
        <f t="shared" si="28"/>
        <v>45179.81</v>
      </c>
      <c r="AP213" s="319">
        <f t="shared" si="28"/>
        <v>45179.81</v>
      </c>
      <c r="AQ213" s="319">
        <f t="shared" si="28"/>
        <v>45179.81</v>
      </c>
      <c r="AR213" s="295">
        <f t="shared" si="34"/>
        <v>630523.73</v>
      </c>
      <c r="AS213" s="319">
        <f t="shared" si="31"/>
        <v>41376.79</v>
      </c>
      <c r="AT213" s="319">
        <f t="shared" si="31"/>
        <v>41376.79</v>
      </c>
      <c r="AU213" s="319">
        <f t="shared" si="31"/>
        <v>41376.79</v>
      </c>
      <c r="AV213" s="319">
        <f t="shared" si="31"/>
        <v>49729.21</v>
      </c>
      <c r="AW213" s="319">
        <f t="shared" si="31"/>
        <v>58081.63</v>
      </c>
      <c r="AX213" s="319">
        <f t="shared" si="31"/>
        <v>58081.63</v>
      </c>
      <c r="AY213" s="319">
        <f t="shared" si="31"/>
        <v>58081.63</v>
      </c>
      <c r="AZ213" s="319">
        <f t="shared" si="31"/>
        <v>58081.63</v>
      </c>
      <c r="BA213" s="319">
        <f t="shared" si="31"/>
        <v>58081.63</v>
      </c>
      <c r="BB213" s="319">
        <f t="shared" si="30"/>
        <v>58081.63</v>
      </c>
      <c r="BC213" s="319">
        <f t="shared" si="30"/>
        <v>58081.63</v>
      </c>
      <c r="BD213" s="319">
        <f t="shared" si="30"/>
        <v>58081.63</v>
      </c>
      <c r="BE213" s="295">
        <f t="shared" si="35"/>
        <v>638512.62</v>
      </c>
      <c r="BF213" s="319"/>
      <c r="BG213" s="319"/>
      <c r="BH213" s="319"/>
      <c r="BI213" s="319"/>
      <c r="BJ213" s="319"/>
      <c r="BK213" s="319"/>
      <c r="BL213" s="319"/>
      <c r="BM213" s="319"/>
      <c r="BN213" s="319"/>
      <c r="BO213" s="319"/>
      <c r="BP213" s="319"/>
      <c r="BQ213" s="319"/>
      <c r="BR213" s="319"/>
      <c r="BS213" s="319"/>
      <c r="BT213" s="319"/>
      <c r="BU213" s="319"/>
      <c r="BV213" s="319"/>
      <c r="BW213" s="319"/>
      <c r="BX213" s="319"/>
      <c r="BY213" s="319"/>
      <c r="BZ213" s="319"/>
      <c r="CA213" s="319"/>
      <c r="CB213" s="319"/>
      <c r="CC213" s="319"/>
      <c r="CD213" s="319"/>
      <c r="CE213" s="319"/>
    </row>
    <row r="214" spans="1:83" x14ac:dyDescent="0.3">
      <c r="A214" s="313" t="s">
        <v>612</v>
      </c>
      <c r="B214" s="304">
        <v>0.03</v>
      </c>
      <c r="C214" s="304">
        <v>3.7700000000000004E-2</v>
      </c>
      <c r="D214" s="348">
        <v>3.4299999999999997E-2</v>
      </c>
      <c r="E214" s="295">
        <v>3245891.87</v>
      </c>
      <c r="F214" s="295">
        <v>3245891.87</v>
      </c>
      <c r="G214" s="295">
        <v>3245891.87</v>
      </c>
      <c r="H214" s="295">
        <v>3245891.87</v>
      </c>
      <c r="I214" s="295">
        <v>3245891.87</v>
      </c>
      <c r="J214" s="295">
        <v>3245891.87</v>
      </c>
      <c r="K214" s="295">
        <v>3245891.87</v>
      </c>
      <c r="L214" s="295">
        <v>3245891.87</v>
      </c>
      <c r="M214" s="295">
        <v>3245891.87</v>
      </c>
      <c r="N214" s="295">
        <v>3245891.87</v>
      </c>
      <c r="O214" s="295">
        <v>3245891.87</v>
      </c>
      <c r="P214" s="295">
        <v>3245891.87</v>
      </c>
      <c r="Q214" s="295">
        <f t="shared" si="32"/>
        <v>38950702.440000005</v>
      </c>
      <c r="R214" s="295">
        <v>3245891.87</v>
      </c>
      <c r="S214" s="295">
        <v>3245891.87</v>
      </c>
      <c r="T214" s="295">
        <v>3245891.87</v>
      </c>
      <c r="U214" s="295">
        <v>3245891.87</v>
      </c>
      <c r="V214" s="295">
        <v>3245891.87</v>
      </c>
      <c r="W214" s="295">
        <v>3245891.87</v>
      </c>
      <c r="X214" s="295">
        <v>3245891.87</v>
      </c>
      <c r="Y214" s="295">
        <v>3245891.87</v>
      </c>
      <c r="Z214" s="295">
        <v>3245891.87</v>
      </c>
      <c r="AA214" s="295">
        <v>3245891.87</v>
      </c>
      <c r="AB214" s="295">
        <v>3245891.87</v>
      </c>
      <c r="AC214" s="295">
        <v>3245891.87</v>
      </c>
      <c r="AD214" s="295">
        <f t="shared" si="33"/>
        <v>38950702.440000005</v>
      </c>
      <c r="AE214" s="295"/>
      <c r="AF214" s="319">
        <v>8114.73</v>
      </c>
      <c r="AG214" s="319">
        <v>8114.73</v>
      </c>
      <c r="AH214" s="319">
        <v>8114.73</v>
      </c>
      <c r="AI214" s="319">
        <v>8114.73</v>
      </c>
      <c r="AJ214" s="319">
        <v>8114.73</v>
      </c>
      <c r="AK214" s="319">
        <v>8114.73</v>
      </c>
      <c r="AL214" s="319">
        <f t="shared" si="29"/>
        <v>8114.73</v>
      </c>
      <c r="AM214" s="319">
        <f t="shared" si="29"/>
        <v>8114.73</v>
      </c>
      <c r="AN214" s="319">
        <f t="shared" si="29"/>
        <v>8114.73</v>
      </c>
      <c r="AO214" s="319">
        <f t="shared" si="28"/>
        <v>8114.73</v>
      </c>
      <c r="AP214" s="319">
        <f t="shared" si="28"/>
        <v>8114.73</v>
      </c>
      <c r="AQ214" s="319">
        <f t="shared" si="28"/>
        <v>8114.73</v>
      </c>
      <c r="AR214" s="295">
        <f t="shared" si="34"/>
        <v>97376.759999999966</v>
      </c>
      <c r="AS214" s="319">
        <f t="shared" si="31"/>
        <v>9277.84</v>
      </c>
      <c r="AT214" s="319">
        <f t="shared" si="31"/>
        <v>9277.84</v>
      </c>
      <c r="AU214" s="319">
        <f t="shared" si="31"/>
        <v>9277.84</v>
      </c>
      <c r="AV214" s="319">
        <f t="shared" si="31"/>
        <v>9277.84</v>
      </c>
      <c r="AW214" s="319">
        <f t="shared" si="31"/>
        <v>9277.84</v>
      </c>
      <c r="AX214" s="319">
        <f t="shared" si="31"/>
        <v>9277.84</v>
      </c>
      <c r="AY214" s="319">
        <f t="shared" si="31"/>
        <v>9277.84</v>
      </c>
      <c r="AZ214" s="319">
        <f t="shared" si="31"/>
        <v>9277.84</v>
      </c>
      <c r="BA214" s="319">
        <f t="shared" si="31"/>
        <v>9277.84</v>
      </c>
      <c r="BB214" s="319">
        <f t="shared" si="30"/>
        <v>9277.84</v>
      </c>
      <c r="BC214" s="319">
        <f t="shared" si="30"/>
        <v>9277.84</v>
      </c>
      <c r="BD214" s="319">
        <f t="shared" si="30"/>
        <v>9277.84</v>
      </c>
      <c r="BE214" s="295">
        <f t="shared" si="35"/>
        <v>111334.07999999997</v>
      </c>
      <c r="BF214" s="319"/>
      <c r="BG214" s="319"/>
      <c r="BH214" s="319"/>
      <c r="BI214" s="319"/>
      <c r="BJ214" s="319"/>
      <c r="BK214" s="319"/>
      <c r="BL214" s="319"/>
      <c r="BM214" s="319"/>
      <c r="BN214" s="319"/>
      <c r="BO214" s="319"/>
      <c r="BP214" s="319"/>
      <c r="BQ214" s="319"/>
      <c r="BR214" s="319"/>
      <c r="BS214" s="319"/>
      <c r="BT214" s="319"/>
      <c r="BU214" s="319"/>
      <c r="BV214" s="319"/>
      <c r="BW214" s="319"/>
      <c r="BX214" s="319"/>
      <c r="BY214" s="319"/>
      <c r="BZ214" s="319"/>
      <c r="CA214" s="319"/>
      <c r="CB214" s="319"/>
      <c r="CC214" s="319"/>
      <c r="CD214" s="319"/>
      <c r="CE214" s="319"/>
    </row>
    <row r="215" spans="1:83" x14ac:dyDescent="0.3">
      <c r="A215" s="313" t="s">
        <v>613</v>
      </c>
      <c r="B215" s="304">
        <v>4.3300000000000005E-2</v>
      </c>
      <c r="C215" s="304">
        <v>4.9200000000000001E-2</v>
      </c>
      <c r="D215" s="348">
        <v>4.4299999999999999E-2</v>
      </c>
      <c r="E215" s="295">
        <v>2454258.42</v>
      </c>
      <c r="F215" s="295">
        <v>2454258.42</v>
      </c>
      <c r="G215" s="295">
        <v>2454258.42</v>
      </c>
      <c r="H215" s="295">
        <v>2454258.42</v>
      </c>
      <c r="I215" s="295">
        <v>2454258.42</v>
      </c>
      <c r="J215" s="295">
        <v>2454258.42</v>
      </c>
      <c r="K215" s="295">
        <v>2454258.42</v>
      </c>
      <c r="L215" s="295">
        <v>2454258.42</v>
      </c>
      <c r="M215" s="295">
        <v>2454258.42</v>
      </c>
      <c r="N215" s="295">
        <v>2454258.42</v>
      </c>
      <c r="O215" s="295">
        <v>2454258.42</v>
      </c>
      <c r="P215" s="295">
        <v>2454258.42</v>
      </c>
      <c r="Q215" s="295">
        <f t="shared" si="32"/>
        <v>29451101.040000007</v>
      </c>
      <c r="R215" s="295">
        <v>2454258.42</v>
      </c>
      <c r="S215" s="295">
        <v>2454258.42</v>
      </c>
      <c r="T215" s="295">
        <v>2454258.42</v>
      </c>
      <c r="U215" s="295">
        <v>2454258.42</v>
      </c>
      <c r="V215" s="295">
        <v>2454258.42</v>
      </c>
      <c r="W215" s="295">
        <v>2454258.42</v>
      </c>
      <c r="X215" s="295">
        <v>2454258.42</v>
      </c>
      <c r="Y215" s="295">
        <v>2454258.42</v>
      </c>
      <c r="Z215" s="295">
        <v>2454258.42</v>
      </c>
      <c r="AA215" s="295">
        <v>2454258.42</v>
      </c>
      <c r="AB215" s="295">
        <v>2454258.42</v>
      </c>
      <c r="AC215" s="295">
        <v>2454258.42</v>
      </c>
      <c r="AD215" s="295">
        <f t="shared" si="33"/>
        <v>29451101.040000007</v>
      </c>
      <c r="AE215" s="295"/>
      <c r="AF215" s="319">
        <v>8855.7900000000009</v>
      </c>
      <c r="AG215" s="319">
        <v>8855.7900000000009</v>
      </c>
      <c r="AH215" s="319">
        <v>8855.7900000000009</v>
      </c>
      <c r="AI215" s="319">
        <v>8855.7900000000009</v>
      </c>
      <c r="AJ215" s="319">
        <v>8855.7900000000009</v>
      </c>
      <c r="AK215" s="319">
        <v>8855.7900000000009</v>
      </c>
      <c r="AL215" s="319">
        <f t="shared" si="29"/>
        <v>8855.7800000000007</v>
      </c>
      <c r="AM215" s="319">
        <f t="shared" si="29"/>
        <v>8855.7800000000007</v>
      </c>
      <c r="AN215" s="319">
        <f t="shared" si="29"/>
        <v>8855.7800000000007</v>
      </c>
      <c r="AO215" s="319">
        <f t="shared" si="28"/>
        <v>8855.7800000000007</v>
      </c>
      <c r="AP215" s="319">
        <f t="shared" si="28"/>
        <v>8855.7800000000007</v>
      </c>
      <c r="AQ215" s="319">
        <f t="shared" si="28"/>
        <v>8855.7800000000007</v>
      </c>
      <c r="AR215" s="295">
        <f t="shared" si="34"/>
        <v>106269.42</v>
      </c>
      <c r="AS215" s="319">
        <f t="shared" si="31"/>
        <v>9060.2999999999993</v>
      </c>
      <c r="AT215" s="319">
        <f t="shared" si="31"/>
        <v>9060.2999999999993</v>
      </c>
      <c r="AU215" s="319">
        <f t="shared" si="31"/>
        <v>9060.2999999999993</v>
      </c>
      <c r="AV215" s="319">
        <f t="shared" si="31"/>
        <v>9060.2999999999993</v>
      </c>
      <c r="AW215" s="319">
        <f t="shared" si="31"/>
        <v>9060.2999999999993</v>
      </c>
      <c r="AX215" s="319">
        <f t="shared" si="31"/>
        <v>9060.2999999999993</v>
      </c>
      <c r="AY215" s="319">
        <f t="shared" si="31"/>
        <v>9060.2999999999993</v>
      </c>
      <c r="AZ215" s="319">
        <f t="shared" si="31"/>
        <v>9060.2999999999993</v>
      </c>
      <c r="BA215" s="319">
        <f t="shared" si="31"/>
        <v>9060.2999999999993</v>
      </c>
      <c r="BB215" s="319">
        <f t="shared" si="30"/>
        <v>9060.2999999999993</v>
      </c>
      <c r="BC215" s="319">
        <f t="shared" si="30"/>
        <v>9060.2999999999993</v>
      </c>
      <c r="BD215" s="319">
        <f t="shared" si="30"/>
        <v>9060.2999999999993</v>
      </c>
      <c r="BE215" s="295">
        <f t="shared" si="35"/>
        <v>108723.60000000002</v>
      </c>
      <c r="BF215" s="319"/>
      <c r="BG215" s="319"/>
      <c r="BH215" s="319"/>
      <c r="BI215" s="319"/>
      <c r="BJ215" s="319"/>
      <c r="BK215" s="319"/>
      <c r="BL215" s="319"/>
      <c r="BM215" s="319"/>
      <c r="BN215" s="319"/>
      <c r="BO215" s="319"/>
      <c r="BP215" s="319"/>
      <c r="BQ215" s="319"/>
      <c r="BR215" s="319"/>
      <c r="BS215" s="319"/>
      <c r="BT215" s="319"/>
      <c r="BU215" s="319"/>
      <c r="BV215" s="319"/>
      <c r="BW215" s="319"/>
      <c r="BX215" s="319"/>
      <c r="BY215" s="319"/>
      <c r="BZ215" s="319"/>
      <c r="CA215" s="319"/>
      <c r="CB215" s="319"/>
      <c r="CC215" s="319"/>
      <c r="CD215" s="319"/>
      <c r="CE215" s="319"/>
    </row>
    <row r="216" spans="1:83" x14ac:dyDescent="0.3">
      <c r="A216" s="313" t="s">
        <v>614</v>
      </c>
      <c r="B216" s="304">
        <v>3.9E-2</v>
      </c>
      <c r="C216" s="304">
        <v>4.2300000000000004E-2</v>
      </c>
      <c r="D216" s="348">
        <v>3.8899999999999997E-2</v>
      </c>
      <c r="E216" s="295">
        <v>2310232.75</v>
      </c>
      <c r="F216" s="295">
        <v>2310232.75</v>
      </c>
      <c r="G216" s="295">
        <v>2310232.75</v>
      </c>
      <c r="H216" s="295">
        <v>2310232.75</v>
      </c>
      <c r="I216" s="295">
        <v>2310232.75</v>
      </c>
      <c r="J216" s="295">
        <v>2310232.75</v>
      </c>
      <c r="K216" s="295">
        <v>2310232.75</v>
      </c>
      <c r="L216" s="295">
        <v>2310232.75</v>
      </c>
      <c r="M216" s="295">
        <v>2310232.75</v>
      </c>
      <c r="N216" s="295">
        <v>2310232.75</v>
      </c>
      <c r="O216" s="295">
        <v>2310232.75</v>
      </c>
      <c r="P216" s="295">
        <v>2310232.75</v>
      </c>
      <c r="Q216" s="295">
        <f t="shared" si="32"/>
        <v>27722793</v>
      </c>
      <c r="R216" s="295">
        <v>2310232.75</v>
      </c>
      <c r="S216" s="295">
        <v>2310232.75</v>
      </c>
      <c r="T216" s="295">
        <v>2310232.75</v>
      </c>
      <c r="U216" s="295">
        <v>2310232.75</v>
      </c>
      <c r="V216" s="295">
        <v>2310232.75</v>
      </c>
      <c r="W216" s="295">
        <v>2310232.75</v>
      </c>
      <c r="X216" s="295">
        <v>2310232.75</v>
      </c>
      <c r="Y216" s="295">
        <v>2310232.75</v>
      </c>
      <c r="Z216" s="295">
        <v>2310232.75</v>
      </c>
      <c r="AA216" s="295">
        <v>2310232.75</v>
      </c>
      <c r="AB216" s="295">
        <v>2310232.75</v>
      </c>
      <c r="AC216" s="295">
        <v>2310232.75</v>
      </c>
      <c r="AD216" s="295">
        <f t="shared" si="33"/>
        <v>27722793</v>
      </c>
      <c r="AE216" s="295"/>
      <c r="AF216" s="319">
        <v>7508.26</v>
      </c>
      <c r="AG216" s="319">
        <v>7508.26</v>
      </c>
      <c r="AH216" s="319">
        <v>7508.26</v>
      </c>
      <c r="AI216" s="319">
        <v>7508.26</v>
      </c>
      <c r="AJ216" s="319">
        <v>7508.26</v>
      </c>
      <c r="AK216" s="319">
        <v>7508.26</v>
      </c>
      <c r="AL216" s="319">
        <f t="shared" si="29"/>
        <v>7508.26</v>
      </c>
      <c r="AM216" s="319">
        <f t="shared" si="29"/>
        <v>7508.26</v>
      </c>
      <c r="AN216" s="319">
        <f t="shared" si="29"/>
        <v>7508.26</v>
      </c>
      <c r="AO216" s="319">
        <f t="shared" si="28"/>
        <v>7508.26</v>
      </c>
      <c r="AP216" s="319">
        <f t="shared" si="28"/>
        <v>7508.26</v>
      </c>
      <c r="AQ216" s="319">
        <f t="shared" si="28"/>
        <v>7508.26</v>
      </c>
      <c r="AR216" s="295">
        <f t="shared" si="34"/>
        <v>90099.12</v>
      </c>
      <c r="AS216" s="319">
        <f t="shared" si="31"/>
        <v>7489</v>
      </c>
      <c r="AT216" s="319">
        <f t="shared" si="31"/>
        <v>7489</v>
      </c>
      <c r="AU216" s="319">
        <f t="shared" si="31"/>
        <v>7489</v>
      </c>
      <c r="AV216" s="319">
        <f t="shared" si="31"/>
        <v>7489</v>
      </c>
      <c r="AW216" s="319">
        <f t="shared" si="31"/>
        <v>7489</v>
      </c>
      <c r="AX216" s="319">
        <f t="shared" si="31"/>
        <v>7489</v>
      </c>
      <c r="AY216" s="319">
        <f t="shared" si="31"/>
        <v>7489</v>
      </c>
      <c r="AZ216" s="319">
        <f t="shared" si="31"/>
        <v>7489</v>
      </c>
      <c r="BA216" s="319">
        <f t="shared" si="31"/>
        <v>7489</v>
      </c>
      <c r="BB216" s="319">
        <f t="shared" si="30"/>
        <v>7489</v>
      </c>
      <c r="BC216" s="319">
        <f t="shared" si="30"/>
        <v>7489</v>
      </c>
      <c r="BD216" s="319">
        <f t="shared" si="30"/>
        <v>7489</v>
      </c>
      <c r="BE216" s="295">
        <f t="shared" si="35"/>
        <v>89868</v>
      </c>
      <c r="BF216" s="319"/>
      <c r="BG216" s="319"/>
      <c r="BH216" s="319"/>
      <c r="BI216" s="319"/>
      <c r="BJ216" s="319"/>
      <c r="BK216" s="319"/>
      <c r="BL216" s="319"/>
      <c r="BM216" s="319"/>
      <c r="BN216" s="319"/>
      <c r="BO216" s="319"/>
      <c r="BP216" s="319"/>
      <c r="BQ216" s="319"/>
      <c r="BR216" s="319"/>
      <c r="BS216" s="319"/>
      <c r="BT216" s="319"/>
      <c r="BU216" s="319"/>
      <c r="BV216" s="319"/>
      <c r="BW216" s="319"/>
      <c r="BX216" s="319"/>
      <c r="BY216" s="319"/>
      <c r="BZ216" s="319"/>
      <c r="CA216" s="319"/>
      <c r="CB216" s="319"/>
      <c r="CC216" s="319"/>
      <c r="CD216" s="319"/>
      <c r="CE216" s="319"/>
    </row>
    <row r="217" spans="1:83" x14ac:dyDescent="0.3">
      <c r="A217" s="313" t="s">
        <v>615</v>
      </c>
      <c r="B217" s="304">
        <v>3.9900000000000005E-2</v>
      </c>
      <c r="C217" s="304">
        <v>4.4400000000000002E-2</v>
      </c>
      <c r="D217" s="348">
        <v>4.0599999999999997E-2</v>
      </c>
      <c r="E217" s="295">
        <v>2026642.95</v>
      </c>
      <c r="F217" s="295">
        <v>2026642.95</v>
      </c>
      <c r="G217" s="295">
        <v>2026642.95</v>
      </c>
      <c r="H217" s="295">
        <v>2026642.95</v>
      </c>
      <c r="I217" s="295">
        <v>2026642.95</v>
      </c>
      <c r="J217" s="295">
        <v>2026642.95</v>
      </c>
      <c r="K217" s="295">
        <v>2026642.95</v>
      </c>
      <c r="L217" s="295">
        <v>2026642.95</v>
      </c>
      <c r="M217" s="295">
        <v>2026642.95</v>
      </c>
      <c r="N217" s="295">
        <v>2026642.95</v>
      </c>
      <c r="O217" s="295">
        <v>2026642.95</v>
      </c>
      <c r="P217" s="295">
        <v>2026642.95</v>
      </c>
      <c r="Q217" s="295">
        <f t="shared" si="32"/>
        <v>24319715.399999995</v>
      </c>
      <c r="R217" s="295">
        <v>2026642.95</v>
      </c>
      <c r="S217" s="295">
        <v>2026642.95</v>
      </c>
      <c r="T217" s="295">
        <v>2026642.95</v>
      </c>
      <c r="U217" s="295">
        <v>2026642.95</v>
      </c>
      <c r="V217" s="295">
        <v>2026642.95</v>
      </c>
      <c r="W217" s="295">
        <v>2026642.95</v>
      </c>
      <c r="X217" s="295">
        <v>2026642.95</v>
      </c>
      <c r="Y217" s="295">
        <v>2026642.95</v>
      </c>
      <c r="Z217" s="295">
        <v>2026642.95</v>
      </c>
      <c r="AA217" s="295">
        <v>2026642.95</v>
      </c>
      <c r="AB217" s="295">
        <v>2026642.95</v>
      </c>
      <c r="AC217" s="295">
        <v>2026642.95</v>
      </c>
      <c r="AD217" s="295">
        <f t="shared" si="33"/>
        <v>24319715.399999995</v>
      </c>
      <c r="AE217" s="295"/>
      <c r="AF217" s="319">
        <v>6738.5899999999992</v>
      </c>
      <c r="AG217" s="319">
        <v>6738.5899999999992</v>
      </c>
      <c r="AH217" s="319">
        <v>6738.5899999999992</v>
      </c>
      <c r="AI217" s="319">
        <v>6738.5899999999992</v>
      </c>
      <c r="AJ217" s="319">
        <v>6738.5899999999992</v>
      </c>
      <c r="AK217" s="319">
        <v>6738.5899999999992</v>
      </c>
      <c r="AL217" s="319">
        <f t="shared" si="29"/>
        <v>6738.59</v>
      </c>
      <c r="AM217" s="319">
        <f t="shared" si="29"/>
        <v>6738.59</v>
      </c>
      <c r="AN217" s="319">
        <f t="shared" si="29"/>
        <v>6738.59</v>
      </c>
      <c r="AO217" s="319">
        <f t="shared" si="28"/>
        <v>6738.59</v>
      </c>
      <c r="AP217" s="319">
        <f t="shared" si="28"/>
        <v>6738.59</v>
      </c>
      <c r="AQ217" s="319">
        <f t="shared" si="28"/>
        <v>6738.59</v>
      </c>
      <c r="AR217" s="295">
        <f t="shared" si="34"/>
        <v>80863.079999999973</v>
      </c>
      <c r="AS217" s="319">
        <f t="shared" si="31"/>
        <v>6856.81</v>
      </c>
      <c r="AT217" s="319">
        <f t="shared" si="31"/>
        <v>6856.81</v>
      </c>
      <c r="AU217" s="319">
        <f t="shared" si="31"/>
        <v>6856.81</v>
      </c>
      <c r="AV217" s="319">
        <f t="shared" si="31"/>
        <v>6856.81</v>
      </c>
      <c r="AW217" s="319">
        <f t="shared" si="31"/>
        <v>6856.81</v>
      </c>
      <c r="AX217" s="319">
        <f t="shared" si="31"/>
        <v>6856.81</v>
      </c>
      <c r="AY217" s="319">
        <f t="shared" si="31"/>
        <v>6856.81</v>
      </c>
      <c r="AZ217" s="319">
        <f t="shared" si="31"/>
        <v>6856.81</v>
      </c>
      <c r="BA217" s="319">
        <f t="shared" si="31"/>
        <v>6856.81</v>
      </c>
      <c r="BB217" s="319">
        <f t="shared" si="30"/>
        <v>6856.81</v>
      </c>
      <c r="BC217" s="319">
        <f t="shared" si="30"/>
        <v>6856.81</v>
      </c>
      <c r="BD217" s="319">
        <f t="shared" si="30"/>
        <v>6856.81</v>
      </c>
      <c r="BE217" s="295">
        <f t="shared" si="35"/>
        <v>82281.719999999987</v>
      </c>
      <c r="BF217" s="319"/>
      <c r="BG217" s="319"/>
      <c r="BH217" s="319"/>
      <c r="BI217" s="319"/>
      <c r="BJ217" s="319"/>
      <c r="BK217" s="319"/>
      <c r="BL217" s="319"/>
      <c r="BM217" s="319"/>
      <c r="BN217" s="319"/>
      <c r="BO217" s="319"/>
      <c r="BP217" s="319"/>
      <c r="BQ217" s="319"/>
      <c r="BR217" s="319"/>
      <c r="BS217" s="319"/>
      <c r="BT217" s="319"/>
      <c r="BU217" s="319"/>
      <c r="BV217" s="319"/>
      <c r="BW217" s="319"/>
      <c r="BX217" s="319"/>
      <c r="BY217" s="319"/>
      <c r="BZ217" s="319"/>
      <c r="CA217" s="319"/>
      <c r="CB217" s="319"/>
      <c r="CC217" s="319"/>
      <c r="CD217" s="319"/>
      <c r="CE217" s="319"/>
    </row>
    <row r="218" spans="1:83" x14ac:dyDescent="0.3">
      <c r="A218" s="313" t="s">
        <v>616</v>
      </c>
      <c r="B218" s="304">
        <v>0.04</v>
      </c>
      <c r="C218" s="304">
        <v>4.4499999999999998E-2</v>
      </c>
      <c r="D218" s="348">
        <v>4.07E-2</v>
      </c>
      <c r="E218" s="295">
        <v>1987208.52</v>
      </c>
      <c r="F218" s="295">
        <v>1987208.52</v>
      </c>
      <c r="G218" s="295">
        <v>1987208.52</v>
      </c>
      <c r="H218" s="295">
        <v>1987208.52</v>
      </c>
      <c r="I218" s="295">
        <v>1987208.52</v>
      </c>
      <c r="J218" s="295">
        <v>1987208.52</v>
      </c>
      <c r="K218" s="295">
        <v>1987208.52</v>
      </c>
      <c r="L218" s="295">
        <v>1987208.52</v>
      </c>
      <c r="M218" s="295">
        <v>1987208.52</v>
      </c>
      <c r="N218" s="295">
        <v>1987208.52</v>
      </c>
      <c r="O218" s="295">
        <v>1987208.52</v>
      </c>
      <c r="P218" s="295">
        <v>1987208.52</v>
      </c>
      <c r="Q218" s="295">
        <f t="shared" si="32"/>
        <v>23846502.239999998</v>
      </c>
      <c r="R218" s="295">
        <v>1987208.52</v>
      </c>
      <c r="S218" s="295">
        <v>1987208.52</v>
      </c>
      <c r="T218" s="295">
        <v>1987208.52</v>
      </c>
      <c r="U218" s="295">
        <v>1987208.52</v>
      </c>
      <c r="V218" s="295">
        <v>1987208.52</v>
      </c>
      <c r="W218" s="295">
        <v>1987208.52</v>
      </c>
      <c r="X218" s="295">
        <v>1987208.52</v>
      </c>
      <c r="Y218" s="295">
        <v>1987208.52</v>
      </c>
      <c r="Z218" s="295">
        <v>1987208.52</v>
      </c>
      <c r="AA218" s="295">
        <v>1987208.52</v>
      </c>
      <c r="AB218" s="295">
        <v>1987208.52</v>
      </c>
      <c r="AC218" s="295">
        <v>1987208.52</v>
      </c>
      <c r="AD218" s="295">
        <f t="shared" si="33"/>
        <v>23846502.239999998</v>
      </c>
      <c r="AE218" s="295"/>
      <c r="AF218" s="319">
        <v>6624.03</v>
      </c>
      <c r="AG218" s="319">
        <v>6624.03</v>
      </c>
      <c r="AH218" s="319">
        <v>6624.03</v>
      </c>
      <c r="AI218" s="319">
        <v>6624.03</v>
      </c>
      <c r="AJ218" s="319">
        <v>6624.03</v>
      </c>
      <c r="AK218" s="319">
        <v>6624.03</v>
      </c>
      <c r="AL218" s="319">
        <f t="shared" si="29"/>
        <v>6624.03</v>
      </c>
      <c r="AM218" s="319">
        <f t="shared" si="29"/>
        <v>6624.03</v>
      </c>
      <c r="AN218" s="319">
        <f t="shared" si="29"/>
        <v>6624.03</v>
      </c>
      <c r="AO218" s="319">
        <f t="shared" si="29"/>
        <v>6624.03</v>
      </c>
      <c r="AP218" s="319">
        <f t="shared" si="29"/>
        <v>6624.03</v>
      </c>
      <c r="AQ218" s="319">
        <f t="shared" si="29"/>
        <v>6624.03</v>
      </c>
      <c r="AR218" s="295">
        <f t="shared" si="34"/>
        <v>79488.36</v>
      </c>
      <c r="AS218" s="319">
        <f t="shared" si="31"/>
        <v>6739.95</v>
      </c>
      <c r="AT218" s="319">
        <f t="shared" si="31"/>
        <v>6739.95</v>
      </c>
      <c r="AU218" s="319">
        <f t="shared" si="31"/>
        <v>6739.95</v>
      </c>
      <c r="AV218" s="319">
        <f t="shared" ref="AV218:BD257" si="36">ROUND(U218*$D218/12,2)</f>
        <v>6739.95</v>
      </c>
      <c r="AW218" s="319">
        <f t="shared" si="36"/>
        <v>6739.95</v>
      </c>
      <c r="AX218" s="319">
        <f t="shared" si="36"/>
        <v>6739.95</v>
      </c>
      <c r="AY218" s="319">
        <f t="shared" si="36"/>
        <v>6739.95</v>
      </c>
      <c r="AZ218" s="319">
        <f t="shared" si="36"/>
        <v>6739.95</v>
      </c>
      <c r="BA218" s="319">
        <f t="shared" si="36"/>
        <v>6739.95</v>
      </c>
      <c r="BB218" s="319">
        <f t="shared" si="30"/>
        <v>6739.95</v>
      </c>
      <c r="BC218" s="319">
        <f t="shared" si="30"/>
        <v>6739.95</v>
      </c>
      <c r="BD218" s="319">
        <f t="shared" si="30"/>
        <v>6739.95</v>
      </c>
      <c r="BE218" s="295">
        <f t="shared" si="35"/>
        <v>80879.39999999998</v>
      </c>
      <c r="BF218" s="319"/>
      <c r="BG218" s="319"/>
      <c r="BH218" s="319"/>
      <c r="BI218" s="319"/>
      <c r="BJ218" s="319"/>
      <c r="BK218" s="319"/>
      <c r="BL218" s="319"/>
      <c r="BM218" s="319"/>
      <c r="BN218" s="319"/>
      <c r="BO218" s="319"/>
      <c r="BP218" s="319"/>
      <c r="BQ218" s="319"/>
      <c r="BR218" s="319"/>
      <c r="BS218" s="319"/>
      <c r="BT218" s="319"/>
      <c r="BU218" s="319"/>
      <c r="BV218" s="319"/>
      <c r="BW218" s="319"/>
      <c r="BX218" s="319"/>
      <c r="BY218" s="319"/>
      <c r="BZ218" s="319"/>
      <c r="CA218" s="319"/>
      <c r="CB218" s="319"/>
      <c r="CC218" s="319"/>
      <c r="CD218" s="319"/>
      <c r="CE218" s="319"/>
    </row>
    <row r="219" spans="1:83" x14ac:dyDescent="0.3">
      <c r="A219" s="313" t="s">
        <v>617</v>
      </c>
      <c r="B219" s="304">
        <v>4.0300000000000002E-2</v>
      </c>
      <c r="C219" s="304">
        <v>5.8400000000000001E-2</v>
      </c>
      <c r="D219" s="348">
        <v>5.2999999999999999E-2</v>
      </c>
      <c r="E219" s="295">
        <v>3326335.69</v>
      </c>
      <c r="F219" s="295">
        <v>3326335.69</v>
      </c>
      <c r="G219" s="295">
        <v>3326335.69</v>
      </c>
      <c r="H219" s="295">
        <v>3326335.69</v>
      </c>
      <c r="I219" s="295">
        <v>3326335.69</v>
      </c>
      <c r="J219" s="295">
        <v>3326335.69</v>
      </c>
      <c r="K219" s="295">
        <v>3326335.69</v>
      </c>
      <c r="L219" s="295">
        <v>3326335.69</v>
      </c>
      <c r="M219" s="295">
        <v>3326335.69</v>
      </c>
      <c r="N219" s="295">
        <v>3326335.69</v>
      </c>
      <c r="O219" s="295">
        <v>3326335.69</v>
      </c>
      <c r="P219" s="295">
        <v>3326335.69</v>
      </c>
      <c r="Q219" s="295">
        <f t="shared" si="32"/>
        <v>39916028.280000001</v>
      </c>
      <c r="R219" s="295">
        <v>3326335.69</v>
      </c>
      <c r="S219" s="295">
        <v>3326335.69</v>
      </c>
      <c r="T219" s="295">
        <v>3326335.69</v>
      </c>
      <c r="U219" s="295">
        <v>3326335.69</v>
      </c>
      <c r="V219" s="295">
        <v>3326335.69</v>
      </c>
      <c r="W219" s="295">
        <v>3326335.69</v>
      </c>
      <c r="X219" s="295">
        <v>3326335.69</v>
      </c>
      <c r="Y219" s="295">
        <v>3326335.69</v>
      </c>
      <c r="Z219" s="295">
        <v>3326335.69</v>
      </c>
      <c r="AA219" s="295">
        <v>3326335.69</v>
      </c>
      <c r="AB219" s="295">
        <v>3326335.69</v>
      </c>
      <c r="AC219" s="295">
        <v>3326335.69</v>
      </c>
      <c r="AD219" s="295">
        <f t="shared" si="33"/>
        <v>39916028.280000001</v>
      </c>
      <c r="AE219" s="295"/>
      <c r="AF219" s="319">
        <v>11170.95</v>
      </c>
      <c r="AG219" s="319">
        <v>11170.95</v>
      </c>
      <c r="AH219" s="319">
        <v>11170.95</v>
      </c>
      <c r="AI219" s="319">
        <v>11170.95</v>
      </c>
      <c r="AJ219" s="319">
        <v>11170.95</v>
      </c>
      <c r="AK219" s="319">
        <v>11170.95</v>
      </c>
      <c r="AL219" s="319">
        <f t="shared" ref="AL219:AQ261" si="37">ROUND(K219*$B219/12,2)</f>
        <v>11170.94</v>
      </c>
      <c r="AM219" s="319">
        <f t="shared" si="37"/>
        <v>11170.94</v>
      </c>
      <c r="AN219" s="319">
        <f t="shared" si="37"/>
        <v>11170.94</v>
      </c>
      <c r="AO219" s="319">
        <f t="shared" si="37"/>
        <v>11170.94</v>
      </c>
      <c r="AP219" s="319">
        <f t="shared" si="37"/>
        <v>11170.94</v>
      </c>
      <c r="AQ219" s="319">
        <f t="shared" si="37"/>
        <v>11170.94</v>
      </c>
      <c r="AR219" s="295">
        <f t="shared" si="34"/>
        <v>134051.34</v>
      </c>
      <c r="AS219" s="319">
        <f t="shared" ref="AS219:BA273" si="38">ROUND(R219*$D219/12,2)</f>
        <v>14691.32</v>
      </c>
      <c r="AT219" s="319">
        <f t="shared" si="38"/>
        <v>14691.32</v>
      </c>
      <c r="AU219" s="319">
        <f t="shared" si="38"/>
        <v>14691.32</v>
      </c>
      <c r="AV219" s="319">
        <f t="shared" si="36"/>
        <v>14691.32</v>
      </c>
      <c r="AW219" s="319">
        <f t="shared" si="36"/>
        <v>14691.32</v>
      </c>
      <c r="AX219" s="319">
        <f t="shared" si="36"/>
        <v>14691.32</v>
      </c>
      <c r="AY219" s="319">
        <f t="shared" si="36"/>
        <v>14691.32</v>
      </c>
      <c r="AZ219" s="319">
        <f t="shared" si="36"/>
        <v>14691.32</v>
      </c>
      <c r="BA219" s="319">
        <f t="shared" si="36"/>
        <v>14691.32</v>
      </c>
      <c r="BB219" s="319">
        <f t="shared" si="30"/>
        <v>14691.32</v>
      </c>
      <c r="BC219" s="319">
        <f t="shared" si="30"/>
        <v>14691.32</v>
      </c>
      <c r="BD219" s="319">
        <f t="shared" si="30"/>
        <v>14691.32</v>
      </c>
      <c r="BE219" s="295">
        <f t="shared" si="35"/>
        <v>176295.84000000005</v>
      </c>
      <c r="BF219" s="319"/>
      <c r="BG219" s="319"/>
      <c r="BH219" s="319"/>
      <c r="BI219" s="319"/>
      <c r="BJ219" s="319"/>
      <c r="BK219" s="319"/>
      <c r="BL219" s="319"/>
      <c r="BM219" s="319"/>
      <c r="BN219" s="319"/>
      <c r="BO219" s="319"/>
      <c r="BP219" s="319"/>
      <c r="BQ219" s="319"/>
      <c r="BR219" s="319"/>
      <c r="BS219" s="319"/>
      <c r="BT219" s="319"/>
      <c r="BU219" s="319"/>
      <c r="BV219" s="319"/>
      <c r="BW219" s="319"/>
      <c r="BX219" s="319"/>
      <c r="BY219" s="319"/>
      <c r="BZ219" s="319"/>
      <c r="CA219" s="319"/>
      <c r="CB219" s="319"/>
      <c r="CC219" s="319"/>
      <c r="CD219" s="319"/>
      <c r="CE219" s="319"/>
    </row>
    <row r="220" spans="1:83" x14ac:dyDescent="0.3">
      <c r="A220" s="313" t="s">
        <v>618</v>
      </c>
      <c r="B220" s="304">
        <v>3.0200000000000001E-2</v>
      </c>
      <c r="C220" s="304">
        <v>3.6400000000000002E-2</v>
      </c>
      <c r="D220" s="348">
        <v>3.3000000000000002E-2</v>
      </c>
      <c r="E220" s="295">
        <v>4707156.4800000004</v>
      </c>
      <c r="F220" s="295">
        <v>4707156.4800000004</v>
      </c>
      <c r="G220" s="295">
        <v>4707156.4800000004</v>
      </c>
      <c r="H220" s="295">
        <v>4707156.4800000004</v>
      </c>
      <c r="I220" s="295">
        <v>4707156.4800000004</v>
      </c>
      <c r="J220" s="295">
        <v>4707156.4800000004</v>
      </c>
      <c r="K220" s="295">
        <v>4707156.4800000004</v>
      </c>
      <c r="L220" s="295">
        <v>4707156.4800000004</v>
      </c>
      <c r="M220" s="295">
        <v>4707156.4800000004</v>
      </c>
      <c r="N220" s="295">
        <v>4707156.4800000004</v>
      </c>
      <c r="O220" s="295">
        <v>4707156.4800000004</v>
      </c>
      <c r="P220" s="295">
        <v>4707156.4800000004</v>
      </c>
      <c r="Q220" s="295">
        <f t="shared" si="32"/>
        <v>56485877.76000002</v>
      </c>
      <c r="R220" s="295">
        <v>4707156.4800000004</v>
      </c>
      <c r="S220" s="295">
        <v>4707156.4800000004</v>
      </c>
      <c r="T220" s="295">
        <v>4707156.4800000004</v>
      </c>
      <c r="U220" s="295">
        <v>4707156.4800000004</v>
      </c>
      <c r="V220" s="295">
        <v>4707156.4800000004</v>
      </c>
      <c r="W220" s="295">
        <v>4707156.4800000004</v>
      </c>
      <c r="X220" s="295">
        <v>4707156.4800000004</v>
      </c>
      <c r="Y220" s="295">
        <v>4707156.4800000004</v>
      </c>
      <c r="Z220" s="295">
        <v>4707156.4800000004</v>
      </c>
      <c r="AA220" s="295">
        <v>4707156.4800000004</v>
      </c>
      <c r="AB220" s="295">
        <v>4707156.4800000004</v>
      </c>
      <c r="AC220" s="295">
        <v>4707156.4800000004</v>
      </c>
      <c r="AD220" s="295">
        <f t="shared" si="33"/>
        <v>56485877.76000002</v>
      </c>
      <c r="AE220" s="295"/>
      <c r="AF220" s="319">
        <v>11846.35</v>
      </c>
      <c r="AG220" s="319">
        <v>11846.35</v>
      </c>
      <c r="AH220" s="319">
        <v>11846.35</v>
      </c>
      <c r="AI220" s="319">
        <v>11846.35</v>
      </c>
      <c r="AJ220" s="319">
        <v>11846.35</v>
      </c>
      <c r="AK220" s="319">
        <v>11846.35</v>
      </c>
      <c r="AL220" s="319">
        <f t="shared" si="37"/>
        <v>11846.34</v>
      </c>
      <c r="AM220" s="319">
        <f t="shared" si="37"/>
        <v>11846.34</v>
      </c>
      <c r="AN220" s="319">
        <f t="shared" si="37"/>
        <v>11846.34</v>
      </c>
      <c r="AO220" s="319">
        <f t="shared" si="37"/>
        <v>11846.34</v>
      </c>
      <c r="AP220" s="319">
        <f t="shared" si="37"/>
        <v>11846.34</v>
      </c>
      <c r="AQ220" s="319">
        <f t="shared" si="37"/>
        <v>11846.34</v>
      </c>
      <c r="AR220" s="295">
        <f t="shared" si="34"/>
        <v>142156.13999999998</v>
      </c>
      <c r="AS220" s="319">
        <f t="shared" si="38"/>
        <v>12944.68</v>
      </c>
      <c r="AT220" s="319">
        <f t="shared" si="38"/>
        <v>12944.68</v>
      </c>
      <c r="AU220" s="319">
        <f t="shared" si="38"/>
        <v>12944.68</v>
      </c>
      <c r="AV220" s="319">
        <f t="shared" si="36"/>
        <v>12944.68</v>
      </c>
      <c r="AW220" s="319">
        <f t="shared" si="36"/>
        <v>12944.68</v>
      </c>
      <c r="AX220" s="319">
        <f t="shared" si="36"/>
        <v>12944.68</v>
      </c>
      <c r="AY220" s="319">
        <f t="shared" si="36"/>
        <v>12944.68</v>
      </c>
      <c r="AZ220" s="319">
        <f t="shared" si="36"/>
        <v>12944.68</v>
      </c>
      <c r="BA220" s="319">
        <f t="shared" si="36"/>
        <v>12944.68</v>
      </c>
      <c r="BB220" s="319">
        <f t="shared" si="30"/>
        <v>12944.68</v>
      </c>
      <c r="BC220" s="319">
        <f t="shared" si="30"/>
        <v>12944.68</v>
      </c>
      <c r="BD220" s="319">
        <f t="shared" si="30"/>
        <v>12944.68</v>
      </c>
      <c r="BE220" s="295">
        <f t="shared" si="35"/>
        <v>155336.15999999997</v>
      </c>
      <c r="BF220" s="319"/>
      <c r="BG220" s="319"/>
      <c r="BH220" s="319"/>
      <c r="BI220" s="319"/>
      <c r="BJ220" s="319"/>
      <c r="BK220" s="319"/>
      <c r="BL220" s="319"/>
      <c r="BM220" s="319"/>
      <c r="BN220" s="319"/>
      <c r="BO220" s="319"/>
      <c r="BP220" s="319"/>
      <c r="BQ220" s="319"/>
      <c r="BR220" s="319"/>
      <c r="BS220" s="319"/>
      <c r="BT220" s="319"/>
      <c r="BU220" s="319"/>
      <c r="BV220" s="319"/>
      <c r="BW220" s="319"/>
      <c r="BX220" s="319"/>
      <c r="BY220" s="319"/>
      <c r="BZ220" s="319"/>
      <c r="CA220" s="319"/>
      <c r="CB220" s="319"/>
      <c r="CC220" s="319"/>
      <c r="CD220" s="319"/>
      <c r="CE220" s="319"/>
    </row>
    <row r="221" spans="1:83" x14ac:dyDescent="0.3">
      <c r="A221" s="313" t="s">
        <v>619</v>
      </c>
      <c r="B221" s="304">
        <v>4.36E-2</v>
      </c>
      <c r="C221" s="304">
        <v>4.36E-2</v>
      </c>
      <c r="D221" s="304">
        <v>4.36E-2</v>
      </c>
      <c r="E221" s="295">
        <v>0</v>
      </c>
      <c r="F221" s="295">
        <v>0</v>
      </c>
      <c r="G221" s="295">
        <v>0</v>
      </c>
      <c r="H221" s="295">
        <v>331633.46000000002</v>
      </c>
      <c r="I221" s="295">
        <v>664130.12</v>
      </c>
      <c r="J221" s="295">
        <v>665639.18999999994</v>
      </c>
      <c r="K221" s="295">
        <v>735858.56499999994</v>
      </c>
      <c r="L221" s="295">
        <v>872357.07</v>
      </c>
      <c r="M221" s="295">
        <v>1006207.07</v>
      </c>
      <c r="N221" s="295">
        <v>1329487.7249999999</v>
      </c>
      <c r="O221" s="295">
        <v>1585843.38</v>
      </c>
      <c r="P221" s="295">
        <v>1585843.38</v>
      </c>
      <c r="Q221" s="295">
        <f t="shared" si="32"/>
        <v>8776999.959999999</v>
      </c>
      <c r="R221" s="295">
        <v>1585843.38</v>
      </c>
      <c r="S221" s="295">
        <v>1585843.38</v>
      </c>
      <c r="T221" s="295">
        <v>1585843.38</v>
      </c>
      <c r="U221" s="295">
        <v>1585843.38</v>
      </c>
      <c r="V221" s="295">
        <v>1585843.38</v>
      </c>
      <c r="W221" s="295">
        <v>2335843.38</v>
      </c>
      <c r="X221" s="295">
        <v>3085843.38</v>
      </c>
      <c r="Y221" s="295">
        <v>3085843.38</v>
      </c>
      <c r="Z221" s="295">
        <v>3085843.38</v>
      </c>
      <c r="AA221" s="295">
        <v>3085843.38</v>
      </c>
      <c r="AB221" s="295">
        <v>3085843.38</v>
      </c>
      <c r="AC221" s="295">
        <v>3085843.38</v>
      </c>
      <c r="AD221" s="295">
        <f t="shared" si="33"/>
        <v>28780120.559999995</v>
      </c>
      <c r="AE221" s="295"/>
      <c r="AF221" s="319">
        <v>0</v>
      </c>
      <c r="AG221" s="319">
        <v>0</v>
      </c>
      <c r="AH221" s="319">
        <v>0</v>
      </c>
      <c r="AI221" s="319">
        <v>1204.94</v>
      </c>
      <c r="AJ221" s="319">
        <v>2413</v>
      </c>
      <c r="AK221" s="319">
        <v>2418.4899999999998</v>
      </c>
      <c r="AL221" s="319">
        <f t="shared" si="37"/>
        <v>2673.62</v>
      </c>
      <c r="AM221" s="319">
        <f t="shared" si="37"/>
        <v>3169.56</v>
      </c>
      <c r="AN221" s="319">
        <f t="shared" si="37"/>
        <v>3655.89</v>
      </c>
      <c r="AO221" s="319">
        <f t="shared" si="37"/>
        <v>4830.47</v>
      </c>
      <c r="AP221" s="319">
        <f t="shared" si="37"/>
        <v>5761.9</v>
      </c>
      <c r="AQ221" s="319">
        <f t="shared" si="37"/>
        <v>5761.9</v>
      </c>
      <c r="AR221" s="295">
        <f t="shared" si="34"/>
        <v>31889.769999999997</v>
      </c>
      <c r="AS221" s="319">
        <f t="shared" si="38"/>
        <v>5761.9</v>
      </c>
      <c r="AT221" s="319">
        <f t="shared" si="38"/>
        <v>5761.9</v>
      </c>
      <c r="AU221" s="319">
        <f t="shared" si="38"/>
        <v>5761.9</v>
      </c>
      <c r="AV221" s="319">
        <f t="shared" si="36"/>
        <v>5761.9</v>
      </c>
      <c r="AW221" s="319">
        <f t="shared" si="36"/>
        <v>5761.9</v>
      </c>
      <c r="AX221" s="319">
        <f t="shared" si="36"/>
        <v>8486.9</v>
      </c>
      <c r="AY221" s="319">
        <f t="shared" si="36"/>
        <v>11211.9</v>
      </c>
      <c r="AZ221" s="319">
        <f t="shared" si="36"/>
        <v>11211.9</v>
      </c>
      <c r="BA221" s="319">
        <f t="shared" si="36"/>
        <v>11211.9</v>
      </c>
      <c r="BB221" s="319">
        <f t="shared" si="30"/>
        <v>11211.9</v>
      </c>
      <c r="BC221" s="319">
        <f t="shared" si="30"/>
        <v>11211.9</v>
      </c>
      <c r="BD221" s="319">
        <f t="shared" si="30"/>
        <v>11211.9</v>
      </c>
      <c r="BE221" s="295">
        <f t="shared" si="35"/>
        <v>104567.79999999999</v>
      </c>
      <c r="BF221" s="319"/>
      <c r="BG221" s="319"/>
      <c r="BH221" s="319"/>
      <c r="BI221" s="319"/>
      <c r="BJ221" s="319"/>
      <c r="BK221" s="319"/>
      <c r="BL221" s="319"/>
      <c r="BM221" s="319"/>
      <c r="BN221" s="319"/>
      <c r="BO221" s="319"/>
      <c r="BP221" s="319"/>
      <c r="BQ221" s="319"/>
      <c r="BR221" s="319"/>
      <c r="BS221" s="319"/>
      <c r="BT221" s="319"/>
      <c r="BU221" s="319"/>
      <c r="BV221" s="319"/>
      <c r="BW221" s="319"/>
      <c r="BX221" s="319"/>
      <c r="BY221" s="319"/>
      <c r="BZ221" s="319"/>
      <c r="CA221" s="319"/>
      <c r="CB221" s="319"/>
      <c r="CC221" s="319"/>
      <c r="CD221" s="319"/>
      <c r="CE221" s="319"/>
    </row>
    <row r="222" spans="1:83" x14ac:dyDescent="0.3">
      <c r="A222" s="313" t="s">
        <v>620</v>
      </c>
      <c r="B222" s="304">
        <v>7.6600000000000001E-2</v>
      </c>
      <c r="C222" s="304">
        <v>0.22159999999999999</v>
      </c>
      <c r="D222" s="348">
        <v>0.2011</v>
      </c>
      <c r="E222" s="295">
        <v>816263.41</v>
      </c>
      <c r="F222" s="295">
        <v>816263.41</v>
      </c>
      <c r="G222" s="295">
        <v>816263.41</v>
      </c>
      <c r="H222" s="295">
        <v>816263.41</v>
      </c>
      <c r="I222" s="295">
        <v>816263.41</v>
      </c>
      <c r="J222" s="295">
        <v>816263.41</v>
      </c>
      <c r="K222" s="295">
        <v>816263.41</v>
      </c>
      <c r="L222" s="295">
        <v>816263.41</v>
      </c>
      <c r="M222" s="295">
        <v>816263.41</v>
      </c>
      <c r="N222" s="295">
        <v>816263.41</v>
      </c>
      <c r="O222" s="295">
        <v>816263.41</v>
      </c>
      <c r="P222" s="295">
        <v>816263.41</v>
      </c>
      <c r="Q222" s="295">
        <f t="shared" si="32"/>
        <v>9795160.9199999999</v>
      </c>
      <c r="R222" s="295">
        <v>816263.41</v>
      </c>
      <c r="S222" s="295">
        <v>816263.41</v>
      </c>
      <c r="T222" s="295">
        <v>816263.41</v>
      </c>
      <c r="U222" s="295">
        <v>816263.41</v>
      </c>
      <c r="V222" s="295">
        <v>816263.41</v>
      </c>
      <c r="W222" s="295">
        <v>816263.41</v>
      </c>
      <c r="X222" s="295">
        <v>816263.41</v>
      </c>
      <c r="Y222" s="295">
        <v>816263.41</v>
      </c>
      <c r="Z222" s="295">
        <v>816263.41</v>
      </c>
      <c r="AA222" s="295">
        <v>816263.41</v>
      </c>
      <c r="AB222" s="295">
        <v>816263.41</v>
      </c>
      <c r="AC222" s="295">
        <v>816263.41</v>
      </c>
      <c r="AD222" s="295">
        <f t="shared" si="33"/>
        <v>9795160.9199999999</v>
      </c>
      <c r="AE222" s="295"/>
      <c r="AF222" s="319">
        <v>5210.4799999999996</v>
      </c>
      <c r="AG222" s="319">
        <v>5210.4799999999996</v>
      </c>
      <c r="AH222" s="319">
        <v>5210.4799999999996</v>
      </c>
      <c r="AI222" s="319">
        <v>5210.4799999999996</v>
      </c>
      <c r="AJ222" s="319">
        <v>5210.4799999999996</v>
      </c>
      <c r="AK222" s="319">
        <v>5210.4799999999996</v>
      </c>
      <c r="AL222" s="319">
        <f t="shared" si="37"/>
        <v>5210.4799999999996</v>
      </c>
      <c r="AM222" s="319">
        <f t="shared" si="37"/>
        <v>5210.4799999999996</v>
      </c>
      <c r="AN222" s="319">
        <f t="shared" si="37"/>
        <v>5210.4799999999996</v>
      </c>
      <c r="AO222" s="319">
        <f t="shared" si="37"/>
        <v>5210.4799999999996</v>
      </c>
      <c r="AP222" s="319">
        <f t="shared" si="37"/>
        <v>5210.4799999999996</v>
      </c>
      <c r="AQ222" s="319">
        <f t="shared" si="37"/>
        <v>5210.4799999999996</v>
      </c>
      <c r="AR222" s="295">
        <f t="shared" si="34"/>
        <v>62525.75999999998</v>
      </c>
      <c r="AS222" s="319">
        <f t="shared" si="38"/>
        <v>13679.21</v>
      </c>
      <c r="AT222" s="319">
        <f t="shared" si="38"/>
        <v>13679.21</v>
      </c>
      <c r="AU222" s="319">
        <f t="shared" si="38"/>
        <v>13679.21</v>
      </c>
      <c r="AV222" s="319">
        <f t="shared" si="36"/>
        <v>13679.21</v>
      </c>
      <c r="AW222" s="319">
        <f t="shared" si="36"/>
        <v>13679.21</v>
      </c>
      <c r="AX222" s="319">
        <f t="shared" si="36"/>
        <v>13679.21</v>
      </c>
      <c r="AY222" s="319">
        <f t="shared" si="36"/>
        <v>13679.21</v>
      </c>
      <c r="AZ222" s="319">
        <f t="shared" si="36"/>
        <v>13679.21</v>
      </c>
      <c r="BA222" s="319">
        <f t="shared" si="36"/>
        <v>13679.21</v>
      </c>
      <c r="BB222" s="319">
        <f t="shared" si="30"/>
        <v>13679.21</v>
      </c>
      <c r="BC222" s="319">
        <f t="shared" si="30"/>
        <v>13679.21</v>
      </c>
      <c r="BD222" s="319">
        <f t="shared" si="30"/>
        <v>13679.21</v>
      </c>
      <c r="BE222" s="295">
        <f t="shared" si="35"/>
        <v>164150.51999999993</v>
      </c>
      <c r="BF222" s="319"/>
      <c r="BG222" s="319"/>
      <c r="BH222" s="319"/>
      <c r="BI222" s="319"/>
      <c r="BJ222" s="319"/>
      <c r="BK222" s="319"/>
      <c r="BL222" s="319"/>
      <c r="BM222" s="319"/>
      <c r="BN222" s="319"/>
      <c r="BO222" s="319"/>
      <c r="BP222" s="319"/>
      <c r="BQ222" s="319"/>
      <c r="BR222" s="319"/>
      <c r="BS222" s="319"/>
      <c r="BT222" s="319"/>
      <c r="BU222" s="319"/>
      <c r="BV222" s="319"/>
      <c r="BW222" s="319"/>
      <c r="BX222" s="319"/>
      <c r="BY222" s="319"/>
      <c r="BZ222" s="319"/>
      <c r="CA222" s="319"/>
      <c r="CB222" s="319"/>
      <c r="CC222" s="319"/>
      <c r="CD222" s="319"/>
      <c r="CE222" s="319"/>
    </row>
    <row r="223" spans="1:83" x14ac:dyDescent="0.3">
      <c r="A223" s="313" t="s">
        <v>621</v>
      </c>
      <c r="B223" s="304">
        <v>3.6199999999999996E-2</v>
      </c>
      <c r="C223" s="304">
        <v>4.0099999999999997E-2</v>
      </c>
      <c r="D223" s="348">
        <v>3.7400000000000003E-2</v>
      </c>
      <c r="E223" s="295">
        <v>2499650.62</v>
      </c>
      <c r="F223" s="295">
        <v>2499650.62</v>
      </c>
      <c r="G223" s="295">
        <v>2499650.62</v>
      </c>
      <c r="H223" s="295">
        <v>2499650.62</v>
      </c>
      <c r="I223" s="295">
        <v>2499650.62</v>
      </c>
      <c r="J223" s="295">
        <v>2499650.62</v>
      </c>
      <c r="K223" s="295">
        <v>2499650.62</v>
      </c>
      <c r="L223" s="295">
        <v>2499650.62</v>
      </c>
      <c r="M223" s="295">
        <v>2499650.62</v>
      </c>
      <c r="N223" s="295">
        <v>2499650.62</v>
      </c>
      <c r="O223" s="295">
        <v>2499650.62</v>
      </c>
      <c r="P223" s="295">
        <v>2499650.62</v>
      </c>
      <c r="Q223" s="295">
        <f t="shared" si="32"/>
        <v>29995807.440000009</v>
      </c>
      <c r="R223" s="295">
        <v>2499650.62</v>
      </c>
      <c r="S223" s="295">
        <v>2499650.62</v>
      </c>
      <c r="T223" s="295">
        <v>2499650.62</v>
      </c>
      <c r="U223" s="295">
        <v>2499650.62</v>
      </c>
      <c r="V223" s="295">
        <v>2499650.62</v>
      </c>
      <c r="W223" s="295">
        <v>2499650.62</v>
      </c>
      <c r="X223" s="295">
        <v>2499650.62</v>
      </c>
      <c r="Y223" s="295">
        <v>2499650.62</v>
      </c>
      <c r="Z223" s="295">
        <v>2499650.62</v>
      </c>
      <c r="AA223" s="295">
        <v>2499650.62</v>
      </c>
      <c r="AB223" s="295">
        <v>2499650.62</v>
      </c>
      <c r="AC223" s="295">
        <v>2499650.62</v>
      </c>
      <c r="AD223" s="295">
        <f t="shared" si="33"/>
        <v>29995807.440000009</v>
      </c>
      <c r="AE223" s="295"/>
      <c r="AF223" s="319">
        <v>7540.6100000000006</v>
      </c>
      <c r="AG223" s="319">
        <v>7540.6100000000006</v>
      </c>
      <c r="AH223" s="319">
        <v>7540.6100000000006</v>
      </c>
      <c r="AI223" s="319">
        <v>7540.6100000000006</v>
      </c>
      <c r="AJ223" s="319">
        <v>7540.6100000000006</v>
      </c>
      <c r="AK223" s="319">
        <v>7540.6100000000006</v>
      </c>
      <c r="AL223" s="319">
        <f t="shared" si="37"/>
        <v>7540.61</v>
      </c>
      <c r="AM223" s="319">
        <f t="shared" si="37"/>
        <v>7540.61</v>
      </c>
      <c r="AN223" s="319">
        <f t="shared" si="37"/>
        <v>7540.61</v>
      </c>
      <c r="AO223" s="319">
        <f t="shared" si="37"/>
        <v>7540.61</v>
      </c>
      <c r="AP223" s="319">
        <f t="shared" si="37"/>
        <v>7540.61</v>
      </c>
      <c r="AQ223" s="319">
        <f t="shared" si="37"/>
        <v>7540.61</v>
      </c>
      <c r="AR223" s="295">
        <f t="shared" si="34"/>
        <v>90487.32</v>
      </c>
      <c r="AS223" s="319">
        <f t="shared" si="38"/>
        <v>7790.58</v>
      </c>
      <c r="AT223" s="319">
        <f t="shared" si="38"/>
        <v>7790.58</v>
      </c>
      <c r="AU223" s="319">
        <f t="shared" si="38"/>
        <v>7790.58</v>
      </c>
      <c r="AV223" s="319">
        <f t="shared" si="36"/>
        <v>7790.58</v>
      </c>
      <c r="AW223" s="319">
        <f t="shared" si="36"/>
        <v>7790.58</v>
      </c>
      <c r="AX223" s="319">
        <f t="shared" si="36"/>
        <v>7790.58</v>
      </c>
      <c r="AY223" s="319">
        <f t="shared" si="36"/>
        <v>7790.58</v>
      </c>
      <c r="AZ223" s="319">
        <f t="shared" si="36"/>
        <v>7790.58</v>
      </c>
      <c r="BA223" s="319">
        <f t="shared" si="36"/>
        <v>7790.58</v>
      </c>
      <c r="BB223" s="319">
        <f t="shared" si="30"/>
        <v>7790.58</v>
      </c>
      <c r="BC223" s="319">
        <f t="shared" si="30"/>
        <v>7790.58</v>
      </c>
      <c r="BD223" s="319">
        <f t="shared" si="30"/>
        <v>7790.58</v>
      </c>
      <c r="BE223" s="295">
        <f t="shared" si="35"/>
        <v>93486.96</v>
      </c>
      <c r="BF223" s="319"/>
      <c r="BG223" s="319"/>
      <c r="BH223" s="319"/>
      <c r="BI223" s="319"/>
      <c r="BJ223" s="319"/>
      <c r="BK223" s="319"/>
      <c r="BL223" s="319"/>
      <c r="BM223" s="319"/>
      <c r="BN223" s="319"/>
      <c r="BO223" s="319"/>
      <c r="BP223" s="319"/>
      <c r="BQ223" s="319"/>
      <c r="BR223" s="319"/>
      <c r="BS223" s="319"/>
      <c r="BT223" s="319"/>
      <c r="BU223" s="319"/>
      <c r="BV223" s="319"/>
      <c r="BW223" s="319"/>
      <c r="BX223" s="319"/>
      <c r="BY223" s="319"/>
      <c r="BZ223" s="319"/>
      <c r="CA223" s="319"/>
      <c r="CB223" s="319"/>
      <c r="CC223" s="319"/>
      <c r="CD223" s="319"/>
      <c r="CE223" s="319"/>
    </row>
    <row r="224" spans="1:83" x14ac:dyDescent="0.3">
      <c r="A224" s="313" t="s">
        <v>622</v>
      </c>
      <c r="B224" s="304">
        <v>3.8299999999999994E-2</v>
      </c>
      <c r="C224" s="304">
        <v>4.0399999999999998E-2</v>
      </c>
      <c r="D224" s="348">
        <v>3.8100000000000002E-2</v>
      </c>
      <c r="E224" s="295">
        <v>7261076.0700000003</v>
      </c>
      <c r="F224" s="295">
        <v>7261076.0700000003</v>
      </c>
      <c r="G224" s="295">
        <v>7261076.0700000003</v>
      </c>
      <c r="H224" s="295">
        <v>7380282.3899999997</v>
      </c>
      <c r="I224" s="295">
        <v>7499488.7000000002</v>
      </c>
      <c r="J224" s="295">
        <v>7499488.7000000002</v>
      </c>
      <c r="K224" s="295">
        <v>7432994.4750000006</v>
      </c>
      <c r="L224" s="295">
        <v>7366500.25</v>
      </c>
      <c r="M224" s="295">
        <v>7366500.25</v>
      </c>
      <c r="N224" s="295">
        <v>7366500.25</v>
      </c>
      <c r="O224" s="295">
        <v>7366500.25</v>
      </c>
      <c r="P224" s="295">
        <v>7366500.25</v>
      </c>
      <c r="Q224" s="295">
        <f t="shared" si="32"/>
        <v>88427983.725000009</v>
      </c>
      <c r="R224" s="295">
        <v>7366500.25</v>
      </c>
      <c r="S224" s="295">
        <v>7366500.25</v>
      </c>
      <c r="T224" s="295">
        <v>7366500.25</v>
      </c>
      <c r="U224" s="295">
        <v>9317978.9949999992</v>
      </c>
      <c r="V224" s="295">
        <v>11269457.74</v>
      </c>
      <c r="W224" s="295">
        <v>11269457.74</v>
      </c>
      <c r="X224" s="295">
        <v>11269457.74</v>
      </c>
      <c r="Y224" s="295">
        <v>11269457.74</v>
      </c>
      <c r="Z224" s="295">
        <v>11269457.74</v>
      </c>
      <c r="AA224" s="295">
        <v>11269457.74</v>
      </c>
      <c r="AB224" s="295">
        <v>11269457.74</v>
      </c>
      <c r="AC224" s="295">
        <v>11269457.74</v>
      </c>
      <c r="AD224" s="295">
        <f t="shared" si="33"/>
        <v>121573141.66499998</v>
      </c>
      <c r="AE224" s="295"/>
      <c r="AF224" s="319">
        <v>23174.94</v>
      </c>
      <c r="AG224" s="319">
        <v>23174.94</v>
      </c>
      <c r="AH224" s="319">
        <v>23174.94</v>
      </c>
      <c r="AI224" s="319">
        <v>23555.41</v>
      </c>
      <c r="AJ224" s="319">
        <v>23935.86</v>
      </c>
      <c r="AK224" s="319">
        <v>23935.86</v>
      </c>
      <c r="AL224" s="319">
        <f t="shared" si="37"/>
        <v>23723.64</v>
      </c>
      <c r="AM224" s="319">
        <f t="shared" si="37"/>
        <v>23511.41</v>
      </c>
      <c r="AN224" s="319">
        <f t="shared" si="37"/>
        <v>23511.41</v>
      </c>
      <c r="AO224" s="319">
        <f t="shared" si="37"/>
        <v>23511.41</v>
      </c>
      <c r="AP224" s="319">
        <f t="shared" si="37"/>
        <v>23511.41</v>
      </c>
      <c r="AQ224" s="319">
        <f t="shared" si="37"/>
        <v>23511.41</v>
      </c>
      <c r="AR224" s="295">
        <f t="shared" si="34"/>
        <v>282232.64</v>
      </c>
      <c r="AS224" s="319">
        <f t="shared" si="38"/>
        <v>23388.639999999999</v>
      </c>
      <c r="AT224" s="319">
        <f t="shared" si="38"/>
        <v>23388.639999999999</v>
      </c>
      <c r="AU224" s="319">
        <f t="shared" si="38"/>
        <v>23388.639999999999</v>
      </c>
      <c r="AV224" s="319">
        <f t="shared" si="36"/>
        <v>29584.58</v>
      </c>
      <c r="AW224" s="319">
        <f t="shared" si="36"/>
        <v>35780.53</v>
      </c>
      <c r="AX224" s="319">
        <f t="shared" si="36"/>
        <v>35780.53</v>
      </c>
      <c r="AY224" s="319">
        <f t="shared" si="36"/>
        <v>35780.53</v>
      </c>
      <c r="AZ224" s="319">
        <f t="shared" si="36"/>
        <v>35780.53</v>
      </c>
      <c r="BA224" s="319">
        <f t="shared" si="36"/>
        <v>35780.53</v>
      </c>
      <c r="BB224" s="319">
        <f t="shared" si="30"/>
        <v>35780.53</v>
      </c>
      <c r="BC224" s="319">
        <f t="shared" si="30"/>
        <v>35780.53</v>
      </c>
      <c r="BD224" s="319">
        <f t="shared" si="30"/>
        <v>35780.53</v>
      </c>
      <c r="BE224" s="295">
        <f t="shared" si="35"/>
        <v>385994.74000000011</v>
      </c>
      <c r="BF224" s="319"/>
      <c r="BG224" s="319"/>
      <c r="BH224" s="319"/>
      <c r="BI224" s="319"/>
      <c r="BJ224" s="319"/>
      <c r="BK224" s="319"/>
      <c r="BL224" s="319"/>
      <c r="BM224" s="319"/>
      <c r="BN224" s="319"/>
      <c r="BO224" s="319"/>
      <c r="BP224" s="319"/>
      <c r="BQ224" s="319"/>
      <c r="BR224" s="319"/>
      <c r="BS224" s="319"/>
      <c r="BT224" s="319"/>
      <c r="BU224" s="319"/>
      <c r="BV224" s="319"/>
      <c r="BW224" s="319"/>
      <c r="BX224" s="319"/>
      <c r="BY224" s="319"/>
      <c r="BZ224" s="319"/>
      <c r="CA224" s="319"/>
      <c r="CB224" s="319"/>
      <c r="CC224" s="319"/>
      <c r="CD224" s="319"/>
      <c r="CE224" s="319"/>
    </row>
    <row r="225" spans="1:83" x14ac:dyDescent="0.3">
      <c r="A225" s="313" t="s">
        <v>623</v>
      </c>
      <c r="B225" s="304">
        <v>3.6899999999999995E-2</v>
      </c>
      <c r="C225" s="304">
        <v>4.1799999999999997E-2</v>
      </c>
      <c r="D225" s="348">
        <v>3.9300000000000002E-2</v>
      </c>
      <c r="E225" s="295">
        <v>1889943.86</v>
      </c>
      <c r="F225" s="295">
        <v>1929679.95</v>
      </c>
      <c r="G225" s="295">
        <v>1988137.96</v>
      </c>
      <c r="H225" s="295">
        <v>1919040.63</v>
      </c>
      <c r="I225" s="295">
        <v>1831221.37</v>
      </c>
      <c r="J225" s="295">
        <v>1831221.37</v>
      </c>
      <c r="K225" s="295">
        <v>1831221.37</v>
      </c>
      <c r="L225" s="295">
        <v>1831221.37</v>
      </c>
      <c r="M225" s="295">
        <v>1831221.37</v>
      </c>
      <c r="N225" s="295">
        <v>1831221.37</v>
      </c>
      <c r="O225" s="295">
        <v>1831221.37</v>
      </c>
      <c r="P225" s="295">
        <v>1831221.37</v>
      </c>
      <c r="Q225" s="295">
        <f t="shared" si="32"/>
        <v>22376573.360000007</v>
      </c>
      <c r="R225" s="295">
        <v>1831221.37</v>
      </c>
      <c r="S225" s="295">
        <v>1831221.37</v>
      </c>
      <c r="T225" s="295">
        <v>1831221.37</v>
      </c>
      <c r="U225" s="295">
        <v>1831221.37</v>
      </c>
      <c r="V225" s="295">
        <v>1831221.37</v>
      </c>
      <c r="W225" s="295">
        <v>1831221.37</v>
      </c>
      <c r="X225" s="295">
        <v>1831221.37</v>
      </c>
      <c r="Y225" s="295">
        <v>1831221.37</v>
      </c>
      <c r="Z225" s="295">
        <v>1831221.37</v>
      </c>
      <c r="AA225" s="295">
        <v>1831221.37</v>
      </c>
      <c r="AB225" s="295">
        <v>1831221.37</v>
      </c>
      <c r="AC225" s="295">
        <v>1831221.37</v>
      </c>
      <c r="AD225" s="295">
        <f t="shared" si="33"/>
        <v>21974656.440000009</v>
      </c>
      <c r="AE225" s="295"/>
      <c r="AF225" s="319">
        <v>5811.57</v>
      </c>
      <c r="AG225" s="319">
        <v>5933.77</v>
      </c>
      <c r="AH225" s="319">
        <v>6113.53</v>
      </c>
      <c r="AI225" s="319">
        <v>5901.05</v>
      </c>
      <c r="AJ225" s="319">
        <v>5631</v>
      </c>
      <c r="AK225" s="319">
        <v>5631</v>
      </c>
      <c r="AL225" s="319">
        <f t="shared" si="37"/>
        <v>5631.01</v>
      </c>
      <c r="AM225" s="319">
        <f t="shared" si="37"/>
        <v>5631.01</v>
      </c>
      <c r="AN225" s="319">
        <f t="shared" si="37"/>
        <v>5631.01</v>
      </c>
      <c r="AO225" s="319">
        <f t="shared" si="37"/>
        <v>5631.01</v>
      </c>
      <c r="AP225" s="319">
        <f t="shared" si="37"/>
        <v>5631.01</v>
      </c>
      <c r="AQ225" s="319">
        <f t="shared" si="37"/>
        <v>5631.01</v>
      </c>
      <c r="AR225" s="295">
        <f t="shared" si="34"/>
        <v>68807.98000000001</v>
      </c>
      <c r="AS225" s="319">
        <f t="shared" si="38"/>
        <v>5997.25</v>
      </c>
      <c r="AT225" s="319">
        <f t="shared" si="38"/>
        <v>5997.25</v>
      </c>
      <c r="AU225" s="319">
        <f t="shared" si="38"/>
        <v>5997.25</v>
      </c>
      <c r="AV225" s="319">
        <f t="shared" si="36"/>
        <v>5997.25</v>
      </c>
      <c r="AW225" s="319">
        <f t="shared" si="36"/>
        <v>5997.25</v>
      </c>
      <c r="AX225" s="319">
        <f t="shared" si="36"/>
        <v>5997.25</v>
      </c>
      <c r="AY225" s="319">
        <f t="shared" si="36"/>
        <v>5997.25</v>
      </c>
      <c r="AZ225" s="319">
        <f t="shared" si="36"/>
        <v>5997.25</v>
      </c>
      <c r="BA225" s="319">
        <f t="shared" si="36"/>
        <v>5997.25</v>
      </c>
      <c r="BB225" s="319">
        <f t="shared" si="30"/>
        <v>5997.25</v>
      </c>
      <c r="BC225" s="319">
        <f t="shared" si="30"/>
        <v>5997.25</v>
      </c>
      <c r="BD225" s="319">
        <f t="shared" si="30"/>
        <v>5997.25</v>
      </c>
      <c r="BE225" s="295">
        <f t="shared" si="35"/>
        <v>71967</v>
      </c>
      <c r="BF225" s="319"/>
      <c r="BG225" s="319"/>
      <c r="BH225" s="319"/>
      <c r="BI225" s="319"/>
      <c r="BJ225" s="319"/>
      <c r="BK225" s="319"/>
      <c r="BL225" s="319"/>
      <c r="BM225" s="319"/>
      <c r="BN225" s="319"/>
      <c r="BO225" s="319"/>
      <c r="BP225" s="319"/>
      <c r="BQ225" s="319"/>
      <c r="BR225" s="319"/>
      <c r="BS225" s="319"/>
      <c r="BT225" s="319"/>
      <c r="BU225" s="319"/>
      <c r="BV225" s="319"/>
      <c r="BW225" s="319"/>
      <c r="BX225" s="319"/>
      <c r="BY225" s="319"/>
      <c r="BZ225" s="319"/>
      <c r="CA225" s="319"/>
      <c r="CB225" s="319"/>
      <c r="CC225" s="319"/>
      <c r="CD225" s="319"/>
      <c r="CE225" s="319"/>
    </row>
    <row r="226" spans="1:83" x14ac:dyDescent="0.3">
      <c r="A226" s="313" t="s">
        <v>624</v>
      </c>
      <c r="B226" s="304">
        <v>4.02E-2</v>
      </c>
      <c r="C226" s="304">
        <v>4.2499999999999996E-2</v>
      </c>
      <c r="D226" s="348">
        <v>0.04</v>
      </c>
      <c r="E226" s="295">
        <v>4329841.09</v>
      </c>
      <c r="F226" s="295">
        <v>4369577.18</v>
      </c>
      <c r="G226" s="295">
        <v>4409313.26</v>
      </c>
      <c r="H226" s="295">
        <v>4512937.3499999996</v>
      </c>
      <c r="I226" s="295">
        <v>4616561.4400000004</v>
      </c>
      <c r="J226" s="295">
        <v>4616561.4400000004</v>
      </c>
      <c r="K226" s="295">
        <v>4616561.4400000004</v>
      </c>
      <c r="L226" s="295">
        <v>4616561.4400000004</v>
      </c>
      <c r="M226" s="295">
        <v>4616561.4400000004</v>
      </c>
      <c r="N226" s="295">
        <v>4616561.4400000004</v>
      </c>
      <c r="O226" s="295">
        <v>4616561.4400000004</v>
      </c>
      <c r="P226" s="295">
        <v>4616561.4400000004</v>
      </c>
      <c r="Q226" s="295">
        <f t="shared" si="32"/>
        <v>54554160.399999991</v>
      </c>
      <c r="R226" s="295">
        <v>4616561.4400000004</v>
      </c>
      <c r="S226" s="295">
        <v>4616561.4400000004</v>
      </c>
      <c r="T226" s="295">
        <v>4616561.4400000004</v>
      </c>
      <c r="U226" s="295">
        <v>4616561.4400000004</v>
      </c>
      <c r="V226" s="295">
        <v>4616561.4400000004</v>
      </c>
      <c r="W226" s="295">
        <v>4616561.4400000004</v>
      </c>
      <c r="X226" s="295">
        <v>4616561.4400000004</v>
      </c>
      <c r="Y226" s="295">
        <v>4616561.4400000004</v>
      </c>
      <c r="Z226" s="295">
        <v>4616561.4400000004</v>
      </c>
      <c r="AA226" s="295">
        <v>4616561.4400000004</v>
      </c>
      <c r="AB226" s="295">
        <v>4616561.4400000004</v>
      </c>
      <c r="AC226" s="295">
        <v>4616561.4400000004</v>
      </c>
      <c r="AD226" s="295">
        <f t="shared" si="33"/>
        <v>55398737.279999994</v>
      </c>
      <c r="AE226" s="295"/>
      <c r="AF226" s="319">
        <v>14504.96</v>
      </c>
      <c r="AG226" s="319">
        <v>14638.089999999998</v>
      </c>
      <c r="AH226" s="319">
        <v>14771.2</v>
      </c>
      <c r="AI226" s="319">
        <v>15118.34</v>
      </c>
      <c r="AJ226" s="319">
        <v>15465.48</v>
      </c>
      <c r="AK226" s="319">
        <v>15465.48</v>
      </c>
      <c r="AL226" s="319">
        <f t="shared" si="37"/>
        <v>15465.48</v>
      </c>
      <c r="AM226" s="319">
        <f t="shared" si="37"/>
        <v>15465.48</v>
      </c>
      <c r="AN226" s="319">
        <f t="shared" si="37"/>
        <v>15465.48</v>
      </c>
      <c r="AO226" s="319">
        <f t="shared" si="37"/>
        <v>15465.48</v>
      </c>
      <c r="AP226" s="319">
        <f t="shared" si="37"/>
        <v>15465.48</v>
      </c>
      <c r="AQ226" s="319">
        <f t="shared" si="37"/>
        <v>15465.48</v>
      </c>
      <c r="AR226" s="295">
        <f t="shared" si="34"/>
        <v>182756.43000000002</v>
      </c>
      <c r="AS226" s="319">
        <f t="shared" si="38"/>
        <v>15388.54</v>
      </c>
      <c r="AT226" s="319">
        <f t="shared" si="38"/>
        <v>15388.54</v>
      </c>
      <c r="AU226" s="319">
        <f t="shared" si="38"/>
        <v>15388.54</v>
      </c>
      <c r="AV226" s="319">
        <f t="shared" si="36"/>
        <v>15388.54</v>
      </c>
      <c r="AW226" s="319">
        <f t="shared" si="36"/>
        <v>15388.54</v>
      </c>
      <c r="AX226" s="319">
        <f t="shared" si="36"/>
        <v>15388.54</v>
      </c>
      <c r="AY226" s="319">
        <f t="shared" si="36"/>
        <v>15388.54</v>
      </c>
      <c r="AZ226" s="319">
        <f t="shared" si="36"/>
        <v>15388.54</v>
      </c>
      <c r="BA226" s="319">
        <f t="shared" si="36"/>
        <v>15388.54</v>
      </c>
      <c r="BB226" s="319">
        <f t="shared" si="30"/>
        <v>15388.54</v>
      </c>
      <c r="BC226" s="319">
        <f t="shared" si="30"/>
        <v>15388.54</v>
      </c>
      <c r="BD226" s="319">
        <f t="shared" si="30"/>
        <v>15388.54</v>
      </c>
      <c r="BE226" s="295">
        <f t="shared" si="35"/>
        <v>184662.48000000007</v>
      </c>
      <c r="BF226" s="319"/>
      <c r="BG226" s="319"/>
      <c r="BH226" s="319"/>
      <c r="BI226" s="319"/>
      <c r="BJ226" s="319"/>
      <c r="BK226" s="319"/>
      <c r="BL226" s="319"/>
      <c r="BM226" s="319"/>
      <c r="BN226" s="319"/>
      <c r="BO226" s="319"/>
      <c r="BP226" s="319"/>
      <c r="BQ226" s="319"/>
      <c r="BR226" s="319"/>
      <c r="BS226" s="319"/>
      <c r="BT226" s="319"/>
      <c r="BU226" s="319"/>
      <c r="BV226" s="319"/>
      <c r="BW226" s="319"/>
      <c r="BX226" s="319"/>
      <c r="BY226" s="319"/>
      <c r="BZ226" s="319"/>
      <c r="CA226" s="319"/>
      <c r="CB226" s="319"/>
      <c r="CC226" s="319"/>
      <c r="CD226" s="319"/>
      <c r="CE226" s="319"/>
    </row>
    <row r="227" spans="1:83" x14ac:dyDescent="0.3">
      <c r="A227" s="313" t="s">
        <v>625</v>
      </c>
      <c r="B227" s="304">
        <v>3.6000000000000004E-2</v>
      </c>
      <c r="C227" s="304">
        <v>4.1299999999999996E-2</v>
      </c>
      <c r="D227" s="348">
        <v>3.9E-2</v>
      </c>
      <c r="E227" s="295">
        <v>3833038.02</v>
      </c>
      <c r="F227" s="295">
        <v>3868296.81</v>
      </c>
      <c r="G227" s="295">
        <v>3927441.75</v>
      </c>
      <c r="H227" s="295">
        <v>3839284.72</v>
      </c>
      <c r="I227" s="295">
        <v>3727241.54</v>
      </c>
      <c r="J227" s="295">
        <v>3727241.54</v>
      </c>
      <c r="K227" s="295">
        <v>3727241.54</v>
      </c>
      <c r="L227" s="295">
        <v>3727241.54</v>
      </c>
      <c r="M227" s="295">
        <v>3727241.54</v>
      </c>
      <c r="N227" s="295">
        <v>3727241.54</v>
      </c>
      <c r="O227" s="295">
        <v>3727241.54</v>
      </c>
      <c r="P227" s="295">
        <v>3727241.54</v>
      </c>
      <c r="Q227" s="295">
        <f t="shared" si="32"/>
        <v>45285993.619999997</v>
      </c>
      <c r="R227" s="295">
        <v>3727241.54</v>
      </c>
      <c r="S227" s="295">
        <v>3727241.54</v>
      </c>
      <c r="T227" s="295">
        <v>3727241.54</v>
      </c>
      <c r="U227" s="295">
        <v>3727241.54</v>
      </c>
      <c r="V227" s="295">
        <v>3727241.54</v>
      </c>
      <c r="W227" s="295">
        <v>3727241.54</v>
      </c>
      <c r="X227" s="295">
        <v>3727241.54</v>
      </c>
      <c r="Y227" s="295">
        <v>3727241.54</v>
      </c>
      <c r="Z227" s="295">
        <v>3727241.54</v>
      </c>
      <c r="AA227" s="295">
        <v>3727241.54</v>
      </c>
      <c r="AB227" s="295">
        <v>3727241.54</v>
      </c>
      <c r="AC227" s="295">
        <v>3727241.54</v>
      </c>
      <c r="AD227" s="295">
        <f t="shared" si="33"/>
        <v>44726898.479999997</v>
      </c>
      <c r="AE227" s="295"/>
      <c r="AF227" s="319">
        <v>11499.11</v>
      </c>
      <c r="AG227" s="319">
        <v>11604.890000000001</v>
      </c>
      <c r="AH227" s="319">
        <v>11782.330000000002</v>
      </c>
      <c r="AI227" s="319">
        <v>11517.85</v>
      </c>
      <c r="AJ227" s="319">
        <v>11181.720000000001</v>
      </c>
      <c r="AK227" s="319">
        <v>11181.720000000001</v>
      </c>
      <c r="AL227" s="319">
        <f t="shared" si="37"/>
        <v>11181.72</v>
      </c>
      <c r="AM227" s="319">
        <f t="shared" si="37"/>
        <v>11181.72</v>
      </c>
      <c r="AN227" s="319">
        <f t="shared" si="37"/>
        <v>11181.72</v>
      </c>
      <c r="AO227" s="319">
        <f t="shared" si="37"/>
        <v>11181.72</v>
      </c>
      <c r="AP227" s="319">
        <f t="shared" si="37"/>
        <v>11181.72</v>
      </c>
      <c r="AQ227" s="319">
        <f t="shared" si="37"/>
        <v>11181.72</v>
      </c>
      <c r="AR227" s="295">
        <f t="shared" si="34"/>
        <v>135857.94</v>
      </c>
      <c r="AS227" s="319">
        <f t="shared" si="38"/>
        <v>12113.54</v>
      </c>
      <c r="AT227" s="319">
        <f t="shared" si="38"/>
        <v>12113.54</v>
      </c>
      <c r="AU227" s="319">
        <f t="shared" si="38"/>
        <v>12113.54</v>
      </c>
      <c r="AV227" s="319">
        <f t="shared" si="36"/>
        <v>12113.54</v>
      </c>
      <c r="AW227" s="319">
        <f t="shared" si="36"/>
        <v>12113.54</v>
      </c>
      <c r="AX227" s="319">
        <f t="shared" si="36"/>
        <v>12113.54</v>
      </c>
      <c r="AY227" s="319">
        <f t="shared" si="36"/>
        <v>12113.54</v>
      </c>
      <c r="AZ227" s="319">
        <f t="shared" si="36"/>
        <v>12113.54</v>
      </c>
      <c r="BA227" s="319">
        <f t="shared" si="36"/>
        <v>12113.54</v>
      </c>
      <c r="BB227" s="319">
        <f t="shared" si="30"/>
        <v>12113.54</v>
      </c>
      <c r="BC227" s="319">
        <f t="shared" si="30"/>
        <v>12113.54</v>
      </c>
      <c r="BD227" s="319">
        <f t="shared" si="30"/>
        <v>12113.54</v>
      </c>
      <c r="BE227" s="295">
        <f t="shared" si="35"/>
        <v>145362.48000000004</v>
      </c>
      <c r="BF227" s="319"/>
      <c r="BG227" s="319"/>
      <c r="BH227" s="319"/>
      <c r="BI227" s="319"/>
      <c r="BJ227" s="319"/>
      <c r="BK227" s="319"/>
      <c r="BL227" s="319"/>
      <c r="BM227" s="319"/>
      <c r="BN227" s="319"/>
      <c r="BO227" s="319"/>
      <c r="BP227" s="319"/>
      <c r="BQ227" s="319"/>
      <c r="BR227" s="319"/>
      <c r="BS227" s="319"/>
      <c r="BT227" s="319"/>
      <c r="BU227" s="319"/>
      <c r="BV227" s="319"/>
      <c r="BW227" s="319"/>
      <c r="BX227" s="319"/>
      <c r="BY227" s="319"/>
      <c r="BZ227" s="319"/>
      <c r="CA227" s="319"/>
      <c r="CB227" s="319"/>
      <c r="CC227" s="319"/>
      <c r="CD227" s="319"/>
      <c r="CE227" s="319"/>
    </row>
    <row r="228" spans="1:83" x14ac:dyDescent="0.3">
      <c r="A228" s="313" t="s">
        <v>626</v>
      </c>
      <c r="B228" s="304">
        <v>3.6000000000000004E-2</v>
      </c>
      <c r="C228" s="304">
        <v>3.7900000000000003E-2</v>
      </c>
      <c r="D228" s="348">
        <v>3.56E-2</v>
      </c>
      <c r="E228" s="295">
        <v>3144581.31</v>
      </c>
      <c r="F228" s="295">
        <v>3144581.31</v>
      </c>
      <c r="G228" s="295">
        <v>3144581.31</v>
      </c>
      <c r="H228" s="295">
        <v>3233656.51</v>
      </c>
      <c r="I228" s="295">
        <v>3322731.71</v>
      </c>
      <c r="J228" s="295">
        <v>3322731.71</v>
      </c>
      <c r="K228" s="295">
        <v>3322731.71</v>
      </c>
      <c r="L228" s="295">
        <v>3322731.71</v>
      </c>
      <c r="M228" s="295">
        <v>3322731.71</v>
      </c>
      <c r="N228" s="295">
        <v>3322731.71</v>
      </c>
      <c r="O228" s="295">
        <v>3322731.71</v>
      </c>
      <c r="P228" s="295">
        <v>3322731.71</v>
      </c>
      <c r="Q228" s="295">
        <f t="shared" si="32"/>
        <v>39249254.120000005</v>
      </c>
      <c r="R228" s="295">
        <v>3322731.71</v>
      </c>
      <c r="S228" s="295">
        <v>3322731.71</v>
      </c>
      <c r="T228" s="295">
        <v>3322731.71</v>
      </c>
      <c r="U228" s="295">
        <v>3322731.71</v>
      </c>
      <c r="V228" s="295">
        <v>3322731.71</v>
      </c>
      <c r="W228" s="295">
        <v>3322731.71</v>
      </c>
      <c r="X228" s="295">
        <v>3322731.71</v>
      </c>
      <c r="Y228" s="295">
        <v>3322731.71</v>
      </c>
      <c r="Z228" s="295">
        <v>3322731.71</v>
      </c>
      <c r="AA228" s="295">
        <v>3322731.71</v>
      </c>
      <c r="AB228" s="295">
        <v>3322731.71</v>
      </c>
      <c r="AC228" s="295">
        <v>3322731.71</v>
      </c>
      <c r="AD228" s="295">
        <f t="shared" si="33"/>
        <v>39872780.520000003</v>
      </c>
      <c r="AE228" s="295"/>
      <c r="AF228" s="319">
        <v>9433.75</v>
      </c>
      <c r="AG228" s="319">
        <v>9433.75</v>
      </c>
      <c r="AH228" s="319">
        <v>9433.75</v>
      </c>
      <c r="AI228" s="319">
        <v>9700.9699999999993</v>
      </c>
      <c r="AJ228" s="319">
        <v>9968.1899999999987</v>
      </c>
      <c r="AK228" s="319">
        <v>9968.1899999999987</v>
      </c>
      <c r="AL228" s="319">
        <f t="shared" si="37"/>
        <v>9968.2000000000007</v>
      </c>
      <c r="AM228" s="319">
        <f t="shared" si="37"/>
        <v>9968.2000000000007</v>
      </c>
      <c r="AN228" s="319">
        <f t="shared" si="37"/>
        <v>9968.2000000000007</v>
      </c>
      <c r="AO228" s="319">
        <f t="shared" si="37"/>
        <v>9968.2000000000007</v>
      </c>
      <c r="AP228" s="319">
        <f t="shared" si="37"/>
        <v>9968.2000000000007</v>
      </c>
      <c r="AQ228" s="319">
        <f t="shared" si="37"/>
        <v>9968.2000000000007</v>
      </c>
      <c r="AR228" s="295">
        <f t="shared" si="34"/>
        <v>117747.79999999999</v>
      </c>
      <c r="AS228" s="319">
        <f t="shared" si="38"/>
        <v>9857.44</v>
      </c>
      <c r="AT228" s="319">
        <f t="shared" si="38"/>
        <v>9857.44</v>
      </c>
      <c r="AU228" s="319">
        <f t="shared" si="38"/>
        <v>9857.44</v>
      </c>
      <c r="AV228" s="319">
        <f t="shared" si="36"/>
        <v>9857.44</v>
      </c>
      <c r="AW228" s="319">
        <f t="shared" si="36"/>
        <v>9857.44</v>
      </c>
      <c r="AX228" s="319">
        <f t="shared" si="36"/>
        <v>9857.44</v>
      </c>
      <c r="AY228" s="319">
        <f t="shared" si="36"/>
        <v>9857.44</v>
      </c>
      <c r="AZ228" s="319">
        <f t="shared" si="36"/>
        <v>9857.44</v>
      </c>
      <c r="BA228" s="319">
        <f t="shared" si="36"/>
        <v>9857.44</v>
      </c>
      <c r="BB228" s="319">
        <f t="shared" si="30"/>
        <v>9857.44</v>
      </c>
      <c r="BC228" s="319">
        <f t="shared" si="30"/>
        <v>9857.44</v>
      </c>
      <c r="BD228" s="319">
        <f t="shared" si="30"/>
        <v>9857.44</v>
      </c>
      <c r="BE228" s="295">
        <f t="shared" si="35"/>
        <v>118289.28000000001</v>
      </c>
      <c r="BF228" s="319"/>
      <c r="BG228" s="319"/>
      <c r="BH228" s="319"/>
      <c r="BI228" s="319"/>
      <c r="BJ228" s="319"/>
      <c r="BK228" s="319"/>
      <c r="BL228" s="319"/>
      <c r="BM228" s="319"/>
      <c r="BN228" s="319"/>
      <c r="BO228" s="319"/>
      <c r="BP228" s="319"/>
      <c r="BQ228" s="319"/>
      <c r="BR228" s="319"/>
      <c r="BS228" s="319"/>
      <c r="BT228" s="319"/>
      <c r="BU228" s="319"/>
      <c r="BV228" s="319"/>
      <c r="BW228" s="319"/>
      <c r="BX228" s="319"/>
      <c r="BY228" s="319"/>
      <c r="BZ228" s="319"/>
      <c r="CA228" s="319"/>
      <c r="CB228" s="319"/>
      <c r="CC228" s="319"/>
      <c r="CD228" s="319"/>
      <c r="CE228" s="319"/>
    </row>
    <row r="229" spans="1:83" x14ac:dyDescent="0.3">
      <c r="A229" s="313" t="s">
        <v>627</v>
      </c>
      <c r="B229" s="304">
        <v>3.6199999999999996E-2</v>
      </c>
      <c r="C229" s="304">
        <v>3.9100000000000003E-2</v>
      </c>
      <c r="D229" s="348">
        <v>3.6900000000000002E-2</v>
      </c>
      <c r="E229" s="295">
        <v>3423274.57</v>
      </c>
      <c r="F229" s="295">
        <v>3423274.57</v>
      </c>
      <c r="G229" s="295">
        <v>3447160.72</v>
      </c>
      <c r="H229" s="295">
        <v>3359003.7</v>
      </c>
      <c r="I229" s="295">
        <v>3246960.53</v>
      </c>
      <c r="J229" s="295">
        <v>3246960.53</v>
      </c>
      <c r="K229" s="295">
        <v>3246960.53</v>
      </c>
      <c r="L229" s="295">
        <v>3246960.53</v>
      </c>
      <c r="M229" s="295">
        <v>3246960.53</v>
      </c>
      <c r="N229" s="295">
        <v>3246960.53</v>
      </c>
      <c r="O229" s="295">
        <v>3246960.53</v>
      </c>
      <c r="P229" s="295">
        <v>3246960.53</v>
      </c>
      <c r="Q229" s="295">
        <f t="shared" si="32"/>
        <v>39628397.800000004</v>
      </c>
      <c r="R229" s="295">
        <v>3246960.53</v>
      </c>
      <c r="S229" s="295">
        <v>3246960.53</v>
      </c>
      <c r="T229" s="295">
        <v>3246960.53</v>
      </c>
      <c r="U229" s="295">
        <v>3246960.53</v>
      </c>
      <c r="V229" s="295">
        <v>3246960.53</v>
      </c>
      <c r="W229" s="295">
        <v>3246960.53</v>
      </c>
      <c r="X229" s="295">
        <v>3246960.53</v>
      </c>
      <c r="Y229" s="295">
        <v>3246960.53</v>
      </c>
      <c r="Z229" s="295">
        <v>3246960.53</v>
      </c>
      <c r="AA229" s="295">
        <v>3246960.53</v>
      </c>
      <c r="AB229" s="295">
        <v>3246960.53</v>
      </c>
      <c r="AC229" s="295">
        <v>3246960.53</v>
      </c>
      <c r="AD229" s="295">
        <f t="shared" si="33"/>
        <v>38963526.360000007</v>
      </c>
      <c r="AE229" s="295"/>
      <c r="AF229" s="319">
        <v>10326.879999999999</v>
      </c>
      <c r="AG229" s="319">
        <v>10326.879999999999</v>
      </c>
      <c r="AH229" s="319">
        <v>10398.94</v>
      </c>
      <c r="AI229" s="319">
        <v>10133</v>
      </c>
      <c r="AJ229" s="319">
        <v>9795</v>
      </c>
      <c r="AK229" s="319">
        <v>9795</v>
      </c>
      <c r="AL229" s="319">
        <f t="shared" si="37"/>
        <v>9795</v>
      </c>
      <c r="AM229" s="319">
        <f t="shared" si="37"/>
        <v>9795</v>
      </c>
      <c r="AN229" s="319">
        <f t="shared" si="37"/>
        <v>9795</v>
      </c>
      <c r="AO229" s="319">
        <f t="shared" si="37"/>
        <v>9795</v>
      </c>
      <c r="AP229" s="319">
        <f t="shared" si="37"/>
        <v>9795</v>
      </c>
      <c r="AQ229" s="319">
        <f t="shared" si="37"/>
        <v>9795</v>
      </c>
      <c r="AR229" s="295">
        <f t="shared" si="34"/>
        <v>119545.7</v>
      </c>
      <c r="AS229" s="319">
        <f t="shared" si="38"/>
        <v>9984.4</v>
      </c>
      <c r="AT229" s="319">
        <f t="shared" si="38"/>
        <v>9984.4</v>
      </c>
      <c r="AU229" s="319">
        <f t="shared" si="38"/>
        <v>9984.4</v>
      </c>
      <c r="AV229" s="319">
        <f t="shared" si="36"/>
        <v>9984.4</v>
      </c>
      <c r="AW229" s="319">
        <f t="shared" si="36"/>
        <v>9984.4</v>
      </c>
      <c r="AX229" s="319">
        <f t="shared" si="36"/>
        <v>9984.4</v>
      </c>
      <c r="AY229" s="319">
        <f t="shared" si="36"/>
        <v>9984.4</v>
      </c>
      <c r="AZ229" s="319">
        <f t="shared" si="36"/>
        <v>9984.4</v>
      </c>
      <c r="BA229" s="319">
        <f t="shared" si="36"/>
        <v>9984.4</v>
      </c>
      <c r="BB229" s="319">
        <f t="shared" si="30"/>
        <v>9984.4</v>
      </c>
      <c r="BC229" s="319">
        <f t="shared" si="30"/>
        <v>9984.4</v>
      </c>
      <c r="BD229" s="319">
        <f t="shared" si="30"/>
        <v>9984.4</v>
      </c>
      <c r="BE229" s="295">
        <f t="shared" si="35"/>
        <v>119812.79999999997</v>
      </c>
      <c r="BF229" s="319"/>
      <c r="BG229" s="319"/>
      <c r="BH229" s="319"/>
      <c r="BI229" s="319"/>
      <c r="BJ229" s="319"/>
      <c r="BK229" s="319"/>
      <c r="BL229" s="319"/>
      <c r="BM229" s="319"/>
      <c r="BN229" s="319"/>
      <c r="BO229" s="319"/>
      <c r="BP229" s="319"/>
      <c r="BQ229" s="319"/>
      <c r="BR229" s="319"/>
      <c r="BS229" s="319"/>
      <c r="BT229" s="319"/>
      <c r="BU229" s="319"/>
      <c r="BV229" s="319"/>
      <c r="BW229" s="319"/>
      <c r="BX229" s="319"/>
      <c r="BY229" s="319"/>
      <c r="BZ229" s="319"/>
      <c r="CA229" s="319"/>
      <c r="CB229" s="319"/>
      <c r="CC229" s="319"/>
      <c r="CD229" s="319"/>
      <c r="CE229" s="319"/>
    </row>
    <row r="230" spans="1:83" x14ac:dyDescent="0.3">
      <c r="A230" s="313" t="s">
        <v>628</v>
      </c>
      <c r="B230" s="304">
        <v>2.8199999999999999E-2</v>
      </c>
      <c r="C230" s="304">
        <v>3.32E-2</v>
      </c>
      <c r="D230" s="348">
        <v>3.0599999999999999E-2</v>
      </c>
      <c r="E230" s="295">
        <v>21650.02</v>
      </c>
      <c r="F230" s="295">
        <v>22234.49</v>
      </c>
      <c r="G230" s="295">
        <v>22234.49</v>
      </c>
      <c r="H230" s="295">
        <v>22234.49</v>
      </c>
      <c r="I230" s="295">
        <v>1540950.14</v>
      </c>
      <c r="J230" s="295">
        <v>3059665.78</v>
      </c>
      <c r="K230" s="295">
        <v>3059665.78</v>
      </c>
      <c r="L230" s="295">
        <v>3059665.78</v>
      </c>
      <c r="M230" s="295">
        <v>3059665.78</v>
      </c>
      <c r="N230" s="295">
        <v>3059665.78</v>
      </c>
      <c r="O230" s="295">
        <v>3059665.78</v>
      </c>
      <c r="P230" s="295">
        <v>3059665.78</v>
      </c>
      <c r="Q230" s="295">
        <f t="shared" si="32"/>
        <v>23046964.09</v>
      </c>
      <c r="R230" s="295">
        <v>3059665.78</v>
      </c>
      <c r="S230" s="295">
        <v>3059665.78</v>
      </c>
      <c r="T230" s="295">
        <v>3059665.78</v>
      </c>
      <c r="U230" s="295">
        <v>3059665.78</v>
      </c>
      <c r="V230" s="295">
        <v>3059665.78</v>
      </c>
      <c r="W230" s="295">
        <v>3059665.78</v>
      </c>
      <c r="X230" s="295">
        <v>3059665.78</v>
      </c>
      <c r="Y230" s="295">
        <v>3059665.78</v>
      </c>
      <c r="Z230" s="295">
        <v>3059665.78</v>
      </c>
      <c r="AA230" s="295">
        <v>3059665.78</v>
      </c>
      <c r="AB230" s="295">
        <v>3059665.78</v>
      </c>
      <c r="AC230" s="295">
        <v>3059665.78</v>
      </c>
      <c r="AD230" s="295">
        <f t="shared" si="33"/>
        <v>36715989.360000007</v>
      </c>
      <c r="AF230" s="319">
        <v>50.88</v>
      </c>
      <c r="AG230" s="319">
        <v>52.25</v>
      </c>
      <c r="AH230" s="319">
        <v>52.25</v>
      </c>
      <c r="AI230" s="319">
        <v>52.25</v>
      </c>
      <c r="AJ230" s="319">
        <v>3621.23</v>
      </c>
      <c r="AK230" s="319">
        <v>7190.21</v>
      </c>
      <c r="AL230" s="319">
        <f t="shared" si="37"/>
        <v>7190.21</v>
      </c>
      <c r="AM230" s="319">
        <f t="shared" si="37"/>
        <v>7190.21</v>
      </c>
      <c r="AN230" s="319">
        <f t="shared" si="37"/>
        <v>7190.21</v>
      </c>
      <c r="AO230" s="319">
        <f t="shared" si="37"/>
        <v>7190.21</v>
      </c>
      <c r="AP230" s="319">
        <f t="shared" si="37"/>
        <v>7190.21</v>
      </c>
      <c r="AQ230" s="319">
        <f t="shared" si="37"/>
        <v>7190.21</v>
      </c>
      <c r="AR230" s="295">
        <f t="shared" si="34"/>
        <v>54160.329999999994</v>
      </c>
      <c r="AS230" s="319">
        <f t="shared" si="38"/>
        <v>7802.15</v>
      </c>
      <c r="AT230" s="319">
        <f t="shared" si="38"/>
        <v>7802.15</v>
      </c>
      <c r="AU230" s="319">
        <f t="shared" si="38"/>
        <v>7802.15</v>
      </c>
      <c r="AV230" s="319">
        <f t="shared" si="36"/>
        <v>7802.15</v>
      </c>
      <c r="AW230" s="319">
        <f t="shared" si="36"/>
        <v>7802.15</v>
      </c>
      <c r="AX230" s="319">
        <f t="shared" si="36"/>
        <v>7802.15</v>
      </c>
      <c r="AY230" s="319">
        <f t="shared" si="36"/>
        <v>7802.15</v>
      </c>
      <c r="AZ230" s="319">
        <f t="shared" si="36"/>
        <v>7802.15</v>
      </c>
      <c r="BA230" s="319">
        <f t="shared" si="36"/>
        <v>7802.15</v>
      </c>
      <c r="BB230" s="319">
        <f t="shared" si="30"/>
        <v>7802.15</v>
      </c>
      <c r="BC230" s="319">
        <f t="shared" si="30"/>
        <v>7802.15</v>
      </c>
      <c r="BD230" s="319">
        <f t="shared" si="30"/>
        <v>7802.15</v>
      </c>
      <c r="BE230" s="295">
        <f t="shared" si="35"/>
        <v>93625.799999999988</v>
      </c>
    </row>
    <row r="231" spans="1:83" x14ac:dyDescent="0.3">
      <c r="A231" s="313" t="s">
        <v>629</v>
      </c>
      <c r="B231" s="304">
        <v>3.2100000000000004E-2</v>
      </c>
      <c r="C231" s="304">
        <v>3.2599999999999997E-2</v>
      </c>
      <c r="D231" s="348">
        <v>2.8899999999999999E-2</v>
      </c>
      <c r="E231" s="295">
        <v>274390.87</v>
      </c>
      <c r="F231" s="295">
        <v>274390.87</v>
      </c>
      <c r="G231" s="295">
        <v>274390.87</v>
      </c>
      <c r="H231" s="295">
        <v>274390.87</v>
      </c>
      <c r="I231" s="295">
        <v>274390.87</v>
      </c>
      <c r="J231" s="295">
        <v>274390.87</v>
      </c>
      <c r="K231" s="295">
        <v>274390.87</v>
      </c>
      <c r="L231" s="295">
        <v>274390.87</v>
      </c>
      <c r="M231" s="295">
        <v>274390.87</v>
      </c>
      <c r="N231" s="295">
        <v>274390.87</v>
      </c>
      <c r="O231" s="295">
        <v>274390.87</v>
      </c>
      <c r="P231" s="295">
        <v>274390.87</v>
      </c>
      <c r="Q231" s="295">
        <f t="shared" si="32"/>
        <v>3292690.4400000009</v>
      </c>
      <c r="R231" s="295">
        <v>274390.87</v>
      </c>
      <c r="S231" s="295">
        <v>274390.87</v>
      </c>
      <c r="T231" s="295">
        <v>274390.87</v>
      </c>
      <c r="U231" s="295">
        <v>274390.87</v>
      </c>
      <c r="V231" s="295">
        <v>274390.87</v>
      </c>
      <c r="W231" s="295">
        <v>274390.87</v>
      </c>
      <c r="X231" s="295">
        <v>274390.87</v>
      </c>
      <c r="Y231" s="295">
        <v>274390.87</v>
      </c>
      <c r="Z231" s="295">
        <v>274390.87</v>
      </c>
      <c r="AA231" s="295">
        <v>274390.87</v>
      </c>
      <c r="AB231" s="295">
        <v>274390.87</v>
      </c>
      <c r="AC231" s="295">
        <v>274390.87</v>
      </c>
      <c r="AD231" s="295">
        <f t="shared" si="33"/>
        <v>3292690.4400000009</v>
      </c>
      <c r="AF231" s="319">
        <v>734</v>
      </c>
      <c r="AG231" s="319">
        <v>734</v>
      </c>
      <c r="AH231" s="319">
        <v>734</v>
      </c>
      <c r="AI231" s="319">
        <v>734</v>
      </c>
      <c r="AJ231" s="319">
        <v>734</v>
      </c>
      <c r="AK231" s="319">
        <v>734</v>
      </c>
      <c r="AL231" s="319">
        <f t="shared" si="37"/>
        <v>734</v>
      </c>
      <c r="AM231" s="319">
        <f t="shared" si="37"/>
        <v>734</v>
      </c>
      <c r="AN231" s="319">
        <f t="shared" si="37"/>
        <v>734</v>
      </c>
      <c r="AO231" s="319">
        <f t="shared" si="37"/>
        <v>734</v>
      </c>
      <c r="AP231" s="319">
        <f t="shared" si="37"/>
        <v>734</v>
      </c>
      <c r="AQ231" s="319">
        <f t="shared" si="37"/>
        <v>734</v>
      </c>
      <c r="AR231" s="295">
        <f t="shared" si="34"/>
        <v>8808</v>
      </c>
      <c r="AS231" s="319">
        <f t="shared" si="38"/>
        <v>660.82</v>
      </c>
      <c r="AT231" s="319">
        <f t="shared" si="38"/>
        <v>660.82</v>
      </c>
      <c r="AU231" s="319">
        <f t="shared" si="38"/>
        <v>660.82</v>
      </c>
      <c r="AV231" s="319">
        <f t="shared" si="36"/>
        <v>660.82</v>
      </c>
      <c r="AW231" s="319">
        <f t="shared" si="36"/>
        <v>660.82</v>
      </c>
      <c r="AX231" s="319">
        <f t="shared" si="36"/>
        <v>660.82</v>
      </c>
      <c r="AY231" s="319">
        <f t="shared" si="36"/>
        <v>660.82</v>
      </c>
      <c r="AZ231" s="319">
        <f t="shared" si="36"/>
        <v>660.82</v>
      </c>
      <c r="BA231" s="319">
        <f t="shared" si="36"/>
        <v>660.82</v>
      </c>
      <c r="BB231" s="319">
        <f t="shared" si="30"/>
        <v>660.82</v>
      </c>
      <c r="BC231" s="319">
        <f t="shared" si="30"/>
        <v>660.82</v>
      </c>
      <c r="BD231" s="319">
        <f t="shared" si="30"/>
        <v>660.82</v>
      </c>
      <c r="BE231" s="295">
        <f t="shared" si="35"/>
        <v>7929.8399999999992</v>
      </c>
    </row>
    <row r="232" spans="1:83" x14ac:dyDescent="0.3">
      <c r="A232" s="313" t="s">
        <v>630</v>
      </c>
      <c r="B232" s="304">
        <v>4.82E-2</v>
      </c>
      <c r="C232" s="304">
        <v>5.2199999999999996E-2</v>
      </c>
      <c r="D232" s="348">
        <v>4.7199999999999999E-2</v>
      </c>
      <c r="E232" s="295">
        <v>590562.81999999995</v>
      </c>
      <c r="F232" s="295">
        <v>590562.81999999995</v>
      </c>
      <c r="G232" s="295">
        <v>590562.81999999995</v>
      </c>
      <c r="H232" s="295">
        <v>590562.81999999995</v>
      </c>
      <c r="I232" s="295">
        <v>586809.96</v>
      </c>
      <c r="J232" s="295">
        <v>583057.1</v>
      </c>
      <c r="K232" s="295">
        <v>583057.1</v>
      </c>
      <c r="L232" s="295">
        <v>583057.1</v>
      </c>
      <c r="M232" s="295">
        <v>583057.1</v>
      </c>
      <c r="N232" s="295">
        <v>583057.1</v>
      </c>
      <c r="O232" s="295">
        <v>583057.1</v>
      </c>
      <c r="P232" s="295">
        <v>583057.1</v>
      </c>
      <c r="Q232" s="295">
        <f t="shared" si="32"/>
        <v>7030460.9399999985</v>
      </c>
      <c r="R232" s="295">
        <v>583057.1</v>
      </c>
      <c r="S232" s="295">
        <v>583057.1</v>
      </c>
      <c r="T232" s="295">
        <v>583057.1</v>
      </c>
      <c r="U232" s="295">
        <v>583057.1</v>
      </c>
      <c r="V232" s="295">
        <v>583057.1</v>
      </c>
      <c r="W232" s="295">
        <v>583057.1</v>
      </c>
      <c r="X232" s="295">
        <v>583057.1</v>
      </c>
      <c r="Y232" s="295">
        <v>583057.1</v>
      </c>
      <c r="Z232" s="295">
        <v>583057.1</v>
      </c>
      <c r="AA232" s="295">
        <v>583057.1</v>
      </c>
      <c r="AB232" s="295">
        <v>583057.1</v>
      </c>
      <c r="AC232" s="295">
        <v>583057.1</v>
      </c>
      <c r="AD232" s="295">
        <f t="shared" si="33"/>
        <v>6996685.1999999983</v>
      </c>
      <c r="AF232" s="319">
        <v>2372.09</v>
      </c>
      <c r="AG232" s="319">
        <v>2372.09</v>
      </c>
      <c r="AH232" s="319">
        <v>2372.09</v>
      </c>
      <c r="AI232" s="319">
        <v>2372.09</v>
      </c>
      <c r="AJ232" s="319">
        <v>2357.0200000000004</v>
      </c>
      <c r="AK232" s="319">
        <v>2341.9499999999998</v>
      </c>
      <c r="AL232" s="319">
        <f t="shared" si="37"/>
        <v>2341.9499999999998</v>
      </c>
      <c r="AM232" s="319">
        <f t="shared" si="37"/>
        <v>2341.9499999999998</v>
      </c>
      <c r="AN232" s="319">
        <f t="shared" si="37"/>
        <v>2341.9499999999998</v>
      </c>
      <c r="AO232" s="319">
        <f t="shared" si="37"/>
        <v>2341.9499999999998</v>
      </c>
      <c r="AP232" s="319">
        <f t="shared" si="37"/>
        <v>2341.9499999999998</v>
      </c>
      <c r="AQ232" s="319">
        <f t="shared" si="37"/>
        <v>2341.9499999999998</v>
      </c>
      <c r="AR232" s="295">
        <f t="shared" si="34"/>
        <v>28239.030000000006</v>
      </c>
      <c r="AS232" s="319">
        <f t="shared" si="38"/>
        <v>2293.36</v>
      </c>
      <c r="AT232" s="319">
        <f t="shared" si="38"/>
        <v>2293.36</v>
      </c>
      <c r="AU232" s="319">
        <f t="shared" si="38"/>
        <v>2293.36</v>
      </c>
      <c r="AV232" s="319">
        <f t="shared" si="36"/>
        <v>2293.36</v>
      </c>
      <c r="AW232" s="319">
        <f t="shared" si="36"/>
        <v>2293.36</v>
      </c>
      <c r="AX232" s="319">
        <f t="shared" si="36"/>
        <v>2293.36</v>
      </c>
      <c r="AY232" s="319">
        <f t="shared" si="36"/>
        <v>2293.36</v>
      </c>
      <c r="AZ232" s="319">
        <f t="shared" si="36"/>
        <v>2293.36</v>
      </c>
      <c r="BA232" s="319">
        <f t="shared" si="36"/>
        <v>2293.36</v>
      </c>
      <c r="BB232" s="319">
        <f t="shared" si="30"/>
        <v>2293.36</v>
      </c>
      <c r="BC232" s="319">
        <f t="shared" si="30"/>
        <v>2293.36</v>
      </c>
      <c r="BD232" s="319">
        <f t="shared" si="30"/>
        <v>2293.36</v>
      </c>
      <c r="BE232" s="295">
        <f t="shared" si="35"/>
        <v>27520.320000000003</v>
      </c>
    </row>
    <row r="233" spans="1:83" x14ac:dyDescent="0.3">
      <c r="A233" s="313" t="s">
        <v>631</v>
      </c>
      <c r="B233" s="304">
        <v>3.8800000000000001E-2</v>
      </c>
      <c r="C233" s="304">
        <v>4.0099999999999997E-2</v>
      </c>
      <c r="D233" s="348">
        <v>3.6600000000000001E-2</v>
      </c>
      <c r="E233" s="295">
        <v>2139352.61</v>
      </c>
      <c r="F233" s="295">
        <v>2139352.61</v>
      </c>
      <c r="G233" s="295">
        <v>2139352.61</v>
      </c>
      <c r="H233" s="295">
        <v>2139352.61</v>
      </c>
      <c r="I233" s="295">
        <v>2139352.61</v>
      </c>
      <c r="J233" s="295">
        <v>2139352.61</v>
      </c>
      <c r="K233" s="295">
        <v>2139352.61</v>
      </c>
      <c r="L233" s="295">
        <v>2139352.61</v>
      </c>
      <c r="M233" s="295">
        <v>2139352.61</v>
      </c>
      <c r="N233" s="295">
        <v>2139352.61</v>
      </c>
      <c r="O233" s="295">
        <v>2139352.61</v>
      </c>
      <c r="P233" s="295">
        <v>2139352.61</v>
      </c>
      <c r="Q233" s="295">
        <f t="shared" si="32"/>
        <v>25672231.319999997</v>
      </c>
      <c r="R233" s="295">
        <v>2139352.61</v>
      </c>
      <c r="S233" s="295">
        <v>2139352.61</v>
      </c>
      <c r="T233" s="295">
        <v>2139352.61</v>
      </c>
      <c r="U233" s="295">
        <v>2139352.61</v>
      </c>
      <c r="V233" s="295">
        <v>2139352.61</v>
      </c>
      <c r="W233" s="295">
        <v>2139352.61</v>
      </c>
      <c r="X233" s="295">
        <v>2139352.61</v>
      </c>
      <c r="Y233" s="295">
        <v>2139352.61</v>
      </c>
      <c r="Z233" s="295">
        <v>2139352.61</v>
      </c>
      <c r="AA233" s="295">
        <v>2139352.61</v>
      </c>
      <c r="AB233" s="295">
        <v>2139352.61</v>
      </c>
      <c r="AC233" s="295">
        <v>2139352.61</v>
      </c>
      <c r="AD233" s="295">
        <f t="shared" si="33"/>
        <v>25672231.319999997</v>
      </c>
      <c r="AF233" s="319">
        <v>6917.24</v>
      </c>
      <c r="AG233" s="319">
        <v>6917.24</v>
      </c>
      <c r="AH233" s="319">
        <v>6917.24</v>
      </c>
      <c r="AI233" s="319">
        <v>6917.24</v>
      </c>
      <c r="AJ233" s="319">
        <v>6917.24</v>
      </c>
      <c r="AK233" s="319">
        <v>6917.24</v>
      </c>
      <c r="AL233" s="319">
        <f t="shared" si="37"/>
        <v>6917.24</v>
      </c>
      <c r="AM233" s="319">
        <f t="shared" si="37"/>
        <v>6917.24</v>
      </c>
      <c r="AN233" s="319">
        <f t="shared" si="37"/>
        <v>6917.24</v>
      </c>
      <c r="AO233" s="319">
        <f t="shared" si="37"/>
        <v>6917.24</v>
      </c>
      <c r="AP233" s="319">
        <f t="shared" si="37"/>
        <v>6917.24</v>
      </c>
      <c r="AQ233" s="319">
        <f t="shared" si="37"/>
        <v>6917.24</v>
      </c>
      <c r="AR233" s="295">
        <f t="shared" si="34"/>
        <v>83006.880000000005</v>
      </c>
      <c r="AS233" s="319">
        <f t="shared" si="38"/>
        <v>6525.03</v>
      </c>
      <c r="AT233" s="319">
        <f t="shared" si="38"/>
        <v>6525.03</v>
      </c>
      <c r="AU233" s="319">
        <f t="shared" si="38"/>
        <v>6525.03</v>
      </c>
      <c r="AV233" s="319">
        <f t="shared" si="36"/>
        <v>6525.03</v>
      </c>
      <c r="AW233" s="319">
        <f t="shared" si="36"/>
        <v>6525.03</v>
      </c>
      <c r="AX233" s="319">
        <f t="shared" si="36"/>
        <v>6525.03</v>
      </c>
      <c r="AY233" s="319">
        <f t="shared" si="36"/>
        <v>6525.03</v>
      </c>
      <c r="AZ233" s="319">
        <f t="shared" si="36"/>
        <v>6525.03</v>
      </c>
      <c r="BA233" s="319">
        <f t="shared" si="36"/>
        <v>6525.03</v>
      </c>
      <c r="BB233" s="319">
        <f t="shared" si="30"/>
        <v>6525.03</v>
      </c>
      <c r="BC233" s="319">
        <f t="shared" si="30"/>
        <v>6525.03</v>
      </c>
      <c r="BD233" s="319">
        <f t="shared" si="30"/>
        <v>6525.03</v>
      </c>
      <c r="BE233" s="295">
        <f t="shared" si="35"/>
        <v>78300.36</v>
      </c>
    </row>
    <row r="234" spans="1:83" x14ac:dyDescent="0.3">
      <c r="A234" s="313" t="s">
        <v>632</v>
      </c>
      <c r="B234" s="304">
        <v>4.2800000000000005E-2</v>
      </c>
      <c r="C234" s="304">
        <v>6.2199999999999998E-2</v>
      </c>
      <c r="D234" s="348">
        <v>5.8299999999999998E-2</v>
      </c>
      <c r="E234" s="295">
        <v>102224.96000000001</v>
      </c>
      <c r="F234" s="295">
        <v>102224.96000000001</v>
      </c>
      <c r="G234" s="295">
        <v>102224.96000000001</v>
      </c>
      <c r="H234" s="295">
        <v>102224.96000000001</v>
      </c>
      <c r="I234" s="295">
        <v>102224.96000000001</v>
      </c>
      <c r="J234" s="295">
        <v>101743.91</v>
      </c>
      <c r="K234" s="295">
        <v>101262.86</v>
      </c>
      <c r="L234" s="295">
        <v>101262.86</v>
      </c>
      <c r="M234" s="295">
        <v>101262.86</v>
      </c>
      <c r="N234" s="295">
        <v>101262.86</v>
      </c>
      <c r="O234" s="295">
        <v>101262.86</v>
      </c>
      <c r="P234" s="295">
        <v>101262.86</v>
      </c>
      <c r="Q234" s="295">
        <f t="shared" si="32"/>
        <v>1220445.8700000001</v>
      </c>
      <c r="R234" s="295">
        <v>101262.86</v>
      </c>
      <c r="S234" s="295">
        <v>101262.86</v>
      </c>
      <c r="T234" s="295">
        <v>101262.86</v>
      </c>
      <c r="U234" s="295">
        <v>101262.86</v>
      </c>
      <c r="V234" s="295">
        <v>101262.86</v>
      </c>
      <c r="W234" s="295">
        <v>101262.86</v>
      </c>
      <c r="X234" s="295">
        <v>101262.86</v>
      </c>
      <c r="Y234" s="295">
        <v>101262.86</v>
      </c>
      <c r="Z234" s="295">
        <v>101262.86</v>
      </c>
      <c r="AA234" s="295">
        <v>101262.86</v>
      </c>
      <c r="AB234" s="295">
        <v>101262.86</v>
      </c>
      <c r="AC234" s="295">
        <v>101262.86</v>
      </c>
      <c r="AD234" s="295">
        <f t="shared" si="33"/>
        <v>1215154.32</v>
      </c>
      <c r="AF234" s="319">
        <v>364.6</v>
      </c>
      <c r="AG234" s="319">
        <v>364.6</v>
      </c>
      <c r="AH234" s="319">
        <v>364.6</v>
      </c>
      <c r="AI234" s="319">
        <v>364.6</v>
      </c>
      <c r="AJ234" s="319">
        <v>364.6</v>
      </c>
      <c r="AK234" s="319">
        <v>362.88</v>
      </c>
      <c r="AL234" s="319">
        <f t="shared" si="37"/>
        <v>361.17</v>
      </c>
      <c r="AM234" s="319">
        <f t="shared" si="37"/>
        <v>361.17</v>
      </c>
      <c r="AN234" s="319">
        <f t="shared" si="37"/>
        <v>361.17</v>
      </c>
      <c r="AO234" s="319">
        <f t="shared" si="37"/>
        <v>361.17</v>
      </c>
      <c r="AP234" s="319">
        <f t="shared" si="37"/>
        <v>361.17</v>
      </c>
      <c r="AQ234" s="319">
        <f t="shared" si="37"/>
        <v>361.17</v>
      </c>
      <c r="AR234" s="295">
        <f t="shared" si="34"/>
        <v>4352.9000000000005</v>
      </c>
      <c r="AS234" s="319">
        <f t="shared" si="38"/>
        <v>491.97</v>
      </c>
      <c r="AT234" s="319">
        <f t="shared" si="38"/>
        <v>491.97</v>
      </c>
      <c r="AU234" s="319">
        <f t="shared" si="38"/>
        <v>491.97</v>
      </c>
      <c r="AV234" s="319">
        <f t="shared" si="36"/>
        <v>491.97</v>
      </c>
      <c r="AW234" s="319">
        <f t="shared" si="36"/>
        <v>491.97</v>
      </c>
      <c r="AX234" s="319">
        <f t="shared" si="36"/>
        <v>491.97</v>
      </c>
      <c r="AY234" s="319">
        <f t="shared" si="36"/>
        <v>491.97</v>
      </c>
      <c r="AZ234" s="319">
        <f t="shared" si="36"/>
        <v>491.97</v>
      </c>
      <c r="BA234" s="319">
        <f t="shared" si="36"/>
        <v>491.97</v>
      </c>
      <c r="BB234" s="319">
        <f t="shared" si="30"/>
        <v>491.97</v>
      </c>
      <c r="BC234" s="319">
        <f t="shared" si="30"/>
        <v>491.97</v>
      </c>
      <c r="BD234" s="319">
        <f t="shared" si="30"/>
        <v>491.97</v>
      </c>
      <c r="BE234" s="295">
        <f t="shared" si="35"/>
        <v>5903.6400000000021</v>
      </c>
    </row>
    <row r="235" spans="1:83" x14ac:dyDescent="0.3">
      <c r="A235" s="313" t="s">
        <v>633</v>
      </c>
      <c r="B235" s="304">
        <v>4.0600000000000004E-2</v>
      </c>
      <c r="C235" s="304">
        <v>6.2399999999999997E-2</v>
      </c>
      <c r="D235" s="348">
        <v>5.8599999999999999E-2</v>
      </c>
      <c r="E235" s="295">
        <v>84123.48</v>
      </c>
      <c r="F235" s="295">
        <v>84123.48</v>
      </c>
      <c r="G235" s="295">
        <v>84123.48</v>
      </c>
      <c r="H235" s="295">
        <v>84123.48</v>
      </c>
      <c r="I235" s="295">
        <v>84123.48</v>
      </c>
      <c r="J235" s="295">
        <v>83642.44</v>
      </c>
      <c r="K235" s="295">
        <v>83161.39</v>
      </c>
      <c r="L235" s="295">
        <v>83161.39</v>
      </c>
      <c r="M235" s="295">
        <v>83161.39</v>
      </c>
      <c r="N235" s="295">
        <v>83161.39</v>
      </c>
      <c r="O235" s="295">
        <v>83161.39</v>
      </c>
      <c r="P235" s="295">
        <v>83161.39</v>
      </c>
      <c r="Q235" s="295">
        <f t="shared" si="32"/>
        <v>1003228.18</v>
      </c>
      <c r="R235" s="295">
        <v>83161.39</v>
      </c>
      <c r="S235" s="295">
        <v>83161.39</v>
      </c>
      <c r="T235" s="295">
        <v>83161.39</v>
      </c>
      <c r="U235" s="295">
        <v>83161.39</v>
      </c>
      <c r="V235" s="295">
        <v>83161.39</v>
      </c>
      <c r="W235" s="295">
        <v>83161.39</v>
      </c>
      <c r="X235" s="295">
        <v>83161.39</v>
      </c>
      <c r="Y235" s="295">
        <v>83161.39</v>
      </c>
      <c r="Z235" s="295">
        <v>83161.39</v>
      </c>
      <c r="AA235" s="295">
        <v>83161.39</v>
      </c>
      <c r="AB235" s="295">
        <v>83161.39</v>
      </c>
      <c r="AC235" s="295">
        <v>83161.39</v>
      </c>
      <c r="AD235" s="295">
        <f t="shared" si="33"/>
        <v>997936.68</v>
      </c>
      <c r="AF235" s="319">
        <v>284.62</v>
      </c>
      <c r="AG235" s="319">
        <v>284.62</v>
      </c>
      <c r="AH235" s="319">
        <v>284.62</v>
      </c>
      <c r="AI235" s="319">
        <v>284.62</v>
      </c>
      <c r="AJ235" s="319">
        <v>284.62</v>
      </c>
      <c r="AK235" s="319">
        <v>282.99</v>
      </c>
      <c r="AL235" s="319">
        <f t="shared" si="37"/>
        <v>281.36</v>
      </c>
      <c r="AM235" s="319">
        <f t="shared" si="37"/>
        <v>281.36</v>
      </c>
      <c r="AN235" s="319">
        <f t="shared" si="37"/>
        <v>281.36</v>
      </c>
      <c r="AO235" s="319">
        <f t="shared" si="37"/>
        <v>281.36</v>
      </c>
      <c r="AP235" s="319">
        <f t="shared" si="37"/>
        <v>281.36</v>
      </c>
      <c r="AQ235" s="319">
        <f t="shared" si="37"/>
        <v>281.36</v>
      </c>
      <c r="AR235" s="295">
        <f t="shared" si="34"/>
        <v>3394.2500000000005</v>
      </c>
      <c r="AS235" s="319">
        <f t="shared" si="38"/>
        <v>406.1</v>
      </c>
      <c r="AT235" s="319">
        <f t="shared" si="38"/>
        <v>406.1</v>
      </c>
      <c r="AU235" s="319">
        <f t="shared" si="38"/>
        <v>406.1</v>
      </c>
      <c r="AV235" s="319">
        <f t="shared" si="36"/>
        <v>406.1</v>
      </c>
      <c r="AW235" s="319">
        <f t="shared" si="36"/>
        <v>406.1</v>
      </c>
      <c r="AX235" s="319">
        <f t="shared" si="36"/>
        <v>406.1</v>
      </c>
      <c r="AY235" s="319">
        <f t="shared" si="36"/>
        <v>406.1</v>
      </c>
      <c r="AZ235" s="319">
        <f t="shared" si="36"/>
        <v>406.1</v>
      </c>
      <c r="BA235" s="319">
        <f t="shared" si="36"/>
        <v>406.1</v>
      </c>
      <c r="BB235" s="319">
        <f t="shared" si="30"/>
        <v>406.1</v>
      </c>
      <c r="BC235" s="319">
        <f t="shared" si="30"/>
        <v>406.1</v>
      </c>
      <c r="BD235" s="319">
        <f t="shared" si="30"/>
        <v>406.1</v>
      </c>
      <c r="BE235" s="295">
        <f t="shared" si="35"/>
        <v>4873.2</v>
      </c>
    </row>
    <row r="236" spans="1:83" x14ac:dyDescent="0.3">
      <c r="A236" s="313" t="s">
        <v>634</v>
      </c>
      <c r="B236" s="304">
        <v>4.4499999999999998E-2</v>
      </c>
      <c r="C236" s="304">
        <v>4.9800000000000004E-2</v>
      </c>
      <c r="D236" s="348">
        <v>4.4299999999999999E-2</v>
      </c>
      <c r="E236" s="295">
        <v>291226.01</v>
      </c>
      <c r="F236" s="295">
        <v>291226.01</v>
      </c>
      <c r="G236" s="295">
        <v>291226.01</v>
      </c>
      <c r="H236" s="295">
        <v>291226.01</v>
      </c>
      <c r="I236" s="295">
        <v>291226.01</v>
      </c>
      <c r="J236" s="295">
        <v>291226.01</v>
      </c>
      <c r="K236" s="295">
        <v>291226.01</v>
      </c>
      <c r="L236" s="295">
        <v>313618.745</v>
      </c>
      <c r="M236" s="295">
        <v>336011.48</v>
      </c>
      <c r="N236" s="295">
        <v>336011.48</v>
      </c>
      <c r="O236" s="295">
        <v>336011.48</v>
      </c>
      <c r="P236" s="295">
        <v>336011.48</v>
      </c>
      <c r="Q236" s="295">
        <f t="shared" si="32"/>
        <v>3696246.7349999999</v>
      </c>
      <c r="R236" s="295">
        <v>336011.48</v>
      </c>
      <c r="S236" s="295">
        <v>336011.48</v>
      </c>
      <c r="T236" s="295">
        <v>336011.48</v>
      </c>
      <c r="U236" s="295">
        <v>336011.48</v>
      </c>
      <c r="V236" s="295">
        <v>336011.48</v>
      </c>
      <c r="W236" s="295">
        <v>336011.48</v>
      </c>
      <c r="X236" s="295">
        <v>336011.48</v>
      </c>
      <c r="Y236" s="295">
        <v>336011.48</v>
      </c>
      <c r="Z236" s="295">
        <v>336011.48</v>
      </c>
      <c r="AA236" s="295">
        <v>336011.48</v>
      </c>
      <c r="AB236" s="295">
        <v>336011.48</v>
      </c>
      <c r="AC236" s="295">
        <v>336011.48</v>
      </c>
      <c r="AD236" s="295">
        <f t="shared" si="33"/>
        <v>4032137.76</v>
      </c>
      <c r="AF236" s="319">
        <v>1079.9599999999998</v>
      </c>
      <c r="AG236" s="319">
        <v>1079.9599999999998</v>
      </c>
      <c r="AH236" s="319">
        <v>1079.9599999999998</v>
      </c>
      <c r="AI236" s="319">
        <v>1079.9599999999998</v>
      </c>
      <c r="AJ236" s="319">
        <v>1079.9599999999998</v>
      </c>
      <c r="AK236" s="319">
        <v>1079.9599999999998</v>
      </c>
      <c r="AL236" s="319">
        <f t="shared" si="37"/>
        <v>1079.96</v>
      </c>
      <c r="AM236" s="319">
        <f t="shared" si="37"/>
        <v>1163</v>
      </c>
      <c r="AN236" s="319">
        <f t="shared" si="37"/>
        <v>1246.04</v>
      </c>
      <c r="AO236" s="319">
        <f t="shared" si="37"/>
        <v>1246.04</v>
      </c>
      <c r="AP236" s="319">
        <f t="shared" si="37"/>
        <v>1246.04</v>
      </c>
      <c r="AQ236" s="319">
        <f t="shared" si="37"/>
        <v>1246.04</v>
      </c>
      <c r="AR236" s="295">
        <f t="shared" si="34"/>
        <v>13706.880000000001</v>
      </c>
      <c r="AS236" s="319">
        <f t="shared" si="38"/>
        <v>1240.44</v>
      </c>
      <c r="AT236" s="319">
        <f t="shared" si="38"/>
        <v>1240.44</v>
      </c>
      <c r="AU236" s="319">
        <f t="shared" si="38"/>
        <v>1240.44</v>
      </c>
      <c r="AV236" s="319">
        <f t="shared" si="36"/>
        <v>1240.44</v>
      </c>
      <c r="AW236" s="319">
        <f t="shared" si="36"/>
        <v>1240.44</v>
      </c>
      <c r="AX236" s="319">
        <f t="shared" si="36"/>
        <v>1240.44</v>
      </c>
      <c r="AY236" s="319">
        <f t="shared" si="36"/>
        <v>1240.44</v>
      </c>
      <c r="AZ236" s="319">
        <f t="shared" si="36"/>
        <v>1240.44</v>
      </c>
      <c r="BA236" s="319">
        <f t="shared" si="36"/>
        <v>1240.44</v>
      </c>
      <c r="BB236" s="319">
        <f t="shared" si="30"/>
        <v>1240.44</v>
      </c>
      <c r="BC236" s="319">
        <f t="shared" si="30"/>
        <v>1240.44</v>
      </c>
      <c r="BD236" s="319">
        <f t="shared" si="30"/>
        <v>1240.44</v>
      </c>
      <c r="BE236" s="295">
        <f t="shared" si="35"/>
        <v>14885.280000000004</v>
      </c>
    </row>
    <row r="237" spans="1:83" x14ac:dyDescent="0.3">
      <c r="A237" s="313" t="s">
        <v>635</v>
      </c>
      <c r="B237" s="304">
        <v>2.8000000000000001E-2</v>
      </c>
      <c r="C237" s="304">
        <v>3.3099999999999997E-2</v>
      </c>
      <c r="D237" s="348">
        <v>2.9499999999999998E-2</v>
      </c>
      <c r="E237" s="295">
        <v>860425.29</v>
      </c>
      <c r="F237" s="295">
        <v>860425.29</v>
      </c>
      <c r="G237" s="295">
        <v>860425.29</v>
      </c>
      <c r="H237" s="295">
        <v>860425.29</v>
      </c>
      <c r="I237" s="295">
        <v>860425.29</v>
      </c>
      <c r="J237" s="295">
        <v>860425.29</v>
      </c>
      <c r="K237" s="295">
        <v>860425.29</v>
      </c>
      <c r="L237" s="295">
        <v>860425.29</v>
      </c>
      <c r="M237" s="295">
        <v>896509.96500000008</v>
      </c>
      <c r="N237" s="295">
        <v>932594.64</v>
      </c>
      <c r="O237" s="295">
        <v>932594.64</v>
      </c>
      <c r="P237" s="295">
        <v>932594.64</v>
      </c>
      <c r="Q237" s="295">
        <f t="shared" si="32"/>
        <v>10577696.205000002</v>
      </c>
      <c r="R237" s="295">
        <v>932594.64</v>
      </c>
      <c r="S237" s="295">
        <v>932594.64</v>
      </c>
      <c r="T237" s="295">
        <v>932594.64</v>
      </c>
      <c r="U237" s="295">
        <v>932594.64</v>
      </c>
      <c r="V237" s="295">
        <v>932594.64</v>
      </c>
      <c r="W237" s="295">
        <v>932594.64</v>
      </c>
      <c r="X237" s="295">
        <v>932594.64</v>
      </c>
      <c r="Y237" s="295">
        <v>932594.64</v>
      </c>
      <c r="Z237" s="295">
        <v>932594.64</v>
      </c>
      <c r="AA237" s="295">
        <v>932594.64</v>
      </c>
      <c r="AB237" s="295">
        <v>932594.64</v>
      </c>
      <c r="AC237" s="295">
        <v>932594.64</v>
      </c>
      <c r="AD237" s="295">
        <f t="shared" si="33"/>
        <v>11191135.680000002</v>
      </c>
      <c r="AF237" s="319">
        <v>2007.6599999999999</v>
      </c>
      <c r="AG237" s="319">
        <v>2007.6599999999999</v>
      </c>
      <c r="AH237" s="319">
        <v>2007.6599999999999</v>
      </c>
      <c r="AI237" s="319">
        <v>2007.6599999999999</v>
      </c>
      <c r="AJ237" s="319">
        <v>2007.6599999999999</v>
      </c>
      <c r="AK237" s="319">
        <v>2007.6599999999999</v>
      </c>
      <c r="AL237" s="319">
        <f t="shared" si="37"/>
        <v>2007.66</v>
      </c>
      <c r="AM237" s="319">
        <f t="shared" si="37"/>
        <v>2007.66</v>
      </c>
      <c r="AN237" s="319">
        <f t="shared" si="37"/>
        <v>2091.86</v>
      </c>
      <c r="AO237" s="319">
        <f t="shared" si="37"/>
        <v>2176.0500000000002</v>
      </c>
      <c r="AP237" s="319">
        <f t="shared" si="37"/>
        <v>2176.0500000000002</v>
      </c>
      <c r="AQ237" s="319">
        <f t="shared" si="37"/>
        <v>2176.0500000000002</v>
      </c>
      <c r="AR237" s="295">
        <f t="shared" si="34"/>
        <v>24681.289999999997</v>
      </c>
      <c r="AS237" s="319">
        <f t="shared" si="38"/>
        <v>2292.63</v>
      </c>
      <c r="AT237" s="319">
        <f t="shared" si="38"/>
        <v>2292.63</v>
      </c>
      <c r="AU237" s="319">
        <f t="shared" si="38"/>
        <v>2292.63</v>
      </c>
      <c r="AV237" s="319">
        <f t="shared" si="36"/>
        <v>2292.63</v>
      </c>
      <c r="AW237" s="319">
        <f t="shared" si="36"/>
        <v>2292.63</v>
      </c>
      <c r="AX237" s="319">
        <f t="shared" si="36"/>
        <v>2292.63</v>
      </c>
      <c r="AY237" s="319">
        <f t="shared" si="36"/>
        <v>2292.63</v>
      </c>
      <c r="AZ237" s="319">
        <f t="shared" si="36"/>
        <v>2292.63</v>
      </c>
      <c r="BA237" s="319">
        <f t="shared" si="36"/>
        <v>2292.63</v>
      </c>
      <c r="BB237" s="319">
        <f t="shared" si="30"/>
        <v>2292.63</v>
      </c>
      <c r="BC237" s="319">
        <f t="shared" si="30"/>
        <v>2292.63</v>
      </c>
      <c r="BD237" s="319">
        <f t="shared" si="30"/>
        <v>2292.63</v>
      </c>
      <c r="BE237" s="295">
        <f t="shared" si="35"/>
        <v>27511.560000000009</v>
      </c>
    </row>
    <row r="238" spans="1:83" x14ac:dyDescent="0.3">
      <c r="A238" s="313" t="s">
        <v>636</v>
      </c>
      <c r="B238" s="304">
        <v>4.2500000000000003E-2</v>
      </c>
      <c r="C238" s="304">
        <v>4.2500000000000003E-2</v>
      </c>
      <c r="D238" s="304">
        <v>4.2500000000000003E-2</v>
      </c>
      <c r="E238" s="295">
        <v>0</v>
      </c>
      <c r="F238" s="295">
        <v>0</v>
      </c>
      <c r="G238" s="295">
        <v>0</v>
      </c>
      <c r="H238" s="295">
        <v>146202.18</v>
      </c>
      <c r="I238" s="295">
        <v>292784.90000000002</v>
      </c>
      <c r="J238" s="295">
        <v>293450.18</v>
      </c>
      <c r="K238" s="295">
        <v>293734.92</v>
      </c>
      <c r="L238" s="295">
        <v>293734.92</v>
      </c>
      <c r="M238" s="295">
        <v>293734.92</v>
      </c>
      <c r="N238" s="295">
        <v>293734.92</v>
      </c>
      <c r="O238" s="295">
        <v>293734.92</v>
      </c>
      <c r="P238" s="295">
        <v>293734.92</v>
      </c>
      <c r="Q238" s="295">
        <f t="shared" si="32"/>
        <v>2494846.7799999998</v>
      </c>
      <c r="R238" s="295">
        <v>293734.92</v>
      </c>
      <c r="S238" s="295">
        <v>293734.92</v>
      </c>
      <c r="T238" s="295">
        <v>293734.92</v>
      </c>
      <c r="U238" s="295">
        <v>293734.92</v>
      </c>
      <c r="V238" s="295">
        <v>293734.92</v>
      </c>
      <c r="W238" s="295">
        <v>293734.92</v>
      </c>
      <c r="X238" s="295">
        <v>293734.92</v>
      </c>
      <c r="Y238" s="295">
        <v>293734.92</v>
      </c>
      <c r="Z238" s="295">
        <v>293734.92</v>
      </c>
      <c r="AA238" s="295">
        <v>293734.92</v>
      </c>
      <c r="AB238" s="295">
        <v>293734.92</v>
      </c>
      <c r="AC238" s="295">
        <v>293734.92</v>
      </c>
      <c r="AD238" s="295">
        <f t="shared" si="33"/>
        <v>3524819.0399999996</v>
      </c>
      <c r="AF238" s="319">
        <v>0</v>
      </c>
      <c r="AG238" s="319">
        <v>0</v>
      </c>
      <c r="AH238" s="319">
        <v>0</v>
      </c>
      <c r="AI238" s="319">
        <v>517.79999999999995</v>
      </c>
      <c r="AJ238" s="319">
        <v>1036.95</v>
      </c>
      <c r="AK238" s="319">
        <v>1039.3</v>
      </c>
      <c r="AL238" s="319">
        <f t="shared" si="37"/>
        <v>1040.31</v>
      </c>
      <c r="AM238" s="319">
        <f t="shared" si="37"/>
        <v>1040.31</v>
      </c>
      <c r="AN238" s="319">
        <f t="shared" si="37"/>
        <v>1040.31</v>
      </c>
      <c r="AO238" s="319">
        <f t="shared" si="37"/>
        <v>1040.31</v>
      </c>
      <c r="AP238" s="319">
        <f t="shared" si="37"/>
        <v>1040.31</v>
      </c>
      <c r="AQ238" s="319">
        <f t="shared" si="37"/>
        <v>1040.31</v>
      </c>
      <c r="AR238" s="295">
        <f t="shared" si="34"/>
        <v>8835.909999999998</v>
      </c>
      <c r="AS238" s="319">
        <f t="shared" si="38"/>
        <v>1040.31</v>
      </c>
      <c r="AT238" s="319">
        <f t="shared" si="38"/>
        <v>1040.31</v>
      </c>
      <c r="AU238" s="319">
        <f t="shared" si="38"/>
        <v>1040.31</v>
      </c>
      <c r="AV238" s="319">
        <f t="shared" si="36"/>
        <v>1040.31</v>
      </c>
      <c r="AW238" s="319">
        <f t="shared" si="36"/>
        <v>1040.31</v>
      </c>
      <c r="AX238" s="319">
        <f t="shared" si="36"/>
        <v>1040.31</v>
      </c>
      <c r="AY238" s="319">
        <f t="shared" si="36"/>
        <v>1040.31</v>
      </c>
      <c r="AZ238" s="319">
        <f t="shared" si="36"/>
        <v>1040.31</v>
      </c>
      <c r="BA238" s="319">
        <f t="shared" si="36"/>
        <v>1040.31</v>
      </c>
      <c r="BB238" s="319">
        <f t="shared" si="30"/>
        <v>1040.31</v>
      </c>
      <c r="BC238" s="319">
        <f t="shared" si="30"/>
        <v>1040.31</v>
      </c>
      <c r="BD238" s="319">
        <f t="shared" si="30"/>
        <v>1040.31</v>
      </c>
      <c r="BE238" s="295">
        <f t="shared" si="35"/>
        <v>12483.719999999996</v>
      </c>
    </row>
    <row r="239" spans="1:83" x14ac:dyDescent="0.3">
      <c r="A239" s="313" t="s">
        <v>637</v>
      </c>
      <c r="B239" s="304">
        <v>1.1300000000000001E-2</v>
      </c>
      <c r="C239" s="304">
        <v>0.17750000000000002</v>
      </c>
      <c r="D239" s="348">
        <v>0.1565</v>
      </c>
      <c r="E239" s="295">
        <v>104991.22</v>
      </c>
      <c r="F239" s="295">
        <v>104991.22</v>
      </c>
      <c r="G239" s="295">
        <v>104991.22</v>
      </c>
      <c r="H239" s="295">
        <v>104991.22</v>
      </c>
      <c r="I239" s="295">
        <v>104991.22</v>
      </c>
      <c r="J239" s="295">
        <v>104991.22</v>
      </c>
      <c r="K239" s="295">
        <v>104991.22</v>
      </c>
      <c r="L239" s="295">
        <v>104991.22</v>
      </c>
      <c r="M239" s="295">
        <v>104991.22</v>
      </c>
      <c r="N239" s="295">
        <v>104991.22</v>
      </c>
      <c r="O239" s="295">
        <v>104991.22</v>
      </c>
      <c r="P239" s="295">
        <v>104991.22</v>
      </c>
      <c r="Q239" s="295">
        <f t="shared" si="32"/>
        <v>1259894.6399999999</v>
      </c>
      <c r="R239" s="295">
        <v>104991.22</v>
      </c>
      <c r="S239" s="295">
        <v>104991.22</v>
      </c>
      <c r="T239" s="295">
        <v>104991.22</v>
      </c>
      <c r="U239" s="295">
        <v>104991.22</v>
      </c>
      <c r="V239" s="295">
        <v>104991.22</v>
      </c>
      <c r="W239" s="295">
        <v>104991.22</v>
      </c>
      <c r="X239" s="295">
        <v>104991.22</v>
      </c>
      <c r="Y239" s="295">
        <v>104991.22</v>
      </c>
      <c r="Z239" s="295">
        <v>104991.22</v>
      </c>
      <c r="AA239" s="295">
        <v>104991.22</v>
      </c>
      <c r="AB239" s="295">
        <v>104991.22</v>
      </c>
      <c r="AC239" s="295">
        <v>104991.22</v>
      </c>
      <c r="AD239" s="295">
        <f t="shared" si="33"/>
        <v>1259894.6399999999</v>
      </c>
      <c r="AF239" s="319">
        <v>98.87</v>
      </c>
      <c r="AG239" s="319">
        <v>98.87</v>
      </c>
      <c r="AH239" s="319">
        <v>98.87</v>
      </c>
      <c r="AI239" s="319">
        <v>98.87</v>
      </c>
      <c r="AJ239" s="319">
        <v>98.87</v>
      </c>
      <c r="AK239" s="319">
        <v>98.87</v>
      </c>
      <c r="AL239" s="319">
        <f t="shared" si="37"/>
        <v>98.87</v>
      </c>
      <c r="AM239" s="319">
        <f t="shared" si="37"/>
        <v>98.87</v>
      </c>
      <c r="AN239" s="319">
        <f t="shared" si="37"/>
        <v>98.87</v>
      </c>
      <c r="AO239" s="319">
        <f t="shared" si="37"/>
        <v>98.87</v>
      </c>
      <c r="AP239" s="319">
        <f t="shared" si="37"/>
        <v>98.87</v>
      </c>
      <c r="AQ239" s="319">
        <f t="shared" si="37"/>
        <v>98.87</v>
      </c>
      <c r="AR239" s="295">
        <f t="shared" si="34"/>
        <v>1186.44</v>
      </c>
      <c r="AS239" s="319">
        <f t="shared" si="38"/>
        <v>1369.26</v>
      </c>
      <c r="AT239" s="319">
        <f t="shared" si="38"/>
        <v>1369.26</v>
      </c>
      <c r="AU239" s="319">
        <f t="shared" si="38"/>
        <v>1369.26</v>
      </c>
      <c r="AV239" s="319">
        <f t="shared" si="36"/>
        <v>1369.26</v>
      </c>
      <c r="AW239" s="319">
        <f t="shared" si="36"/>
        <v>1369.26</v>
      </c>
      <c r="AX239" s="319">
        <f t="shared" si="36"/>
        <v>1369.26</v>
      </c>
      <c r="AY239" s="319">
        <f t="shared" si="36"/>
        <v>1369.26</v>
      </c>
      <c r="AZ239" s="319">
        <f t="shared" si="36"/>
        <v>1369.26</v>
      </c>
      <c r="BA239" s="319">
        <f t="shared" si="36"/>
        <v>1369.26</v>
      </c>
      <c r="BB239" s="319">
        <f t="shared" si="30"/>
        <v>1369.26</v>
      </c>
      <c r="BC239" s="319">
        <f t="shared" si="30"/>
        <v>1369.26</v>
      </c>
      <c r="BD239" s="319">
        <f t="shared" si="30"/>
        <v>1369.26</v>
      </c>
      <c r="BE239" s="295">
        <f t="shared" si="35"/>
        <v>16431.12</v>
      </c>
    </row>
    <row r="240" spans="1:83" x14ac:dyDescent="0.3">
      <c r="A240" s="313" t="s">
        <v>638</v>
      </c>
      <c r="B240" s="304">
        <v>3.8700000000000005E-2</v>
      </c>
      <c r="C240" s="304">
        <v>3.9300000000000002E-2</v>
      </c>
      <c r="D240" s="348">
        <v>3.6400000000000002E-2</v>
      </c>
      <c r="E240" s="295">
        <v>1089550.03</v>
      </c>
      <c r="F240" s="295">
        <v>1089550.03</v>
      </c>
      <c r="G240" s="295">
        <v>1089550.03</v>
      </c>
      <c r="H240" s="295">
        <v>1089550.03</v>
      </c>
      <c r="I240" s="295">
        <v>1089550.03</v>
      </c>
      <c r="J240" s="295">
        <v>1089550.03</v>
      </c>
      <c r="K240" s="295">
        <v>1096600.03</v>
      </c>
      <c r="L240" s="295">
        <v>1103650.03</v>
      </c>
      <c r="M240" s="295">
        <v>1103650.03</v>
      </c>
      <c r="N240" s="295">
        <v>1103650.03</v>
      </c>
      <c r="O240" s="295">
        <v>1103650.03</v>
      </c>
      <c r="P240" s="295">
        <v>1103650.03</v>
      </c>
      <c r="Q240" s="295">
        <f t="shared" si="32"/>
        <v>13152150.359999998</v>
      </c>
      <c r="R240" s="295">
        <v>1103650.03</v>
      </c>
      <c r="S240" s="295">
        <v>1103650.03</v>
      </c>
      <c r="T240" s="295">
        <v>1103650.03</v>
      </c>
      <c r="U240" s="295">
        <v>1103650.03</v>
      </c>
      <c r="V240" s="295">
        <v>1185900.03</v>
      </c>
      <c r="W240" s="295">
        <v>1268150.03</v>
      </c>
      <c r="X240" s="295">
        <v>1268150.03</v>
      </c>
      <c r="Y240" s="295">
        <v>1268150.03</v>
      </c>
      <c r="Z240" s="295">
        <v>1268150.03</v>
      </c>
      <c r="AA240" s="295">
        <v>1268150.03</v>
      </c>
      <c r="AB240" s="295">
        <v>1268150.03</v>
      </c>
      <c r="AC240" s="295">
        <v>1268150.03</v>
      </c>
      <c r="AD240" s="295">
        <f t="shared" si="33"/>
        <v>14477550.359999998</v>
      </c>
      <c r="AF240" s="319">
        <v>3513.7999999999997</v>
      </c>
      <c r="AG240" s="319">
        <v>3513.7999999999997</v>
      </c>
      <c r="AH240" s="319">
        <v>3513.7999999999997</v>
      </c>
      <c r="AI240" s="319">
        <v>3513.7999999999997</v>
      </c>
      <c r="AJ240" s="319">
        <v>3513.7999999999997</v>
      </c>
      <c r="AK240" s="319">
        <v>3513.7999999999997</v>
      </c>
      <c r="AL240" s="319">
        <f t="shared" si="37"/>
        <v>3536.54</v>
      </c>
      <c r="AM240" s="319">
        <f t="shared" si="37"/>
        <v>3559.27</v>
      </c>
      <c r="AN240" s="319">
        <f t="shared" si="37"/>
        <v>3559.27</v>
      </c>
      <c r="AO240" s="319">
        <f t="shared" si="37"/>
        <v>3559.27</v>
      </c>
      <c r="AP240" s="319">
        <f t="shared" si="37"/>
        <v>3559.27</v>
      </c>
      <c r="AQ240" s="319">
        <f t="shared" si="37"/>
        <v>3559.27</v>
      </c>
      <c r="AR240" s="295">
        <f t="shared" si="34"/>
        <v>42415.689999999995</v>
      </c>
      <c r="AS240" s="319">
        <f t="shared" si="38"/>
        <v>3347.74</v>
      </c>
      <c r="AT240" s="319">
        <f t="shared" si="38"/>
        <v>3347.74</v>
      </c>
      <c r="AU240" s="319">
        <f t="shared" si="38"/>
        <v>3347.74</v>
      </c>
      <c r="AV240" s="319">
        <f t="shared" si="36"/>
        <v>3347.74</v>
      </c>
      <c r="AW240" s="319">
        <f t="shared" si="36"/>
        <v>3597.23</v>
      </c>
      <c r="AX240" s="319">
        <f t="shared" si="36"/>
        <v>3846.72</v>
      </c>
      <c r="AY240" s="319">
        <f t="shared" si="36"/>
        <v>3846.72</v>
      </c>
      <c r="AZ240" s="319">
        <f t="shared" si="36"/>
        <v>3846.72</v>
      </c>
      <c r="BA240" s="319">
        <f t="shared" si="36"/>
        <v>3846.72</v>
      </c>
      <c r="BB240" s="319">
        <f t="shared" si="30"/>
        <v>3846.72</v>
      </c>
      <c r="BC240" s="319">
        <f t="shared" si="30"/>
        <v>3846.72</v>
      </c>
      <c r="BD240" s="319">
        <f t="shared" si="30"/>
        <v>3846.72</v>
      </c>
      <c r="BE240" s="295">
        <f t="shared" si="35"/>
        <v>43915.23</v>
      </c>
    </row>
    <row r="241" spans="1:57" x14ac:dyDescent="0.3">
      <c r="A241" s="313" t="s">
        <v>639</v>
      </c>
      <c r="B241" s="304">
        <v>4.5000000000000005E-2</v>
      </c>
      <c r="C241" s="304">
        <v>4.6100000000000009E-2</v>
      </c>
      <c r="D241" s="348">
        <v>4.3799999999999999E-2</v>
      </c>
      <c r="E241" s="295">
        <v>41868.51</v>
      </c>
      <c r="F241" s="295">
        <v>41868.51</v>
      </c>
      <c r="G241" s="295">
        <v>41868.51</v>
      </c>
      <c r="H241" s="295">
        <v>41868.51</v>
      </c>
      <c r="I241" s="295">
        <v>41868.51</v>
      </c>
      <c r="J241" s="295">
        <v>41868.51</v>
      </c>
      <c r="K241" s="295">
        <v>41868.51</v>
      </c>
      <c r="L241" s="295">
        <v>41868.51</v>
      </c>
      <c r="M241" s="295">
        <v>41868.51</v>
      </c>
      <c r="N241" s="295">
        <v>41868.51</v>
      </c>
      <c r="O241" s="295">
        <v>41868.51</v>
      </c>
      <c r="P241" s="295">
        <v>41868.51</v>
      </c>
      <c r="Q241" s="295">
        <f t="shared" si="32"/>
        <v>502422.12000000005</v>
      </c>
      <c r="R241" s="295">
        <v>2444568.5099999998</v>
      </c>
      <c r="S241" s="295">
        <v>2594568.5099999998</v>
      </c>
      <c r="T241" s="295">
        <v>2744568.51</v>
      </c>
      <c r="U241" s="295">
        <v>2744568.51</v>
      </c>
      <c r="V241" s="295">
        <v>2744568.51</v>
      </c>
      <c r="W241" s="295">
        <v>2744568.51</v>
      </c>
      <c r="X241" s="295">
        <v>2744568.51</v>
      </c>
      <c r="Y241" s="295">
        <v>2744568.51</v>
      </c>
      <c r="Z241" s="295">
        <v>2744568.51</v>
      </c>
      <c r="AA241" s="295">
        <v>2744568.51</v>
      </c>
      <c r="AB241" s="295">
        <v>2744568.51</v>
      </c>
      <c r="AC241" s="295">
        <v>2744568.51</v>
      </c>
      <c r="AD241" s="295">
        <f t="shared" si="33"/>
        <v>32484822.11999999</v>
      </c>
      <c r="AF241" s="319">
        <v>157.01</v>
      </c>
      <c r="AG241" s="319">
        <v>157.01</v>
      </c>
      <c r="AH241" s="319">
        <v>157.01</v>
      </c>
      <c r="AI241" s="319">
        <v>157.01</v>
      </c>
      <c r="AJ241" s="319">
        <v>157.01</v>
      </c>
      <c r="AK241" s="319">
        <v>157.01</v>
      </c>
      <c r="AL241" s="319">
        <f t="shared" si="37"/>
        <v>157.01</v>
      </c>
      <c r="AM241" s="319">
        <f t="shared" si="37"/>
        <v>157.01</v>
      </c>
      <c r="AN241" s="319">
        <f t="shared" si="37"/>
        <v>157.01</v>
      </c>
      <c r="AO241" s="319">
        <f t="shared" si="37"/>
        <v>157.01</v>
      </c>
      <c r="AP241" s="319">
        <f t="shared" si="37"/>
        <v>157.01</v>
      </c>
      <c r="AQ241" s="319">
        <f t="shared" si="37"/>
        <v>157.01</v>
      </c>
      <c r="AR241" s="295">
        <f t="shared" si="34"/>
        <v>1884.12</v>
      </c>
      <c r="AS241" s="319">
        <f t="shared" si="38"/>
        <v>8922.68</v>
      </c>
      <c r="AT241" s="319">
        <f t="shared" si="38"/>
        <v>9470.18</v>
      </c>
      <c r="AU241" s="319">
        <f t="shared" si="38"/>
        <v>10017.68</v>
      </c>
      <c r="AV241" s="319">
        <f t="shared" si="36"/>
        <v>10017.68</v>
      </c>
      <c r="AW241" s="319">
        <f t="shared" si="36"/>
        <v>10017.68</v>
      </c>
      <c r="AX241" s="319">
        <f t="shared" si="36"/>
        <v>10017.68</v>
      </c>
      <c r="AY241" s="319">
        <f t="shared" si="36"/>
        <v>10017.68</v>
      </c>
      <c r="AZ241" s="319">
        <f t="shared" si="36"/>
        <v>10017.68</v>
      </c>
      <c r="BA241" s="319">
        <f t="shared" si="36"/>
        <v>10017.68</v>
      </c>
      <c r="BB241" s="319">
        <f t="shared" si="30"/>
        <v>10017.68</v>
      </c>
      <c r="BC241" s="319">
        <f t="shared" si="30"/>
        <v>10017.68</v>
      </c>
      <c r="BD241" s="319">
        <f t="shared" si="30"/>
        <v>10017.68</v>
      </c>
      <c r="BE241" s="295">
        <f t="shared" si="35"/>
        <v>118569.65999999997</v>
      </c>
    </row>
    <row r="242" spans="1:57" x14ac:dyDescent="0.3">
      <c r="A242" s="313" t="s">
        <v>640</v>
      </c>
      <c r="B242" s="304">
        <v>3.9399999999999998E-2</v>
      </c>
      <c r="C242" s="304">
        <v>4.0399999999999998E-2</v>
      </c>
      <c r="D242" s="348">
        <v>3.78E-2</v>
      </c>
      <c r="E242" s="295">
        <v>28963.63</v>
      </c>
      <c r="F242" s="295">
        <v>28963.63</v>
      </c>
      <c r="G242" s="295">
        <v>28963.63</v>
      </c>
      <c r="H242" s="295">
        <v>28963.63</v>
      </c>
      <c r="I242" s="295">
        <v>28963.63</v>
      </c>
      <c r="J242" s="295">
        <v>28963.63</v>
      </c>
      <c r="K242" s="295">
        <v>28963.63</v>
      </c>
      <c r="L242" s="295">
        <v>28963.63</v>
      </c>
      <c r="M242" s="295">
        <v>28963.63</v>
      </c>
      <c r="N242" s="295">
        <v>28963.63</v>
      </c>
      <c r="O242" s="295">
        <v>28963.63</v>
      </c>
      <c r="P242" s="295">
        <v>28963.63</v>
      </c>
      <c r="Q242" s="295">
        <f t="shared" si="32"/>
        <v>347563.56</v>
      </c>
      <c r="R242" s="295">
        <v>28963.63</v>
      </c>
      <c r="S242" s="295">
        <v>28963.63</v>
      </c>
      <c r="T242" s="295">
        <v>28963.63</v>
      </c>
      <c r="U242" s="295">
        <v>28963.63</v>
      </c>
      <c r="V242" s="295">
        <v>28963.63</v>
      </c>
      <c r="W242" s="295">
        <v>28963.63</v>
      </c>
      <c r="X242" s="295">
        <v>28963.63</v>
      </c>
      <c r="Y242" s="295">
        <v>28963.63</v>
      </c>
      <c r="Z242" s="295">
        <v>28963.63</v>
      </c>
      <c r="AA242" s="295">
        <v>28963.63</v>
      </c>
      <c r="AB242" s="295">
        <v>28963.63</v>
      </c>
      <c r="AC242" s="295">
        <v>28963.63</v>
      </c>
      <c r="AD242" s="295">
        <f t="shared" si="33"/>
        <v>347563.56</v>
      </c>
      <c r="AF242" s="319">
        <v>95.09</v>
      </c>
      <c r="AG242" s="319">
        <v>95.09</v>
      </c>
      <c r="AH242" s="319">
        <v>95.09</v>
      </c>
      <c r="AI242" s="319">
        <v>95.09</v>
      </c>
      <c r="AJ242" s="319">
        <v>95.09</v>
      </c>
      <c r="AK242" s="319">
        <v>95.09</v>
      </c>
      <c r="AL242" s="319">
        <f t="shared" si="37"/>
        <v>95.1</v>
      </c>
      <c r="AM242" s="319">
        <f t="shared" si="37"/>
        <v>95.1</v>
      </c>
      <c r="AN242" s="319">
        <f t="shared" si="37"/>
        <v>95.1</v>
      </c>
      <c r="AO242" s="319">
        <f t="shared" si="37"/>
        <v>95.1</v>
      </c>
      <c r="AP242" s="319">
        <f t="shared" si="37"/>
        <v>95.1</v>
      </c>
      <c r="AQ242" s="319">
        <f t="shared" si="37"/>
        <v>95.1</v>
      </c>
      <c r="AR242" s="295">
        <f t="shared" si="34"/>
        <v>1141.1400000000001</v>
      </c>
      <c r="AS242" s="319">
        <f t="shared" si="38"/>
        <v>91.24</v>
      </c>
      <c r="AT242" s="319">
        <f t="shared" si="38"/>
        <v>91.24</v>
      </c>
      <c r="AU242" s="319">
        <f t="shared" si="38"/>
        <v>91.24</v>
      </c>
      <c r="AV242" s="319">
        <f t="shared" si="36"/>
        <v>91.24</v>
      </c>
      <c r="AW242" s="319">
        <f t="shared" si="36"/>
        <v>91.24</v>
      </c>
      <c r="AX242" s="319">
        <f t="shared" si="36"/>
        <v>91.24</v>
      </c>
      <c r="AY242" s="319">
        <f t="shared" si="36"/>
        <v>91.24</v>
      </c>
      <c r="AZ242" s="319">
        <f t="shared" si="36"/>
        <v>91.24</v>
      </c>
      <c r="BA242" s="319">
        <f t="shared" si="36"/>
        <v>91.24</v>
      </c>
      <c r="BB242" s="319">
        <f t="shared" si="30"/>
        <v>91.24</v>
      </c>
      <c r="BC242" s="319">
        <f t="shared" si="30"/>
        <v>91.24</v>
      </c>
      <c r="BD242" s="319">
        <f t="shared" si="30"/>
        <v>91.24</v>
      </c>
      <c r="BE242" s="295">
        <f t="shared" si="35"/>
        <v>1094.8799999999999</v>
      </c>
    </row>
    <row r="243" spans="1:57" x14ac:dyDescent="0.3">
      <c r="A243" s="313" t="s">
        <v>641</v>
      </c>
      <c r="B243" s="304">
        <v>3.8699999999999998E-2</v>
      </c>
      <c r="C243" s="304">
        <v>3.8900000000000004E-2</v>
      </c>
      <c r="D243" s="348">
        <v>3.6600000000000001E-2</v>
      </c>
      <c r="E243" s="295">
        <v>8888.93</v>
      </c>
      <c r="F243" s="295">
        <v>8888.93</v>
      </c>
      <c r="G243" s="295">
        <v>8888.93</v>
      </c>
      <c r="H243" s="295">
        <v>8888.93</v>
      </c>
      <c r="I243" s="295">
        <v>8888.93</v>
      </c>
      <c r="J243" s="295">
        <v>8888.93</v>
      </c>
      <c r="K243" s="295">
        <v>8888.93</v>
      </c>
      <c r="L243" s="295">
        <v>8888.93</v>
      </c>
      <c r="M243" s="295">
        <v>8888.93</v>
      </c>
      <c r="N243" s="295">
        <v>8888.93</v>
      </c>
      <c r="O243" s="295">
        <v>8888.93</v>
      </c>
      <c r="P243" s="295">
        <v>8888.93</v>
      </c>
      <c r="Q243" s="295">
        <f t="shared" si="32"/>
        <v>106667.15999999997</v>
      </c>
      <c r="R243" s="295">
        <v>8888.93</v>
      </c>
      <c r="S243" s="295">
        <v>8888.93</v>
      </c>
      <c r="T243" s="295">
        <v>8888.93</v>
      </c>
      <c r="U243" s="295">
        <v>8888.93</v>
      </c>
      <c r="V243" s="295">
        <v>8888.93</v>
      </c>
      <c r="W243" s="295">
        <v>8888.93</v>
      </c>
      <c r="X243" s="295">
        <v>8888.93</v>
      </c>
      <c r="Y243" s="295">
        <v>8888.93</v>
      </c>
      <c r="Z243" s="295">
        <v>8888.93</v>
      </c>
      <c r="AA243" s="295">
        <v>8888.93</v>
      </c>
      <c r="AB243" s="295">
        <v>8888.93</v>
      </c>
      <c r="AC243" s="295">
        <v>8888.93</v>
      </c>
      <c r="AD243" s="295">
        <f t="shared" si="33"/>
        <v>106667.15999999997</v>
      </c>
      <c r="AF243" s="319">
        <v>28.66</v>
      </c>
      <c r="AG243" s="319">
        <v>28.66</v>
      </c>
      <c r="AH243" s="319">
        <v>28.66</v>
      </c>
      <c r="AI243" s="319">
        <v>28.66</v>
      </c>
      <c r="AJ243" s="319">
        <v>28.66</v>
      </c>
      <c r="AK243" s="319">
        <v>28.66</v>
      </c>
      <c r="AL243" s="319">
        <f t="shared" si="37"/>
        <v>28.67</v>
      </c>
      <c r="AM243" s="319">
        <f t="shared" si="37"/>
        <v>28.67</v>
      </c>
      <c r="AN243" s="319">
        <f t="shared" si="37"/>
        <v>28.67</v>
      </c>
      <c r="AO243" s="319">
        <f t="shared" si="37"/>
        <v>28.67</v>
      </c>
      <c r="AP243" s="319">
        <f t="shared" si="37"/>
        <v>28.67</v>
      </c>
      <c r="AQ243" s="319">
        <f t="shared" si="37"/>
        <v>28.67</v>
      </c>
      <c r="AR243" s="295">
        <f t="shared" si="34"/>
        <v>343.98000000000008</v>
      </c>
      <c r="AS243" s="319">
        <f t="shared" si="38"/>
        <v>27.11</v>
      </c>
      <c r="AT243" s="319">
        <f t="shared" si="38"/>
        <v>27.11</v>
      </c>
      <c r="AU243" s="319">
        <f t="shared" si="38"/>
        <v>27.11</v>
      </c>
      <c r="AV243" s="319">
        <f t="shared" si="36"/>
        <v>27.11</v>
      </c>
      <c r="AW243" s="319">
        <f t="shared" si="36"/>
        <v>27.11</v>
      </c>
      <c r="AX243" s="319">
        <f t="shared" si="36"/>
        <v>27.11</v>
      </c>
      <c r="AY243" s="319">
        <f t="shared" si="36"/>
        <v>27.11</v>
      </c>
      <c r="AZ243" s="319">
        <f t="shared" si="36"/>
        <v>27.11</v>
      </c>
      <c r="BA243" s="319">
        <f t="shared" si="36"/>
        <v>27.11</v>
      </c>
      <c r="BB243" s="319">
        <f t="shared" si="30"/>
        <v>27.11</v>
      </c>
      <c r="BC243" s="319">
        <f t="shared" si="30"/>
        <v>27.11</v>
      </c>
      <c r="BD243" s="319">
        <f t="shared" si="30"/>
        <v>27.11</v>
      </c>
      <c r="BE243" s="295">
        <f t="shared" si="35"/>
        <v>325.32000000000011</v>
      </c>
    </row>
    <row r="244" spans="1:57" x14ac:dyDescent="0.3">
      <c r="A244" s="313" t="s">
        <v>642</v>
      </c>
      <c r="B244" s="304">
        <v>3.8699999999999998E-2</v>
      </c>
      <c r="C244" s="304">
        <v>3.8900000000000004E-2</v>
      </c>
      <c r="D244" s="348">
        <v>3.6600000000000001E-2</v>
      </c>
      <c r="E244" s="295">
        <v>8861.01</v>
      </c>
      <c r="F244" s="295">
        <v>8861.01</v>
      </c>
      <c r="G244" s="295">
        <v>8861.01</v>
      </c>
      <c r="H244" s="295">
        <v>8861.01</v>
      </c>
      <c r="I244" s="295">
        <v>8861.01</v>
      </c>
      <c r="J244" s="295">
        <v>8861.01</v>
      </c>
      <c r="K244" s="295">
        <v>8861.01</v>
      </c>
      <c r="L244" s="295">
        <v>8861.01</v>
      </c>
      <c r="M244" s="295">
        <v>8861.01</v>
      </c>
      <c r="N244" s="295">
        <v>8861.01</v>
      </c>
      <c r="O244" s="295">
        <v>8861.01</v>
      </c>
      <c r="P244" s="295">
        <v>8861.01</v>
      </c>
      <c r="Q244" s="295">
        <f t="shared" si="32"/>
        <v>106332.11999999998</v>
      </c>
      <c r="R244" s="295">
        <v>8861.01</v>
      </c>
      <c r="S244" s="295">
        <v>8861.01</v>
      </c>
      <c r="T244" s="295">
        <v>8861.01</v>
      </c>
      <c r="U244" s="295">
        <v>8861.01</v>
      </c>
      <c r="V244" s="295">
        <v>8861.01</v>
      </c>
      <c r="W244" s="295">
        <v>8861.01</v>
      </c>
      <c r="X244" s="295">
        <v>8861.01</v>
      </c>
      <c r="Y244" s="295">
        <v>8861.01</v>
      </c>
      <c r="Z244" s="295">
        <v>8861.01</v>
      </c>
      <c r="AA244" s="295">
        <v>8861.01</v>
      </c>
      <c r="AB244" s="295">
        <v>8861.01</v>
      </c>
      <c r="AC244" s="295">
        <v>8861.01</v>
      </c>
      <c r="AD244" s="295">
        <f t="shared" si="33"/>
        <v>106332.11999999998</v>
      </c>
      <c r="AF244" s="319">
        <v>28.57</v>
      </c>
      <c r="AG244" s="319">
        <v>28.57</v>
      </c>
      <c r="AH244" s="319">
        <v>28.57</v>
      </c>
      <c r="AI244" s="319">
        <v>28.57</v>
      </c>
      <c r="AJ244" s="319">
        <v>28.57</v>
      </c>
      <c r="AK244" s="319">
        <v>28.57</v>
      </c>
      <c r="AL244" s="319">
        <f t="shared" si="37"/>
        <v>28.58</v>
      </c>
      <c r="AM244" s="319">
        <f t="shared" si="37"/>
        <v>28.58</v>
      </c>
      <c r="AN244" s="319">
        <f t="shared" si="37"/>
        <v>28.58</v>
      </c>
      <c r="AO244" s="319">
        <f t="shared" si="37"/>
        <v>28.58</v>
      </c>
      <c r="AP244" s="319">
        <f t="shared" si="37"/>
        <v>28.58</v>
      </c>
      <c r="AQ244" s="319">
        <f t="shared" si="37"/>
        <v>28.58</v>
      </c>
      <c r="AR244" s="295">
        <f t="shared" si="34"/>
        <v>342.89999999999992</v>
      </c>
      <c r="AS244" s="319">
        <f t="shared" si="38"/>
        <v>27.03</v>
      </c>
      <c r="AT244" s="319">
        <f t="shared" si="38"/>
        <v>27.03</v>
      </c>
      <c r="AU244" s="319">
        <f t="shared" si="38"/>
        <v>27.03</v>
      </c>
      <c r="AV244" s="319">
        <f t="shared" si="36"/>
        <v>27.03</v>
      </c>
      <c r="AW244" s="319">
        <f t="shared" si="36"/>
        <v>27.03</v>
      </c>
      <c r="AX244" s="319">
        <f t="shared" si="36"/>
        <v>27.03</v>
      </c>
      <c r="AY244" s="319">
        <f t="shared" si="36"/>
        <v>27.03</v>
      </c>
      <c r="AZ244" s="319">
        <f t="shared" si="36"/>
        <v>27.03</v>
      </c>
      <c r="BA244" s="319">
        <f t="shared" si="36"/>
        <v>27.03</v>
      </c>
      <c r="BB244" s="319">
        <f t="shared" si="30"/>
        <v>27.03</v>
      </c>
      <c r="BC244" s="319">
        <f t="shared" si="30"/>
        <v>27.03</v>
      </c>
      <c r="BD244" s="319">
        <f t="shared" si="30"/>
        <v>27.03</v>
      </c>
      <c r="BE244" s="295">
        <f t="shared" si="35"/>
        <v>324.36</v>
      </c>
    </row>
    <row r="245" spans="1:57" x14ac:dyDescent="0.3">
      <c r="A245" s="313" t="s">
        <v>643</v>
      </c>
      <c r="B245" s="304">
        <v>3.8799999999999994E-2</v>
      </c>
      <c r="C245" s="304">
        <v>3.9100000000000003E-2</v>
      </c>
      <c r="D245" s="348">
        <v>3.6600000000000001E-2</v>
      </c>
      <c r="E245" s="295">
        <v>9113.52</v>
      </c>
      <c r="F245" s="295">
        <v>9113.52</v>
      </c>
      <c r="G245" s="295">
        <v>9113.52</v>
      </c>
      <c r="H245" s="295">
        <v>9113.52</v>
      </c>
      <c r="I245" s="295">
        <v>9113.52</v>
      </c>
      <c r="J245" s="295">
        <v>9113.52</v>
      </c>
      <c r="K245" s="295">
        <v>9113.52</v>
      </c>
      <c r="L245" s="295">
        <v>9113.52</v>
      </c>
      <c r="M245" s="295">
        <v>9113.52</v>
      </c>
      <c r="N245" s="295">
        <v>9113.52</v>
      </c>
      <c r="O245" s="295">
        <v>9113.52</v>
      </c>
      <c r="P245" s="295">
        <v>9113.52</v>
      </c>
      <c r="Q245" s="295">
        <f t="shared" si="32"/>
        <v>109362.24000000003</v>
      </c>
      <c r="R245" s="295">
        <v>9113.52</v>
      </c>
      <c r="S245" s="295">
        <v>9113.52</v>
      </c>
      <c r="T245" s="295">
        <v>9113.52</v>
      </c>
      <c r="U245" s="295">
        <v>9113.52</v>
      </c>
      <c r="V245" s="295">
        <v>9113.52</v>
      </c>
      <c r="W245" s="295">
        <v>9113.52</v>
      </c>
      <c r="X245" s="295">
        <v>9113.52</v>
      </c>
      <c r="Y245" s="295">
        <v>9113.52</v>
      </c>
      <c r="Z245" s="295">
        <v>9113.52</v>
      </c>
      <c r="AA245" s="295">
        <v>9113.52</v>
      </c>
      <c r="AB245" s="295">
        <v>9113.52</v>
      </c>
      <c r="AC245" s="295">
        <v>9113.52</v>
      </c>
      <c r="AD245" s="295">
        <f t="shared" si="33"/>
        <v>109362.24000000003</v>
      </c>
      <c r="AF245" s="319">
        <v>29.47</v>
      </c>
      <c r="AG245" s="319">
        <v>29.47</v>
      </c>
      <c r="AH245" s="319">
        <v>29.47</v>
      </c>
      <c r="AI245" s="319">
        <v>29.47</v>
      </c>
      <c r="AJ245" s="319">
        <v>29.47</v>
      </c>
      <c r="AK245" s="319">
        <v>29.47</v>
      </c>
      <c r="AL245" s="319">
        <f t="shared" si="37"/>
        <v>29.47</v>
      </c>
      <c r="AM245" s="319">
        <f t="shared" si="37"/>
        <v>29.47</v>
      </c>
      <c r="AN245" s="319">
        <f t="shared" si="37"/>
        <v>29.47</v>
      </c>
      <c r="AO245" s="319">
        <f t="shared" si="37"/>
        <v>29.47</v>
      </c>
      <c r="AP245" s="319">
        <f t="shared" si="37"/>
        <v>29.47</v>
      </c>
      <c r="AQ245" s="319">
        <f t="shared" si="37"/>
        <v>29.47</v>
      </c>
      <c r="AR245" s="295">
        <f t="shared" si="34"/>
        <v>353.6400000000001</v>
      </c>
      <c r="AS245" s="319">
        <f t="shared" si="38"/>
        <v>27.8</v>
      </c>
      <c r="AT245" s="319">
        <f t="shared" si="38"/>
        <v>27.8</v>
      </c>
      <c r="AU245" s="319">
        <f t="shared" si="38"/>
        <v>27.8</v>
      </c>
      <c r="AV245" s="319">
        <f t="shared" si="36"/>
        <v>27.8</v>
      </c>
      <c r="AW245" s="319">
        <f t="shared" si="36"/>
        <v>27.8</v>
      </c>
      <c r="AX245" s="319">
        <f t="shared" si="36"/>
        <v>27.8</v>
      </c>
      <c r="AY245" s="319">
        <f t="shared" si="36"/>
        <v>27.8</v>
      </c>
      <c r="AZ245" s="319">
        <f t="shared" si="36"/>
        <v>27.8</v>
      </c>
      <c r="BA245" s="319">
        <f t="shared" si="36"/>
        <v>27.8</v>
      </c>
      <c r="BB245" s="319">
        <f t="shared" si="30"/>
        <v>27.8</v>
      </c>
      <c r="BC245" s="319">
        <f t="shared" si="30"/>
        <v>27.8</v>
      </c>
      <c r="BD245" s="319">
        <f t="shared" si="30"/>
        <v>27.8</v>
      </c>
      <c r="BE245" s="295">
        <f t="shared" si="35"/>
        <v>333.60000000000008</v>
      </c>
    </row>
    <row r="246" spans="1:57" x14ac:dyDescent="0.3">
      <c r="A246" s="313" t="s">
        <v>644</v>
      </c>
      <c r="B246" s="304">
        <v>9.5999999999999992E-3</v>
      </c>
      <c r="C246" s="304">
        <v>8.6E-3</v>
      </c>
      <c r="D246" s="304">
        <v>8.6E-3</v>
      </c>
      <c r="E246" s="295">
        <v>27309924.550000001</v>
      </c>
      <c r="F246" s="295">
        <v>27309924.550000001</v>
      </c>
      <c r="G246" s="295">
        <v>27309924.550000001</v>
      </c>
      <c r="H246" s="295">
        <v>27309924.550000001</v>
      </c>
      <c r="I246" s="295">
        <v>27309924.550000001</v>
      </c>
      <c r="J246" s="295">
        <v>27309924.550000001</v>
      </c>
      <c r="K246" s="295">
        <v>27309924.550000001</v>
      </c>
      <c r="L246" s="295">
        <v>27309924.550000001</v>
      </c>
      <c r="M246" s="295">
        <v>27309924.550000001</v>
      </c>
      <c r="N246" s="295">
        <v>27309924.550000001</v>
      </c>
      <c r="O246" s="295">
        <v>27309924.550000001</v>
      </c>
      <c r="P246" s="295">
        <v>27309924.550000001</v>
      </c>
      <c r="Q246" s="295">
        <f t="shared" si="32"/>
        <v>327719094.60000008</v>
      </c>
      <c r="R246" s="295">
        <v>27309924.550000001</v>
      </c>
      <c r="S246" s="295">
        <v>27309924.550000001</v>
      </c>
      <c r="T246" s="295">
        <v>27309924.550000001</v>
      </c>
      <c r="U246" s="295">
        <v>27309924.550000001</v>
      </c>
      <c r="V246" s="295">
        <v>27309924.550000001</v>
      </c>
      <c r="W246" s="295">
        <v>27309924.550000001</v>
      </c>
      <c r="X246" s="295">
        <v>27309924.550000001</v>
      </c>
      <c r="Y246" s="295">
        <v>27309924.550000001</v>
      </c>
      <c r="Z246" s="295">
        <v>27309924.550000001</v>
      </c>
      <c r="AA246" s="295">
        <v>27309924.550000001</v>
      </c>
      <c r="AB246" s="295">
        <v>27309924.550000001</v>
      </c>
      <c r="AC246" s="295">
        <v>27309924.550000001</v>
      </c>
      <c r="AD246" s="295">
        <f t="shared" si="33"/>
        <v>327719094.60000008</v>
      </c>
      <c r="AF246" s="319">
        <v>21847.94</v>
      </c>
      <c r="AG246" s="319">
        <v>21847.94</v>
      </c>
      <c r="AH246" s="319">
        <v>21847.94</v>
      </c>
      <c r="AI246" s="319">
        <v>21847.94</v>
      </c>
      <c r="AJ246" s="319">
        <v>21847.94</v>
      </c>
      <c r="AK246" s="319">
        <v>21847.94</v>
      </c>
      <c r="AL246" s="319">
        <f t="shared" si="37"/>
        <v>21847.94</v>
      </c>
      <c r="AM246" s="319">
        <f t="shared" si="37"/>
        <v>21847.94</v>
      </c>
      <c r="AN246" s="319">
        <f t="shared" si="37"/>
        <v>21847.94</v>
      </c>
      <c r="AO246" s="319">
        <f t="shared" si="37"/>
        <v>21847.94</v>
      </c>
      <c r="AP246" s="319">
        <f t="shared" si="37"/>
        <v>21847.94</v>
      </c>
      <c r="AQ246" s="319">
        <f t="shared" si="37"/>
        <v>21847.94</v>
      </c>
      <c r="AR246" s="295">
        <f t="shared" si="34"/>
        <v>262175.27999999997</v>
      </c>
      <c r="AS246" s="319">
        <f t="shared" si="38"/>
        <v>19572.11</v>
      </c>
      <c r="AT246" s="319">
        <f t="shared" si="38"/>
        <v>19572.11</v>
      </c>
      <c r="AU246" s="319">
        <f t="shared" si="38"/>
        <v>19572.11</v>
      </c>
      <c r="AV246" s="319">
        <f t="shared" si="36"/>
        <v>19572.11</v>
      </c>
      <c r="AW246" s="319">
        <f t="shared" si="36"/>
        <v>19572.11</v>
      </c>
      <c r="AX246" s="319">
        <f t="shared" si="36"/>
        <v>19572.11</v>
      </c>
      <c r="AY246" s="319">
        <f t="shared" si="36"/>
        <v>19572.11</v>
      </c>
      <c r="AZ246" s="319">
        <f t="shared" si="36"/>
        <v>19572.11</v>
      </c>
      <c r="BA246" s="319">
        <f t="shared" si="36"/>
        <v>19572.11</v>
      </c>
      <c r="BB246" s="319">
        <f t="shared" si="30"/>
        <v>19572.11</v>
      </c>
      <c r="BC246" s="319">
        <f t="shared" si="30"/>
        <v>19572.11</v>
      </c>
      <c r="BD246" s="319">
        <f t="shared" si="30"/>
        <v>19572.11</v>
      </c>
      <c r="BE246" s="295">
        <f t="shared" si="35"/>
        <v>234865.31999999995</v>
      </c>
    </row>
    <row r="247" spans="1:57" x14ac:dyDescent="0.3">
      <c r="A247" s="313" t="s">
        <v>645</v>
      </c>
      <c r="B247" s="304">
        <v>9.5999999999999992E-3</v>
      </c>
      <c r="C247" s="304">
        <v>8.6E-3</v>
      </c>
      <c r="D247" s="304">
        <v>8.6E-3</v>
      </c>
      <c r="E247" s="295">
        <v>439.53</v>
      </c>
      <c r="F247" s="295">
        <v>439.53</v>
      </c>
      <c r="G247" s="295">
        <v>439.53</v>
      </c>
      <c r="H247" s="295">
        <v>439.53</v>
      </c>
      <c r="I247" s="295">
        <v>439.53</v>
      </c>
      <c r="J247" s="295">
        <v>439.53</v>
      </c>
      <c r="K247" s="295">
        <v>439.53</v>
      </c>
      <c r="L247" s="295">
        <v>439.53</v>
      </c>
      <c r="M247" s="295">
        <v>439.53</v>
      </c>
      <c r="N247" s="295">
        <v>439.53</v>
      </c>
      <c r="O247" s="295">
        <v>439.53</v>
      </c>
      <c r="P247" s="295">
        <v>439.53</v>
      </c>
      <c r="Q247" s="295">
        <f t="shared" si="32"/>
        <v>5274.3599999999979</v>
      </c>
      <c r="R247" s="295">
        <v>439.53</v>
      </c>
      <c r="S247" s="295">
        <v>439.53</v>
      </c>
      <c r="T247" s="295">
        <v>439.53</v>
      </c>
      <c r="U247" s="295">
        <v>439.53</v>
      </c>
      <c r="V247" s="295">
        <v>439.53</v>
      </c>
      <c r="W247" s="295">
        <v>439.53</v>
      </c>
      <c r="X247" s="295">
        <v>439.53</v>
      </c>
      <c r="Y247" s="295">
        <v>439.53</v>
      </c>
      <c r="Z247" s="295">
        <v>439.53</v>
      </c>
      <c r="AA247" s="295">
        <v>439.53</v>
      </c>
      <c r="AB247" s="295">
        <v>439.53</v>
      </c>
      <c r="AC247" s="295">
        <v>439.53</v>
      </c>
      <c r="AD247" s="295">
        <f t="shared" si="33"/>
        <v>5274.3599999999979</v>
      </c>
      <c r="AF247" s="319">
        <v>0.35</v>
      </c>
      <c r="AG247" s="319">
        <v>0.35</v>
      </c>
      <c r="AH247" s="319">
        <v>0.35</v>
      </c>
      <c r="AI247" s="319">
        <v>0.35</v>
      </c>
      <c r="AJ247" s="319">
        <v>0.35</v>
      </c>
      <c r="AK247" s="319">
        <v>0.35</v>
      </c>
      <c r="AL247" s="319">
        <f t="shared" si="37"/>
        <v>0.35</v>
      </c>
      <c r="AM247" s="319">
        <f t="shared" si="37"/>
        <v>0.35</v>
      </c>
      <c r="AN247" s="319">
        <f t="shared" si="37"/>
        <v>0.35</v>
      </c>
      <c r="AO247" s="319">
        <f t="shared" si="37"/>
        <v>0.35</v>
      </c>
      <c r="AP247" s="319">
        <f t="shared" si="37"/>
        <v>0.35</v>
      </c>
      <c r="AQ247" s="319">
        <f t="shared" si="37"/>
        <v>0.35</v>
      </c>
      <c r="AR247" s="295">
        <f t="shared" si="34"/>
        <v>4.2</v>
      </c>
      <c r="AS247" s="319">
        <f t="shared" si="38"/>
        <v>0.31</v>
      </c>
      <c r="AT247" s="319">
        <f t="shared" si="38"/>
        <v>0.31</v>
      </c>
      <c r="AU247" s="319">
        <f t="shared" si="38"/>
        <v>0.31</v>
      </c>
      <c r="AV247" s="319">
        <f t="shared" si="36"/>
        <v>0.31</v>
      </c>
      <c r="AW247" s="319">
        <f t="shared" si="36"/>
        <v>0.31</v>
      </c>
      <c r="AX247" s="319">
        <f t="shared" si="36"/>
        <v>0.31</v>
      </c>
      <c r="AY247" s="319">
        <f t="shared" si="36"/>
        <v>0.31</v>
      </c>
      <c r="AZ247" s="319">
        <f t="shared" si="36"/>
        <v>0.31</v>
      </c>
      <c r="BA247" s="319">
        <f t="shared" si="36"/>
        <v>0.31</v>
      </c>
      <c r="BB247" s="319">
        <f t="shared" si="30"/>
        <v>0.31</v>
      </c>
      <c r="BC247" s="319">
        <f t="shared" si="30"/>
        <v>0.31</v>
      </c>
      <c r="BD247" s="319">
        <f t="shared" si="30"/>
        <v>0.31</v>
      </c>
      <c r="BE247" s="295">
        <f t="shared" si="35"/>
        <v>3.72</v>
      </c>
    </row>
    <row r="248" spans="1:57" x14ac:dyDescent="0.3">
      <c r="A248" s="313" t="s">
        <v>646</v>
      </c>
      <c r="B248" s="304">
        <v>9.5999999999999992E-3</v>
      </c>
      <c r="C248" s="304">
        <v>8.6E-3</v>
      </c>
      <c r="D248" s="304">
        <v>8.6E-3</v>
      </c>
      <c r="E248" s="295">
        <v>2118631.2200000002</v>
      </c>
      <c r="F248" s="295">
        <v>2118631.2200000002</v>
      </c>
      <c r="G248" s="295">
        <v>2118631.2200000002</v>
      </c>
      <c r="H248" s="295">
        <v>2118631.2200000002</v>
      </c>
      <c r="I248" s="295">
        <v>2118631.2200000002</v>
      </c>
      <c r="J248" s="295">
        <v>2118631.2200000002</v>
      </c>
      <c r="K248" s="295">
        <v>2118631.2200000002</v>
      </c>
      <c r="L248" s="295">
        <v>2118631.2200000002</v>
      </c>
      <c r="M248" s="295">
        <v>2118631.2200000002</v>
      </c>
      <c r="N248" s="295">
        <v>2118631.2200000002</v>
      </c>
      <c r="O248" s="295">
        <v>2118631.2200000002</v>
      </c>
      <c r="P248" s="295">
        <v>2118631.2200000002</v>
      </c>
      <c r="Q248" s="295">
        <f t="shared" si="32"/>
        <v>25423574.639999997</v>
      </c>
      <c r="R248" s="295">
        <v>2118631.2200000002</v>
      </c>
      <c r="S248" s="295">
        <v>2118631.2200000002</v>
      </c>
      <c r="T248" s="295">
        <v>2118631.2200000002</v>
      </c>
      <c r="U248" s="295">
        <v>2118631.2200000002</v>
      </c>
      <c r="V248" s="295">
        <v>2118631.2200000002</v>
      </c>
      <c r="W248" s="295">
        <v>2118631.2200000002</v>
      </c>
      <c r="X248" s="295">
        <v>2118631.2200000002</v>
      </c>
      <c r="Y248" s="295">
        <v>2118631.2200000002</v>
      </c>
      <c r="Z248" s="295">
        <v>2118631.2200000002</v>
      </c>
      <c r="AA248" s="295">
        <v>2118631.2200000002</v>
      </c>
      <c r="AB248" s="295">
        <v>2118631.2200000002</v>
      </c>
      <c r="AC248" s="295">
        <v>2118631.2200000002</v>
      </c>
      <c r="AD248" s="295">
        <f t="shared" si="33"/>
        <v>25423574.639999997</v>
      </c>
      <c r="AF248" s="319">
        <v>1694.9</v>
      </c>
      <c r="AG248" s="319">
        <v>1694.9</v>
      </c>
      <c r="AH248" s="319">
        <v>1694.9</v>
      </c>
      <c r="AI248" s="319">
        <v>1694.9</v>
      </c>
      <c r="AJ248" s="319">
        <v>1694.9</v>
      </c>
      <c r="AK248" s="319">
        <v>1694.9</v>
      </c>
      <c r="AL248" s="319">
        <f t="shared" si="37"/>
        <v>1694.9</v>
      </c>
      <c r="AM248" s="319">
        <f t="shared" si="37"/>
        <v>1694.9</v>
      </c>
      <c r="AN248" s="319">
        <f t="shared" si="37"/>
        <v>1694.9</v>
      </c>
      <c r="AO248" s="319">
        <f t="shared" si="37"/>
        <v>1694.9</v>
      </c>
      <c r="AP248" s="319">
        <f t="shared" si="37"/>
        <v>1694.9</v>
      </c>
      <c r="AQ248" s="319">
        <f t="shared" si="37"/>
        <v>1694.9</v>
      </c>
      <c r="AR248" s="295">
        <f t="shared" si="34"/>
        <v>20338.800000000003</v>
      </c>
      <c r="AS248" s="319">
        <f t="shared" si="38"/>
        <v>1518.35</v>
      </c>
      <c r="AT248" s="319">
        <f t="shared" si="38"/>
        <v>1518.35</v>
      </c>
      <c r="AU248" s="319">
        <f t="shared" si="38"/>
        <v>1518.35</v>
      </c>
      <c r="AV248" s="319">
        <f t="shared" si="36"/>
        <v>1518.35</v>
      </c>
      <c r="AW248" s="319">
        <f t="shared" si="36"/>
        <v>1518.35</v>
      </c>
      <c r="AX248" s="319">
        <f t="shared" si="36"/>
        <v>1518.35</v>
      </c>
      <c r="AY248" s="319">
        <f t="shared" si="36"/>
        <v>1518.35</v>
      </c>
      <c r="AZ248" s="319">
        <f t="shared" si="36"/>
        <v>1518.35</v>
      </c>
      <c r="BA248" s="319">
        <f t="shared" si="36"/>
        <v>1518.35</v>
      </c>
      <c r="BB248" s="319">
        <f t="shared" si="30"/>
        <v>1518.35</v>
      </c>
      <c r="BC248" s="319">
        <f t="shared" si="30"/>
        <v>1518.35</v>
      </c>
      <c r="BD248" s="319">
        <f t="shared" si="30"/>
        <v>1518.35</v>
      </c>
      <c r="BE248" s="295">
        <f t="shared" si="35"/>
        <v>18220.2</v>
      </c>
    </row>
    <row r="249" spans="1:57" x14ac:dyDescent="0.3">
      <c r="A249" s="313" t="s">
        <v>647</v>
      </c>
      <c r="B249" s="304">
        <v>0</v>
      </c>
      <c r="C249" s="304">
        <v>0</v>
      </c>
      <c r="D249" s="304">
        <v>0</v>
      </c>
      <c r="E249" s="295">
        <v>2244349.5699999998</v>
      </c>
      <c r="F249" s="295">
        <v>2244349.5699999998</v>
      </c>
      <c r="G249" s="295">
        <v>2244349.5699999998</v>
      </c>
      <c r="H249" s="295">
        <v>2244349.5699999998</v>
      </c>
      <c r="I249" s="295">
        <v>2244349.5699999998</v>
      </c>
      <c r="J249" s="295">
        <v>2244349.5699999998</v>
      </c>
      <c r="K249" s="295">
        <v>2244349.5699999998</v>
      </c>
      <c r="L249" s="295">
        <v>2244349.5699999998</v>
      </c>
      <c r="M249" s="295">
        <v>2244349.5699999998</v>
      </c>
      <c r="N249" s="295">
        <v>2244349.5699999998</v>
      </c>
      <c r="O249" s="295">
        <v>2244349.5699999998</v>
      </c>
      <c r="P249" s="295">
        <v>2244349.5699999998</v>
      </c>
      <c r="Q249" s="295">
        <f t="shared" si="32"/>
        <v>26932194.84</v>
      </c>
      <c r="R249" s="295">
        <v>2244349.5699999998</v>
      </c>
      <c r="S249" s="295">
        <v>2244349.5699999998</v>
      </c>
      <c r="T249" s="295">
        <v>2244349.5699999998</v>
      </c>
      <c r="U249" s="295">
        <v>2244349.5699999998</v>
      </c>
      <c r="V249" s="295">
        <v>2244349.5699999998</v>
      </c>
      <c r="W249" s="295">
        <v>2244349.5699999998</v>
      </c>
      <c r="X249" s="295">
        <v>2244349.5699999998</v>
      </c>
      <c r="Y249" s="295">
        <v>2244349.5699999998</v>
      </c>
      <c r="Z249" s="295">
        <v>2244349.5699999998</v>
      </c>
      <c r="AA249" s="295">
        <v>2244349.5699999998</v>
      </c>
      <c r="AB249" s="295">
        <v>2244349.5699999998</v>
      </c>
      <c r="AC249" s="295">
        <v>2244349.5699999998</v>
      </c>
      <c r="AD249" s="295">
        <f t="shared" si="33"/>
        <v>26932194.84</v>
      </c>
      <c r="AF249" s="319">
        <v>0</v>
      </c>
      <c r="AG249" s="319">
        <v>0</v>
      </c>
      <c r="AH249" s="319">
        <v>0</v>
      </c>
      <c r="AI249" s="319">
        <v>0</v>
      </c>
      <c r="AJ249" s="319">
        <v>0</v>
      </c>
      <c r="AK249" s="319">
        <v>0</v>
      </c>
      <c r="AL249" s="319">
        <f t="shared" si="37"/>
        <v>0</v>
      </c>
      <c r="AM249" s="319">
        <f t="shared" si="37"/>
        <v>0</v>
      </c>
      <c r="AN249" s="319">
        <f t="shared" si="37"/>
        <v>0</v>
      </c>
      <c r="AO249" s="319">
        <f t="shared" si="37"/>
        <v>0</v>
      </c>
      <c r="AP249" s="319">
        <f t="shared" si="37"/>
        <v>0</v>
      </c>
      <c r="AQ249" s="319">
        <f t="shared" si="37"/>
        <v>0</v>
      </c>
      <c r="AR249" s="295">
        <f t="shared" si="34"/>
        <v>0</v>
      </c>
      <c r="AS249" s="319">
        <f t="shared" si="38"/>
        <v>0</v>
      </c>
      <c r="AT249" s="319">
        <f t="shared" si="38"/>
        <v>0</v>
      </c>
      <c r="AU249" s="319">
        <f t="shared" si="38"/>
        <v>0</v>
      </c>
      <c r="AV249" s="319">
        <f t="shared" si="36"/>
        <v>0</v>
      </c>
      <c r="AW249" s="319">
        <f t="shared" si="36"/>
        <v>0</v>
      </c>
      <c r="AX249" s="319">
        <f t="shared" si="36"/>
        <v>0</v>
      </c>
      <c r="AY249" s="319">
        <f t="shared" si="36"/>
        <v>0</v>
      </c>
      <c r="AZ249" s="319">
        <f t="shared" si="36"/>
        <v>0</v>
      </c>
      <c r="BA249" s="319">
        <f t="shared" si="36"/>
        <v>0</v>
      </c>
      <c r="BB249" s="319">
        <f t="shared" si="30"/>
        <v>0</v>
      </c>
      <c r="BC249" s="319">
        <f t="shared" si="30"/>
        <v>0</v>
      </c>
      <c r="BD249" s="319">
        <f t="shared" si="30"/>
        <v>0</v>
      </c>
      <c r="BE249" s="295">
        <f t="shared" si="35"/>
        <v>0</v>
      </c>
    </row>
    <row r="250" spans="1:57" x14ac:dyDescent="0.3">
      <c r="A250" s="313" t="s">
        <v>648</v>
      </c>
      <c r="B250" s="304">
        <v>0</v>
      </c>
      <c r="C250" s="304">
        <v>0</v>
      </c>
      <c r="D250" s="304">
        <v>0</v>
      </c>
      <c r="E250" s="295">
        <v>115920.5</v>
      </c>
      <c r="F250" s="295">
        <v>115920.5</v>
      </c>
      <c r="G250" s="295">
        <v>115920.5</v>
      </c>
      <c r="H250" s="295">
        <v>115920.5</v>
      </c>
      <c r="I250" s="295">
        <v>115920.5</v>
      </c>
      <c r="J250" s="295">
        <v>115920.5</v>
      </c>
      <c r="K250" s="295">
        <v>115920.5</v>
      </c>
      <c r="L250" s="295">
        <v>115920.5</v>
      </c>
      <c r="M250" s="295">
        <v>115920.5</v>
      </c>
      <c r="N250" s="295">
        <v>115920.5</v>
      </c>
      <c r="O250" s="295">
        <v>115920.5</v>
      </c>
      <c r="P250" s="295">
        <v>115920.5</v>
      </c>
      <c r="Q250" s="295">
        <f t="shared" si="32"/>
        <v>1391046</v>
      </c>
      <c r="R250" s="295">
        <v>115920.5</v>
      </c>
      <c r="S250" s="295">
        <v>115920.5</v>
      </c>
      <c r="T250" s="295">
        <v>115920.5</v>
      </c>
      <c r="U250" s="295">
        <v>115920.5</v>
      </c>
      <c r="V250" s="295">
        <v>115920.5</v>
      </c>
      <c r="W250" s="295">
        <v>115920.5</v>
      </c>
      <c r="X250" s="295">
        <v>115920.5</v>
      </c>
      <c r="Y250" s="295">
        <v>115920.5</v>
      </c>
      <c r="Z250" s="295">
        <v>115920.5</v>
      </c>
      <c r="AA250" s="295">
        <v>115920.5</v>
      </c>
      <c r="AB250" s="295">
        <v>115920.5</v>
      </c>
      <c r="AC250" s="295">
        <v>115920.5</v>
      </c>
      <c r="AD250" s="295">
        <f t="shared" si="33"/>
        <v>1391046</v>
      </c>
      <c r="AF250" s="319">
        <v>0</v>
      </c>
      <c r="AG250" s="319">
        <v>0</v>
      </c>
      <c r="AH250" s="319">
        <v>0</v>
      </c>
      <c r="AI250" s="319">
        <v>0</v>
      </c>
      <c r="AJ250" s="319">
        <v>0</v>
      </c>
      <c r="AK250" s="319">
        <v>0</v>
      </c>
      <c r="AL250" s="319">
        <f t="shared" si="37"/>
        <v>0</v>
      </c>
      <c r="AM250" s="319">
        <f t="shared" si="37"/>
        <v>0</v>
      </c>
      <c r="AN250" s="319">
        <f t="shared" si="37"/>
        <v>0</v>
      </c>
      <c r="AO250" s="319">
        <f t="shared" si="37"/>
        <v>0</v>
      </c>
      <c r="AP250" s="319">
        <f t="shared" si="37"/>
        <v>0</v>
      </c>
      <c r="AQ250" s="319">
        <f t="shared" si="37"/>
        <v>0</v>
      </c>
      <c r="AR250" s="295">
        <f t="shared" si="34"/>
        <v>0</v>
      </c>
      <c r="AS250" s="319">
        <f t="shared" si="38"/>
        <v>0</v>
      </c>
      <c r="AT250" s="319">
        <f t="shared" si="38"/>
        <v>0</v>
      </c>
      <c r="AU250" s="319">
        <f t="shared" si="38"/>
        <v>0</v>
      </c>
      <c r="AV250" s="319">
        <f t="shared" si="36"/>
        <v>0</v>
      </c>
      <c r="AW250" s="319">
        <f t="shared" si="36"/>
        <v>0</v>
      </c>
      <c r="AX250" s="319">
        <f t="shared" si="36"/>
        <v>0</v>
      </c>
      <c r="AY250" s="319">
        <f t="shared" si="36"/>
        <v>0</v>
      </c>
      <c r="AZ250" s="319">
        <f t="shared" si="36"/>
        <v>0</v>
      </c>
      <c r="BA250" s="319">
        <f t="shared" si="36"/>
        <v>0</v>
      </c>
      <c r="BB250" s="319">
        <f t="shared" si="30"/>
        <v>0</v>
      </c>
      <c r="BC250" s="319">
        <f t="shared" si="30"/>
        <v>0</v>
      </c>
      <c r="BD250" s="319">
        <f t="shared" si="30"/>
        <v>0</v>
      </c>
      <c r="BE250" s="295">
        <f t="shared" si="35"/>
        <v>0</v>
      </c>
    </row>
    <row r="251" spans="1:57" x14ac:dyDescent="0.3">
      <c r="A251" s="313" t="s">
        <v>649</v>
      </c>
      <c r="B251" s="304">
        <v>1.7500000000000002E-2</v>
      </c>
      <c r="C251" s="304">
        <v>1.66E-2</v>
      </c>
      <c r="D251" s="304">
        <v>1.66E-2</v>
      </c>
      <c r="E251" s="295">
        <v>22465389.620000001</v>
      </c>
      <c r="F251" s="295">
        <v>22560118.760000002</v>
      </c>
      <c r="G251" s="295">
        <v>22668268.710000001</v>
      </c>
      <c r="H251" s="295">
        <v>24241555.609999999</v>
      </c>
      <c r="I251" s="295">
        <v>25801421.710000001</v>
      </c>
      <c r="J251" s="295">
        <v>25797602.129999999</v>
      </c>
      <c r="K251" s="295">
        <v>25793782.550000001</v>
      </c>
      <c r="L251" s="295">
        <v>25793782.550000001</v>
      </c>
      <c r="M251" s="295">
        <v>25793782.550000001</v>
      </c>
      <c r="N251" s="295">
        <v>25793782.550000001</v>
      </c>
      <c r="O251" s="295">
        <v>25793782.550000001</v>
      </c>
      <c r="P251" s="295">
        <v>25793782.550000001</v>
      </c>
      <c r="Q251" s="295">
        <f t="shared" si="32"/>
        <v>298297051.84000003</v>
      </c>
      <c r="R251" s="295">
        <v>25793782.550000001</v>
      </c>
      <c r="S251" s="295">
        <v>25793782.550000001</v>
      </c>
      <c r="T251" s="295">
        <v>25793782.550000001</v>
      </c>
      <c r="U251" s="295">
        <v>25793782.550000001</v>
      </c>
      <c r="V251" s="295">
        <v>25793782.550000001</v>
      </c>
      <c r="W251" s="295">
        <v>25793782.550000001</v>
      </c>
      <c r="X251" s="295">
        <v>25793782.550000001</v>
      </c>
      <c r="Y251" s="295">
        <v>25793782.550000001</v>
      </c>
      <c r="Z251" s="295">
        <v>25793782.550000001</v>
      </c>
      <c r="AA251" s="295">
        <v>25793782.550000001</v>
      </c>
      <c r="AB251" s="295">
        <v>25793782.550000001</v>
      </c>
      <c r="AC251" s="295">
        <v>25793782.550000001</v>
      </c>
      <c r="AD251" s="295">
        <f t="shared" si="33"/>
        <v>309525390.60000008</v>
      </c>
      <c r="AF251" s="319">
        <v>32762.03</v>
      </c>
      <c r="AG251" s="319">
        <v>32900.17</v>
      </c>
      <c r="AH251" s="319">
        <v>33057.89</v>
      </c>
      <c r="AI251" s="319">
        <v>35352.26</v>
      </c>
      <c r="AJ251" s="319">
        <v>37627.07</v>
      </c>
      <c r="AK251" s="319">
        <v>37621.5</v>
      </c>
      <c r="AL251" s="319">
        <f t="shared" si="37"/>
        <v>37615.93</v>
      </c>
      <c r="AM251" s="319">
        <f t="shared" si="37"/>
        <v>37615.93</v>
      </c>
      <c r="AN251" s="319">
        <f t="shared" si="37"/>
        <v>37615.93</v>
      </c>
      <c r="AO251" s="319">
        <f t="shared" si="37"/>
        <v>37615.93</v>
      </c>
      <c r="AP251" s="319">
        <f t="shared" si="37"/>
        <v>37615.93</v>
      </c>
      <c r="AQ251" s="319">
        <f t="shared" si="37"/>
        <v>37615.93</v>
      </c>
      <c r="AR251" s="295">
        <f t="shared" si="34"/>
        <v>435016.5</v>
      </c>
      <c r="AS251" s="319">
        <f t="shared" si="38"/>
        <v>35681.4</v>
      </c>
      <c r="AT251" s="319">
        <f t="shared" si="38"/>
        <v>35681.4</v>
      </c>
      <c r="AU251" s="319">
        <f t="shared" si="38"/>
        <v>35681.4</v>
      </c>
      <c r="AV251" s="319">
        <f t="shared" si="36"/>
        <v>35681.4</v>
      </c>
      <c r="AW251" s="319">
        <f t="shared" si="36"/>
        <v>35681.4</v>
      </c>
      <c r="AX251" s="319">
        <f t="shared" si="36"/>
        <v>35681.4</v>
      </c>
      <c r="AY251" s="319">
        <f t="shared" si="36"/>
        <v>35681.4</v>
      </c>
      <c r="AZ251" s="319">
        <f t="shared" si="36"/>
        <v>35681.4</v>
      </c>
      <c r="BA251" s="319">
        <f t="shared" si="36"/>
        <v>35681.4</v>
      </c>
      <c r="BB251" s="319">
        <f t="shared" si="30"/>
        <v>35681.4</v>
      </c>
      <c r="BC251" s="319">
        <f t="shared" si="30"/>
        <v>35681.4</v>
      </c>
      <c r="BD251" s="319">
        <f t="shared" si="30"/>
        <v>35681.4</v>
      </c>
      <c r="BE251" s="295">
        <f t="shared" si="35"/>
        <v>428176.8000000001</v>
      </c>
    </row>
    <row r="252" spans="1:57" x14ac:dyDescent="0.3">
      <c r="A252" s="313" t="s">
        <v>650</v>
      </c>
      <c r="B252" s="304">
        <v>1.7500000000000002E-2</v>
      </c>
      <c r="C252" s="304">
        <v>1.66E-2</v>
      </c>
      <c r="D252" s="304">
        <v>1.66E-2</v>
      </c>
      <c r="E252" s="295">
        <v>1233581.54</v>
      </c>
      <c r="F252" s="295">
        <v>1229187.1200000001</v>
      </c>
      <c r="G252" s="295">
        <v>1224792.69</v>
      </c>
      <c r="H252" s="295">
        <v>1224792.69</v>
      </c>
      <c r="I252" s="295">
        <v>1224792.69</v>
      </c>
      <c r="J252" s="295">
        <v>1224792.69</v>
      </c>
      <c r="K252" s="295">
        <v>1224792.69</v>
      </c>
      <c r="L252" s="295">
        <v>1224792.69</v>
      </c>
      <c r="M252" s="295">
        <v>1224792.69</v>
      </c>
      <c r="N252" s="295">
        <v>1224792.69</v>
      </c>
      <c r="O252" s="295">
        <v>1224792.69</v>
      </c>
      <c r="P252" s="295">
        <v>1224792.69</v>
      </c>
      <c r="Q252" s="295">
        <f t="shared" si="32"/>
        <v>14710695.559999997</v>
      </c>
      <c r="R252" s="295">
        <v>1224792.69</v>
      </c>
      <c r="S252" s="295">
        <v>1224792.69</v>
      </c>
      <c r="T252" s="295">
        <v>1224792.69</v>
      </c>
      <c r="U252" s="295">
        <v>1224792.69</v>
      </c>
      <c r="V252" s="295">
        <v>1224792.69</v>
      </c>
      <c r="W252" s="295">
        <v>1224792.69</v>
      </c>
      <c r="X252" s="295">
        <v>1224792.69</v>
      </c>
      <c r="Y252" s="295">
        <v>1224792.69</v>
      </c>
      <c r="Z252" s="295">
        <v>1224792.69</v>
      </c>
      <c r="AA252" s="295">
        <v>1224792.69</v>
      </c>
      <c r="AB252" s="295">
        <v>1224792.69</v>
      </c>
      <c r="AC252" s="295">
        <v>1224792.69</v>
      </c>
      <c r="AD252" s="295">
        <f t="shared" si="33"/>
        <v>14697512.279999996</v>
      </c>
      <c r="AF252" s="319">
        <v>1798.97</v>
      </c>
      <c r="AG252" s="319">
        <v>1792.56</v>
      </c>
      <c r="AH252" s="319">
        <v>1786.15</v>
      </c>
      <c r="AI252" s="319">
        <v>1786.15</v>
      </c>
      <c r="AJ252" s="319">
        <v>1786.15</v>
      </c>
      <c r="AK252" s="319">
        <v>1786.15</v>
      </c>
      <c r="AL252" s="319">
        <f t="shared" si="37"/>
        <v>1786.16</v>
      </c>
      <c r="AM252" s="319">
        <f t="shared" si="37"/>
        <v>1786.16</v>
      </c>
      <c r="AN252" s="319">
        <f t="shared" si="37"/>
        <v>1786.16</v>
      </c>
      <c r="AO252" s="319">
        <f t="shared" si="37"/>
        <v>1786.16</v>
      </c>
      <c r="AP252" s="319">
        <f t="shared" si="37"/>
        <v>1786.16</v>
      </c>
      <c r="AQ252" s="319">
        <f t="shared" si="37"/>
        <v>1786.16</v>
      </c>
      <c r="AR252" s="295">
        <f t="shared" si="34"/>
        <v>21453.09</v>
      </c>
      <c r="AS252" s="319">
        <f t="shared" si="38"/>
        <v>1694.3</v>
      </c>
      <c r="AT252" s="319">
        <f t="shared" si="38"/>
        <v>1694.3</v>
      </c>
      <c r="AU252" s="319">
        <f t="shared" si="38"/>
        <v>1694.3</v>
      </c>
      <c r="AV252" s="319">
        <f t="shared" si="36"/>
        <v>1694.3</v>
      </c>
      <c r="AW252" s="319">
        <f t="shared" si="36"/>
        <v>1694.3</v>
      </c>
      <c r="AX252" s="319">
        <f t="shared" si="36"/>
        <v>1694.3</v>
      </c>
      <c r="AY252" s="319">
        <f t="shared" si="36"/>
        <v>1694.3</v>
      </c>
      <c r="AZ252" s="319">
        <f t="shared" si="36"/>
        <v>1694.3</v>
      </c>
      <c r="BA252" s="319">
        <f t="shared" si="36"/>
        <v>1694.3</v>
      </c>
      <c r="BB252" s="319">
        <f t="shared" si="36"/>
        <v>1694.3</v>
      </c>
      <c r="BC252" s="319">
        <f t="shared" si="36"/>
        <v>1694.3</v>
      </c>
      <c r="BD252" s="319">
        <f t="shared" si="36"/>
        <v>1694.3</v>
      </c>
      <c r="BE252" s="295">
        <f t="shared" si="35"/>
        <v>20331.599999999995</v>
      </c>
    </row>
    <row r="253" spans="1:57" x14ac:dyDescent="0.3">
      <c r="A253" s="313" t="s">
        <v>651</v>
      </c>
      <c r="B253" s="304">
        <v>1.7500000000000002E-2</v>
      </c>
      <c r="C253" s="304">
        <v>1.66E-2</v>
      </c>
      <c r="D253" s="304">
        <v>1.66E-2</v>
      </c>
      <c r="E253" s="295">
        <v>1617920.16</v>
      </c>
      <c r="F253" s="295">
        <v>1617920.16</v>
      </c>
      <c r="G253" s="295">
        <v>1617920.16</v>
      </c>
      <c r="H253" s="295">
        <v>1617920.16</v>
      </c>
      <c r="I253" s="295">
        <v>1617920.16</v>
      </c>
      <c r="J253" s="295">
        <v>1617920.16</v>
      </c>
      <c r="K253" s="295">
        <v>1617920.16</v>
      </c>
      <c r="L253" s="295">
        <v>1617920.16</v>
      </c>
      <c r="M253" s="295">
        <v>1617920.16</v>
      </c>
      <c r="N253" s="295">
        <v>1617920.16</v>
      </c>
      <c r="O253" s="295">
        <v>1617920.16</v>
      </c>
      <c r="P253" s="295">
        <v>1617920.16</v>
      </c>
      <c r="Q253" s="295">
        <f t="shared" si="32"/>
        <v>19415041.919999998</v>
      </c>
      <c r="R253" s="295">
        <v>1617920.16</v>
      </c>
      <c r="S253" s="295">
        <v>1617920.16</v>
      </c>
      <c r="T253" s="295">
        <v>1617920.16</v>
      </c>
      <c r="U253" s="295">
        <v>1617920.16</v>
      </c>
      <c r="V253" s="295">
        <v>1617920.16</v>
      </c>
      <c r="W253" s="295">
        <v>1617920.16</v>
      </c>
      <c r="X253" s="295">
        <v>1617920.16</v>
      </c>
      <c r="Y253" s="295">
        <v>1617920.16</v>
      </c>
      <c r="Z253" s="295">
        <v>1617920.16</v>
      </c>
      <c r="AA253" s="295">
        <v>1617920.16</v>
      </c>
      <c r="AB253" s="295">
        <v>1617920.16</v>
      </c>
      <c r="AC253" s="295">
        <v>1617920.16</v>
      </c>
      <c r="AD253" s="295">
        <f t="shared" si="33"/>
        <v>19415041.919999998</v>
      </c>
      <c r="AF253" s="319">
        <v>2359.46</v>
      </c>
      <c r="AG253" s="319">
        <v>2359.46</v>
      </c>
      <c r="AH253" s="319">
        <v>2359.46</v>
      </c>
      <c r="AI253" s="319">
        <v>2359.46</v>
      </c>
      <c r="AJ253" s="319">
        <v>2359.46</v>
      </c>
      <c r="AK253" s="319">
        <v>2359.46</v>
      </c>
      <c r="AL253" s="319">
        <f t="shared" si="37"/>
        <v>2359.4699999999998</v>
      </c>
      <c r="AM253" s="319">
        <f t="shared" si="37"/>
        <v>2359.4699999999998</v>
      </c>
      <c r="AN253" s="319">
        <f t="shared" si="37"/>
        <v>2359.4699999999998</v>
      </c>
      <c r="AO253" s="319">
        <f t="shared" si="37"/>
        <v>2359.4699999999998</v>
      </c>
      <c r="AP253" s="319">
        <f t="shared" si="37"/>
        <v>2359.4699999999998</v>
      </c>
      <c r="AQ253" s="319">
        <f t="shared" si="37"/>
        <v>2359.4699999999998</v>
      </c>
      <c r="AR253" s="295">
        <f t="shared" si="34"/>
        <v>28313.580000000005</v>
      </c>
      <c r="AS253" s="319">
        <f t="shared" si="38"/>
        <v>2238.12</v>
      </c>
      <c r="AT253" s="319">
        <f t="shared" si="38"/>
        <v>2238.12</v>
      </c>
      <c r="AU253" s="319">
        <f t="shared" si="38"/>
        <v>2238.12</v>
      </c>
      <c r="AV253" s="319">
        <f t="shared" si="36"/>
        <v>2238.12</v>
      </c>
      <c r="AW253" s="319">
        <f t="shared" si="36"/>
        <v>2238.12</v>
      </c>
      <c r="AX253" s="319">
        <f t="shared" si="36"/>
        <v>2238.12</v>
      </c>
      <c r="AY253" s="319">
        <f t="shared" si="36"/>
        <v>2238.12</v>
      </c>
      <c r="AZ253" s="319">
        <f t="shared" si="36"/>
        <v>2238.12</v>
      </c>
      <c r="BA253" s="319">
        <f t="shared" si="36"/>
        <v>2238.12</v>
      </c>
      <c r="BB253" s="319">
        <f t="shared" si="36"/>
        <v>2238.12</v>
      </c>
      <c r="BC253" s="319">
        <f t="shared" si="36"/>
        <v>2238.12</v>
      </c>
      <c r="BD253" s="319">
        <f t="shared" si="36"/>
        <v>2238.12</v>
      </c>
      <c r="BE253" s="295">
        <f t="shared" si="35"/>
        <v>26857.439999999991</v>
      </c>
    </row>
    <row r="254" spans="1:57" x14ac:dyDescent="0.3">
      <c r="A254" s="313" t="s">
        <v>652</v>
      </c>
      <c r="B254" s="304">
        <v>1.5800000000000002E-2</v>
      </c>
      <c r="C254" s="304">
        <v>1.83E-2</v>
      </c>
      <c r="D254" s="304">
        <v>1.83E-2</v>
      </c>
      <c r="E254" s="295">
        <v>193226.01</v>
      </c>
      <c r="F254" s="295">
        <v>193226.01</v>
      </c>
      <c r="G254" s="295">
        <v>193226.01</v>
      </c>
      <c r="H254" s="295">
        <v>193226.01</v>
      </c>
      <c r="I254" s="295">
        <v>193226.01</v>
      </c>
      <c r="J254" s="295">
        <v>193226.01</v>
      </c>
      <c r="K254" s="295">
        <v>193226.01</v>
      </c>
      <c r="L254" s="295">
        <v>193226.01</v>
      </c>
      <c r="M254" s="295">
        <v>193226.01</v>
      </c>
      <c r="N254" s="295">
        <v>193226.01</v>
      </c>
      <c r="O254" s="295">
        <v>193226.01</v>
      </c>
      <c r="P254" s="295">
        <v>193226.01</v>
      </c>
      <c r="Q254" s="295">
        <f t="shared" si="32"/>
        <v>2318712.12</v>
      </c>
      <c r="R254" s="295">
        <v>193226.01</v>
      </c>
      <c r="S254" s="295">
        <v>193226.01</v>
      </c>
      <c r="T254" s="295">
        <v>193226.01</v>
      </c>
      <c r="U254" s="295">
        <v>193226.01</v>
      </c>
      <c r="V254" s="295">
        <v>193226.01</v>
      </c>
      <c r="W254" s="295">
        <v>193226.01</v>
      </c>
      <c r="X254" s="295">
        <v>193226.01</v>
      </c>
      <c r="Y254" s="295">
        <v>193226.01</v>
      </c>
      <c r="Z254" s="295">
        <v>193226.01</v>
      </c>
      <c r="AA254" s="295">
        <v>193226.01</v>
      </c>
      <c r="AB254" s="295">
        <v>193226.01</v>
      </c>
      <c r="AC254" s="295">
        <v>193226.01</v>
      </c>
      <c r="AD254" s="295">
        <f t="shared" si="33"/>
        <v>2318712.12</v>
      </c>
      <c r="AF254" s="319">
        <v>254.42</v>
      </c>
      <c r="AG254" s="319">
        <v>254.42</v>
      </c>
      <c r="AH254" s="319">
        <v>254.42</v>
      </c>
      <c r="AI254" s="319">
        <v>254.42</v>
      </c>
      <c r="AJ254" s="319">
        <v>254.42</v>
      </c>
      <c r="AK254" s="319">
        <v>254.42</v>
      </c>
      <c r="AL254" s="319">
        <f t="shared" si="37"/>
        <v>254.41</v>
      </c>
      <c r="AM254" s="319">
        <f t="shared" si="37"/>
        <v>254.41</v>
      </c>
      <c r="AN254" s="319">
        <f t="shared" si="37"/>
        <v>254.41</v>
      </c>
      <c r="AO254" s="319">
        <f t="shared" si="37"/>
        <v>254.41</v>
      </c>
      <c r="AP254" s="319">
        <f t="shared" si="37"/>
        <v>254.41</v>
      </c>
      <c r="AQ254" s="319">
        <f t="shared" si="37"/>
        <v>254.41</v>
      </c>
      <c r="AR254" s="295">
        <f t="shared" si="34"/>
        <v>3052.9799999999996</v>
      </c>
      <c r="AS254" s="319">
        <f t="shared" si="38"/>
        <v>294.67</v>
      </c>
      <c r="AT254" s="319">
        <f t="shared" si="38"/>
        <v>294.67</v>
      </c>
      <c r="AU254" s="319">
        <f t="shared" si="38"/>
        <v>294.67</v>
      </c>
      <c r="AV254" s="319">
        <f t="shared" si="36"/>
        <v>294.67</v>
      </c>
      <c r="AW254" s="319">
        <f t="shared" si="36"/>
        <v>294.67</v>
      </c>
      <c r="AX254" s="319">
        <f t="shared" si="36"/>
        <v>294.67</v>
      </c>
      <c r="AY254" s="319">
        <f t="shared" si="36"/>
        <v>294.67</v>
      </c>
      <c r="AZ254" s="319">
        <f t="shared" si="36"/>
        <v>294.67</v>
      </c>
      <c r="BA254" s="319">
        <f t="shared" si="36"/>
        <v>294.67</v>
      </c>
      <c r="BB254" s="319">
        <f t="shared" si="36"/>
        <v>294.67</v>
      </c>
      <c r="BC254" s="319">
        <f t="shared" si="36"/>
        <v>294.67</v>
      </c>
      <c r="BD254" s="319">
        <f t="shared" si="36"/>
        <v>294.67</v>
      </c>
      <c r="BE254" s="295">
        <f t="shared" si="35"/>
        <v>3536.0400000000004</v>
      </c>
    </row>
    <row r="255" spans="1:57" x14ac:dyDescent="0.3">
      <c r="A255" s="313" t="s">
        <v>653</v>
      </c>
      <c r="B255" s="304">
        <v>1.67E-2</v>
      </c>
      <c r="C255" s="304">
        <v>1.9E-2</v>
      </c>
      <c r="D255" s="304">
        <v>1.9E-2</v>
      </c>
      <c r="E255" s="295">
        <v>238092746.94</v>
      </c>
      <c r="F255" s="295">
        <v>238552099.13999999</v>
      </c>
      <c r="G255" s="295">
        <v>239060546.22999999</v>
      </c>
      <c r="H255" s="295">
        <v>243905129.08000001</v>
      </c>
      <c r="I255" s="295">
        <v>247986617.50999999</v>
      </c>
      <c r="J255" s="295">
        <v>247649873.5</v>
      </c>
      <c r="K255" s="295">
        <v>252289934.70499998</v>
      </c>
      <c r="L255" s="295">
        <v>258964687.72999999</v>
      </c>
      <c r="M255" s="295">
        <v>262281684.05999997</v>
      </c>
      <c r="N255" s="295">
        <v>267060485.86499998</v>
      </c>
      <c r="O255" s="295">
        <v>270525266.01999998</v>
      </c>
      <c r="P255" s="295">
        <v>270447728.77499998</v>
      </c>
      <c r="Q255" s="295">
        <f t="shared" si="32"/>
        <v>3036816799.5549998</v>
      </c>
      <c r="R255" s="295">
        <v>272655712.48499995</v>
      </c>
      <c r="S255" s="295">
        <v>273483936.08999991</v>
      </c>
      <c r="T255" s="295">
        <v>274379977.74499989</v>
      </c>
      <c r="U255" s="295">
        <v>275116343.59499991</v>
      </c>
      <c r="V255" s="295">
        <v>275855218.40499991</v>
      </c>
      <c r="W255" s="295">
        <v>285338100.3549999</v>
      </c>
      <c r="X255" s="295">
        <v>294454399.06999993</v>
      </c>
      <c r="Y255" s="295">
        <v>294262548.56999993</v>
      </c>
      <c r="Z255" s="295">
        <v>294048778.69499993</v>
      </c>
      <c r="AA255" s="295">
        <v>294611052.48499995</v>
      </c>
      <c r="AB255" s="295">
        <v>295577298.17999989</v>
      </c>
      <c r="AC255" s="295">
        <v>298328886.15999991</v>
      </c>
      <c r="AD255" s="295">
        <f t="shared" si="33"/>
        <v>3428112251.8349991</v>
      </c>
      <c r="AF255" s="319">
        <v>331345.74</v>
      </c>
      <c r="AG255" s="319">
        <v>331985</v>
      </c>
      <c r="AH255" s="319">
        <v>332692.59000000003</v>
      </c>
      <c r="AI255" s="319">
        <v>339434.63999999996</v>
      </c>
      <c r="AJ255" s="319">
        <v>345114.69999999995</v>
      </c>
      <c r="AK255" s="319">
        <v>344646.08</v>
      </c>
      <c r="AL255" s="319">
        <f t="shared" si="37"/>
        <v>351103.49</v>
      </c>
      <c r="AM255" s="319">
        <f t="shared" si="37"/>
        <v>360392.52</v>
      </c>
      <c r="AN255" s="319">
        <f t="shared" si="37"/>
        <v>365008.68</v>
      </c>
      <c r="AO255" s="319">
        <f t="shared" si="37"/>
        <v>371659.18</v>
      </c>
      <c r="AP255" s="319">
        <f t="shared" si="37"/>
        <v>376481</v>
      </c>
      <c r="AQ255" s="319">
        <f t="shared" si="37"/>
        <v>376373.09</v>
      </c>
      <c r="AR255" s="295">
        <f t="shared" si="34"/>
        <v>4226236.7100000009</v>
      </c>
      <c r="AS255" s="319">
        <f t="shared" si="38"/>
        <v>431704.88</v>
      </c>
      <c r="AT255" s="319">
        <f t="shared" si="38"/>
        <v>433016.23</v>
      </c>
      <c r="AU255" s="319">
        <f t="shared" si="38"/>
        <v>434434.96</v>
      </c>
      <c r="AV255" s="319">
        <f t="shared" si="36"/>
        <v>435600.88</v>
      </c>
      <c r="AW255" s="319">
        <f t="shared" si="36"/>
        <v>436770.76</v>
      </c>
      <c r="AX255" s="319">
        <f t="shared" si="36"/>
        <v>451785.33</v>
      </c>
      <c r="AY255" s="319">
        <f t="shared" si="36"/>
        <v>466219.47</v>
      </c>
      <c r="AZ255" s="319">
        <f t="shared" si="36"/>
        <v>465915.7</v>
      </c>
      <c r="BA255" s="319">
        <f t="shared" si="36"/>
        <v>465577.23</v>
      </c>
      <c r="BB255" s="319">
        <f t="shared" si="36"/>
        <v>466467.5</v>
      </c>
      <c r="BC255" s="319">
        <f t="shared" si="36"/>
        <v>467997.39</v>
      </c>
      <c r="BD255" s="319">
        <f t="shared" si="36"/>
        <v>472354.07</v>
      </c>
      <c r="BE255" s="295">
        <f t="shared" si="35"/>
        <v>5427844.3999999994</v>
      </c>
    </row>
    <row r="256" spans="1:57" x14ac:dyDescent="0.3">
      <c r="A256" s="313" t="s">
        <v>654</v>
      </c>
      <c r="B256" s="304">
        <v>1.67E-2</v>
      </c>
      <c r="C256" s="304">
        <v>1.9E-2</v>
      </c>
      <c r="D256" s="304">
        <v>1.9E-2</v>
      </c>
      <c r="E256" s="295">
        <v>21887229.539999999</v>
      </c>
      <c r="F256" s="295">
        <v>21887227.73</v>
      </c>
      <c r="G256" s="295">
        <v>21916773.859999999</v>
      </c>
      <c r="H256" s="295">
        <v>21946321.789999999</v>
      </c>
      <c r="I256" s="295">
        <v>21972245.600000001</v>
      </c>
      <c r="J256" s="295">
        <v>22012604.98</v>
      </c>
      <c r="K256" s="295">
        <v>22034407.93</v>
      </c>
      <c r="L256" s="295">
        <v>22050535.755000003</v>
      </c>
      <c r="M256" s="295">
        <v>22074425.115000002</v>
      </c>
      <c r="N256" s="295">
        <v>22127327.525000002</v>
      </c>
      <c r="O256" s="295">
        <v>22165101.02</v>
      </c>
      <c r="P256" s="295">
        <v>22165101.02</v>
      </c>
      <c r="Q256" s="295">
        <f t="shared" si="32"/>
        <v>264239301.86500001</v>
      </c>
      <c r="R256" s="295">
        <v>22165101.02</v>
      </c>
      <c r="S256" s="295">
        <v>22165101.02</v>
      </c>
      <c r="T256" s="295">
        <v>22165101.02</v>
      </c>
      <c r="U256" s="295">
        <v>22165101.02</v>
      </c>
      <c r="V256" s="295">
        <v>22165101.02</v>
      </c>
      <c r="W256" s="295">
        <v>22265141.02</v>
      </c>
      <c r="X256" s="295">
        <v>22365181.02</v>
      </c>
      <c r="Y256" s="295">
        <v>22365181.02</v>
      </c>
      <c r="Z256" s="295">
        <v>22365181.02</v>
      </c>
      <c r="AA256" s="295">
        <v>22365181.02</v>
      </c>
      <c r="AB256" s="295">
        <v>22365181.02</v>
      </c>
      <c r="AC256" s="295">
        <v>22365181.02</v>
      </c>
      <c r="AD256" s="295">
        <f t="shared" si="33"/>
        <v>267281732.24000004</v>
      </c>
      <c r="AF256" s="319">
        <v>30459.719999999998</v>
      </c>
      <c r="AG256" s="319">
        <v>30459.719999999998</v>
      </c>
      <c r="AH256" s="319">
        <v>30500.85</v>
      </c>
      <c r="AI256" s="319">
        <v>30541.96</v>
      </c>
      <c r="AJ256" s="319">
        <v>30578.04</v>
      </c>
      <c r="AK256" s="319">
        <v>30634.210000000003</v>
      </c>
      <c r="AL256" s="319">
        <f t="shared" si="37"/>
        <v>30664.55</v>
      </c>
      <c r="AM256" s="319">
        <f t="shared" si="37"/>
        <v>30687</v>
      </c>
      <c r="AN256" s="319">
        <f t="shared" si="37"/>
        <v>30720.240000000002</v>
      </c>
      <c r="AO256" s="319">
        <f t="shared" si="37"/>
        <v>30793.86</v>
      </c>
      <c r="AP256" s="319">
        <f t="shared" si="37"/>
        <v>30846.43</v>
      </c>
      <c r="AQ256" s="319">
        <f t="shared" si="37"/>
        <v>30846.43</v>
      </c>
      <c r="AR256" s="295">
        <f t="shared" si="34"/>
        <v>367733.00999999995</v>
      </c>
      <c r="AS256" s="319">
        <f t="shared" si="38"/>
        <v>35094.74</v>
      </c>
      <c r="AT256" s="319">
        <f t="shared" si="38"/>
        <v>35094.74</v>
      </c>
      <c r="AU256" s="319">
        <f t="shared" si="38"/>
        <v>35094.74</v>
      </c>
      <c r="AV256" s="319">
        <f t="shared" si="36"/>
        <v>35094.74</v>
      </c>
      <c r="AW256" s="319">
        <f t="shared" si="36"/>
        <v>35094.74</v>
      </c>
      <c r="AX256" s="319">
        <f t="shared" si="36"/>
        <v>35253.14</v>
      </c>
      <c r="AY256" s="319">
        <f t="shared" si="36"/>
        <v>35411.54</v>
      </c>
      <c r="AZ256" s="319">
        <f t="shared" si="36"/>
        <v>35411.54</v>
      </c>
      <c r="BA256" s="319">
        <f t="shared" si="36"/>
        <v>35411.54</v>
      </c>
      <c r="BB256" s="319">
        <f t="shared" si="36"/>
        <v>35411.54</v>
      </c>
      <c r="BC256" s="319">
        <f t="shared" si="36"/>
        <v>35411.54</v>
      </c>
      <c r="BD256" s="319">
        <f t="shared" si="36"/>
        <v>35411.54</v>
      </c>
      <c r="BE256" s="295">
        <f t="shared" si="35"/>
        <v>423196.0799999999</v>
      </c>
    </row>
    <row r="257" spans="1:57" x14ac:dyDescent="0.3">
      <c r="A257" s="313" t="s">
        <v>655</v>
      </c>
      <c r="B257" s="304">
        <v>0</v>
      </c>
      <c r="C257" s="304">
        <v>0</v>
      </c>
      <c r="D257" s="304">
        <v>0</v>
      </c>
      <c r="E257" s="295">
        <v>6568060.2699999996</v>
      </c>
      <c r="F257" s="295">
        <v>6566609.6500000004</v>
      </c>
      <c r="G257" s="295">
        <v>6565159.0300000003</v>
      </c>
      <c r="H257" s="295">
        <v>6565159.0300000003</v>
      </c>
      <c r="I257" s="295">
        <v>6565159.0300000003</v>
      </c>
      <c r="J257" s="295">
        <v>6565159.0300000003</v>
      </c>
      <c r="K257" s="295">
        <v>6569552.46</v>
      </c>
      <c r="L257" s="295">
        <v>6573945.8900000006</v>
      </c>
      <c r="M257" s="295">
        <v>6573945.8900000006</v>
      </c>
      <c r="N257" s="295">
        <v>6633973.2250000006</v>
      </c>
      <c r="O257" s="295">
        <v>6694000.5600000005</v>
      </c>
      <c r="P257" s="295">
        <v>6694000.5600000005</v>
      </c>
      <c r="Q257" s="295">
        <f t="shared" si="32"/>
        <v>79134724.625</v>
      </c>
      <c r="R257" s="295">
        <v>6694000.5600000005</v>
      </c>
      <c r="S257" s="295">
        <v>6694000.5600000005</v>
      </c>
      <c r="T257" s="295">
        <v>6694000.5600000005</v>
      </c>
      <c r="U257" s="295">
        <v>6694000.5600000005</v>
      </c>
      <c r="V257" s="295">
        <v>6694000.5600000005</v>
      </c>
      <c r="W257" s="295">
        <v>6834000.5650000004</v>
      </c>
      <c r="X257" s="295">
        <v>6974000.5700000003</v>
      </c>
      <c r="Y257" s="295">
        <v>6974000.5700000003</v>
      </c>
      <c r="Z257" s="295">
        <v>6974000.5700000003</v>
      </c>
      <c r="AA257" s="295">
        <v>6974000.5700000003</v>
      </c>
      <c r="AB257" s="295">
        <v>6974000.5700000003</v>
      </c>
      <c r="AC257" s="295">
        <v>6974000.5700000003</v>
      </c>
      <c r="AD257" s="295">
        <f t="shared" si="33"/>
        <v>82148006.784999996</v>
      </c>
      <c r="AF257" s="319">
        <v>0</v>
      </c>
      <c r="AG257" s="319">
        <v>0</v>
      </c>
      <c r="AH257" s="319">
        <v>0</v>
      </c>
      <c r="AI257" s="319">
        <v>0</v>
      </c>
      <c r="AJ257" s="319">
        <v>0</v>
      </c>
      <c r="AK257" s="319">
        <v>0</v>
      </c>
      <c r="AL257" s="319">
        <f t="shared" si="37"/>
        <v>0</v>
      </c>
      <c r="AM257" s="319">
        <f t="shared" si="37"/>
        <v>0</v>
      </c>
      <c r="AN257" s="319">
        <f t="shared" si="37"/>
        <v>0</v>
      </c>
      <c r="AO257" s="319">
        <f t="shared" si="37"/>
        <v>0</v>
      </c>
      <c r="AP257" s="319">
        <f t="shared" si="37"/>
        <v>0</v>
      </c>
      <c r="AQ257" s="319">
        <f t="shared" si="37"/>
        <v>0</v>
      </c>
      <c r="AR257" s="295">
        <f t="shared" si="34"/>
        <v>0</v>
      </c>
      <c r="AS257" s="319">
        <f t="shared" si="38"/>
        <v>0</v>
      </c>
      <c r="AT257" s="319">
        <f t="shared" si="38"/>
        <v>0</v>
      </c>
      <c r="AU257" s="319">
        <f t="shared" si="38"/>
        <v>0</v>
      </c>
      <c r="AV257" s="319">
        <f t="shared" si="36"/>
        <v>0</v>
      </c>
      <c r="AW257" s="319">
        <f t="shared" si="36"/>
        <v>0</v>
      </c>
      <c r="AX257" s="319">
        <f t="shared" si="36"/>
        <v>0</v>
      </c>
      <c r="AY257" s="319">
        <f t="shared" si="36"/>
        <v>0</v>
      </c>
      <c r="AZ257" s="319">
        <f t="shared" si="36"/>
        <v>0</v>
      </c>
      <c r="BA257" s="319">
        <f t="shared" si="36"/>
        <v>0</v>
      </c>
      <c r="BB257" s="319">
        <f t="shared" ref="BB257:BD320" si="39">ROUND(AA257*$D257/12,2)</f>
        <v>0</v>
      </c>
      <c r="BC257" s="319">
        <f t="shared" si="39"/>
        <v>0</v>
      </c>
      <c r="BD257" s="319">
        <f t="shared" si="39"/>
        <v>0</v>
      </c>
      <c r="BE257" s="295">
        <f t="shared" si="35"/>
        <v>0</v>
      </c>
    </row>
    <row r="258" spans="1:57" x14ac:dyDescent="0.3">
      <c r="A258" s="313" t="s">
        <v>656</v>
      </c>
      <c r="B258" s="304">
        <v>1.3599999999999999E-2</v>
      </c>
      <c r="C258" s="304">
        <v>1.6900000000000002E-2</v>
      </c>
      <c r="D258" s="304">
        <v>1.6900000000000002E-2</v>
      </c>
      <c r="E258" s="295">
        <v>69205914.420000002</v>
      </c>
      <c r="F258" s="295">
        <v>69203861.569999993</v>
      </c>
      <c r="G258" s="295">
        <v>69201808.719999999</v>
      </c>
      <c r="H258" s="295">
        <v>69201808.719999999</v>
      </c>
      <c r="I258" s="295">
        <v>69203861.569999993</v>
      </c>
      <c r="J258" s="295">
        <v>69197922.879999995</v>
      </c>
      <c r="K258" s="295">
        <v>69189931.339999989</v>
      </c>
      <c r="L258" s="295">
        <v>69189931.339999989</v>
      </c>
      <c r="M258" s="295">
        <v>69189931.339999989</v>
      </c>
      <c r="N258" s="295">
        <v>69189931.339999989</v>
      </c>
      <c r="O258" s="295">
        <v>69189931.339999989</v>
      </c>
      <c r="P258" s="295">
        <v>69189931.339999989</v>
      </c>
      <c r="Q258" s="295">
        <f t="shared" si="32"/>
        <v>830354765.92000008</v>
      </c>
      <c r="R258" s="295">
        <v>69189931.339999989</v>
      </c>
      <c r="S258" s="295">
        <v>69189931.339999989</v>
      </c>
      <c r="T258" s="295">
        <v>69189931.339999989</v>
      </c>
      <c r="U258" s="295">
        <v>69189931.339999989</v>
      </c>
      <c r="V258" s="295">
        <v>69189931.339999989</v>
      </c>
      <c r="W258" s="295">
        <v>69189931.339999989</v>
      </c>
      <c r="X258" s="295">
        <v>69189931.339999989</v>
      </c>
      <c r="Y258" s="295">
        <v>69189931.339999989</v>
      </c>
      <c r="Z258" s="295">
        <v>69189931.339999989</v>
      </c>
      <c r="AA258" s="295">
        <v>69189931.339999989</v>
      </c>
      <c r="AB258" s="295">
        <v>69189931.339999989</v>
      </c>
      <c r="AC258" s="295">
        <v>69189931.339999989</v>
      </c>
      <c r="AD258" s="295">
        <f t="shared" si="33"/>
        <v>830279176.08000004</v>
      </c>
      <c r="AF258" s="319">
        <v>78433.37000000001</v>
      </c>
      <c r="AG258" s="319">
        <v>78431.040000000008</v>
      </c>
      <c r="AH258" s="319">
        <v>78428.72</v>
      </c>
      <c r="AI258" s="319">
        <v>78428.72</v>
      </c>
      <c r="AJ258" s="319">
        <v>78431.040000000008</v>
      </c>
      <c r="AK258" s="319">
        <v>78424.31</v>
      </c>
      <c r="AL258" s="319">
        <f t="shared" si="37"/>
        <v>78415.259999999995</v>
      </c>
      <c r="AM258" s="319">
        <f t="shared" si="37"/>
        <v>78415.259999999995</v>
      </c>
      <c r="AN258" s="319">
        <f t="shared" si="37"/>
        <v>78415.259999999995</v>
      </c>
      <c r="AO258" s="319">
        <f t="shared" si="37"/>
        <v>78415.259999999995</v>
      </c>
      <c r="AP258" s="319">
        <f t="shared" si="37"/>
        <v>78415.259999999995</v>
      </c>
      <c r="AQ258" s="319">
        <f t="shared" si="37"/>
        <v>78415.259999999995</v>
      </c>
      <c r="AR258" s="295">
        <f t="shared" si="34"/>
        <v>941068.76</v>
      </c>
      <c r="AS258" s="319">
        <f t="shared" si="38"/>
        <v>97442.49</v>
      </c>
      <c r="AT258" s="319">
        <f t="shared" si="38"/>
        <v>97442.49</v>
      </c>
      <c r="AU258" s="319">
        <f t="shared" si="38"/>
        <v>97442.49</v>
      </c>
      <c r="AV258" s="319">
        <f t="shared" si="38"/>
        <v>97442.49</v>
      </c>
      <c r="AW258" s="319">
        <f t="shared" si="38"/>
        <v>97442.49</v>
      </c>
      <c r="AX258" s="319">
        <f t="shared" si="38"/>
        <v>97442.49</v>
      </c>
      <c r="AY258" s="319">
        <f t="shared" si="38"/>
        <v>97442.49</v>
      </c>
      <c r="AZ258" s="319">
        <f t="shared" si="38"/>
        <v>97442.49</v>
      </c>
      <c r="BA258" s="319">
        <f t="shared" si="38"/>
        <v>97442.49</v>
      </c>
      <c r="BB258" s="319">
        <f t="shared" si="39"/>
        <v>97442.49</v>
      </c>
      <c r="BC258" s="319">
        <f t="shared" si="39"/>
        <v>97442.49</v>
      </c>
      <c r="BD258" s="319">
        <f t="shared" si="39"/>
        <v>97442.49</v>
      </c>
      <c r="BE258" s="295">
        <f t="shared" si="35"/>
        <v>1169309.8800000001</v>
      </c>
    </row>
    <row r="259" spans="1:57" x14ac:dyDescent="0.3">
      <c r="A259" s="313" t="s">
        <v>657</v>
      </c>
      <c r="B259" s="304">
        <v>1.3599999999999999E-2</v>
      </c>
      <c r="C259" s="304">
        <v>1.6900000000000002E-2</v>
      </c>
      <c r="D259" s="304">
        <v>1.6900000000000002E-2</v>
      </c>
      <c r="E259" s="295">
        <v>7181081.2999999998</v>
      </c>
      <c r="F259" s="295">
        <v>7181081.2999999998</v>
      </c>
      <c r="G259" s="295">
        <v>7181081.2999999998</v>
      </c>
      <c r="H259" s="295">
        <v>7181081.2999999998</v>
      </c>
      <c r="I259" s="295">
        <v>7181081.2999999998</v>
      </c>
      <c r="J259" s="295">
        <v>7181081.2999999998</v>
      </c>
      <c r="K259" s="295">
        <v>7181081.2999999998</v>
      </c>
      <c r="L259" s="295">
        <v>7181081.2999999998</v>
      </c>
      <c r="M259" s="295">
        <v>7181081.2999999998</v>
      </c>
      <c r="N259" s="295">
        <v>7181081.2999999998</v>
      </c>
      <c r="O259" s="295">
        <v>7181081.2999999998</v>
      </c>
      <c r="P259" s="295">
        <v>7181081.2999999998</v>
      </c>
      <c r="Q259" s="295">
        <f t="shared" si="32"/>
        <v>86172975.599999979</v>
      </c>
      <c r="R259" s="295">
        <v>7181081.2999999998</v>
      </c>
      <c r="S259" s="295">
        <v>7181081.2999999998</v>
      </c>
      <c r="T259" s="295">
        <v>7181081.2999999998</v>
      </c>
      <c r="U259" s="295">
        <v>7181081.2999999998</v>
      </c>
      <c r="V259" s="295">
        <v>7181081.2999999998</v>
      </c>
      <c r="W259" s="295">
        <v>7181081.2999999998</v>
      </c>
      <c r="X259" s="295">
        <v>7181081.2999999998</v>
      </c>
      <c r="Y259" s="295">
        <v>7181081.2999999998</v>
      </c>
      <c r="Z259" s="295">
        <v>7181081.2999999998</v>
      </c>
      <c r="AA259" s="295">
        <v>7181081.2999999998</v>
      </c>
      <c r="AB259" s="295">
        <v>7181081.2999999998</v>
      </c>
      <c r="AC259" s="295">
        <v>7181081.2999999998</v>
      </c>
      <c r="AD259" s="295">
        <f t="shared" si="33"/>
        <v>86172975.599999979</v>
      </c>
      <c r="AF259" s="319">
        <v>8138.57</v>
      </c>
      <c r="AG259" s="319">
        <v>8138.57</v>
      </c>
      <c r="AH259" s="319">
        <v>8138.57</v>
      </c>
      <c r="AI259" s="319">
        <v>8138.57</v>
      </c>
      <c r="AJ259" s="319">
        <v>8138.57</v>
      </c>
      <c r="AK259" s="319">
        <v>8138.57</v>
      </c>
      <c r="AL259" s="319">
        <f t="shared" si="37"/>
        <v>8138.56</v>
      </c>
      <c r="AM259" s="319">
        <f t="shared" si="37"/>
        <v>8138.56</v>
      </c>
      <c r="AN259" s="319">
        <f t="shared" si="37"/>
        <v>8138.56</v>
      </c>
      <c r="AO259" s="319">
        <f t="shared" si="37"/>
        <v>8138.56</v>
      </c>
      <c r="AP259" s="319">
        <f t="shared" si="37"/>
        <v>8138.56</v>
      </c>
      <c r="AQ259" s="319">
        <f t="shared" si="37"/>
        <v>8138.56</v>
      </c>
      <c r="AR259" s="295">
        <f t="shared" si="34"/>
        <v>97662.779999999984</v>
      </c>
      <c r="AS259" s="319">
        <f t="shared" si="38"/>
        <v>10113.36</v>
      </c>
      <c r="AT259" s="319">
        <f t="shared" si="38"/>
        <v>10113.36</v>
      </c>
      <c r="AU259" s="319">
        <f t="shared" si="38"/>
        <v>10113.36</v>
      </c>
      <c r="AV259" s="319">
        <f t="shared" si="38"/>
        <v>10113.36</v>
      </c>
      <c r="AW259" s="319">
        <f t="shared" si="38"/>
        <v>10113.36</v>
      </c>
      <c r="AX259" s="319">
        <f t="shared" si="38"/>
        <v>10113.36</v>
      </c>
      <c r="AY259" s="319">
        <f t="shared" si="38"/>
        <v>10113.36</v>
      </c>
      <c r="AZ259" s="319">
        <f t="shared" si="38"/>
        <v>10113.36</v>
      </c>
      <c r="BA259" s="319">
        <f t="shared" si="38"/>
        <v>10113.36</v>
      </c>
      <c r="BB259" s="319">
        <f t="shared" si="39"/>
        <v>10113.36</v>
      </c>
      <c r="BC259" s="319">
        <f t="shared" si="39"/>
        <v>10113.36</v>
      </c>
      <c r="BD259" s="319">
        <f t="shared" si="39"/>
        <v>10113.36</v>
      </c>
      <c r="BE259" s="295">
        <f t="shared" si="35"/>
        <v>121360.32000000001</v>
      </c>
    </row>
    <row r="260" spans="1:57" x14ac:dyDescent="0.3">
      <c r="A260" s="313" t="s">
        <v>658</v>
      </c>
      <c r="B260" s="304">
        <v>2.3400000000000001E-2</v>
      </c>
      <c r="C260" s="304">
        <v>2.93E-2</v>
      </c>
      <c r="D260" s="304">
        <v>2.93E-2</v>
      </c>
      <c r="E260" s="295">
        <v>219988891.28</v>
      </c>
      <c r="F260" s="295">
        <v>220142613.41999999</v>
      </c>
      <c r="G260" s="295">
        <v>220932436.25</v>
      </c>
      <c r="H260" s="295">
        <v>224409132.74000001</v>
      </c>
      <c r="I260" s="295">
        <v>229122245.44</v>
      </c>
      <c r="J260" s="295">
        <v>232484352.58000001</v>
      </c>
      <c r="K260" s="295">
        <v>242175835.595</v>
      </c>
      <c r="L260" s="295">
        <v>255773650.14999998</v>
      </c>
      <c r="M260" s="295">
        <v>261605761.10999998</v>
      </c>
      <c r="N260" s="295">
        <v>264384025.26999998</v>
      </c>
      <c r="O260" s="295">
        <v>267829649.66499996</v>
      </c>
      <c r="P260" s="295">
        <v>271282342.99000001</v>
      </c>
      <c r="Q260" s="295">
        <f t="shared" si="32"/>
        <v>2910130936.4899998</v>
      </c>
      <c r="R260" s="295">
        <v>305011757.92500001</v>
      </c>
      <c r="S260" s="295">
        <v>309733806.87000006</v>
      </c>
      <c r="T260" s="295">
        <v>314153245.89000005</v>
      </c>
      <c r="U260" s="295">
        <v>318477988.41500008</v>
      </c>
      <c r="V260" s="295">
        <v>322399336.15500009</v>
      </c>
      <c r="W260" s="295">
        <v>326270585.85000008</v>
      </c>
      <c r="X260" s="295">
        <v>330178496.40500009</v>
      </c>
      <c r="Y260" s="295">
        <v>334489098.30000007</v>
      </c>
      <c r="Z260" s="295">
        <v>339811167.34000003</v>
      </c>
      <c r="AA260" s="295">
        <v>345245075.42000002</v>
      </c>
      <c r="AB260" s="295">
        <v>349672466.40000004</v>
      </c>
      <c r="AC260" s="295">
        <v>356916990.88000005</v>
      </c>
      <c r="AD260" s="295">
        <f t="shared" si="33"/>
        <v>3952360015.8500013</v>
      </c>
      <c r="AF260" s="319">
        <v>428978.33</v>
      </c>
      <c r="AG260" s="319">
        <v>429278.10000000003</v>
      </c>
      <c r="AH260" s="319">
        <v>430818.25</v>
      </c>
      <c r="AI260" s="319">
        <v>437597.81</v>
      </c>
      <c r="AJ260" s="319">
        <v>446788.37999999995</v>
      </c>
      <c r="AK260" s="319">
        <v>453344.48</v>
      </c>
      <c r="AL260" s="319">
        <f t="shared" si="37"/>
        <v>472242.88</v>
      </c>
      <c r="AM260" s="319">
        <f t="shared" si="37"/>
        <v>498758.62</v>
      </c>
      <c r="AN260" s="319">
        <f t="shared" si="37"/>
        <v>510131.23</v>
      </c>
      <c r="AO260" s="319">
        <f t="shared" si="37"/>
        <v>515548.85</v>
      </c>
      <c r="AP260" s="319">
        <f t="shared" si="37"/>
        <v>522267.82</v>
      </c>
      <c r="AQ260" s="319">
        <f t="shared" si="37"/>
        <v>529000.56999999995</v>
      </c>
      <c r="AR260" s="295">
        <f t="shared" si="34"/>
        <v>5674755.3200000003</v>
      </c>
      <c r="AS260" s="319">
        <f t="shared" si="38"/>
        <v>744737.04</v>
      </c>
      <c r="AT260" s="319">
        <f t="shared" si="38"/>
        <v>756266.71</v>
      </c>
      <c r="AU260" s="319">
        <f t="shared" si="38"/>
        <v>767057.51</v>
      </c>
      <c r="AV260" s="319">
        <f t="shared" si="38"/>
        <v>777617.09</v>
      </c>
      <c r="AW260" s="319">
        <f t="shared" si="38"/>
        <v>787191.71</v>
      </c>
      <c r="AX260" s="319">
        <f t="shared" si="38"/>
        <v>796644.01</v>
      </c>
      <c r="AY260" s="319">
        <f t="shared" si="38"/>
        <v>806185.83</v>
      </c>
      <c r="AZ260" s="319">
        <f t="shared" si="38"/>
        <v>816710.88</v>
      </c>
      <c r="BA260" s="319">
        <f t="shared" si="38"/>
        <v>829705.6</v>
      </c>
      <c r="BB260" s="319">
        <f t="shared" si="39"/>
        <v>842973.39</v>
      </c>
      <c r="BC260" s="319">
        <f t="shared" si="39"/>
        <v>853783.61</v>
      </c>
      <c r="BD260" s="319">
        <f t="shared" si="39"/>
        <v>871472.32</v>
      </c>
      <c r="BE260" s="295">
        <f t="shared" si="35"/>
        <v>9650345.6999999993</v>
      </c>
    </row>
    <row r="261" spans="1:57" x14ac:dyDescent="0.3">
      <c r="A261" s="313" t="s">
        <v>659</v>
      </c>
      <c r="B261" s="304">
        <v>2.3400000000000001E-2</v>
      </c>
      <c r="C261" s="304">
        <v>2.93E-2</v>
      </c>
      <c r="D261" s="304">
        <v>2.93E-2</v>
      </c>
      <c r="E261" s="295">
        <v>125979</v>
      </c>
      <c r="F261" s="295">
        <v>125979</v>
      </c>
      <c r="G261" s="295">
        <v>125979</v>
      </c>
      <c r="H261" s="295">
        <v>125979</v>
      </c>
      <c r="I261" s="295">
        <v>125979</v>
      </c>
      <c r="J261" s="295">
        <v>125979</v>
      </c>
      <c r="K261" s="295">
        <v>125979</v>
      </c>
      <c r="L261" s="295">
        <v>125979</v>
      </c>
      <c r="M261" s="295">
        <v>125979</v>
      </c>
      <c r="N261" s="295">
        <v>125979</v>
      </c>
      <c r="O261" s="295">
        <v>125979</v>
      </c>
      <c r="P261" s="295">
        <v>125979</v>
      </c>
      <c r="Q261" s="295">
        <f t="shared" si="32"/>
        <v>1511748</v>
      </c>
      <c r="R261" s="295">
        <v>125979</v>
      </c>
      <c r="S261" s="295">
        <v>125979</v>
      </c>
      <c r="T261" s="295">
        <v>125979</v>
      </c>
      <c r="U261" s="295">
        <v>125979</v>
      </c>
      <c r="V261" s="295">
        <v>125979</v>
      </c>
      <c r="W261" s="295">
        <v>125979</v>
      </c>
      <c r="X261" s="295">
        <v>125979</v>
      </c>
      <c r="Y261" s="295">
        <v>125979</v>
      </c>
      <c r="Z261" s="295">
        <v>125979</v>
      </c>
      <c r="AA261" s="295">
        <v>125979</v>
      </c>
      <c r="AB261" s="295">
        <v>125979</v>
      </c>
      <c r="AC261" s="295">
        <v>125979</v>
      </c>
      <c r="AD261" s="295">
        <f t="shared" si="33"/>
        <v>1511748</v>
      </c>
      <c r="AF261" s="319">
        <v>245.65</v>
      </c>
      <c r="AG261" s="319">
        <v>245.65</v>
      </c>
      <c r="AH261" s="319">
        <v>245.65</v>
      </c>
      <c r="AI261" s="319">
        <v>245.65</v>
      </c>
      <c r="AJ261" s="319">
        <v>245.65</v>
      </c>
      <c r="AK261" s="319">
        <v>245.65</v>
      </c>
      <c r="AL261" s="319">
        <f t="shared" si="37"/>
        <v>245.66</v>
      </c>
      <c r="AM261" s="319">
        <f t="shared" si="37"/>
        <v>245.66</v>
      </c>
      <c r="AN261" s="319">
        <f t="shared" si="37"/>
        <v>245.66</v>
      </c>
      <c r="AO261" s="319">
        <f t="shared" ref="AO261:AQ324" si="40">ROUND(N261*$B261/12,2)</f>
        <v>245.66</v>
      </c>
      <c r="AP261" s="319">
        <f t="shared" si="40"/>
        <v>245.66</v>
      </c>
      <c r="AQ261" s="319">
        <f t="shared" si="40"/>
        <v>245.66</v>
      </c>
      <c r="AR261" s="295">
        <f t="shared" si="34"/>
        <v>2947.8599999999997</v>
      </c>
      <c r="AS261" s="319">
        <f t="shared" si="38"/>
        <v>307.60000000000002</v>
      </c>
      <c r="AT261" s="319">
        <f t="shared" si="38"/>
        <v>307.60000000000002</v>
      </c>
      <c r="AU261" s="319">
        <f t="shared" si="38"/>
        <v>307.60000000000002</v>
      </c>
      <c r="AV261" s="319">
        <f t="shared" si="38"/>
        <v>307.60000000000002</v>
      </c>
      <c r="AW261" s="319">
        <f t="shared" si="38"/>
        <v>307.60000000000002</v>
      </c>
      <c r="AX261" s="319">
        <f t="shared" si="38"/>
        <v>307.60000000000002</v>
      </c>
      <c r="AY261" s="319">
        <f t="shared" si="38"/>
        <v>307.60000000000002</v>
      </c>
      <c r="AZ261" s="319">
        <f t="shared" si="38"/>
        <v>307.60000000000002</v>
      </c>
      <c r="BA261" s="319">
        <f t="shared" si="38"/>
        <v>307.60000000000002</v>
      </c>
      <c r="BB261" s="319">
        <f t="shared" si="39"/>
        <v>307.60000000000002</v>
      </c>
      <c r="BC261" s="319">
        <f t="shared" si="39"/>
        <v>307.60000000000002</v>
      </c>
      <c r="BD261" s="319">
        <f t="shared" si="39"/>
        <v>307.60000000000002</v>
      </c>
      <c r="BE261" s="295">
        <f t="shared" si="35"/>
        <v>3691.1999999999994</v>
      </c>
    </row>
    <row r="262" spans="1:57" x14ac:dyDescent="0.3">
      <c r="A262" s="313" t="s">
        <v>660</v>
      </c>
      <c r="B262" s="304">
        <v>2.3400000000000001E-2</v>
      </c>
      <c r="C262" s="304">
        <v>2.93E-2</v>
      </c>
      <c r="D262" s="304">
        <v>2.93E-2</v>
      </c>
      <c r="E262" s="295">
        <v>11230460.210000001</v>
      </c>
      <c r="F262" s="295">
        <v>11244152.550000001</v>
      </c>
      <c r="G262" s="295">
        <v>11244152.550000001</v>
      </c>
      <c r="H262" s="295">
        <v>11220913.18</v>
      </c>
      <c r="I262" s="295">
        <v>11179189.189999999</v>
      </c>
      <c r="J262" s="295">
        <v>11193216.75</v>
      </c>
      <c r="K262" s="295">
        <v>11225728.939999999</v>
      </c>
      <c r="L262" s="295">
        <v>11225728.939999999</v>
      </c>
      <c r="M262" s="295">
        <v>11225728.939999999</v>
      </c>
      <c r="N262" s="295">
        <v>11225728.939999999</v>
      </c>
      <c r="O262" s="295">
        <v>11225728.939999999</v>
      </c>
      <c r="P262" s="295">
        <v>11778242.674999999</v>
      </c>
      <c r="Q262" s="295">
        <f t="shared" ref="Q262:Q325" si="41">SUM(E262:P262)</f>
        <v>135218971.80500001</v>
      </c>
      <c r="R262" s="295">
        <v>12330756.41</v>
      </c>
      <c r="S262" s="295">
        <v>12379729.210000001</v>
      </c>
      <c r="T262" s="295">
        <v>12428702.01</v>
      </c>
      <c r="U262" s="295">
        <v>12428702.01</v>
      </c>
      <c r="V262" s="295">
        <v>12428702.01</v>
      </c>
      <c r="W262" s="295">
        <v>12428702.01</v>
      </c>
      <c r="X262" s="295">
        <v>12428702.01</v>
      </c>
      <c r="Y262" s="295">
        <v>12428702.01</v>
      </c>
      <c r="Z262" s="295">
        <v>12601775.189999999</v>
      </c>
      <c r="AA262" s="295">
        <v>12774848.369999999</v>
      </c>
      <c r="AB262" s="295">
        <v>12774848.369999999</v>
      </c>
      <c r="AC262" s="295">
        <v>12774848.369999999</v>
      </c>
      <c r="AD262" s="295">
        <f t="shared" ref="AD262:AD325" si="42">SUM(R262:AC262)</f>
        <v>150209017.98000002</v>
      </c>
      <c r="AF262" s="319">
        <v>21899.39</v>
      </c>
      <c r="AG262" s="319">
        <v>21926.1</v>
      </c>
      <c r="AH262" s="319">
        <v>21926.1</v>
      </c>
      <c r="AI262" s="319">
        <v>21880.78</v>
      </c>
      <c r="AJ262" s="319">
        <v>21799.42</v>
      </c>
      <c r="AK262" s="319">
        <v>21826.78</v>
      </c>
      <c r="AL262" s="319">
        <f t="shared" ref="AL262:AQ325" si="43">ROUND(K262*$B262/12,2)</f>
        <v>21890.17</v>
      </c>
      <c r="AM262" s="319">
        <f t="shared" si="43"/>
        <v>21890.17</v>
      </c>
      <c r="AN262" s="319">
        <f t="shared" si="43"/>
        <v>21890.17</v>
      </c>
      <c r="AO262" s="319">
        <f t="shared" si="40"/>
        <v>21890.17</v>
      </c>
      <c r="AP262" s="319">
        <f t="shared" si="40"/>
        <v>21890.17</v>
      </c>
      <c r="AQ262" s="319">
        <f t="shared" si="40"/>
        <v>22967.57</v>
      </c>
      <c r="AR262" s="295">
        <f t="shared" ref="AR262:AR325" si="44">SUM(AF262:AQ262)</f>
        <v>263676.98999999993</v>
      </c>
      <c r="AS262" s="319">
        <f t="shared" si="38"/>
        <v>30107.599999999999</v>
      </c>
      <c r="AT262" s="319">
        <f t="shared" si="38"/>
        <v>30227.17</v>
      </c>
      <c r="AU262" s="319">
        <f t="shared" si="38"/>
        <v>30346.75</v>
      </c>
      <c r="AV262" s="319">
        <f t="shared" si="38"/>
        <v>30346.75</v>
      </c>
      <c r="AW262" s="319">
        <f t="shared" si="38"/>
        <v>30346.75</v>
      </c>
      <c r="AX262" s="319">
        <f t="shared" si="38"/>
        <v>30346.75</v>
      </c>
      <c r="AY262" s="319">
        <f t="shared" si="38"/>
        <v>30346.75</v>
      </c>
      <c r="AZ262" s="319">
        <f t="shared" si="38"/>
        <v>30346.75</v>
      </c>
      <c r="BA262" s="319">
        <f t="shared" si="38"/>
        <v>30769.33</v>
      </c>
      <c r="BB262" s="319">
        <f t="shared" si="39"/>
        <v>31191.919999999998</v>
      </c>
      <c r="BC262" s="319">
        <f t="shared" si="39"/>
        <v>31191.919999999998</v>
      </c>
      <c r="BD262" s="319">
        <f t="shared" si="39"/>
        <v>31191.919999999998</v>
      </c>
      <c r="BE262" s="295">
        <f t="shared" ref="BE262:BE325" si="45">SUM(AS262:BD262)</f>
        <v>366760.35999999993</v>
      </c>
    </row>
    <row r="263" spans="1:57" x14ac:dyDescent="0.3">
      <c r="A263" s="313" t="s">
        <v>661</v>
      </c>
      <c r="B263" s="304">
        <v>1.9400000000000001E-2</v>
      </c>
      <c r="C263" s="304">
        <v>2.5399999999999999E-2</v>
      </c>
      <c r="D263" s="304">
        <v>2.5399999999999999E-2</v>
      </c>
      <c r="E263" s="295">
        <v>78061.73</v>
      </c>
      <c r="F263" s="295">
        <v>78061.73</v>
      </c>
      <c r="G263" s="295">
        <v>78061.73</v>
      </c>
      <c r="H263" s="295">
        <v>78061.73</v>
      </c>
      <c r="I263" s="295">
        <v>78061.73</v>
      </c>
      <c r="J263" s="295">
        <v>78061.73</v>
      </c>
      <c r="K263" s="295">
        <v>78061.73</v>
      </c>
      <c r="L263" s="295">
        <v>78061.73</v>
      </c>
      <c r="M263" s="295">
        <v>78061.73</v>
      </c>
      <c r="N263" s="295">
        <v>78061.73</v>
      </c>
      <c r="O263" s="295">
        <v>78061.73</v>
      </c>
      <c r="P263" s="295">
        <v>78061.73</v>
      </c>
      <c r="Q263" s="295">
        <f t="shared" si="41"/>
        <v>936740.75999999989</v>
      </c>
      <c r="R263" s="295">
        <v>78061.73</v>
      </c>
      <c r="S263" s="295">
        <v>78061.73</v>
      </c>
      <c r="T263" s="295">
        <v>78061.73</v>
      </c>
      <c r="U263" s="295">
        <v>78061.73</v>
      </c>
      <c r="V263" s="295">
        <v>78061.73</v>
      </c>
      <c r="W263" s="295">
        <v>78061.73</v>
      </c>
      <c r="X263" s="295">
        <v>78061.73</v>
      </c>
      <c r="Y263" s="295">
        <v>78061.73</v>
      </c>
      <c r="Z263" s="295">
        <v>78061.73</v>
      </c>
      <c r="AA263" s="295">
        <v>78061.73</v>
      </c>
      <c r="AB263" s="295">
        <v>78061.73</v>
      </c>
      <c r="AC263" s="295">
        <v>78061.73</v>
      </c>
      <c r="AD263" s="295">
        <f t="shared" si="42"/>
        <v>936740.75999999989</v>
      </c>
      <c r="AF263" s="319">
        <v>126.21</v>
      </c>
      <c r="AG263" s="319">
        <v>126.21</v>
      </c>
      <c r="AH263" s="319">
        <v>126.21</v>
      </c>
      <c r="AI263" s="319">
        <v>126.21</v>
      </c>
      <c r="AJ263" s="319">
        <v>126.21</v>
      </c>
      <c r="AK263" s="319">
        <v>126.21</v>
      </c>
      <c r="AL263" s="319">
        <f t="shared" si="43"/>
        <v>126.2</v>
      </c>
      <c r="AM263" s="319">
        <f t="shared" si="43"/>
        <v>126.2</v>
      </c>
      <c r="AN263" s="319">
        <f t="shared" si="43"/>
        <v>126.2</v>
      </c>
      <c r="AO263" s="319">
        <f t="shared" si="40"/>
        <v>126.2</v>
      </c>
      <c r="AP263" s="319">
        <f t="shared" si="40"/>
        <v>126.2</v>
      </c>
      <c r="AQ263" s="319">
        <f t="shared" si="40"/>
        <v>126.2</v>
      </c>
      <c r="AR263" s="295">
        <f t="shared" si="44"/>
        <v>1514.4600000000003</v>
      </c>
      <c r="AS263" s="319">
        <f t="shared" si="38"/>
        <v>165.23</v>
      </c>
      <c r="AT263" s="319">
        <f t="shared" si="38"/>
        <v>165.23</v>
      </c>
      <c r="AU263" s="319">
        <f t="shared" si="38"/>
        <v>165.23</v>
      </c>
      <c r="AV263" s="319">
        <f t="shared" si="38"/>
        <v>165.23</v>
      </c>
      <c r="AW263" s="319">
        <f t="shared" si="38"/>
        <v>165.23</v>
      </c>
      <c r="AX263" s="319">
        <f t="shared" si="38"/>
        <v>165.23</v>
      </c>
      <c r="AY263" s="319">
        <f t="shared" si="38"/>
        <v>165.23</v>
      </c>
      <c r="AZ263" s="319">
        <f t="shared" si="38"/>
        <v>165.23</v>
      </c>
      <c r="BA263" s="319">
        <f t="shared" si="38"/>
        <v>165.23</v>
      </c>
      <c r="BB263" s="319">
        <f t="shared" si="39"/>
        <v>165.23</v>
      </c>
      <c r="BC263" s="319">
        <f t="shared" si="39"/>
        <v>165.23</v>
      </c>
      <c r="BD263" s="319">
        <f t="shared" si="39"/>
        <v>165.23</v>
      </c>
      <c r="BE263" s="295">
        <f t="shared" si="45"/>
        <v>1982.76</v>
      </c>
    </row>
    <row r="264" spans="1:57" x14ac:dyDescent="0.3">
      <c r="A264" s="313" t="s">
        <v>662</v>
      </c>
      <c r="B264" s="304">
        <v>1.9400000000000001E-2</v>
      </c>
      <c r="C264" s="304">
        <v>2.5399999999999999E-2</v>
      </c>
      <c r="D264" s="304">
        <v>2.5399999999999999E-2</v>
      </c>
      <c r="E264" s="295">
        <v>16795563.82</v>
      </c>
      <c r="F264" s="295">
        <v>16761752.380000001</v>
      </c>
      <c r="G264" s="295">
        <v>16761752.380000001</v>
      </c>
      <c r="H264" s="295">
        <v>16770315.449999999</v>
      </c>
      <c r="I264" s="295">
        <v>16831331.07</v>
      </c>
      <c r="J264" s="295">
        <v>16835666.359999999</v>
      </c>
      <c r="K264" s="295">
        <v>16837971.280000001</v>
      </c>
      <c r="L264" s="295">
        <v>16888393.469999999</v>
      </c>
      <c r="M264" s="295">
        <v>17124386.105</v>
      </c>
      <c r="N264" s="295">
        <v>17360378.739999998</v>
      </c>
      <c r="O264" s="295">
        <v>17360378.739999998</v>
      </c>
      <c r="P264" s="295">
        <v>17360378.739999998</v>
      </c>
      <c r="Q264" s="295">
        <f t="shared" si="41"/>
        <v>203688268.535</v>
      </c>
      <c r="R264" s="295">
        <v>17360378.739999998</v>
      </c>
      <c r="S264" s="295">
        <v>17360378.739999998</v>
      </c>
      <c r="T264" s="295">
        <v>17360378.739999998</v>
      </c>
      <c r="U264" s="295">
        <v>17360378.739999998</v>
      </c>
      <c r="V264" s="295">
        <v>17360378.739999998</v>
      </c>
      <c r="W264" s="295">
        <v>17360378.739999998</v>
      </c>
      <c r="X264" s="295">
        <v>17360378.739999998</v>
      </c>
      <c r="Y264" s="295">
        <v>17360378.739999998</v>
      </c>
      <c r="Z264" s="295">
        <v>17360378.739999998</v>
      </c>
      <c r="AA264" s="295">
        <v>17360378.739999998</v>
      </c>
      <c r="AB264" s="295">
        <v>17360378.739999998</v>
      </c>
      <c r="AC264" s="295">
        <v>17360378.739999998</v>
      </c>
      <c r="AD264" s="295">
        <f t="shared" si="42"/>
        <v>208324544.88000003</v>
      </c>
      <c r="AF264" s="319">
        <v>27152.829999999998</v>
      </c>
      <c r="AG264" s="319">
        <v>27098.17</v>
      </c>
      <c r="AH264" s="319">
        <v>27098.17</v>
      </c>
      <c r="AI264" s="319">
        <v>27112.01</v>
      </c>
      <c r="AJ264" s="319">
        <v>27210.649999999998</v>
      </c>
      <c r="AK264" s="319">
        <v>27217.66</v>
      </c>
      <c r="AL264" s="319">
        <f t="shared" si="43"/>
        <v>27221.39</v>
      </c>
      <c r="AM264" s="319">
        <f t="shared" si="43"/>
        <v>27302.9</v>
      </c>
      <c r="AN264" s="319">
        <f t="shared" si="43"/>
        <v>27684.42</v>
      </c>
      <c r="AO264" s="319">
        <f t="shared" si="40"/>
        <v>28065.95</v>
      </c>
      <c r="AP264" s="319">
        <f t="shared" si="40"/>
        <v>28065.95</v>
      </c>
      <c r="AQ264" s="319">
        <f t="shared" si="40"/>
        <v>28065.95</v>
      </c>
      <c r="AR264" s="295">
        <f t="shared" si="44"/>
        <v>329296.05000000005</v>
      </c>
      <c r="AS264" s="319">
        <f t="shared" si="38"/>
        <v>36746.129999999997</v>
      </c>
      <c r="AT264" s="319">
        <f t="shared" si="38"/>
        <v>36746.129999999997</v>
      </c>
      <c r="AU264" s="319">
        <f t="shared" si="38"/>
        <v>36746.129999999997</v>
      </c>
      <c r="AV264" s="319">
        <f t="shared" si="38"/>
        <v>36746.129999999997</v>
      </c>
      <c r="AW264" s="319">
        <f t="shared" si="38"/>
        <v>36746.129999999997</v>
      </c>
      <c r="AX264" s="319">
        <f t="shared" si="38"/>
        <v>36746.129999999997</v>
      </c>
      <c r="AY264" s="319">
        <f t="shared" si="38"/>
        <v>36746.129999999997</v>
      </c>
      <c r="AZ264" s="319">
        <f t="shared" si="38"/>
        <v>36746.129999999997</v>
      </c>
      <c r="BA264" s="319">
        <f t="shared" si="38"/>
        <v>36746.129999999997</v>
      </c>
      <c r="BB264" s="319">
        <f t="shared" si="39"/>
        <v>36746.129999999997</v>
      </c>
      <c r="BC264" s="319">
        <f t="shared" si="39"/>
        <v>36746.129999999997</v>
      </c>
      <c r="BD264" s="319">
        <f t="shared" si="39"/>
        <v>36746.129999999997</v>
      </c>
      <c r="BE264" s="295">
        <f t="shared" si="45"/>
        <v>440953.56</v>
      </c>
    </row>
    <row r="265" spans="1:57" x14ac:dyDescent="0.3">
      <c r="A265" s="313" t="s">
        <v>663</v>
      </c>
      <c r="B265" s="304">
        <v>1.9400000000000001E-2</v>
      </c>
      <c r="C265" s="304">
        <v>2.5399999999999999E-2</v>
      </c>
      <c r="D265" s="304">
        <v>2.5399999999999999E-2</v>
      </c>
      <c r="E265" s="295">
        <v>162454435.78999999</v>
      </c>
      <c r="F265" s="295">
        <v>162481658.46000001</v>
      </c>
      <c r="G265" s="295">
        <v>163227913.97999999</v>
      </c>
      <c r="H265" s="295">
        <v>163561294.59</v>
      </c>
      <c r="I265" s="295">
        <v>164497298.75999999</v>
      </c>
      <c r="J265" s="295">
        <v>164440046.46000001</v>
      </c>
      <c r="K265" s="295">
        <v>163357381.40500003</v>
      </c>
      <c r="L265" s="295">
        <v>163736746.90500003</v>
      </c>
      <c r="M265" s="295">
        <v>164025421.26500002</v>
      </c>
      <c r="N265" s="295">
        <v>164315663.47000003</v>
      </c>
      <c r="O265" s="295">
        <v>164485309.61500001</v>
      </c>
      <c r="P265" s="295">
        <v>164557071.71500003</v>
      </c>
      <c r="Q265" s="295">
        <f t="shared" si="41"/>
        <v>1965140242.4150004</v>
      </c>
      <c r="R265" s="295">
        <v>165762077.50500008</v>
      </c>
      <c r="S265" s="295">
        <v>166904972.99500009</v>
      </c>
      <c r="T265" s="295">
        <v>168047868.4850001</v>
      </c>
      <c r="U265" s="295">
        <v>168119630.59500012</v>
      </c>
      <c r="V265" s="295">
        <v>168191392.70500013</v>
      </c>
      <c r="W265" s="295">
        <v>168263154.81500015</v>
      </c>
      <c r="X265" s="295">
        <v>168335946.28500015</v>
      </c>
      <c r="Y265" s="295">
        <v>168409767.13000017</v>
      </c>
      <c r="Z265" s="295">
        <v>168483587.99000019</v>
      </c>
      <c r="AA265" s="295">
        <v>168557408.8500002</v>
      </c>
      <c r="AB265" s="295">
        <v>168631229.71000022</v>
      </c>
      <c r="AC265" s="295">
        <v>168705050.57000023</v>
      </c>
      <c r="AD265" s="295">
        <f t="shared" si="42"/>
        <v>2016412087.6350019</v>
      </c>
      <c r="AF265" s="319">
        <v>262634.67</v>
      </c>
      <c r="AG265" s="319">
        <v>262678.69</v>
      </c>
      <c r="AH265" s="319">
        <v>263885.13</v>
      </c>
      <c r="AI265" s="319">
        <v>264424.08999999997</v>
      </c>
      <c r="AJ265" s="319">
        <v>265937.30000000005</v>
      </c>
      <c r="AK265" s="319">
        <v>265844.74000000005</v>
      </c>
      <c r="AL265" s="319">
        <f t="shared" si="43"/>
        <v>264094.43</v>
      </c>
      <c r="AM265" s="319">
        <f t="shared" si="43"/>
        <v>264707.74</v>
      </c>
      <c r="AN265" s="319">
        <f t="shared" si="43"/>
        <v>265174.43</v>
      </c>
      <c r="AO265" s="319">
        <f t="shared" si="40"/>
        <v>265643.65999999997</v>
      </c>
      <c r="AP265" s="319">
        <f t="shared" si="40"/>
        <v>265917.92</v>
      </c>
      <c r="AQ265" s="319">
        <f t="shared" si="40"/>
        <v>266033.93</v>
      </c>
      <c r="AR265" s="295">
        <f t="shared" si="44"/>
        <v>3176976.7300000004</v>
      </c>
      <c r="AS265" s="319">
        <f t="shared" si="38"/>
        <v>350863.06</v>
      </c>
      <c r="AT265" s="319">
        <f t="shared" si="38"/>
        <v>353282.19</v>
      </c>
      <c r="AU265" s="319">
        <f t="shared" si="38"/>
        <v>355701.32</v>
      </c>
      <c r="AV265" s="319">
        <f t="shared" si="38"/>
        <v>355853.22</v>
      </c>
      <c r="AW265" s="319">
        <f t="shared" si="38"/>
        <v>356005.11</v>
      </c>
      <c r="AX265" s="319">
        <f t="shared" si="38"/>
        <v>356157.01</v>
      </c>
      <c r="AY265" s="319">
        <f t="shared" si="38"/>
        <v>356311.09</v>
      </c>
      <c r="AZ265" s="319">
        <f t="shared" si="38"/>
        <v>356467.34</v>
      </c>
      <c r="BA265" s="319">
        <f t="shared" si="38"/>
        <v>356623.59</v>
      </c>
      <c r="BB265" s="319">
        <f t="shared" si="39"/>
        <v>356779.85</v>
      </c>
      <c r="BC265" s="319">
        <f t="shared" si="39"/>
        <v>356936.1</v>
      </c>
      <c r="BD265" s="319">
        <f t="shared" si="39"/>
        <v>357092.36</v>
      </c>
      <c r="BE265" s="295">
        <f t="shared" si="45"/>
        <v>4268072.24</v>
      </c>
    </row>
    <row r="266" spans="1:57" x14ac:dyDescent="0.3">
      <c r="A266" s="313" t="s">
        <v>664</v>
      </c>
      <c r="B266" s="304">
        <v>2.2700000000000001E-2</v>
      </c>
      <c r="C266" s="304">
        <v>1.7000000000000001E-2</v>
      </c>
      <c r="D266" s="304">
        <v>1.7000000000000001E-2</v>
      </c>
      <c r="E266" s="295">
        <v>448760.26</v>
      </c>
      <c r="F266" s="295">
        <v>448760.26</v>
      </c>
      <c r="G266" s="295">
        <v>448760.26</v>
      </c>
      <c r="H266" s="295">
        <v>448760.26</v>
      </c>
      <c r="I266" s="295">
        <v>448760.26</v>
      </c>
      <c r="J266" s="295">
        <v>448760.26</v>
      </c>
      <c r="K266" s="295">
        <v>448760.26</v>
      </c>
      <c r="L266" s="295">
        <v>448760.26</v>
      </c>
      <c r="M266" s="295">
        <v>448760.26</v>
      </c>
      <c r="N266" s="295">
        <v>448760.26</v>
      </c>
      <c r="O266" s="295">
        <v>448760.26</v>
      </c>
      <c r="P266" s="295">
        <v>448760.26</v>
      </c>
      <c r="Q266" s="295">
        <f t="shared" si="41"/>
        <v>5385123.1199999982</v>
      </c>
      <c r="R266" s="295">
        <v>448760.26</v>
      </c>
      <c r="S266" s="295">
        <v>448760.26</v>
      </c>
      <c r="T266" s="295">
        <v>448760.26</v>
      </c>
      <c r="U266" s="295">
        <v>448760.26</v>
      </c>
      <c r="V266" s="295">
        <v>448760.26</v>
      </c>
      <c r="W266" s="295">
        <v>448760.26</v>
      </c>
      <c r="X266" s="295">
        <v>448760.26</v>
      </c>
      <c r="Y266" s="295">
        <v>448760.26</v>
      </c>
      <c r="Z266" s="295">
        <v>448760.26</v>
      </c>
      <c r="AA266" s="295">
        <v>448760.26</v>
      </c>
      <c r="AB266" s="295">
        <v>448760.26</v>
      </c>
      <c r="AC266" s="295">
        <v>448760.26</v>
      </c>
      <c r="AD266" s="295">
        <f t="shared" si="42"/>
        <v>5385123.1199999982</v>
      </c>
      <c r="AF266" s="319">
        <v>848.9</v>
      </c>
      <c r="AG266" s="319">
        <v>848.9</v>
      </c>
      <c r="AH266" s="319">
        <v>848.9</v>
      </c>
      <c r="AI266" s="319">
        <v>848.9</v>
      </c>
      <c r="AJ266" s="319">
        <v>848.9</v>
      </c>
      <c r="AK266" s="319">
        <v>848.9</v>
      </c>
      <c r="AL266" s="319">
        <f t="shared" si="43"/>
        <v>848.9</v>
      </c>
      <c r="AM266" s="319">
        <f t="shared" si="43"/>
        <v>848.9</v>
      </c>
      <c r="AN266" s="319">
        <f t="shared" si="43"/>
        <v>848.9</v>
      </c>
      <c r="AO266" s="319">
        <f t="shared" si="40"/>
        <v>848.9</v>
      </c>
      <c r="AP266" s="319">
        <f t="shared" si="40"/>
        <v>848.9</v>
      </c>
      <c r="AQ266" s="319">
        <f t="shared" si="40"/>
        <v>848.9</v>
      </c>
      <c r="AR266" s="295">
        <f t="shared" si="44"/>
        <v>10186.799999999997</v>
      </c>
      <c r="AS266" s="319">
        <f t="shared" si="38"/>
        <v>635.74</v>
      </c>
      <c r="AT266" s="319">
        <f t="shared" si="38"/>
        <v>635.74</v>
      </c>
      <c r="AU266" s="319">
        <f t="shared" si="38"/>
        <v>635.74</v>
      </c>
      <c r="AV266" s="319">
        <f t="shared" si="38"/>
        <v>635.74</v>
      </c>
      <c r="AW266" s="319">
        <f t="shared" si="38"/>
        <v>635.74</v>
      </c>
      <c r="AX266" s="319">
        <f t="shared" si="38"/>
        <v>635.74</v>
      </c>
      <c r="AY266" s="319">
        <f t="shared" si="38"/>
        <v>635.74</v>
      </c>
      <c r="AZ266" s="319">
        <f t="shared" si="38"/>
        <v>635.74</v>
      </c>
      <c r="BA266" s="319">
        <f t="shared" si="38"/>
        <v>635.74</v>
      </c>
      <c r="BB266" s="319">
        <f t="shared" si="39"/>
        <v>635.74</v>
      </c>
      <c r="BC266" s="319">
        <f t="shared" si="39"/>
        <v>635.74</v>
      </c>
      <c r="BD266" s="319">
        <f t="shared" si="39"/>
        <v>635.74</v>
      </c>
      <c r="BE266" s="295">
        <f t="shared" si="45"/>
        <v>7628.8799999999983</v>
      </c>
    </row>
    <row r="267" spans="1:57" x14ac:dyDescent="0.3">
      <c r="A267" s="313" t="s">
        <v>665</v>
      </c>
      <c r="B267" s="304">
        <v>9.7999999999999997E-3</v>
      </c>
      <c r="C267" s="304">
        <v>7.4000000000000003E-3</v>
      </c>
      <c r="D267" s="304">
        <v>7.4000000000000003E-3</v>
      </c>
      <c r="E267" s="295">
        <v>1173303.32</v>
      </c>
      <c r="F267" s="295">
        <v>1173303.32</v>
      </c>
      <c r="G267" s="295">
        <v>1172097.28</v>
      </c>
      <c r="H267" s="295">
        <v>1170891.23</v>
      </c>
      <c r="I267" s="295">
        <v>1143802.6599999999</v>
      </c>
      <c r="J267" s="295">
        <v>1116714.08</v>
      </c>
      <c r="K267" s="295">
        <v>1116714.08</v>
      </c>
      <c r="L267" s="295">
        <v>1116714.08</v>
      </c>
      <c r="M267" s="295">
        <v>1116714.08</v>
      </c>
      <c r="N267" s="295">
        <v>1116714.08</v>
      </c>
      <c r="O267" s="295">
        <v>1116714.08</v>
      </c>
      <c r="P267" s="295">
        <v>1116714.08</v>
      </c>
      <c r="Q267" s="295">
        <f t="shared" si="41"/>
        <v>13650396.370000001</v>
      </c>
      <c r="R267" s="295">
        <v>1116714.08</v>
      </c>
      <c r="S267" s="295">
        <v>1116714.08</v>
      </c>
      <c r="T267" s="295">
        <v>1116714.08</v>
      </c>
      <c r="U267" s="295">
        <v>1116714.08</v>
      </c>
      <c r="V267" s="295">
        <v>1116714.08</v>
      </c>
      <c r="W267" s="295">
        <v>1116714.08</v>
      </c>
      <c r="X267" s="295">
        <v>1116714.08</v>
      </c>
      <c r="Y267" s="295">
        <v>1116714.08</v>
      </c>
      <c r="Z267" s="295">
        <v>1116714.08</v>
      </c>
      <c r="AA267" s="295">
        <v>1116714.08</v>
      </c>
      <c r="AB267" s="295">
        <v>1116714.08</v>
      </c>
      <c r="AC267" s="295">
        <v>1116714.08</v>
      </c>
      <c r="AD267" s="295">
        <f t="shared" si="42"/>
        <v>13400568.960000001</v>
      </c>
      <c r="AF267" s="319">
        <v>958.2</v>
      </c>
      <c r="AG267" s="319">
        <v>958.2</v>
      </c>
      <c r="AH267" s="319">
        <v>957.21</v>
      </c>
      <c r="AI267" s="319">
        <v>956.23</v>
      </c>
      <c r="AJ267" s="319">
        <v>934.11</v>
      </c>
      <c r="AK267" s="319">
        <v>911.98</v>
      </c>
      <c r="AL267" s="319">
        <f t="shared" si="43"/>
        <v>911.98</v>
      </c>
      <c r="AM267" s="319">
        <f t="shared" si="43"/>
        <v>911.98</v>
      </c>
      <c r="AN267" s="319">
        <f t="shared" si="43"/>
        <v>911.98</v>
      </c>
      <c r="AO267" s="319">
        <f t="shared" si="40"/>
        <v>911.98</v>
      </c>
      <c r="AP267" s="319">
        <f t="shared" si="40"/>
        <v>911.98</v>
      </c>
      <c r="AQ267" s="319">
        <f t="shared" si="40"/>
        <v>911.98</v>
      </c>
      <c r="AR267" s="295">
        <f t="shared" si="44"/>
        <v>11147.809999999998</v>
      </c>
      <c r="AS267" s="319">
        <f t="shared" si="38"/>
        <v>688.64</v>
      </c>
      <c r="AT267" s="319">
        <f t="shared" si="38"/>
        <v>688.64</v>
      </c>
      <c r="AU267" s="319">
        <f t="shared" si="38"/>
        <v>688.64</v>
      </c>
      <c r="AV267" s="319">
        <f t="shared" si="38"/>
        <v>688.64</v>
      </c>
      <c r="AW267" s="319">
        <f t="shared" si="38"/>
        <v>688.64</v>
      </c>
      <c r="AX267" s="319">
        <f t="shared" si="38"/>
        <v>688.64</v>
      </c>
      <c r="AY267" s="319">
        <f t="shared" si="38"/>
        <v>688.64</v>
      </c>
      <c r="AZ267" s="319">
        <f t="shared" si="38"/>
        <v>688.64</v>
      </c>
      <c r="BA267" s="319">
        <f t="shared" si="38"/>
        <v>688.64</v>
      </c>
      <c r="BB267" s="319">
        <f t="shared" si="39"/>
        <v>688.64</v>
      </c>
      <c r="BC267" s="319">
        <f t="shared" si="39"/>
        <v>688.64</v>
      </c>
      <c r="BD267" s="319">
        <f t="shared" si="39"/>
        <v>688.64</v>
      </c>
      <c r="BE267" s="295">
        <f t="shared" si="45"/>
        <v>8263.6800000000021</v>
      </c>
    </row>
    <row r="268" spans="1:57" x14ac:dyDescent="0.3">
      <c r="A268" s="313" t="s">
        <v>666</v>
      </c>
      <c r="B268" s="304">
        <v>5.7999999999999996E-3</v>
      </c>
      <c r="C268" s="304">
        <v>6.4000000000000003E-3</v>
      </c>
      <c r="D268" s="304">
        <v>6.4000000000000003E-3</v>
      </c>
      <c r="E268" s="295">
        <v>2075300.07</v>
      </c>
      <c r="F268" s="295">
        <v>2075300.07</v>
      </c>
      <c r="G268" s="295">
        <v>2075300.07</v>
      </c>
      <c r="H268" s="295">
        <v>2075300.07</v>
      </c>
      <c r="I268" s="295">
        <v>2075300.07</v>
      </c>
      <c r="J268" s="295">
        <v>2075300.07</v>
      </c>
      <c r="K268" s="295">
        <v>2075300.07</v>
      </c>
      <c r="L268" s="295">
        <v>2075300.07</v>
      </c>
      <c r="M268" s="295">
        <v>2075300.07</v>
      </c>
      <c r="N268" s="295">
        <v>2075300.07</v>
      </c>
      <c r="O268" s="295">
        <v>2075300.07</v>
      </c>
      <c r="P268" s="295">
        <v>2075300.07</v>
      </c>
      <c r="Q268" s="295">
        <f t="shared" si="41"/>
        <v>24903600.84</v>
      </c>
      <c r="R268" s="295">
        <v>2075300.07</v>
      </c>
      <c r="S268" s="295">
        <v>2075300.07</v>
      </c>
      <c r="T268" s="295">
        <v>2075300.07</v>
      </c>
      <c r="U268" s="295">
        <v>2075300.07</v>
      </c>
      <c r="V268" s="295">
        <v>2075300.07</v>
      </c>
      <c r="W268" s="295">
        <v>2075300.07</v>
      </c>
      <c r="X268" s="295">
        <v>2075300.07</v>
      </c>
      <c r="Y268" s="295">
        <v>2075300.07</v>
      </c>
      <c r="Z268" s="295">
        <v>2075300.07</v>
      </c>
      <c r="AA268" s="295">
        <v>2075300.07</v>
      </c>
      <c r="AB268" s="295">
        <v>2075300.07</v>
      </c>
      <c r="AC268" s="295">
        <v>2075300.07</v>
      </c>
      <c r="AD268" s="295">
        <f t="shared" si="42"/>
        <v>24903600.84</v>
      </c>
      <c r="AF268" s="319">
        <v>1003.06</v>
      </c>
      <c r="AG268" s="319">
        <v>1003.06</v>
      </c>
      <c r="AH268" s="319">
        <v>1003.06</v>
      </c>
      <c r="AI268" s="319">
        <v>1003.06</v>
      </c>
      <c r="AJ268" s="319">
        <v>1003.06</v>
      </c>
      <c r="AK268" s="319">
        <v>1003.06</v>
      </c>
      <c r="AL268" s="319">
        <f t="shared" si="43"/>
        <v>1003.06</v>
      </c>
      <c r="AM268" s="319">
        <f t="shared" si="43"/>
        <v>1003.06</v>
      </c>
      <c r="AN268" s="319">
        <f t="shared" si="43"/>
        <v>1003.06</v>
      </c>
      <c r="AO268" s="319">
        <f t="shared" si="40"/>
        <v>1003.06</v>
      </c>
      <c r="AP268" s="319">
        <f t="shared" si="40"/>
        <v>1003.06</v>
      </c>
      <c r="AQ268" s="319">
        <f t="shared" si="40"/>
        <v>1003.06</v>
      </c>
      <c r="AR268" s="295">
        <f t="shared" si="44"/>
        <v>12036.719999999996</v>
      </c>
      <c r="AS268" s="319">
        <f t="shared" si="38"/>
        <v>1106.83</v>
      </c>
      <c r="AT268" s="319">
        <f t="shared" si="38"/>
        <v>1106.83</v>
      </c>
      <c r="AU268" s="319">
        <f t="shared" si="38"/>
        <v>1106.83</v>
      </c>
      <c r="AV268" s="319">
        <f t="shared" si="38"/>
        <v>1106.83</v>
      </c>
      <c r="AW268" s="319">
        <f t="shared" si="38"/>
        <v>1106.83</v>
      </c>
      <c r="AX268" s="319">
        <f t="shared" si="38"/>
        <v>1106.83</v>
      </c>
      <c r="AY268" s="319">
        <f t="shared" si="38"/>
        <v>1106.83</v>
      </c>
      <c r="AZ268" s="319">
        <f t="shared" si="38"/>
        <v>1106.83</v>
      </c>
      <c r="BA268" s="319">
        <f t="shared" si="38"/>
        <v>1106.83</v>
      </c>
      <c r="BB268" s="319">
        <f t="shared" si="39"/>
        <v>1106.83</v>
      </c>
      <c r="BC268" s="319">
        <f t="shared" si="39"/>
        <v>1106.83</v>
      </c>
      <c r="BD268" s="319">
        <f t="shared" si="39"/>
        <v>1106.83</v>
      </c>
      <c r="BE268" s="295">
        <f t="shared" si="45"/>
        <v>13281.96</v>
      </c>
    </row>
    <row r="269" spans="1:57" x14ac:dyDescent="0.3">
      <c r="A269" s="313" t="s">
        <v>667</v>
      </c>
      <c r="B269" s="304">
        <v>5.7999999999999996E-3</v>
      </c>
      <c r="C269" s="304">
        <v>6.4000000000000003E-3</v>
      </c>
      <c r="D269" s="304">
        <v>6.4000000000000003E-3</v>
      </c>
      <c r="E269" s="295">
        <v>2627.41</v>
      </c>
      <c r="F269" s="295">
        <v>2627.41</v>
      </c>
      <c r="G269" s="295">
        <v>2627.41</v>
      </c>
      <c r="H269" s="295">
        <v>2627.41</v>
      </c>
      <c r="I269" s="295">
        <v>2627.41</v>
      </c>
      <c r="J269" s="295">
        <v>2627.41</v>
      </c>
      <c r="K269" s="295">
        <v>2627.41</v>
      </c>
      <c r="L269" s="295">
        <v>2627.41</v>
      </c>
      <c r="M269" s="295">
        <v>2627.41</v>
      </c>
      <c r="N269" s="295">
        <v>2627.41</v>
      </c>
      <c r="O269" s="295">
        <v>2627.41</v>
      </c>
      <c r="P269" s="295">
        <v>2627.41</v>
      </c>
      <c r="Q269" s="295">
        <f t="shared" si="41"/>
        <v>31528.92</v>
      </c>
      <c r="R269" s="295">
        <v>2627.41</v>
      </c>
      <c r="S269" s="295">
        <v>2627.41</v>
      </c>
      <c r="T269" s="295">
        <v>2627.41</v>
      </c>
      <c r="U269" s="295">
        <v>2627.41</v>
      </c>
      <c r="V269" s="295">
        <v>2627.41</v>
      </c>
      <c r="W269" s="295">
        <v>2627.41</v>
      </c>
      <c r="X269" s="295">
        <v>2627.41</v>
      </c>
      <c r="Y269" s="295">
        <v>2627.41</v>
      </c>
      <c r="Z269" s="295">
        <v>2627.41</v>
      </c>
      <c r="AA269" s="295">
        <v>2627.41</v>
      </c>
      <c r="AB269" s="295">
        <v>2627.41</v>
      </c>
      <c r="AC269" s="295">
        <v>2627.41</v>
      </c>
      <c r="AD269" s="295">
        <f t="shared" si="42"/>
        <v>31528.92</v>
      </c>
      <c r="AF269" s="319">
        <v>1.27</v>
      </c>
      <c r="AG269" s="319">
        <v>1.27</v>
      </c>
      <c r="AH269" s="319">
        <v>1.27</v>
      </c>
      <c r="AI269" s="319">
        <v>1.27</v>
      </c>
      <c r="AJ269" s="319">
        <v>1.27</v>
      </c>
      <c r="AK269" s="319">
        <v>1.27</v>
      </c>
      <c r="AL269" s="319">
        <f t="shared" si="43"/>
        <v>1.27</v>
      </c>
      <c r="AM269" s="319">
        <f t="shared" si="43"/>
        <v>1.27</v>
      </c>
      <c r="AN269" s="319">
        <f t="shared" si="43"/>
        <v>1.27</v>
      </c>
      <c r="AO269" s="319">
        <f t="shared" si="40"/>
        <v>1.27</v>
      </c>
      <c r="AP269" s="319">
        <f t="shared" si="40"/>
        <v>1.27</v>
      </c>
      <c r="AQ269" s="319">
        <f t="shared" si="40"/>
        <v>1.27</v>
      </c>
      <c r="AR269" s="295">
        <f t="shared" si="44"/>
        <v>15.239999999999997</v>
      </c>
      <c r="AS269" s="319">
        <f t="shared" si="38"/>
        <v>1.4</v>
      </c>
      <c r="AT269" s="319">
        <f t="shared" si="38"/>
        <v>1.4</v>
      </c>
      <c r="AU269" s="319">
        <f t="shared" si="38"/>
        <v>1.4</v>
      </c>
      <c r="AV269" s="319">
        <f t="shared" si="38"/>
        <v>1.4</v>
      </c>
      <c r="AW269" s="319">
        <f t="shared" si="38"/>
        <v>1.4</v>
      </c>
      <c r="AX269" s="319">
        <f t="shared" si="38"/>
        <v>1.4</v>
      </c>
      <c r="AY269" s="319">
        <f t="shared" si="38"/>
        <v>1.4</v>
      </c>
      <c r="AZ269" s="319">
        <f t="shared" si="38"/>
        <v>1.4</v>
      </c>
      <c r="BA269" s="319">
        <f t="shared" si="38"/>
        <v>1.4</v>
      </c>
      <c r="BB269" s="319">
        <f t="shared" si="39"/>
        <v>1.4</v>
      </c>
      <c r="BC269" s="319">
        <f t="shared" si="39"/>
        <v>1.4</v>
      </c>
      <c r="BD269" s="319">
        <f t="shared" si="39"/>
        <v>1.4</v>
      </c>
      <c r="BE269" s="295">
        <f t="shared" si="45"/>
        <v>16.8</v>
      </c>
    </row>
    <row r="270" spans="1:57" x14ac:dyDescent="0.3">
      <c r="A270" s="313" t="s">
        <v>668</v>
      </c>
      <c r="B270" s="304">
        <v>5.7999999999999996E-3</v>
      </c>
      <c r="C270" s="304">
        <v>6.4000000000000003E-3</v>
      </c>
      <c r="D270" s="304">
        <v>6.4000000000000003E-3</v>
      </c>
      <c r="E270" s="295">
        <v>91001.83</v>
      </c>
      <c r="F270" s="295">
        <v>91001.83</v>
      </c>
      <c r="G270" s="295">
        <v>91001.83</v>
      </c>
      <c r="H270" s="295">
        <v>91001.83</v>
      </c>
      <c r="I270" s="295">
        <v>91001.83</v>
      </c>
      <c r="J270" s="295">
        <v>91001.83</v>
      </c>
      <c r="K270" s="295">
        <v>91001.83</v>
      </c>
      <c r="L270" s="295">
        <v>91001.83</v>
      </c>
      <c r="M270" s="295">
        <v>91001.83</v>
      </c>
      <c r="N270" s="295">
        <v>91001.83</v>
      </c>
      <c r="O270" s="295">
        <v>91001.83</v>
      </c>
      <c r="P270" s="295">
        <v>91001.83</v>
      </c>
      <c r="Q270" s="295">
        <f t="shared" si="41"/>
        <v>1092021.9599999997</v>
      </c>
      <c r="R270" s="295">
        <v>91001.83</v>
      </c>
      <c r="S270" s="295">
        <v>91001.83</v>
      </c>
      <c r="T270" s="295">
        <v>91001.83</v>
      </c>
      <c r="U270" s="295">
        <v>91001.83</v>
      </c>
      <c r="V270" s="295">
        <v>91001.83</v>
      </c>
      <c r="W270" s="295">
        <v>91001.83</v>
      </c>
      <c r="X270" s="295">
        <v>91001.83</v>
      </c>
      <c r="Y270" s="295">
        <v>91001.83</v>
      </c>
      <c r="Z270" s="295">
        <v>91001.83</v>
      </c>
      <c r="AA270" s="295">
        <v>91001.83</v>
      </c>
      <c r="AB270" s="295">
        <v>91001.83</v>
      </c>
      <c r="AC270" s="295">
        <v>91001.83</v>
      </c>
      <c r="AD270" s="295">
        <f t="shared" si="42"/>
        <v>1092021.9599999997</v>
      </c>
      <c r="AF270" s="319">
        <v>43.98</v>
      </c>
      <c r="AG270" s="319">
        <v>43.98</v>
      </c>
      <c r="AH270" s="319">
        <v>43.98</v>
      </c>
      <c r="AI270" s="319">
        <v>43.98</v>
      </c>
      <c r="AJ270" s="319">
        <v>43.98</v>
      </c>
      <c r="AK270" s="319">
        <v>43.98</v>
      </c>
      <c r="AL270" s="319">
        <f t="shared" si="43"/>
        <v>43.98</v>
      </c>
      <c r="AM270" s="319">
        <f t="shared" si="43"/>
        <v>43.98</v>
      </c>
      <c r="AN270" s="319">
        <f t="shared" si="43"/>
        <v>43.98</v>
      </c>
      <c r="AO270" s="319">
        <f t="shared" si="40"/>
        <v>43.98</v>
      </c>
      <c r="AP270" s="319">
        <f t="shared" si="40"/>
        <v>43.98</v>
      </c>
      <c r="AQ270" s="319">
        <f t="shared" si="40"/>
        <v>43.98</v>
      </c>
      <c r="AR270" s="295">
        <f t="shared" si="44"/>
        <v>527.7600000000001</v>
      </c>
      <c r="AS270" s="319">
        <f t="shared" si="38"/>
        <v>48.53</v>
      </c>
      <c r="AT270" s="319">
        <f t="shared" si="38"/>
        <v>48.53</v>
      </c>
      <c r="AU270" s="319">
        <f t="shared" si="38"/>
        <v>48.53</v>
      </c>
      <c r="AV270" s="319">
        <f t="shared" si="38"/>
        <v>48.53</v>
      </c>
      <c r="AW270" s="319">
        <f t="shared" si="38"/>
        <v>48.53</v>
      </c>
      <c r="AX270" s="319">
        <f t="shared" si="38"/>
        <v>48.53</v>
      </c>
      <c r="AY270" s="319">
        <f t="shared" si="38"/>
        <v>48.53</v>
      </c>
      <c r="AZ270" s="319">
        <f t="shared" si="38"/>
        <v>48.53</v>
      </c>
      <c r="BA270" s="319">
        <f t="shared" si="38"/>
        <v>48.53</v>
      </c>
      <c r="BB270" s="319">
        <f t="shared" si="39"/>
        <v>48.53</v>
      </c>
      <c r="BC270" s="319">
        <f t="shared" si="39"/>
        <v>48.53</v>
      </c>
      <c r="BD270" s="319">
        <f t="shared" si="39"/>
        <v>48.53</v>
      </c>
      <c r="BE270" s="295">
        <f t="shared" si="45"/>
        <v>582.3599999999999</v>
      </c>
    </row>
    <row r="271" spans="1:57" x14ac:dyDescent="0.3">
      <c r="A271" s="313" t="s">
        <v>669</v>
      </c>
      <c r="B271" s="304">
        <v>0</v>
      </c>
      <c r="C271" s="304">
        <v>0</v>
      </c>
      <c r="D271" s="304">
        <v>0</v>
      </c>
      <c r="E271" s="295">
        <v>5569266.5199999996</v>
      </c>
      <c r="F271" s="295">
        <v>5569266.5199999996</v>
      </c>
      <c r="G271" s="295">
        <v>5569266.5199999996</v>
      </c>
      <c r="H271" s="295">
        <v>5569266.5199999996</v>
      </c>
      <c r="I271" s="295">
        <v>5569266.5199999996</v>
      </c>
      <c r="J271" s="295">
        <v>5569266.5199999996</v>
      </c>
      <c r="K271" s="295">
        <v>5569266.5199999996</v>
      </c>
      <c r="L271" s="295">
        <v>5569307.1749999998</v>
      </c>
      <c r="M271" s="295">
        <v>5569347.8299999991</v>
      </c>
      <c r="N271" s="295">
        <v>5942842.5999999996</v>
      </c>
      <c r="O271" s="295">
        <v>6316337.3699999992</v>
      </c>
      <c r="P271" s="295">
        <v>6316337.3699999992</v>
      </c>
      <c r="Q271" s="295">
        <f t="shared" si="41"/>
        <v>68699037.984999999</v>
      </c>
      <c r="R271" s="295">
        <v>6316337.3699999992</v>
      </c>
      <c r="S271" s="295">
        <v>6316337.3699999992</v>
      </c>
      <c r="T271" s="295">
        <v>6316337.3699999992</v>
      </c>
      <c r="U271" s="295">
        <v>6316337.3699999992</v>
      </c>
      <c r="V271" s="295">
        <v>6316337.3699999992</v>
      </c>
      <c r="W271" s="295">
        <v>6516712.3699999992</v>
      </c>
      <c r="X271" s="295">
        <v>6717087.3699999992</v>
      </c>
      <c r="Y271" s="295">
        <v>6717087.3699999992</v>
      </c>
      <c r="Z271" s="295">
        <v>6717087.3699999992</v>
      </c>
      <c r="AA271" s="295">
        <v>6717087.3699999992</v>
      </c>
      <c r="AB271" s="295">
        <v>6717087.3699999992</v>
      </c>
      <c r="AC271" s="295">
        <v>6717087.3699999992</v>
      </c>
      <c r="AD271" s="295">
        <f t="shared" si="42"/>
        <v>78400923.439999983</v>
      </c>
      <c r="AF271" s="319">
        <v>0</v>
      </c>
      <c r="AG271" s="319">
        <v>0</v>
      </c>
      <c r="AH271" s="319">
        <v>0</v>
      </c>
      <c r="AI271" s="319">
        <v>0</v>
      </c>
      <c r="AJ271" s="319">
        <v>0</v>
      </c>
      <c r="AK271" s="319">
        <v>0</v>
      </c>
      <c r="AL271" s="319">
        <f t="shared" si="43"/>
        <v>0</v>
      </c>
      <c r="AM271" s="319">
        <f t="shared" si="43"/>
        <v>0</v>
      </c>
      <c r="AN271" s="319">
        <f t="shared" si="43"/>
        <v>0</v>
      </c>
      <c r="AO271" s="319">
        <f t="shared" si="40"/>
        <v>0</v>
      </c>
      <c r="AP271" s="319">
        <f t="shared" si="40"/>
        <v>0</v>
      </c>
      <c r="AQ271" s="319">
        <f t="shared" si="40"/>
        <v>0</v>
      </c>
      <c r="AR271" s="295">
        <f t="shared" si="44"/>
        <v>0</v>
      </c>
      <c r="AS271" s="319">
        <f t="shared" si="38"/>
        <v>0</v>
      </c>
      <c r="AT271" s="319">
        <f t="shared" si="38"/>
        <v>0</v>
      </c>
      <c r="AU271" s="319">
        <f t="shared" si="38"/>
        <v>0</v>
      </c>
      <c r="AV271" s="319">
        <f t="shared" si="38"/>
        <v>0</v>
      </c>
      <c r="AW271" s="319">
        <f t="shared" si="38"/>
        <v>0</v>
      </c>
      <c r="AX271" s="319">
        <f t="shared" si="38"/>
        <v>0</v>
      </c>
      <c r="AY271" s="319">
        <f t="shared" si="38"/>
        <v>0</v>
      </c>
      <c r="AZ271" s="319">
        <f t="shared" si="38"/>
        <v>0</v>
      </c>
      <c r="BA271" s="319">
        <f t="shared" si="38"/>
        <v>0</v>
      </c>
      <c r="BB271" s="319">
        <f t="shared" si="39"/>
        <v>0</v>
      </c>
      <c r="BC271" s="319">
        <f t="shared" si="39"/>
        <v>0</v>
      </c>
      <c r="BD271" s="319">
        <f t="shared" si="39"/>
        <v>0</v>
      </c>
      <c r="BE271" s="295">
        <f t="shared" si="45"/>
        <v>0</v>
      </c>
    </row>
    <row r="272" spans="1:57" x14ac:dyDescent="0.3">
      <c r="A272" s="313" t="s">
        <v>670</v>
      </c>
      <c r="B272" s="304">
        <v>0</v>
      </c>
      <c r="C272" s="304">
        <v>0</v>
      </c>
      <c r="D272" s="304">
        <v>0</v>
      </c>
      <c r="E272" s="295">
        <v>2412.8200000000002</v>
      </c>
      <c r="F272" s="295">
        <v>2412.8200000000002</v>
      </c>
      <c r="G272" s="295">
        <v>2412.8200000000002</v>
      </c>
      <c r="H272" s="295">
        <v>2412.8200000000002</v>
      </c>
      <c r="I272" s="295">
        <v>2412.8200000000002</v>
      </c>
      <c r="J272" s="295">
        <v>2412.8200000000002</v>
      </c>
      <c r="K272" s="295">
        <v>2412.8200000000002</v>
      </c>
      <c r="L272" s="295">
        <v>2412.8200000000002</v>
      </c>
      <c r="M272" s="295">
        <v>2412.8200000000002</v>
      </c>
      <c r="N272" s="295">
        <v>2412.8200000000002</v>
      </c>
      <c r="O272" s="295">
        <v>2412.8200000000002</v>
      </c>
      <c r="P272" s="295">
        <v>2412.8200000000002</v>
      </c>
      <c r="Q272" s="295">
        <f t="shared" si="41"/>
        <v>28953.84</v>
      </c>
      <c r="R272" s="295">
        <v>2412.8200000000002</v>
      </c>
      <c r="S272" s="295">
        <v>2412.8200000000002</v>
      </c>
      <c r="T272" s="295">
        <v>2412.8200000000002</v>
      </c>
      <c r="U272" s="295">
        <v>2412.8200000000002</v>
      </c>
      <c r="V272" s="295">
        <v>2412.8200000000002</v>
      </c>
      <c r="W272" s="295">
        <v>2412.8200000000002</v>
      </c>
      <c r="X272" s="295">
        <v>2412.8200000000002</v>
      </c>
      <c r="Y272" s="295">
        <v>2412.8200000000002</v>
      </c>
      <c r="Z272" s="295">
        <v>2412.8200000000002</v>
      </c>
      <c r="AA272" s="295">
        <v>2412.8200000000002</v>
      </c>
      <c r="AB272" s="295">
        <v>2412.8200000000002</v>
      </c>
      <c r="AC272" s="295">
        <v>2412.8200000000002</v>
      </c>
      <c r="AD272" s="295">
        <f t="shared" si="42"/>
        <v>28953.84</v>
      </c>
      <c r="AF272" s="319">
        <v>0</v>
      </c>
      <c r="AG272" s="319">
        <v>0</v>
      </c>
      <c r="AH272" s="319">
        <v>0</v>
      </c>
      <c r="AI272" s="319">
        <v>0</v>
      </c>
      <c r="AJ272" s="319">
        <v>0</v>
      </c>
      <c r="AK272" s="319">
        <v>0</v>
      </c>
      <c r="AL272" s="319">
        <f t="shared" si="43"/>
        <v>0</v>
      </c>
      <c r="AM272" s="319">
        <f t="shared" si="43"/>
        <v>0</v>
      </c>
      <c r="AN272" s="319">
        <f t="shared" si="43"/>
        <v>0</v>
      </c>
      <c r="AO272" s="319">
        <f t="shared" si="40"/>
        <v>0</v>
      </c>
      <c r="AP272" s="319">
        <f t="shared" si="40"/>
        <v>0</v>
      </c>
      <c r="AQ272" s="319">
        <f t="shared" si="40"/>
        <v>0</v>
      </c>
      <c r="AR272" s="295">
        <f t="shared" si="44"/>
        <v>0</v>
      </c>
      <c r="AS272" s="319">
        <f t="shared" si="38"/>
        <v>0</v>
      </c>
      <c r="AT272" s="319">
        <f t="shared" si="38"/>
        <v>0</v>
      </c>
      <c r="AU272" s="319">
        <f t="shared" si="38"/>
        <v>0</v>
      </c>
      <c r="AV272" s="319">
        <f t="shared" si="38"/>
        <v>0</v>
      </c>
      <c r="AW272" s="319">
        <f t="shared" si="38"/>
        <v>0</v>
      </c>
      <c r="AX272" s="319">
        <f t="shared" si="38"/>
        <v>0</v>
      </c>
      <c r="AY272" s="319">
        <f t="shared" si="38"/>
        <v>0</v>
      </c>
      <c r="AZ272" s="319">
        <f t="shared" si="38"/>
        <v>0</v>
      </c>
      <c r="BA272" s="319">
        <f t="shared" si="38"/>
        <v>0</v>
      </c>
      <c r="BB272" s="319">
        <f t="shared" si="39"/>
        <v>0</v>
      </c>
      <c r="BC272" s="319">
        <f t="shared" si="39"/>
        <v>0</v>
      </c>
      <c r="BD272" s="319">
        <f t="shared" si="39"/>
        <v>0</v>
      </c>
      <c r="BE272" s="295">
        <f t="shared" si="45"/>
        <v>0</v>
      </c>
    </row>
    <row r="273" spans="1:58" x14ac:dyDescent="0.3">
      <c r="A273" s="313" t="s">
        <v>671</v>
      </c>
      <c r="B273" s="304">
        <v>0</v>
      </c>
      <c r="C273" s="304">
        <v>0</v>
      </c>
      <c r="D273" s="304">
        <v>0</v>
      </c>
      <c r="E273" s="295">
        <v>102248.61</v>
      </c>
      <c r="F273" s="295">
        <v>102248.61</v>
      </c>
      <c r="G273" s="295">
        <v>102248.61</v>
      </c>
      <c r="H273" s="295">
        <v>102248.61</v>
      </c>
      <c r="I273" s="295">
        <v>102248.61</v>
      </c>
      <c r="J273" s="295">
        <v>102248.61</v>
      </c>
      <c r="K273" s="295">
        <v>102248.61</v>
      </c>
      <c r="L273" s="295">
        <v>102248.61</v>
      </c>
      <c r="M273" s="295">
        <v>102248.61</v>
      </c>
      <c r="N273" s="295">
        <v>177248.61</v>
      </c>
      <c r="O273" s="295">
        <v>252248.61</v>
      </c>
      <c r="P273" s="295">
        <v>252248.61</v>
      </c>
      <c r="Q273" s="295">
        <f t="shared" si="41"/>
        <v>1601983.3199999998</v>
      </c>
      <c r="R273" s="295">
        <v>252248.61</v>
      </c>
      <c r="S273" s="295">
        <v>252248.61</v>
      </c>
      <c r="T273" s="295">
        <v>252248.61</v>
      </c>
      <c r="U273" s="295">
        <v>252248.61</v>
      </c>
      <c r="V273" s="295">
        <v>252248.61</v>
      </c>
      <c r="W273" s="295">
        <v>252248.61</v>
      </c>
      <c r="X273" s="295">
        <v>252248.61</v>
      </c>
      <c r="Y273" s="295">
        <v>252248.61</v>
      </c>
      <c r="Z273" s="295">
        <v>252248.61</v>
      </c>
      <c r="AA273" s="295">
        <v>252248.61</v>
      </c>
      <c r="AB273" s="295">
        <v>252248.61</v>
      </c>
      <c r="AC273" s="295">
        <v>252248.61</v>
      </c>
      <c r="AD273" s="295">
        <f t="shared" si="42"/>
        <v>3026983.3199999989</v>
      </c>
      <c r="AF273" s="319">
        <v>0</v>
      </c>
      <c r="AG273" s="319">
        <v>0</v>
      </c>
      <c r="AH273" s="319">
        <v>0</v>
      </c>
      <c r="AI273" s="319">
        <v>0</v>
      </c>
      <c r="AJ273" s="319">
        <v>0</v>
      </c>
      <c r="AK273" s="319">
        <v>0</v>
      </c>
      <c r="AL273" s="319">
        <f t="shared" si="43"/>
        <v>0</v>
      </c>
      <c r="AM273" s="319">
        <f t="shared" si="43"/>
        <v>0</v>
      </c>
      <c r="AN273" s="319">
        <f t="shared" si="43"/>
        <v>0</v>
      </c>
      <c r="AO273" s="319">
        <f t="shared" si="40"/>
        <v>0</v>
      </c>
      <c r="AP273" s="319">
        <f t="shared" si="40"/>
        <v>0</v>
      </c>
      <c r="AQ273" s="319">
        <f t="shared" si="40"/>
        <v>0</v>
      </c>
      <c r="AR273" s="295">
        <f t="shared" si="44"/>
        <v>0</v>
      </c>
      <c r="AS273" s="319">
        <f t="shared" si="38"/>
        <v>0</v>
      </c>
      <c r="AT273" s="319">
        <f t="shared" si="38"/>
        <v>0</v>
      </c>
      <c r="AU273" s="319">
        <f t="shared" si="38"/>
        <v>0</v>
      </c>
      <c r="AV273" s="319">
        <f t="shared" ref="AV273:BA315" si="46">ROUND(U273*$D273/12,2)</f>
        <v>0</v>
      </c>
      <c r="AW273" s="319">
        <f t="shared" si="46"/>
        <v>0</v>
      </c>
      <c r="AX273" s="319">
        <f t="shared" si="46"/>
        <v>0</v>
      </c>
      <c r="AY273" s="319">
        <f t="shared" si="46"/>
        <v>0</v>
      </c>
      <c r="AZ273" s="319">
        <f t="shared" si="46"/>
        <v>0</v>
      </c>
      <c r="BA273" s="319">
        <f t="shared" si="46"/>
        <v>0</v>
      </c>
      <c r="BB273" s="319">
        <f t="shared" si="39"/>
        <v>0</v>
      </c>
      <c r="BC273" s="319">
        <f t="shared" si="39"/>
        <v>0</v>
      </c>
      <c r="BD273" s="319">
        <f t="shared" si="39"/>
        <v>0</v>
      </c>
      <c r="BE273" s="295">
        <f t="shared" si="45"/>
        <v>0</v>
      </c>
    </row>
    <row r="274" spans="1:58" x14ac:dyDescent="0.3">
      <c r="A274" s="313" t="s">
        <v>672</v>
      </c>
      <c r="B274" s="304">
        <v>0</v>
      </c>
      <c r="C274" s="304">
        <v>0</v>
      </c>
      <c r="D274" s="304">
        <v>0</v>
      </c>
      <c r="E274" s="295">
        <v>324087.84000000003</v>
      </c>
      <c r="F274" s="295">
        <v>324087.84000000003</v>
      </c>
      <c r="G274" s="295">
        <v>324087.84000000003</v>
      </c>
      <c r="H274" s="295">
        <v>324087.84000000003</v>
      </c>
      <c r="I274" s="295">
        <v>324087.84000000003</v>
      </c>
      <c r="J274" s="295">
        <v>324087.84000000003</v>
      </c>
      <c r="K274" s="295">
        <v>324087.84000000003</v>
      </c>
      <c r="L274" s="295">
        <v>324087.84000000003</v>
      </c>
      <c r="M274" s="295">
        <v>324087.84000000003</v>
      </c>
      <c r="N274" s="295">
        <v>324087.84000000003</v>
      </c>
      <c r="O274" s="295">
        <v>324087.84000000003</v>
      </c>
      <c r="P274" s="295">
        <v>324087.84000000003</v>
      </c>
      <c r="Q274" s="295">
        <f t="shared" si="41"/>
        <v>3889054.0799999996</v>
      </c>
      <c r="R274" s="295">
        <v>324087.84000000003</v>
      </c>
      <c r="S274" s="295">
        <v>324087.84000000003</v>
      </c>
      <c r="T274" s="295">
        <v>324087.84000000003</v>
      </c>
      <c r="U274" s="295">
        <v>324087.84000000003</v>
      </c>
      <c r="V274" s="295">
        <v>324087.84000000003</v>
      </c>
      <c r="W274" s="295">
        <v>324087.84000000003</v>
      </c>
      <c r="X274" s="295">
        <v>324087.84000000003</v>
      </c>
      <c r="Y274" s="295">
        <v>324087.84000000003</v>
      </c>
      <c r="Z274" s="295">
        <v>324087.84000000003</v>
      </c>
      <c r="AA274" s="295">
        <v>324087.84000000003</v>
      </c>
      <c r="AB274" s="295">
        <v>324087.84000000003</v>
      </c>
      <c r="AC274" s="295">
        <v>324087.84000000003</v>
      </c>
      <c r="AD274" s="295">
        <f t="shared" si="42"/>
        <v>3889054.0799999996</v>
      </c>
      <c r="AF274" s="319">
        <v>0</v>
      </c>
      <c r="AG274" s="319">
        <v>0</v>
      </c>
      <c r="AH274" s="319">
        <v>0</v>
      </c>
      <c r="AI274" s="319">
        <v>0</v>
      </c>
      <c r="AJ274" s="319">
        <v>0</v>
      </c>
      <c r="AK274" s="319">
        <v>0</v>
      </c>
      <c r="AL274" s="319">
        <f t="shared" si="43"/>
        <v>0</v>
      </c>
      <c r="AM274" s="319">
        <f t="shared" si="43"/>
        <v>0</v>
      </c>
      <c r="AN274" s="319">
        <f t="shared" si="43"/>
        <v>0</v>
      </c>
      <c r="AO274" s="319">
        <f t="shared" si="40"/>
        <v>0</v>
      </c>
      <c r="AP274" s="319">
        <f t="shared" si="40"/>
        <v>0</v>
      </c>
      <c r="AQ274" s="319">
        <f t="shared" si="40"/>
        <v>0</v>
      </c>
      <c r="AR274" s="295">
        <f t="shared" si="44"/>
        <v>0</v>
      </c>
      <c r="AS274" s="319">
        <f t="shared" ref="AS274:AX337" si="47">ROUND(R274*$D274/12,2)</f>
        <v>0</v>
      </c>
      <c r="AT274" s="319">
        <f t="shared" si="47"/>
        <v>0</v>
      </c>
      <c r="AU274" s="319">
        <f t="shared" si="47"/>
        <v>0</v>
      </c>
      <c r="AV274" s="319">
        <f t="shared" si="46"/>
        <v>0</v>
      </c>
      <c r="AW274" s="319">
        <f t="shared" si="46"/>
        <v>0</v>
      </c>
      <c r="AX274" s="319">
        <f t="shared" si="46"/>
        <v>0</v>
      </c>
      <c r="AY274" s="319">
        <f t="shared" si="46"/>
        <v>0</v>
      </c>
      <c r="AZ274" s="319">
        <f t="shared" si="46"/>
        <v>0</v>
      </c>
      <c r="BA274" s="319">
        <f t="shared" si="46"/>
        <v>0</v>
      </c>
      <c r="BB274" s="319">
        <f t="shared" si="39"/>
        <v>0</v>
      </c>
      <c r="BC274" s="319">
        <f t="shared" si="39"/>
        <v>0</v>
      </c>
      <c r="BD274" s="319">
        <f t="shared" si="39"/>
        <v>0</v>
      </c>
      <c r="BE274" s="295">
        <f t="shared" si="45"/>
        <v>0</v>
      </c>
    </row>
    <row r="275" spans="1:58" x14ac:dyDescent="0.3">
      <c r="A275" s="313" t="s">
        <v>673</v>
      </c>
      <c r="B275" s="304">
        <v>0.02</v>
      </c>
      <c r="C275" s="304">
        <v>2.1499999999999998E-2</v>
      </c>
      <c r="D275" s="304">
        <v>2.1499999999999998E-2</v>
      </c>
      <c r="E275" s="295">
        <v>11867002.949999999</v>
      </c>
      <c r="F275" s="295">
        <v>11871183.43</v>
      </c>
      <c r="G275" s="295">
        <v>11901481.890000001</v>
      </c>
      <c r="H275" s="295">
        <v>11908399.9</v>
      </c>
      <c r="I275" s="295">
        <v>11913681.359999999</v>
      </c>
      <c r="J275" s="295">
        <v>11940755.539999999</v>
      </c>
      <c r="K275" s="295">
        <v>11951181.4</v>
      </c>
      <c r="L275" s="295">
        <v>11951181.4</v>
      </c>
      <c r="M275" s="295">
        <v>11951181.4</v>
      </c>
      <c r="N275" s="295">
        <v>11982298.775</v>
      </c>
      <c r="O275" s="295">
        <v>12013416.15</v>
      </c>
      <c r="P275" s="295">
        <v>12013416.15</v>
      </c>
      <c r="Q275" s="295">
        <f t="shared" si="41"/>
        <v>143265180.34500003</v>
      </c>
      <c r="R275" s="295">
        <v>12795416.145</v>
      </c>
      <c r="S275" s="295">
        <v>13578416.140000001</v>
      </c>
      <c r="T275" s="295">
        <v>13579416.140000001</v>
      </c>
      <c r="U275" s="295">
        <v>13579416.140000001</v>
      </c>
      <c r="V275" s="295">
        <v>13579416.140000001</v>
      </c>
      <c r="W275" s="295">
        <v>13620569.34</v>
      </c>
      <c r="X275" s="295">
        <v>13661722.540000001</v>
      </c>
      <c r="Y275" s="295">
        <v>13661722.540000001</v>
      </c>
      <c r="Z275" s="295">
        <v>13661722.540000001</v>
      </c>
      <c r="AA275" s="295">
        <v>13661722.540000001</v>
      </c>
      <c r="AB275" s="295">
        <v>13661722.540000001</v>
      </c>
      <c r="AC275" s="295">
        <v>13661722.540000001</v>
      </c>
      <c r="AD275" s="295">
        <f t="shared" si="42"/>
        <v>162702985.285</v>
      </c>
      <c r="AF275" s="319">
        <v>19778.34</v>
      </c>
      <c r="AG275" s="319">
        <v>19785.309999999998</v>
      </c>
      <c r="AH275" s="319">
        <v>19835.810000000001</v>
      </c>
      <c r="AI275" s="319">
        <v>19847.330000000002</v>
      </c>
      <c r="AJ275" s="319">
        <v>19856.129999999997</v>
      </c>
      <c r="AK275" s="319">
        <v>19901.259999999998</v>
      </c>
      <c r="AL275" s="319">
        <f t="shared" si="43"/>
        <v>19918.64</v>
      </c>
      <c r="AM275" s="319">
        <f t="shared" si="43"/>
        <v>19918.64</v>
      </c>
      <c r="AN275" s="319">
        <f t="shared" si="43"/>
        <v>19918.64</v>
      </c>
      <c r="AO275" s="319">
        <f t="shared" si="40"/>
        <v>19970.5</v>
      </c>
      <c r="AP275" s="319">
        <f t="shared" si="40"/>
        <v>20022.36</v>
      </c>
      <c r="AQ275" s="319">
        <f t="shared" si="40"/>
        <v>20022.36</v>
      </c>
      <c r="AR275" s="295">
        <f t="shared" si="44"/>
        <v>238775.31999999995</v>
      </c>
      <c r="AS275" s="319">
        <f t="shared" si="47"/>
        <v>22925.119999999999</v>
      </c>
      <c r="AT275" s="319">
        <f t="shared" si="47"/>
        <v>24328</v>
      </c>
      <c r="AU275" s="319">
        <f t="shared" si="47"/>
        <v>24329.79</v>
      </c>
      <c r="AV275" s="319">
        <f t="shared" si="46"/>
        <v>24329.79</v>
      </c>
      <c r="AW275" s="319">
        <f t="shared" si="46"/>
        <v>24329.79</v>
      </c>
      <c r="AX275" s="319">
        <f t="shared" si="46"/>
        <v>24403.52</v>
      </c>
      <c r="AY275" s="319">
        <f t="shared" si="46"/>
        <v>24477.25</v>
      </c>
      <c r="AZ275" s="319">
        <f t="shared" si="46"/>
        <v>24477.25</v>
      </c>
      <c r="BA275" s="319">
        <f t="shared" si="46"/>
        <v>24477.25</v>
      </c>
      <c r="BB275" s="319">
        <f t="shared" si="39"/>
        <v>24477.25</v>
      </c>
      <c r="BC275" s="319">
        <f t="shared" si="39"/>
        <v>24477.25</v>
      </c>
      <c r="BD275" s="319">
        <f t="shared" si="39"/>
        <v>24477.25</v>
      </c>
      <c r="BE275" s="295">
        <f t="shared" si="45"/>
        <v>291509.51</v>
      </c>
    </row>
    <row r="276" spans="1:58" x14ac:dyDescent="0.3">
      <c r="A276" s="313" t="s">
        <v>674</v>
      </c>
      <c r="B276" s="304">
        <v>0.02</v>
      </c>
      <c r="C276" s="304">
        <v>2.1499999999999998E-2</v>
      </c>
      <c r="D276" s="304">
        <v>2.1499999999999998E-2</v>
      </c>
      <c r="E276" s="295">
        <v>2575.89</v>
      </c>
      <c r="F276" s="295">
        <v>2575.89</v>
      </c>
      <c r="G276" s="295">
        <v>2575.89</v>
      </c>
      <c r="H276" s="295">
        <v>2575.89</v>
      </c>
      <c r="I276" s="295">
        <v>2575.89</v>
      </c>
      <c r="J276" s="295">
        <v>2575.89</v>
      </c>
      <c r="K276" s="295">
        <v>2575.89</v>
      </c>
      <c r="L276" s="295">
        <v>2575.89</v>
      </c>
      <c r="M276" s="295">
        <v>2575.89</v>
      </c>
      <c r="N276" s="295">
        <v>2575.89</v>
      </c>
      <c r="O276" s="295">
        <v>2575.89</v>
      </c>
      <c r="P276" s="295">
        <v>2575.89</v>
      </c>
      <c r="Q276" s="295">
        <f t="shared" si="41"/>
        <v>30910.679999999997</v>
      </c>
      <c r="R276" s="295">
        <v>2575.89</v>
      </c>
      <c r="S276" s="295">
        <v>2575.89</v>
      </c>
      <c r="T276" s="295">
        <v>2575.89</v>
      </c>
      <c r="U276" s="295">
        <v>2575.89</v>
      </c>
      <c r="V276" s="295">
        <v>2575.89</v>
      </c>
      <c r="W276" s="295">
        <v>2575.89</v>
      </c>
      <c r="X276" s="295">
        <v>2575.89</v>
      </c>
      <c r="Y276" s="295">
        <v>2575.89</v>
      </c>
      <c r="Z276" s="295">
        <v>2575.89</v>
      </c>
      <c r="AA276" s="295">
        <v>2575.89</v>
      </c>
      <c r="AB276" s="295">
        <v>2575.89</v>
      </c>
      <c r="AC276" s="295">
        <v>2575.89</v>
      </c>
      <c r="AD276" s="295">
        <f t="shared" si="42"/>
        <v>30910.679999999997</v>
      </c>
      <c r="AF276" s="319">
        <v>4.29</v>
      </c>
      <c r="AG276" s="319">
        <v>4.29</v>
      </c>
      <c r="AH276" s="319">
        <v>4.29</v>
      </c>
      <c r="AI276" s="319">
        <v>4.29</v>
      </c>
      <c r="AJ276" s="319">
        <v>4.29</v>
      </c>
      <c r="AK276" s="319">
        <v>4.29</v>
      </c>
      <c r="AL276" s="319">
        <f t="shared" si="43"/>
        <v>4.29</v>
      </c>
      <c r="AM276" s="319">
        <f t="shared" si="43"/>
        <v>4.29</v>
      </c>
      <c r="AN276" s="319">
        <f t="shared" si="43"/>
        <v>4.29</v>
      </c>
      <c r="AO276" s="319">
        <f t="shared" si="40"/>
        <v>4.29</v>
      </c>
      <c r="AP276" s="319">
        <f t="shared" si="40"/>
        <v>4.29</v>
      </c>
      <c r="AQ276" s="319">
        <f t="shared" si="40"/>
        <v>4.29</v>
      </c>
      <c r="AR276" s="295">
        <f t="shared" si="44"/>
        <v>51.48</v>
      </c>
      <c r="AS276" s="319">
        <f t="shared" si="47"/>
        <v>4.62</v>
      </c>
      <c r="AT276" s="319">
        <f t="shared" si="47"/>
        <v>4.62</v>
      </c>
      <c r="AU276" s="319">
        <f t="shared" si="47"/>
        <v>4.62</v>
      </c>
      <c r="AV276" s="319">
        <f t="shared" si="46"/>
        <v>4.62</v>
      </c>
      <c r="AW276" s="319">
        <f t="shared" si="46"/>
        <v>4.62</v>
      </c>
      <c r="AX276" s="319">
        <f t="shared" si="46"/>
        <v>4.62</v>
      </c>
      <c r="AY276" s="319">
        <f t="shared" si="46"/>
        <v>4.62</v>
      </c>
      <c r="AZ276" s="319">
        <f t="shared" si="46"/>
        <v>4.62</v>
      </c>
      <c r="BA276" s="319">
        <f t="shared" si="46"/>
        <v>4.62</v>
      </c>
      <c r="BB276" s="319">
        <f t="shared" si="39"/>
        <v>4.62</v>
      </c>
      <c r="BC276" s="319">
        <f t="shared" si="39"/>
        <v>4.62</v>
      </c>
      <c r="BD276" s="319">
        <f t="shared" si="39"/>
        <v>4.62</v>
      </c>
      <c r="BE276" s="295">
        <f t="shared" si="45"/>
        <v>55.439999999999991</v>
      </c>
    </row>
    <row r="277" spans="1:58" x14ac:dyDescent="0.3">
      <c r="A277" s="313" t="s">
        <v>675</v>
      </c>
      <c r="B277" s="304">
        <v>0.02</v>
      </c>
      <c r="C277" s="304">
        <v>2.1499999999999998E-2</v>
      </c>
      <c r="D277" s="304">
        <v>2.1499999999999998E-2</v>
      </c>
      <c r="E277" s="295">
        <v>486252.05</v>
      </c>
      <c r="F277" s="295">
        <v>486252.05</v>
      </c>
      <c r="G277" s="295">
        <v>486252.05</v>
      </c>
      <c r="H277" s="295">
        <v>486252.05</v>
      </c>
      <c r="I277" s="295">
        <v>489961.79</v>
      </c>
      <c r="J277" s="295">
        <v>493671.52</v>
      </c>
      <c r="K277" s="295">
        <v>493671.52</v>
      </c>
      <c r="L277" s="295">
        <v>493671.52</v>
      </c>
      <c r="M277" s="295">
        <v>493671.52</v>
      </c>
      <c r="N277" s="295">
        <v>493671.52</v>
      </c>
      <c r="O277" s="295">
        <v>493671.52</v>
      </c>
      <c r="P277" s="295">
        <v>493671.52</v>
      </c>
      <c r="Q277" s="295">
        <f t="shared" si="41"/>
        <v>5890670.629999999</v>
      </c>
      <c r="R277" s="295">
        <v>493671.52</v>
      </c>
      <c r="S277" s="295">
        <v>493671.52</v>
      </c>
      <c r="T277" s="295">
        <v>493671.52</v>
      </c>
      <c r="U277" s="295">
        <v>493671.52</v>
      </c>
      <c r="V277" s="295">
        <v>493671.52</v>
      </c>
      <c r="W277" s="295">
        <v>493671.52</v>
      </c>
      <c r="X277" s="295">
        <v>493671.52</v>
      </c>
      <c r="Y277" s="295">
        <v>493671.52</v>
      </c>
      <c r="Z277" s="295">
        <v>493671.52</v>
      </c>
      <c r="AA277" s="295">
        <v>493671.52</v>
      </c>
      <c r="AB277" s="295">
        <v>493671.52</v>
      </c>
      <c r="AC277" s="295">
        <v>493671.52</v>
      </c>
      <c r="AD277" s="295">
        <f t="shared" si="42"/>
        <v>5924058.2399999984</v>
      </c>
      <c r="AF277" s="319">
        <v>810.42000000000007</v>
      </c>
      <c r="AG277" s="319">
        <v>810.42000000000007</v>
      </c>
      <c r="AH277" s="319">
        <v>810.42000000000007</v>
      </c>
      <c r="AI277" s="319">
        <v>810.42000000000007</v>
      </c>
      <c r="AJ277" s="319">
        <v>816.6</v>
      </c>
      <c r="AK277" s="319">
        <v>822.79</v>
      </c>
      <c r="AL277" s="319">
        <f t="shared" si="43"/>
        <v>822.79</v>
      </c>
      <c r="AM277" s="319">
        <f t="shared" si="43"/>
        <v>822.79</v>
      </c>
      <c r="AN277" s="319">
        <f t="shared" si="43"/>
        <v>822.79</v>
      </c>
      <c r="AO277" s="319">
        <f t="shared" si="40"/>
        <v>822.79</v>
      </c>
      <c r="AP277" s="319">
        <f t="shared" si="40"/>
        <v>822.79</v>
      </c>
      <c r="AQ277" s="319">
        <f t="shared" si="40"/>
        <v>822.79</v>
      </c>
      <c r="AR277" s="295">
        <f t="shared" si="44"/>
        <v>9817.8100000000013</v>
      </c>
      <c r="AS277" s="319">
        <f t="shared" si="47"/>
        <v>884.49</v>
      </c>
      <c r="AT277" s="319">
        <f t="shared" si="47"/>
        <v>884.49</v>
      </c>
      <c r="AU277" s="319">
        <f t="shared" si="47"/>
        <v>884.49</v>
      </c>
      <c r="AV277" s="319">
        <f t="shared" si="46"/>
        <v>884.49</v>
      </c>
      <c r="AW277" s="319">
        <f t="shared" si="46"/>
        <v>884.49</v>
      </c>
      <c r="AX277" s="319">
        <f t="shared" si="46"/>
        <v>884.49</v>
      </c>
      <c r="AY277" s="319">
        <f t="shared" si="46"/>
        <v>884.49</v>
      </c>
      <c r="AZ277" s="319">
        <f t="shared" si="46"/>
        <v>884.49</v>
      </c>
      <c r="BA277" s="319">
        <f t="shared" si="46"/>
        <v>884.49</v>
      </c>
      <c r="BB277" s="319">
        <f t="shared" si="39"/>
        <v>884.49</v>
      </c>
      <c r="BC277" s="319">
        <f t="shared" si="39"/>
        <v>884.49</v>
      </c>
      <c r="BD277" s="319">
        <f t="shared" si="39"/>
        <v>884.49</v>
      </c>
      <c r="BE277" s="295">
        <f t="shared" si="45"/>
        <v>10613.88</v>
      </c>
    </row>
    <row r="278" spans="1:58" x14ac:dyDescent="0.3">
      <c r="A278" s="313" t="s">
        <v>676</v>
      </c>
      <c r="B278" s="304">
        <v>2.2700000000000001E-2</v>
      </c>
      <c r="C278" s="304">
        <v>2.2900000000000004E-2</v>
      </c>
      <c r="D278" s="304">
        <v>2.2900000000000004E-2</v>
      </c>
      <c r="E278" s="295">
        <v>169055861.06999999</v>
      </c>
      <c r="F278" s="295">
        <v>168845388.50999999</v>
      </c>
      <c r="G278" s="295">
        <v>168802349.81</v>
      </c>
      <c r="H278" s="295">
        <v>169256262.91</v>
      </c>
      <c r="I278" s="295">
        <v>169681567.16999999</v>
      </c>
      <c r="J278" s="295">
        <v>169938244.66</v>
      </c>
      <c r="K278" s="295">
        <v>170119774.05000001</v>
      </c>
      <c r="L278" s="295">
        <v>170084542.40000001</v>
      </c>
      <c r="M278" s="295">
        <v>170087982.10000002</v>
      </c>
      <c r="N278" s="295">
        <v>176427823.68000004</v>
      </c>
      <c r="O278" s="295">
        <v>182776070.26000002</v>
      </c>
      <c r="P278" s="295">
        <v>182708948.26000002</v>
      </c>
      <c r="Q278" s="295">
        <f t="shared" si="41"/>
        <v>2067784814.8799999</v>
      </c>
      <c r="R278" s="295">
        <v>182262998.76000002</v>
      </c>
      <c r="S278" s="295">
        <v>182169639.76000002</v>
      </c>
      <c r="T278" s="295">
        <v>182097323.26000002</v>
      </c>
      <c r="U278" s="295">
        <v>182024133.76000002</v>
      </c>
      <c r="V278" s="295">
        <v>181952695.56500003</v>
      </c>
      <c r="W278" s="295">
        <v>191130493.86000004</v>
      </c>
      <c r="X278" s="295">
        <v>200312083.85000002</v>
      </c>
      <c r="Y278" s="295">
        <v>200244961.85000002</v>
      </c>
      <c r="Z278" s="295">
        <v>200163617.35000002</v>
      </c>
      <c r="AA278" s="295">
        <v>200105125.85000002</v>
      </c>
      <c r="AB278" s="295">
        <v>200037555.85000002</v>
      </c>
      <c r="AC278" s="295">
        <v>199919926.35000002</v>
      </c>
      <c r="AD278" s="295">
        <f t="shared" si="42"/>
        <v>2302420556.0649996</v>
      </c>
      <c r="AF278" s="319">
        <v>319797.34000000003</v>
      </c>
      <c r="AG278" s="319">
        <v>319399.19000000006</v>
      </c>
      <c r="AH278" s="319">
        <v>319317.78000000003</v>
      </c>
      <c r="AI278" s="319">
        <v>320176.43</v>
      </c>
      <c r="AJ278" s="319">
        <v>320980.96999999997</v>
      </c>
      <c r="AK278" s="319">
        <v>321466.51</v>
      </c>
      <c r="AL278" s="319">
        <f t="shared" si="43"/>
        <v>321809.90999999997</v>
      </c>
      <c r="AM278" s="319">
        <f t="shared" si="43"/>
        <v>321743.26</v>
      </c>
      <c r="AN278" s="319">
        <f t="shared" si="43"/>
        <v>321749.77</v>
      </c>
      <c r="AO278" s="319">
        <f t="shared" si="40"/>
        <v>333742.63</v>
      </c>
      <c r="AP278" s="319">
        <f t="shared" si="40"/>
        <v>345751.4</v>
      </c>
      <c r="AQ278" s="319">
        <f t="shared" si="40"/>
        <v>345624.43</v>
      </c>
      <c r="AR278" s="295">
        <f t="shared" si="44"/>
        <v>3911559.6199999996</v>
      </c>
      <c r="AS278" s="319">
        <f t="shared" si="47"/>
        <v>347818.56</v>
      </c>
      <c r="AT278" s="319">
        <f t="shared" si="47"/>
        <v>347640.4</v>
      </c>
      <c r="AU278" s="319">
        <f t="shared" si="47"/>
        <v>347502.39</v>
      </c>
      <c r="AV278" s="319">
        <f t="shared" si="46"/>
        <v>347362.72</v>
      </c>
      <c r="AW278" s="319">
        <f t="shared" si="46"/>
        <v>347226.39</v>
      </c>
      <c r="AX278" s="319">
        <f t="shared" si="46"/>
        <v>364740.69</v>
      </c>
      <c r="AY278" s="319">
        <f t="shared" si="46"/>
        <v>382262.23</v>
      </c>
      <c r="AZ278" s="319">
        <f t="shared" si="46"/>
        <v>382134.14</v>
      </c>
      <c r="BA278" s="319">
        <f t="shared" si="46"/>
        <v>381978.9</v>
      </c>
      <c r="BB278" s="319">
        <f t="shared" si="39"/>
        <v>381867.28</v>
      </c>
      <c r="BC278" s="319">
        <f t="shared" si="39"/>
        <v>381738.34</v>
      </c>
      <c r="BD278" s="319">
        <f t="shared" si="39"/>
        <v>381513.86</v>
      </c>
      <c r="BE278" s="295">
        <f t="shared" si="45"/>
        <v>4393785.9000000004</v>
      </c>
    </row>
    <row r="279" spans="1:58" x14ac:dyDescent="0.3">
      <c r="A279" s="313" t="s">
        <v>677</v>
      </c>
      <c r="B279" s="304">
        <v>2.2700000000000001E-2</v>
      </c>
      <c r="C279" s="304">
        <v>2.2900000000000004E-2</v>
      </c>
      <c r="D279" s="304">
        <v>2.2900000000000004E-2</v>
      </c>
      <c r="E279" s="295">
        <v>66887.25</v>
      </c>
      <c r="F279" s="295">
        <v>66887.25</v>
      </c>
      <c r="G279" s="295">
        <v>66887.25</v>
      </c>
      <c r="H279" s="295">
        <v>66887.25</v>
      </c>
      <c r="I279" s="295">
        <v>66887.25</v>
      </c>
      <c r="J279" s="295">
        <v>66887.25</v>
      </c>
      <c r="K279" s="295">
        <v>66887.25</v>
      </c>
      <c r="L279" s="295">
        <v>66887.25</v>
      </c>
      <c r="M279" s="295">
        <v>66887.25</v>
      </c>
      <c r="N279" s="295">
        <v>66887.25</v>
      </c>
      <c r="O279" s="295">
        <v>66887.25</v>
      </c>
      <c r="P279" s="295">
        <v>66887.25</v>
      </c>
      <c r="Q279" s="295">
        <f t="shared" si="41"/>
        <v>802647</v>
      </c>
      <c r="R279" s="295">
        <v>66887.25</v>
      </c>
      <c r="S279" s="295">
        <v>66887.25</v>
      </c>
      <c r="T279" s="295">
        <v>66887.25</v>
      </c>
      <c r="U279" s="295">
        <v>66887.25</v>
      </c>
      <c r="V279" s="295">
        <v>66887.25</v>
      </c>
      <c r="W279" s="295">
        <v>66887.25</v>
      </c>
      <c r="X279" s="295">
        <v>66887.25</v>
      </c>
      <c r="Y279" s="295">
        <v>66887.25</v>
      </c>
      <c r="Z279" s="295">
        <v>66887.25</v>
      </c>
      <c r="AA279" s="295">
        <v>66887.25</v>
      </c>
      <c r="AB279" s="295">
        <v>66887.25</v>
      </c>
      <c r="AC279" s="295">
        <v>66887.25</v>
      </c>
      <c r="AD279" s="295">
        <f t="shared" si="42"/>
        <v>802647</v>
      </c>
      <c r="AF279" s="319">
        <v>126.52000000000002</v>
      </c>
      <c r="AG279" s="319">
        <v>126.52000000000002</v>
      </c>
      <c r="AH279" s="319">
        <v>126.52000000000002</v>
      </c>
      <c r="AI279" s="319">
        <v>126.52000000000002</v>
      </c>
      <c r="AJ279" s="319">
        <v>126.52000000000002</v>
      </c>
      <c r="AK279" s="319">
        <v>126.52000000000002</v>
      </c>
      <c r="AL279" s="319">
        <f t="shared" si="43"/>
        <v>126.53</v>
      </c>
      <c r="AM279" s="319">
        <f t="shared" si="43"/>
        <v>126.53</v>
      </c>
      <c r="AN279" s="319">
        <f t="shared" si="43"/>
        <v>126.53</v>
      </c>
      <c r="AO279" s="319">
        <f t="shared" si="40"/>
        <v>126.53</v>
      </c>
      <c r="AP279" s="319">
        <f t="shared" si="40"/>
        <v>126.53</v>
      </c>
      <c r="AQ279" s="319">
        <f t="shared" si="40"/>
        <v>126.53</v>
      </c>
      <c r="AR279" s="295">
        <f t="shared" si="44"/>
        <v>1518.3</v>
      </c>
      <c r="AS279" s="319">
        <f t="shared" si="47"/>
        <v>127.64</v>
      </c>
      <c r="AT279" s="319">
        <f t="shared" si="47"/>
        <v>127.64</v>
      </c>
      <c r="AU279" s="319">
        <f t="shared" si="47"/>
        <v>127.64</v>
      </c>
      <c r="AV279" s="319">
        <f t="shared" si="46"/>
        <v>127.64</v>
      </c>
      <c r="AW279" s="319">
        <f t="shared" si="46"/>
        <v>127.64</v>
      </c>
      <c r="AX279" s="319">
        <f t="shared" si="46"/>
        <v>127.64</v>
      </c>
      <c r="AY279" s="319">
        <f t="shared" si="46"/>
        <v>127.64</v>
      </c>
      <c r="AZ279" s="319">
        <f t="shared" si="46"/>
        <v>127.64</v>
      </c>
      <c r="BA279" s="319">
        <f t="shared" si="46"/>
        <v>127.64</v>
      </c>
      <c r="BB279" s="319">
        <f t="shared" si="39"/>
        <v>127.64</v>
      </c>
      <c r="BC279" s="319">
        <f t="shared" si="39"/>
        <v>127.64</v>
      </c>
      <c r="BD279" s="319">
        <f t="shared" si="39"/>
        <v>127.64</v>
      </c>
      <c r="BE279" s="295">
        <f t="shared" si="45"/>
        <v>1531.6800000000003</v>
      </c>
    </row>
    <row r="280" spans="1:58" x14ac:dyDescent="0.3">
      <c r="A280" s="313" t="s">
        <v>678</v>
      </c>
      <c r="B280" s="304">
        <v>2.2700000000000001E-2</v>
      </c>
      <c r="C280" s="304">
        <v>2.2900000000000004E-2</v>
      </c>
      <c r="D280" s="304">
        <v>2.2900000000000004E-2</v>
      </c>
      <c r="E280" s="295">
        <v>8135102.4100000001</v>
      </c>
      <c r="F280" s="295">
        <v>8168634.29</v>
      </c>
      <c r="G280" s="295">
        <v>8160544.6200000001</v>
      </c>
      <c r="H280" s="295">
        <v>8159821.8300000001</v>
      </c>
      <c r="I280" s="295">
        <v>8159821.8300000001</v>
      </c>
      <c r="J280" s="295">
        <v>8159821.8300000001</v>
      </c>
      <c r="K280" s="295">
        <v>8160982.0149999997</v>
      </c>
      <c r="L280" s="295">
        <v>8165142.2000000002</v>
      </c>
      <c r="M280" s="295">
        <v>8169758.1749999998</v>
      </c>
      <c r="N280" s="295">
        <v>8202282.0800000001</v>
      </c>
      <c r="O280" s="295">
        <v>8233190.0100000007</v>
      </c>
      <c r="P280" s="295">
        <v>8233190.0100000007</v>
      </c>
      <c r="Q280" s="295">
        <f t="shared" si="41"/>
        <v>98108291.300000012</v>
      </c>
      <c r="R280" s="295">
        <v>8233190.0100000007</v>
      </c>
      <c r="S280" s="295">
        <v>8233190.0100000007</v>
      </c>
      <c r="T280" s="295">
        <v>8233190.0100000007</v>
      </c>
      <c r="U280" s="295">
        <v>8233190.0100000007</v>
      </c>
      <c r="V280" s="295">
        <v>8233190.0100000007</v>
      </c>
      <c r="W280" s="295">
        <v>8233190.0100000007</v>
      </c>
      <c r="X280" s="295">
        <v>8233190.0100000007</v>
      </c>
      <c r="Y280" s="295">
        <v>8233190.0100000007</v>
      </c>
      <c r="Z280" s="295">
        <v>8233190.0100000007</v>
      </c>
      <c r="AA280" s="295">
        <v>8233190.0100000007</v>
      </c>
      <c r="AB280" s="295">
        <v>8233190.0100000007</v>
      </c>
      <c r="AC280" s="295">
        <v>8233190.0100000007</v>
      </c>
      <c r="AD280" s="295">
        <f t="shared" si="42"/>
        <v>98798280.12000002</v>
      </c>
      <c r="AF280" s="319">
        <v>15388.9</v>
      </c>
      <c r="AG280" s="319">
        <v>15452.33</v>
      </c>
      <c r="AH280" s="319">
        <v>15437.02</v>
      </c>
      <c r="AI280" s="319">
        <v>15435.66</v>
      </c>
      <c r="AJ280" s="319">
        <v>15435.66</v>
      </c>
      <c r="AK280" s="319">
        <v>15435.66</v>
      </c>
      <c r="AL280" s="319">
        <f t="shared" si="43"/>
        <v>15437.86</v>
      </c>
      <c r="AM280" s="319">
        <f t="shared" si="43"/>
        <v>15445.73</v>
      </c>
      <c r="AN280" s="319">
        <f t="shared" si="43"/>
        <v>15454.46</v>
      </c>
      <c r="AO280" s="319">
        <f t="shared" si="40"/>
        <v>15515.98</v>
      </c>
      <c r="AP280" s="319">
        <f t="shared" si="40"/>
        <v>15574.45</v>
      </c>
      <c r="AQ280" s="319">
        <f t="shared" si="40"/>
        <v>15574.45</v>
      </c>
      <c r="AR280" s="295">
        <f t="shared" si="44"/>
        <v>185588.16000000003</v>
      </c>
      <c r="AS280" s="319">
        <f t="shared" si="47"/>
        <v>15711.67</v>
      </c>
      <c r="AT280" s="319">
        <f t="shared" si="47"/>
        <v>15711.67</v>
      </c>
      <c r="AU280" s="319">
        <f t="shared" si="47"/>
        <v>15711.67</v>
      </c>
      <c r="AV280" s="319">
        <f t="shared" si="46"/>
        <v>15711.67</v>
      </c>
      <c r="AW280" s="319">
        <f t="shared" si="46"/>
        <v>15711.67</v>
      </c>
      <c r="AX280" s="319">
        <f t="shared" si="46"/>
        <v>15711.67</v>
      </c>
      <c r="AY280" s="319">
        <f t="shared" si="46"/>
        <v>15711.67</v>
      </c>
      <c r="AZ280" s="319">
        <f t="shared" si="46"/>
        <v>15711.67</v>
      </c>
      <c r="BA280" s="319">
        <f t="shared" si="46"/>
        <v>15711.67</v>
      </c>
      <c r="BB280" s="319">
        <f t="shared" si="39"/>
        <v>15711.67</v>
      </c>
      <c r="BC280" s="319">
        <f t="shared" si="39"/>
        <v>15711.67</v>
      </c>
      <c r="BD280" s="319">
        <f t="shared" si="39"/>
        <v>15711.67</v>
      </c>
      <c r="BE280" s="295">
        <f t="shared" si="45"/>
        <v>188540.04000000004</v>
      </c>
    </row>
    <row r="281" spans="1:58" x14ac:dyDescent="0.3">
      <c r="A281" s="313" t="s">
        <v>679</v>
      </c>
      <c r="B281" s="304">
        <v>2.3300000000000001E-2</v>
      </c>
      <c r="C281" s="304">
        <v>2.6699999999999998E-2</v>
      </c>
      <c r="D281" s="304">
        <v>2.6699999999999998E-2</v>
      </c>
      <c r="E281" s="295">
        <v>26531.200000000001</v>
      </c>
      <c r="F281" s="295">
        <v>26531.200000000001</v>
      </c>
      <c r="G281" s="295">
        <v>26531.200000000001</v>
      </c>
      <c r="H281" s="295">
        <v>26531.200000000001</v>
      </c>
      <c r="I281" s="295">
        <v>26531.200000000001</v>
      </c>
      <c r="J281" s="295">
        <v>26531.200000000001</v>
      </c>
      <c r="K281" s="295">
        <v>26531.200000000001</v>
      </c>
      <c r="L281" s="295">
        <v>26531.200000000001</v>
      </c>
      <c r="M281" s="295">
        <v>26531.200000000001</v>
      </c>
      <c r="N281" s="295">
        <v>26531.200000000001</v>
      </c>
      <c r="O281" s="295">
        <v>26531.200000000001</v>
      </c>
      <c r="P281" s="295">
        <v>26531.200000000001</v>
      </c>
      <c r="Q281" s="295">
        <f t="shared" si="41"/>
        <v>318374.40000000008</v>
      </c>
      <c r="R281" s="295">
        <v>26531.200000000001</v>
      </c>
      <c r="S281" s="295">
        <v>26531.200000000001</v>
      </c>
      <c r="T281" s="295">
        <v>26531.200000000001</v>
      </c>
      <c r="U281" s="295">
        <v>26531.200000000001</v>
      </c>
      <c r="V281" s="295">
        <v>26531.200000000001</v>
      </c>
      <c r="W281" s="295">
        <v>26531.200000000001</v>
      </c>
      <c r="X281" s="295">
        <v>26531.200000000001</v>
      </c>
      <c r="Y281" s="295">
        <v>26531.200000000001</v>
      </c>
      <c r="Z281" s="295">
        <v>26531.200000000001</v>
      </c>
      <c r="AA281" s="295">
        <v>26531.200000000001</v>
      </c>
      <c r="AB281" s="295">
        <v>26531.200000000001</v>
      </c>
      <c r="AC281" s="295">
        <v>26531.200000000001</v>
      </c>
      <c r="AD281" s="295">
        <f t="shared" si="42"/>
        <v>318374.40000000008</v>
      </c>
      <c r="AF281" s="319">
        <v>51.52</v>
      </c>
      <c r="AG281" s="319">
        <v>51.52</v>
      </c>
      <c r="AH281" s="319">
        <v>51.52</v>
      </c>
      <c r="AI281" s="319">
        <v>51.52</v>
      </c>
      <c r="AJ281" s="319">
        <v>51.52</v>
      </c>
      <c r="AK281" s="319">
        <v>51.52</v>
      </c>
      <c r="AL281" s="319">
        <f t="shared" si="43"/>
        <v>51.51</v>
      </c>
      <c r="AM281" s="319">
        <f t="shared" si="43"/>
        <v>51.51</v>
      </c>
      <c r="AN281" s="319">
        <f t="shared" si="43"/>
        <v>51.51</v>
      </c>
      <c r="AO281" s="319">
        <f t="shared" si="40"/>
        <v>51.51</v>
      </c>
      <c r="AP281" s="319">
        <f t="shared" si="40"/>
        <v>51.51</v>
      </c>
      <c r="AQ281" s="319">
        <f t="shared" si="40"/>
        <v>51.51</v>
      </c>
      <c r="AR281" s="295">
        <f t="shared" si="44"/>
        <v>618.17999999999995</v>
      </c>
      <c r="AS281" s="319">
        <f t="shared" si="47"/>
        <v>59.03</v>
      </c>
      <c r="AT281" s="319">
        <f t="shared" si="47"/>
        <v>59.03</v>
      </c>
      <c r="AU281" s="319">
        <f t="shared" si="47"/>
        <v>59.03</v>
      </c>
      <c r="AV281" s="319">
        <f t="shared" si="46"/>
        <v>59.03</v>
      </c>
      <c r="AW281" s="319">
        <f t="shared" si="46"/>
        <v>59.03</v>
      </c>
      <c r="AX281" s="319">
        <f t="shared" si="46"/>
        <v>59.03</v>
      </c>
      <c r="AY281" s="319">
        <f t="shared" si="46"/>
        <v>59.03</v>
      </c>
      <c r="AZ281" s="319">
        <f t="shared" si="46"/>
        <v>59.03</v>
      </c>
      <c r="BA281" s="319">
        <f t="shared" si="46"/>
        <v>59.03</v>
      </c>
      <c r="BB281" s="319">
        <f t="shared" si="39"/>
        <v>59.03</v>
      </c>
      <c r="BC281" s="319">
        <f t="shared" si="39"/>
        <v>59.03</v>
      </c>
      <c r="BD281" s="319">
        <f t="shared" si="39"/>
        <v>59.03</v>
      </c>
      <c r="BE281" s="295">
        <f t="shared" si="45"/>
        <v>708.35999999999979</v>
      </c>
      <c r="BF281" s="319">
        <f>BE281</f>
        <v>708.35999999999979</v>
      </c>
    </row>
    <row r="282" spans="1:58" x14ac:dyDescent="0.3">
      <c r="A282" s="313" t="s">
        <v>680</v>
      </c>
      <c r="B282" s="304">
        <v>2.3300000000000001E-2</v>
      </c>
      <c r="C282" s="304">
        <v>2.6699999999999998E-2</v>
      </c>
      <c r="D282" s="304">
        <v>2.6699999999999998E-2</v>
      </c>
      <c r="E282" s="295">
        <v>336758826.06999999</v>
      </c>
      <c r="F282" s="295">
        <v>337846273.61000001</v>
      </c>
      <c r="G282" s="295">
        <v>338789008.25999999</v>
      </c>
      <c r="H282" s="295">
        <v>338936716.54000002</v>
      </c>
      <c r="I282" s="295">
        <v>339176399.76999998</v>
      </c>
      <c r="J282" s="295">
        <v>338395201.07999998</v>
      </c>
      <c r="K282" s="295">
        <v>338447959.80499995</v>
      </c>
      <c r="L282" s="295">
        <v>339558801.60499996</v>
      </c>
      <c r="M282" s="295">
        <v>339958939.14499998</v>
      </c>
      <c r="N282" s="295">
        <v>343528662.005</v>
      </c>
      <c r="O282" s="295">
        <v>347270953.63</v>
      </c>
      <c r="P282" s="295">
        <v>347990603.76999998</v>
      </c>
      <c r="Q282" s="295">
        <f t="shared" si="41"/>
        <v>4086658345.29</v>
      </c>
      <c r="R282" s="295">
        <v>352796698.76499993</v>
      </c>
      <c r="S282" s="295">
        <v>353795757.63499987</v>
      </c>
      <c r="T282" s="295">
        <v>354829636.05999988</v>
      </c>
      <c r="U282" s="295">
        <v>355823527.3599999</v>
      </c>
      <c r="V282" s="295">
        <v>356634845.21499991</v>
      </c>
      <c r="W282" s="295">
        <v>357854089.03999996</v>
      </c>
      <c r="X282" s="295">
        <v>359137941.91499996</v>
      </c>
      <c r="Y282" s="295">
        <v>359888385.35499996</v>
      </c>
      <c r="Z282" s="295">
        <v>360770212.88</v>
      </c>
      <c r="AA282" s="295">
        <v>361824947.08999997</v>
      </c>
      <c r="AB282" s="295">
        <v>362868331.69</v>
      </c>
      <c r="AC282" s="295">
        <v>363863178.02000004</v>
      </c>
      <c r="AD282" s="295">
        <f t="shared" si="42"/>
        <v>4300087551.0250006</v>
      </c>
      <c r="AF282" s="319">
        <v>653873.38</v>
      </c>
      <c r="AG282" s="319">
        <v>655984.85000000009</v>
      </c>
      <c r="AH282" s="319">
        <v>657815.32999999996</v>
      </c>
      <c r="AI282" s="319">
        <v>658102.12</v>
      </c>
      <c r="AJ282" s="319">
        <v>658567.51</v>
      </c>
      <c r="AK282" s="319">
        <v>657050.67999999993</v>
      </c>
      <c r="AL282" s="319">
        <f t="shared" si="43"/>
        <v>657153.12</v>
      </c>
      <c r="AM282" s="319">
        <f t="shared" si="43"/>
        <v>659310.01</v>
      </c>
      <c r="AN282" s="319">
        <f t="shared" si="43"/>
        <v>660086.93999999994</v>
      </c>
      <c r="AO282" s="319">
        <f t="shared" si="40"/>
        <v>667018.15</v>
      </c>
      <c r="AP282" s="319">
        <f t="shared" si="40"/>
        <v>674284.43</v>
      </c>
      <c r="AQ282" s="319">
        <f t="shared" si="40"/>
        <v>675681.76</v>
      </c>
      <c r="AR282" s="295">
        <f t="shared" si="44"/>
        <v>7934928.2799999993</v>
      </c>
      <c r="AS282" s="319">
        <f t="shared" si="47"/>
        <v>784972.65</v>
      </c>
      <c r="AT282" s="319">
        <f t="shared" si="47"/>
        <v>787195.56</v>
      </c>
      <c r="AU282" s="319">
        <f t="shared" si="47"/>
        <v>789495.94</v>
      </c>
      <c r="AV282" s="319">
        <f t="shared" si="46"/>
        <v>791707.35</v>
      </c>
      <c r="AW282" s="319">
        <f t="shared" si="46"/>
        <v>793512.53</v>
      </c>
      <c r="AX282" s="319">
        <f t="shared" si="46"/>
        <v>796225.35</v>
      </c>
      <c r="AY282" s="319">
        <f t="shared" si="46"/>
        <v>799081.92</v>
      </c>
      <c r="AZ282" s="319">
        <f t="shared" si="46"/>
        <v>800751.66</v>
      </c>
      <c r="BA282" s="319">
        <f t="shared" si="46"/>
        <v>802713.72</v>
      </c>
      <c r="BB282" s="319">
        <f t="shared" si="39"/>
        <v>805060.51</v>
      </c>
      <c r="BC282" s="319">
        <f t="shared" si="39"/>
        <v>807382.04</v>
      </c>
      <c r="BD282" s="319">
        <f t="shared" si="39"/>
        <v>809595.57</v>
      </c>
      <c r="BE282" s="295">
        <f t="shared" si="45"/>
        <v>9567694.8000000007</v>
      </c>
    </row>
    <row r="283" spans="1:58" x14ac:dyDescent="0.3">
      <c r="A283" s="313" t="s">
        <v>681</v>
      </c>
      <c r="B283" s="304">
        <v>2.3300000000000001E-2</v>
      </c>
      <c r="C283" s="304">
        <v>2.6699999999999998E-2</v>
      </c>
      <c r="D283" s="304">
        <v>2.6699999999999998E-2</v>
      </c>
      <c r="E283" s="295">
        <v>47785.56</v>
      </c>
      <c r="F283" s="295">
        <v>47785.56</v>
      </c>
      <c r="G283" s="295">
        <v>47785.56</v>
      </c>
      <c r="H283" s="295">
        <v>47785.56</v>
      </c>
      <c r="I283" s="295">
        <v>47785.56</v>
      </c>
      <c r="J283" s="295">
        <v>47785.56</v>
      </c>
      <c r="K283" s="295">
        <v>47785.56</v>
      </c>
      <c r="L283" s="295">
        <v>47785.56</v>
      </c>
      <c r="M283" s="295">
        <v>47785.56</v>
      </c>
      <c r="N283" s="295">
        <v>47785.56</v>
      </c>
      <c r="O283" s="295">
        <v>47785.56</v>
      </c>
      <c r="P283" s="295">
        <v>47785.56</v>
      </c>
      <c r="Q283" s="295">
        <f t="shared" si="41"/>
        <v>573426.72</v>
      </c>
      <c r="R283" s="295">
        <v>47785.56</v>
      </c>
      <c r="S283" s="295">
        <v>47785.56</v>
      </c>
      <c r="T283" s="295">
        <v>47785.56</v>
      </c>
      <c r="U283" s="295">
        <v>47785.56</v>
      </c>
      <c r="V283" s="295">
        <v>47785.56</v>
      </c>
      <c r="W283" s="295">
        <v>47785.56</v>
      </c>
      <c r="X283" s="295">
        <v>47785.56</v>
      </c>
      <c r="Y283" s="295">
        <v>47785.56</v>
      </c>
      <c r="Z283" s="295">
        <v>47785.56</v>
      </c>
      <c r="AA283" s="295">
        <v>47785.56</v>
      </c>
      <c r="AB283" s="295">
        <v>47785.56</v>
      </c>
      <c r="AC283" s="295">
        <v>47785.56</v>
      </c>
      <c r="AD283" s="295">
        <f t="shared" si="42"/>
        <v>573426.72</v>
      </c>
      <c r="AF283" s="319">
        <v>92.78</v>
      </c>
      <c r="AG283" s="319">
        <v>92.78</v>
      </c>
      <c r="AH283" s="319">
        <v>92.78</v>
      </c>
      <c r="AI283" s="319">
        <v>92.78</v>
      </c>
      <c r="AJ283" s="319">
        <v>92.78</v>
      </c>
      <c r="AK283" s="319">
        <v>92.78</v>
      </c>
      <c r="AL283" s="319">
        <f t="shared" si="43"/>
        <v>92.78</v>
      </c>
      <c r="AM283" s="319">
        <f t="shared" si="43"/>
        <v>92.78</v>
      </c>
      <c r="AN283" s="319">
        <f t="shared" si="43"/>
        <v>92.78</v>
      </c>
      <c r="AO283" s="319">
        <f t="shared" si="40"/>
        <v>92.78</v>
      </c>
      <c r="AP283" s="319">
        <f t="shared" si="40"/>
        <v>92.78</v>
      </c>
      <c r="AQ283" s="319">
        <f t="shared" si="40"/>
        <v>92.78</v>
      </c>
      <c r="AR283" s="295">
        <f t="shared" si="44"/>
        <v>1113.3599999999999</v>
      </c>
      <c r="AS283" s="319">
        <f t="shared" si="47"/>
        <v>106.32</v>
      </c>
      <c r="AT283" s="319">
        <f t="shared" si="47"/>
        <v>106.32</v>
      </c>
      <c r="AU283" s="319">
        <f t="shared" si="47"/>
        <v>106.32</v>
      </c>
      <c r="AV283" s="319">
        <f t="shared" si="46"/>
        <v>106.32</v>
      </c>
      <c r="AW283" s="319">
        <f t="shared" si="46"/>
        <v>106.32</v>
      </c>
      <c r="AX283" s="319">
        <f t="shared" si="46"/>
        <v>106.32</v>
      </c>
      <c r="AY283" s="319">
        <f t="shared" si="46"/>
        <v>106.32</v>
      </c>
      <c r="AZ283" s="319">
        <f t="shared" si="46"/>
        <v>106.32</v>
      </c>
      <c r="BA283" s="319">
        <f t="shared" si="46"/>
        <v>106.32</v>
      </c>
      <c r="BB283" s="319">
        <f t="shared" si="39"/>
        <v>106.32</v>
      </c>
      <c r="BC283" s="319">
        <f t="shared" si="39"/>
        <v>106.32</v>
      </c>
      <c r="BD283" s="319">
        <f t="shared" si="39"/>
        <v>106.32</v>
      </c>
      <c r="BE283" s="295">
        <f t="shared" si="45"/>
        <v>1275.8399999999995</v>
      </c>
    </row>
    <row r="284" spans="1:58" x14ac:dyDescent="0.3">
      <c r="A284" s="313" t="s">
        <v>682</v>
      </c>
      <c r="B284" s="304">
        <v>2.3300000000000001E-2</v>
      </c>
      <c r="C284" s="304">
        <v>2.6699999999999998E-2</v>
      </c>
      <c r="D284" s="304">
        <v>2.6699999999999998E-2</v>
      </c>
      <c r="E284" s="295">
        <v>26912825.07</v>
      </c>
      <c r="F284" s="295">
        <v>26961901.09</v>
      </c>
      <c r="G284" s="295">
        <v>27066383.079999998</v>
      </c>
      <c r="H284" s="295">
        <v>27137195.420000002</v>
      </c>
      <c r="I284" s="295">
        <v>27182878.050000001</v>
      </c>
      <c r="J284" s="295">
        <v>27180748.510000002</v>
      </c>
      <c r="K284" s="295">
        <v>27257976.205000002</v>
      </c>
      <c r="L284" s="295">
        <v>27762198.289999999</v>
      </c>
      <c r="M284" s="295">
        <v>28134918.049999997</v>
      </c>
      <c r="N284" s="295">
        <v>28357910.605</v>
      </c>
      <c r="O284" s="295">
        <v>28601805.884999998</v>
      </c>
      <c r="P284" s="295">
        <v>28622881.764999997</v>
      </c>
      <c r="Q284" s="295">
        <f t="shared" si="41"/>
        <v>331179622.01999998</v>
      </c>
      <c r="R284" s="295">
        <v>28716247.649999995</v>
      </c>
      <c r="S284" s="295">
        <v>28741581.824999996</v>
      </c>
      <c r="T284" s="295">
        <v>28763207.719999991</v>
      </c>
      <c r="U284" s="295">
        <v>28790034.419999994</v>
      </c>
      <c r="V284" s="295">
        <v>28812747.824999992</v>
      </c>
      <c r="W284" s="295">
        <v>28825410.38499999</v>
      </c>
      <c r="X284" s="295">
        <v>28842504.159999993</v>
      </c>
      <c r="Y284" s="295">
        <v>28863590.484999992</v>
      </c>
      <c r="Z284" s="295">
        <v>28881390.769999992</v>
      </c>
      <c r="AA284" s="295">
        <v>28900663.419999994</v>
      </c>
      <c r="AB284" s="295">
        <v>28923816.069999993</v>
      </c>
      <c r="AC284" s="295">
        <v>28940882.944999993</v>
      </c>
      <c r="AD284" s="295">
        <f t="shared" si="42"/>
        <v>346002077.67499989</v>
      </c>
      <c r="AF284" s="319">
        <v>52255.729999999996</v>
      </c>
      <c r="AG284" s="319">
        <v>52351.02</v>
      </c>
      <c r="AH284" s="319">
        <v>52553.889999999992</v>
      </c>
      <c r="AI284" s="319">
        <v>52691.38</v>
      </c>
      <c r="AJ284" s="319">
        <v>52780.09</v>
      </c>
      <c r="AK284" s="319">
        <v>52775.95</v>
      </c>
      <c r="AL284" s="319">
        <f t="shared" si="43"/>
        <v>52925.9</v>
      </c>
      <c r="AM284" s="319">
        <f t="shared" si="43"/>
        <v>53904.94</v>
      </c>
      <c r="AN284" s="319">
        <f t="shared" si="43"/>
        <v>54628.63</v>
      </c>
      <c r="AO284" s="319">
        <f t="shared" si="40"/>
        <v>55061.61</v>
      </c>
      <c r="AP284" s="319">
        <f t="shared" si="40"/>
        <v>55535.17</v>
      </c>
      <c r="AQ284" s="319">
        <f t="shared" si="40"/>
        <v>55576.1</v>
      </c>
      <c r="AR284" s="295">
        <f t="shared" si="44"/>
        <v>643040.41</v>
      </c>
      <c r="AS284" s="319">
        <f t="shared" si="47"/>
        <v>63893.65</v>
      </c>
      <c r="AT284" s="319">
        <f t="shared" si="47"/>
        <v>63950.02</v>
      </c>
      <c r="AU284" s="319">
        <f t="shared" si="47"/>
        <v>63998.14</v>
      </c>
      <c r="AV284" s="319">
        <f t="shared" si="46"/>
        <v>64057.83</v>
      </c>
      <c r="AW284" s="319">
        <f t="shared" si="46"/>
        <v>64108.36</v>
      </c>
      <c r="AX284" s="319">
        <f t="shared" si="46"/>
        <v>64136.54</v>
      </c>
      <c r="AY284" s="319">
        <f t="shared" si="46"/>
        <v>64174.57</v>
      </c>
      <c r="AZ284" s="319">
        <f t="shared" si="46"/>
        <v>64221.49</v>
      </c>
      <c r="BA284" s="319">
        <f t="shared" si="46"/>
        <v>64261.09</v>
      </c>
      <c r="BB284" s="319">
        <f t="shared" si="39"/>
        <v>64303.98</v>
      </c>
      <c r="BC284" s="319">
        <f t="shared" si="39"/>
        <v>64355.49</v>
      </c>
      <c r="BD284" s="319">
        <f t="shared" si="39"/>
        <v>64393.46</v>
      </c>
      <c r="BE284" s="295">
        <f t="shared" si="45"/>
        <v>769854.61999999988</v>
      </c>
    </row>
    <row r="285" spans="1:58" x14ac:dyDescent="0.3">
      <c r="A285" s="313" t="s">
        <v>683</v>
      </c>
      <c r="B285" s="304">
        <v>3.2300000000000002E-2</v>
      </c>
      <c r="C285" s="304">
        <v>2.4700000000000003E-2</v>
      </c>
      <c r="D285" s="304">
        <v>2.4700000000000003E-2</v>
      </c>
      <c r="E285" s="295">
        <v>324008956.26999998</v>
      </c>
      <c r="F285" s="295">
        <v>325506568.63999999</v>
      </c>
      <c r="G285" s="295">
        <v>327110358.07999998</v>
      </c>
      <c r="H285" s="295">
        <v>327681132.36000001</v>
      </c>
      <c r="I285" s="295">
        <v>327861418.77999997</v>
      </c>
      <c r="J285" s="295">
        <v>326458523.69999999</v>
      </c>
      <c r="K285" s="295">
        <v>326983881.90999997</v>
      </c>
      <c r="L285" s="295">
        <v>329782013.19999993</v>
      </c>
      <c r="M285" s="295">
        <v>331206666.14999992</v>
      </c>
      <c r="N285" s="295">
        <v>336182812.20999992</v>
      </c>
      <c r="O285" s="295">
        <v>341269577.6699999</v>
      </c>
      <c r="P285" s="295">
        <v>342705258.96999985</v>
      </c>
      <c r="Q285" s="295">
        <f t="shared" si="41"/>
        <v>3966757167.9399996</v>
      </c>
      <c r="R285" s="295">
        <v>349943204.80999988</v>
      </c>
      <c r="S285" s="295">
        <v>351491236.50999987</v>
      </c>
      <c r="T285" s="295">
        <v>353081099.23999989</v>
      </c>
      <c r="U285" s="295">
        <v>354489338.53499991</v>
      </c>
      <c r="V285" s="295">
        <v>355878260.25999993</v>
      </c>
      <c r="W285" s="295">
        <v>357689857.5399999</v>
      </c>
      <c r="X285" s="295">
        <v>359680391.95999992</v>
      </c>
      <c r="Y285" s="295">
        <v>361298882.05999994</v>
      </c>
      <c r="Z285" s="295">
        <v>362868129.99499995</v>
      </c>
      <c r="AA285" s="295">
        <v>364533376.45999998</v>
      </c>
      <c r="AB285" s="295">
        <v>366285105.67999995</v>
      </c>
      <c r="AC285" s="295">
        <v>367899000.27999997</v>
      </c>
      <c r="AD285" s="295">
        <f t="shared" si="42"/>
        <v>4305137883.329999</v>
      </c>
      <c r="AF285" s="319">
        <v>872124.11</v>
      </c>
      <c r="AG285" s="319">
        <v>876155.18</v>
      </c>
      <c r="AH285" s="319">
        <v>880472.04</v>
      </c>
      <c r="AI285" s="319">
        <v>882008.38</v>
      </c>
      <c r="AJ285" s="319">
        <v>882493.65</v>
      </c>
      <c r="AK285" s="319">
        <v>878717.52</v>
      </c>
      <c r="AL285" s="319">
        <f t="shared" si="43"/>
        <v>880131.62</v>
      </c>
      <c r="AM285" s="319">
        <f t="shared" si="43"/>
        <v>887663.25</v>
      </c>
      <c r="AN285" s="319">
        <f t="shared" si="43"/>
        <v>891497.94</v>
      </c>
      <c r="AO285" s="319">
        <f t="shared" si="40"/>
        <v>904892.07</v>
      </c>
      <c r="AP285" s="319">
        <f t="shared" si="40"/>
        <v>918583.95</v>
      </c>
      <c r="AQ285" s="319">
        <f t="shared" si="40"/>
        <v>922448.32</v>
      </c>
      <c r="AR285" s="295">
        <f t="shared" si="44"/>
        <v>10677188.030000001</v>
      </c>
      <c r="AS285" s="319">
        <f t="shared" si="47"/>
        <v>720299.76</v>
      </c>
      <c r="AT285" s="319">
        <f t="shared" si="47"/>
        <v>723486.13</v>
      </c>
      <c r="AU285" s="319">
        <f t="shared" si="47"/>
        <v>726758.6</v>
      </c>
      <c r="AV285" s="319">
        <f t="shared" si="46"/>
        <v>729657.22</v>
      </c>
      <c r="AW285" s="319">
        <f t="shared" si="46"/>
        <v>732516.09</v>
      </c>
      <c r="AX285" s="319">
        <f t="shared" si="46"/>
        <v>736244.96</v>
      </c>
      <c r="AY285" s="319">
        <f t="shared" si="46"/>
        <v>740342.14</v>
      </c>
      <c r="AZ285" s="319">
        <f t="shared" si="46"/>
        <v>743673.53</v>
      </c>
      <c r="BA285" s="319">
        <f t="shared" si="46"/>
        <v>746903.57</v>
      </c>
      <c r="BB285" s="319">
        <f t="shared" si="39"/>
        <v>750331.2</v>
      </c>
      <c r="BC285" s="319">
        <f t="shared" si="39"/>
        <v>753936.84</v>
      </c>
      <c r="BD285" s="319">
        <f t="shared" si="39"/>
        <v>757258.78</v>
      </c>
      <c r="BE285" s="295">
        <f t="shared" si="45"/>
        <v>8861408.8200000003</v>
      </c>
    </row>
    <row r="286" spans="1:58" x14ac:dyDescent="0.3">
      <c r="A286" s="313" t="s">
        <v>684</v>
      </c>
      <c r="B286" s="304">
        <v>3.2300000000000002E-2</v>
      </c>
      <c r="C286" s="304">
        <v>2.4700000000000003E-2</v>
      </c>
      <c r="D286" s="304">
        <v>2.4700000000000003E-2</v>
      </c>
      <c r="E286" s="295">
        <v>46763.22</v>
      </c>
      <c r="F286" s="295">
        <v>46763.22</v>
      </c>
      <c r="G286" s="295">
        <v>46763.22</v>
      </c>
      <c r="H286" s="295">
        <v>46763.22</v>
      </c>
      <c r="I286" s="295">
        <v>46763.22</v>
      </c>
      <c r="J286" s="295">
        <v>46763.22</v>
      </c>
      <c r="K286" s="295">
        <v>46763.22</v>
      </c>
      <c r="L286" s="295">
        <v>46763.22</v>
      </c>
      <c r="M286" s="295">
        <v>46763.22</v>
      </c>
      <c r="N286" s="295">
        <v>46763.22</v>
      </c>
      <c r="O286" s="295">
        <v>46763.22</v>
      </c>
      <c r="P286" s="295">
        <v>46763.22</v>
      </c>
      <c r="Q286" s="295">
        <f t="shared" si="41"/>
        <v>561158.6399999999</v>
      </c>
      <c r="R286" s="295">
        <v>46763.22</v>
      </c>
      <c r="S286" s="295">
        <v>46763.22</v>
      </c>
      <c r="T286" s="295">
        <v>46763.22</v>
      </c>
      <c r="U286" s="295">
        <v>46763.22</v>
      </c>
      <c r="V286" s="295">
        <v>46763.22</v>
      </c>
      <c r="W286" s="295">
        <v>46763.22</v>
      </c>
      <c r="X286" s="295">
        <v>46763.22</v>
      </c>
      <c r="Y286" s="295">
        <v>46763.22</v>
      </c>
      <c r="Z286" s="295">
        <v>46763.22</v>
      </c>
      <c r="AA286" s="295">
        <v>46763.22</v>
      </c>
      <c r="AB286" s="295">
        <v>46763.22</v>
      </c>
      <c r="AC286" s="295">
        <v>46763.22</v>
      </c>
      <c r="AD286" s="295">
        <f t="shared" si="42"/>
        <v>561158.6399999999</v>
      </c>
      <c r="AF286" s="319">
        <v>125.87</v>
      </c>
      <c r="AG286" s="319">
        <v>125.87</v>
      </c>
      <c r="AH286" s="319">
        <v>125.87</v>
      </c>
      <c r="AI286" s="319">
        <v>125.87</v>
      </c>
      <c r="AJ286" s="319">
        <v>125.87</v>
      </c>
      <c r="AK286" s="319">
        <v>125.87</v>
      </c>
      <c r="AL286" s="319">
        <f t="shared" si="43"/>
        <v>125.87</v>
      </c>
      <c r="AM286" s="319">
        <f t="shared" si="43"/>
        <v>125.87</v>
      </c>
      <c r="AN286" s="319">
        <f t="shared" si="43"/>
        <v>125.87</v>
      </c>
      <c r="AO286" s="319">
        <f t="shared" si="40"/>
        <v>125.87</v>
      </c>
      <c r="AP286" s="319">
        <f t="shared" si="40"/>
        <v>125.87</v>
      </c>
      <c r="AQ286" s="319">
        <f t="shared" si="40"/>
        <v>125.87</v>
      </c>
      <c r="AR286" s="295">
        <f t="shared" si="44"/>
        <v>1510.4399999999996</v>
      </c>
      <c r="AS286" s="319">
        <f t="shared" si="47"/>
        <v>96.25</v>
      </c>
      <c r="AT286" s="319">
        <f t="shared" si="47"/>
        <v>96.25</v>
      </c>
      <c r="AU286" s="319">
        <f t="shared" si="47"/>
        <v>96.25</v>
      </c>
      <c r="AV286" s="319">
        <f t="shared" si="46"/>
        <v>96.25</v>
      </c>
      <c r="AW286" s="319">
        <f t="shared" si="46"/>
        <v>96.25</v>
      </c>
      <c r="AX286" s="319">
        <f t="shared" si="46"/>
        <v>96.25</v>
      </c>
      <c r="AY286" s="319">
        <f t="shared" si="46"/>
        <v>96.25</v>
      </c>
      <c r="AZ286" s="319">
        <f t="shared" si="46"/>
        <v>96.25</v>
      </c>
      <c r="BA286" s="319">
        <f t="shared" si="46"/>
        <v>96.25</v>
      </c>
      <c r="BB286" s="319">
        <f t="shared" si="39"/>
        <v>96.25</v>
      </c>
      <c r="BC286" s="319">
        <f t="shared" si="39"/>
        <v>96.25</v>
      </c>
      <c r="BD286" s="319">
        <f t="shared" si="39"/>
        <v>96.25</v>
      </c>
      <c r="BE286" s="295">
        <f t="shared" si="45"/>
        <v>1155</v>
      </c>
    </row>
    <row r="287" spans="1:58" x14ac:dyDescent="0.3">
      <c r="A287" s="313" t="s">
        <v>685</v>
      </c>
      <c r="B287" s="304">
        <v>3.2300000000000002E-2</v>
      </c>
      <c r="C287" s="304">
        <v>2.4700000000000003E-2</v>
      </c>
      <c r="D287" s="304">
        <v>2.4700000000000003E-2</v>
      </c>
      <c r="E287" s="295">
        <v>24275466.140000001</v>
      </c>
      <c r="F287" s="295">
        <v>24330182.280000001</v>
      </c>
      <c r="G287" s="295">
        <v>24389580.190000001</v>
      </c>
      <c r="H287" s="295">
        <v>24408172.969999999</v>
      </c>
      <c r="I287" s="295">
        <v>24406341.010000002</v>
      </c>
      <c r="J287" s="295">
        <v>24378356.77</v>
      </c>
      <c r="K287" s="295">
        <v>24666581.344999999</v>
      </c>
      <c r="L287" s="295">
        <v>25105821.289999999</v>
      </c>
      <c r="M287" s="295">
        <v>25292693.694999997</v>
      </c>
      <c r="N287" s="295">
        <v>25514479.864999998</v>
      </c>
      <c r="O287" s="295">
        <v>25744371.164999995</v>
      </c>
      <c r="P287" s="295">
        <v>25881868.864999998</v>
      </c>
      <c r="Q287" s="295">
        <f t="shared" si="41"/>
        <v>298393915.58500004</v>
      </c>
      <c r="R287" s="295">
        <v>26603140.614999998</v>
      </c>
      <c r="S287" s="295">
        <v>26748271.024999999</v>
      </c>
      <c r="T287" s="295">
        <v>26902693.814999998</v>
      </c>
      <c r="U287" s="295">
        <v>27059445.699999996</v>
      </c>
      <c r="V287" s="295">
        <v>27214309.314999998</v>
      </c>
      <c r="W287" s="295">
        <v>27344224.52</v>
      </c>
      <c r="X287" s="295">
        <v>27476683.399999999</v>
      </c>
      <c r="Y287" s="295">
        <v>27625753.199999999</v>
      </c>
      <c r="Z287" s="295">
        <v>27776367.504999999</v>
      </c>
      <c r="AA287" s="295">
        <v>27921289.984999999</v>
      </c>
      <c r="AB287" s="295">
        <v>28074786.085000001</v>
      </c>
      <c r="AC287" s="295">
        <v>28232659.82</v>
      </c>
      <c r="AD287" s="295">
        <f t="shared" si="42"/>
        <v>328979624.98499995</v>
      </c>
      <c r="AF287" s="319">
        <v>65341.459999999992</v>
      </c>
      <c r="AG287" s="319">
        <v>65488.74</v>
      </c>
      <c r="AH287" s="319">
        <v>65648.61</v>
      </c>
      <c r="AI287" s="319">
        <v>65698.659999999989</v>
      </c>
      <c r="AJ287" s="319">
        <v>65693.739999999991</v>
      </c>
      <c r="AK287" s="319">
        <v>65618.41</v>
      </c>
      <c r="AL287" s="319">
        <f t="shared" si="43"/>
        <v>66394.210000000006</v>
      </c>
      <c r="AM287" s="319">
        <f t="shared" si="43"/>
        <v>67576.5</v>
      </c>
      <c r="AN287" s="319">
        <f t="shared" si="43"/>
        <v>68079.5</v>
      </c>
      <c r="AO287" s="319">
        <f t="shared" si="40"/>
        <v>68676.47</v>
      </c>
      <c r="AP287" s="319">
        <f t="shared" si="40"/>
        <v>69295.27</v>
      </c>
      <c r="AQ287" s="319">
        <f t="shared" si="40"/>
        <v>69665.36</v>
      </c>
      <c r="AR287" s="295">
        <f t="shared" si="44"/>
        <v>803176.93</v>
      </c>
      <c r="AS287" s="319">
        <f t="shared" si="47"/>
        <v>54758.13</v>
      </c>
      <c r="AT287" s="319">
        <f t="shared" si="47"/>
        <v>55056.86</v>
      </c>
      <c r="AU287" s="319">
        <f t="shared" si="47"/>
        <v>55374.71</v>
      </c>
      <c r="AV287" s="319">
        <f t="shared" si="46"/>
        <v>55697.36</v>
      </c>
      <c r="AW287" s="319">
        <f t="shared" si="46"/>
        <v>56016.12</v>
      </c>
      <c r="AX287" s="319">
        <f t="shared" si="46"/>
        <v>56283.53</v>
      </c>
      <c r="AY287" s="319">
        <f t="shared" si="46"/>
        <v>56556.17</v>
      </c>
      <c r="AZ287" s="319">
        <f t="shared" si="46"/>
        <v>56863.01</v>
      </c>
      <c r="BA287" s="319">
        <f t="shared" si="46"/>
        <v>57173.02</v>
      </c>
      <c r="BB287" s="319">
        <f t="shared" si="39"/>
        <v>57471.32</v>
      </c>
      <c r="BC287" s="319">
        <f t="shared" si="39"/>
        <v>57787.27</v>
      </c>
      <c r="BD287" s="319">
        <f t="shared" si="39"/>
        <v>58112.22</v>
      </c>
      <c r="BE287" s="295">
        <f t="shared" si="45"/>
        <v>677149.72</v>
      </c>
    </row>
    <row r="288" spans="1:58" x14ac:dyDescent="0.3">
      <c r="A288" s="313" t="s">
        <v>686</v>
      </c>
      <c r="B288" s="304">
        <v>3.2300000000000002E-2</v>
      </c>
      <c r="C288" s="304">
        <v>2.4700000000000003E-2</v>
      </c>
      <c r="D288" s="304">
        <v>2.4700000000000003E-2</v>
      </c>
      <c r="E288" s="295">
        <v>23599.41</v>
      </c>
      <c r="F288" s="295">
        <v>23599.41</v>
      </c>
      <c r="G288" s="295">
        <v>23599.41</v>
      </c>
      <c r="H288" s="295">
        <v>23599.41</v>
      </c>
      <c r="I288" s="295">
        <v>23599.41</v>
      </c>
      <c r="J288" s="295">
        <v>23599.41</v>
      </c>
      <c r="K288" s="295">
        <v>23599.41</v>
      </c>
      <c r="L288" s="295">
        <v>23599.41</v>
      </c>
      <c r="M288" s="295">
        <v>23599.41</v>
      </c>
      <c r="N288" s="295">
        <v>23599.41</v>
      </c>
      <c r="O288" s="295">
        <v>23599.41</v>
      </c>
      <c r="P288" s="295">
        <v>23599.41</v>
      </c>
      <c r="Q288" s="295">
        <f t="shared" si="41"/>
        <v>283192.92</v>
      </c>
      <c r="R288" s="295">
        <v>23599.41</v>
      </c>
      <c r="S288" s="295">
        <v>23599.41</v>
      </c>
      <c r="T288" s="295">
        <v>23599.41</v>
      </c>
      <c r="U288" s="295">
        <v>23599.41</v>
      </c>
      <c r="V288" s="295">
        <v>23599.41</v>
      </c>
      <c r="W288" s="295">
        <v>23599.41</v>
      </c>
      <c r="X288" s="295">
        <v>23599.41</v>
      </c>
      <c r="Y288" s="295">
        <v>23599.41</v>
      </c>
      <c r="Z288" s="295">
        <v>23599.41</v>
      </c>
      <c r="AA288" s="295">
        <v>23599.41</v>
      </c>
      <c r="AB288" s="295">
        <v>23599.41</v>
      </c>
      <c r="AC288" s="295">
        <v>23599.41</v>
      </c>
      <c r="AD288" s="295">
        <f t="shared" si="42"/>
        <v>283192.92</v>
      </c>
      <c r="AF288" s="319">
        <v>63.53</v>
      </c>
      <c r="AG288" s="319">
        <v>63.53</v>
      </c>
      <c r="AH288" s="319">
        <v>63.53</v>
      </c>
      <c r="AI288" s="319">
        <v>63.53</v>
      </c>
      <c r="AJ288" s="319">
        <v>63.53</v>
      </c>
      <c r="AK288" s="319">
        <v>63.53</v>
      </c>
      <c r="AL288" s="319">
        <f t="shared" si="43"/>
        <v>63.52</v>
      </c>
      <c r="AM288" s="319">
        <f t="shared" si="43"/>
        <v>63.52</v>
      </c>
      <c r="AN288" s="319">
        <f t="shared" si="43"/>
        <v>63.52</v>
      </c>
      <c r="AO288" s="319">
        <f t="shared" si="40"/>
        <v>63.52</v>
      </c>
      <c r="AP288" s="319">
        <f t="shared" si="40"/>
        <v>63.52</v>
      </c>
      <c r="AQ288" s="319">
        <f t="shared" si="40"/>
        <v>63.52</v>
      </c>
      <c r="AR288" s="295">
        <f t="shared" si="44"/>
        <v>762.29999999999984</v>
      </c>
      <c r="AS288" s="319">
        <f t="shared" si="47"/>
        <v>48.58</v>
      </c>
      <c r="AT288" s="319">
        <f t="shared" si="47"/>
        <v>48.58</v>
      </c>
      <c r="AU288" s="319">
        <f t="shared" si="47"/>
        <v>48.58</v>
      </c>
      <c r="AV288" s="319">
        <f t="shared" si="46"/>
        <v>48.58</v>
      </c>
      <c r="AW288" s="319">
        <f t="shared" si="46"/>
        <v>48.58</v>
      </c>
      <c r="AX288" s="319">
        <f t="shared" si="46"/>
        <v>48.58</v>
      </c>
      <c r="AY288" s="319">
        <f t="shared" si="46"/>
        <v>48.58</v>
      </c>
      <c r="AZ288" s="319">
        <f t="shared" si="46"/>
        <v>48.58</v>
      </c>
      <c r="BA288" s="319">
        <f t="shared" si="46"/>
        <v>48.58</v>
      </c>
      <c r="BB288" s="319">
        <f t="shared" si="39"/>
        <v>48.58</v>
      </c>
      <c r="BC288" s="319">
        <f t="shared" si="39"/>
        <v>48.58</v>
      </c>
      <c r="BD288" s="319">
        <f t="shared" si="39"/>
        <v>48.58</v>
      </c>
      <c r="BE288" s="295">
        <f t="shared" si="45"/>
        <v>582.95999999999992</v>
      </c>
      <c r="BF288" s="319">
        <f>BE288</f>
        <v>582.95999999999992</v>
      </c>
    </row>
    <row r="289" spans="1:58" x14ac:dyDescent="0.3">
      <c r="A289" s="313" t="s">
        <v>687</v>
      </c>
      <c r="B289" s="304">
        <v>2.7E-2</v>
      </c>
      <c r="C289" s="304">
        <v>2.3199999999999998E-2</v>
      </c>
      <c r="D289" s="304">
        <v>2.3199999999999998E-2</v>
      </c>
      <c r="E289" s="295">
        <v>2004964.94</v>
      </c>
      <c r="F289" s="295">
        <v>2003871.91</v>
      </c>
      <c r="G289" s="295">
        <v>2002778.88</v>
      </c>
      <c r="H289" s="295">
        <v>2002778.88</v>
      </c>
      <c r="I289" s="295">
        <v>2002778.88</v>
      </c>
      <c r="J289" s="295">
        <v>2106502.02</v>
      </c>
      <c r="K289" s="295">
        <v>2210225.15</v>
      </c>
      <c r="L289" s="295">
        <v>2210225.15</v>
      </c>
      <c r="M289" s="295">
        <v>2210225.15</v>
      </c>
      <c r="N289" s="295">
        <v>2210225.15</v>
      </c>
      <c r="O289" s="295">
        <v>2210225.15</v>
      </c>
      <c r="P289" s="295">
        <v>2210225.15</v>
      </c>
      <c r="Q289" s="295">
        <f t="shared" si="41"/>
        <v>25385026.409999993</v>
      </c>
      <c r="R289" s="295">
        <v>2210225.15</v>
      </c>
      <c r="S289" s="295">
        <v>2210225.15</v>
      </c>
      <c r="T289" s="295">
        <v>2210225.15</v>
      </c>
      <c r="U289" s="295">
        <v>2210225.15</v>
      </c>
      <c r="V289" s="295">
        <v>2210225.15</v>
      </c>
      <c r="W289" s="295">
        <v>2210225.15</v>
      </c>
      <c r="X289" s="295">
        <v>2210225.15</v>
      </c>
      <c r="Y289" s="295">
        <v>2210225.15</v>
      </c>
      <c r="Z289" s="295">
        <v>2210225.15</v>
      </c>
      <c r="AA289" s="295">
        <v>2210225.15</v>
      </c>
      <c r="AB289" s="295">
        <v>2210225.15</v>
      </c>
      <c r="AC289" s="295">
        <v>2210225.15</v>
      </c>
      <c r="AD289" s="295">
        <f t="shared" si="42"/>
        <v>26522701.799999993</v>
      </c>
      <c r="AF289" s="319">
        <v>4511.17</v>
      </c>
      <c r="AG289" s="319">
        <v>4508.72</v>
      </c>
      <c r="AH289" s="319">
        <v>4506.25</v>
      </c>
      <c r="AI289" s="319">
        <v>4506.25</v>
      </c>
      <c r="AJ289" s="319">
        <v>4506.25</v>
      </c>
      <c r="AK289" s="319">
        <v>4739.63</v>
      </c>
      <c r="AL289" s="319">
        <f t="shared" si="43"/>
        <v>4973.01</v>
      </c>
      <c r="AM289" s="319">
        <f t="shared" si="43"/>
        <v>4973.01</v>
      </c>
      <c r="AN289" s="319">
        <f t="shared" si="43"/>
        <v>4973.01</v>
      </c>
      <c r="AO289" s="319">
        <f t="shared" si="40"/>
        <v>4973.01</v>
      </c>
      <c r="AP289" s="319">
        <f t="shared" si="40"/>
        <v>4973.01</v>
      </c>
      <c r="AQ289" s="319">
        <f t="shared" si="40"/>
        <v>4973.01</v>
      </c>
      <c r="AR289" s="295">
        <f t="shared" si="44"/>
        <v>57116.330000000009</v>
      </c>
      <c r="AS289" s="319">
        <f t="shared" si="47"/>
        <v>4273.1000000000004</v>
      </c>
      <c r="AT289" s="319">
        <f t="shared" si="47"/>
        <v>4273.1000000000004</v>
      </c>
      <c r="AU289" s="319">
        <f t="shared" si="47"/>
        <v>4273.1000000000004</v>
      </c>
      <c r="AV289" s="319">
        <f t="shared" si="46"/>
        <v>4273.1000000000004</v>
      </c>
      <c r="AW289" s="319">
        <f t="shared" si="46"/>
        <v>4273.1000000000004</v>
      </c>
      <c r="AX289" s="319">
        <f t="shared" si="46"/>
        <v>4273.1000000000004</v>
      </c>
      <c r="AY289" s="319">
        <f t="shared" si="46"/>
        <v>4273.1000000000004</v>
      </c>
      <c r="AZ289" s="319">
        <f t="shared" si="46"/>
        <v>4273.1000000000004</v>
      </c>
      <c r="BA289" s="319">
        <f t="shared" si="46"/>
        <v>4273.1000000000004</v>
      </c>
      <c r="BB289" s="319">
        <f t="shared" si="39"/>
        <v>4273.1000000000004</v>
      </c>
      <c r="BC289" s="319">
        <f t="shared" si="39"/>
        <v>4273.1000000000004</v>
      </c>
      <c r="BD289" s="319">
        <f t="shared" si="39"/>
        <v>4273.1000000000004</v>
      </c>
      <c r="BE289" s="295">
        <f t="shared" si="45"/>
        <v>51277.19999999999</v>
      </c>
    </row>
    <row r="290" spans="1:58" x14ac:dyDescent="0.3">
      <c r="A290" s="313" t="s">
        <v>688</v>
      </c>
      <c r="B290" s="304">
        <v>2.7E-2</v>
      </c>
      <c r="C290" s="304">
        <v>2.3199999999999998E-2</v>
      </c>
      <c r="D290" s="304">
        <v>2.3199999999999998E-2</v>
      </c>
      <c r="E290" s="295">
        <v>171002.52</v>
      </c>
      <c r="F290" s="295">
        <v>171002.52</v>
      </c>
      <c r="G290" s="295">
        <v>171002.52</v>
      </c>
      <c r="H290" s="295">
        <v>171002.52</v>
      </c>
      <c r="I290" s="295">
        <v>171002.52</v>
      </c>
      <c r="J290" s="295">
        <v>171002.52</v>
      </c>
      <c r="K290" s="295">
        <v>171002.52</v>
      </c>
      <c r="L290" s="295">
        <v>171002.52</v>
      </c>
      <c r="M290" s="295">
        <v>171002.52</v>
      </c>
      <c r="N290" s="295">
        <v>171002.52</v>
      </c>
      <c r="O290" s="295">
        <v>171002.52</v>
      </c>
      <c r="P290" s="295">
        <v>171002.52</v>
      </c>
      <c r="Q290" s="295">
        <f t="shared" si="41"/>
        <v>2052030.24</v>
      </c>
      <c r="R290" s="295">
        <v>171002.52</v>
      </c>
      <c r="S290" s="295">
        <v>171002.52</v>
      </c>
      <c r="T290" s="295">
        <v>171002.52</v>
      </c>
      <c r="U290" s="295">
        <v>171002.52</v>
      </c>
      <c r="V290" s="295">
        <v>171002.52</v>
      </c>
      <c r="W290" s="295">
        <v>171002.52</v>
      </c>
      <c r="X290" s="295">
        <v>171002.52</v>
      </c>
      <c r="Y290" s="295">
        <v>171002.52</v>
      </c>
      <c r="Z290" s="295">
        <v>171002.52</v>
      </c>
      <c r="AA290" s="295">
        <v>171002.52</v>
      </c>
      <c r="AB290" s="295">
        <v>171002.52</v>
      </c>
      <c r="AC290" s="295">
        <v>171002.52</v>
      </c>
      <c r="AD290" s="295">
        <f t="shared" si="42"/>
        <v>2052030.24</v>
      </c>
      <c r="AF290" s="319">
        <v>384.76</v>
      </c>
      <c r="AG290" s="319">
        <v>384.76</v>
      </c>
      <c r="AH290" s="319">
        <v>384.76</v>
      </c>
      <c r="AI290" s="319">
        <v>384.76</v>
      </c>
      <c r="AJ290" s="319">
        <v>384.76</v>
      </c>
      <c r="AK290" s="319">
        <v>384.76</v>
      </c>
      <c r="AL290" s="319">
        <f t="shared" si="43"/>
        <v>384.76</v>
      </c>
      <c r="AM290" s="319">
        <f t="shared" si="43"/>
        <v>384.76</v>
      </c>
      <c r="AN290" s="319">
        <f t="shared" si="43"/>
        <v>384.76</v>
      </c>
      <c r="AO290" s="319">
        <f t="shared" si="40"/>
        <v>384.76</v>
      </c>
      <c r="AP290" s="319">
        <f t="shared" si="40"/>
        <v>384.76</v>
      </c>
      <c r="AQ290" s="319">
        <f t="shared" si="40"/>
        <v>384.76</v>
      </c>
      <c r="AR290" s="295">
        <f t="shared" si="44"/>
        <v>4617.1200000000008</v>
      </c>
      <c r="AS290" s="319">
        <f t="shared" si="47"/>
        <v>330.6</v>
      </c>
      <c r="AT290" s="319">
        <f t="shared" si="47"/>
        <v>330.6</v>
      </c>
      <c r="AU290" s="319">
        <f t="shared" si="47"/>
        <v>330.6</v>
      </c>
      <c r="AV290" s="319">
        <f t="shared" si="46"/>
        <v>330.6</v>
      </c>
      <c r="AW290" s="319">
        <f t="shared" si="46"/>
        <v>330.6</v>
      </c>
      <c r="AX290" s="319">
        <f t="shared" si="46"/>
        <v>330.6</v>
      </c>
      <c r="AY290" s="319">
        <f t="shared" si="46"/>
        <v>330.6</v>
      </c>
      <c r="AZ290" s="319">
        <f t="shared" si="46"/>
        <v>330.6</v>
      </c>
      <c r="BA290" s="319">
        <f t="shared" si="46"/>
        <v>330.6</v>
      </c>
      <c r="BB290" s="319">
        <f t="shared" si="39"/>
        <v>330.6</v>
      </c>
      <c r="BC290" s="319">
        <f t="shared" si="39"/>
        <v>330.6</v>
      </c>
      <c r="BD290" s="319">
        <f t="shared" si="39"/>
        <v>330.6</v>
      </c>
      <c r="BE290" s="295">
        <f t="shared" si="45"/>
        <v>3967.1999999999994</v>
      </c>
      <c r="BF290" s="319">
        <f>BE290</f>
        <v>3967.1999999999994</v>
      </c>
    </row>
    <row r="291" spans="1:58" x14ac:dyDescent="0.3">
      <c r="A291" s="313" t="s">
        <v>689</v>
      </c>
      <c r="B291" s="304">
        <v>2.3699999999999999E-2</v>
      </c>
      <c r="C291" s="304">
        <v>2.4299999999999999E-2</v>
      </c>
      <c r="D291" s="304">
        <v>2.4299999999999999E-2</v>
      </c>
      <c r="E291" s="295">
        <v>178430573.93000001</v>
      </c>
      <c r="F291" s="295">
        <v>179282611.44999999</v>
      </c>
      <c r="G291" s="295">
        <v>180575444.47</v>
      </c>
      <c r="H291" s="295">
        <v>181068691.03999999</v>
      </c>
      <c r="I291" s="295">
        <v>181499106.33000001</v>
      </c>
      <c r="J291" s="295">
        <v>180742969.81999999</v>
      </c>
      <c r="K291" s="295">
        <v>180114285.88499999</v>
      </c>
      <c r="L291" s="295">
        <v>181327832.245</v>
      </c>
      <c r="M291" s="295">
        <v>182579380.465</v>
      </c>
      <c r="N291" s="295">
        <v>183656446.40500003</v>
      </c>
      <c r="O291" s="295">
        <v>184764256.03500003</v>
      </c>
      <c r="P291" s="295">
        <v>185893486.96500003</v>
      </c>
      <c r="Q291" s="295">
        <f t="shared" si="41"/>
        <v>2179935085.04</v>
      </c>
      <c r="R291" s="295">
        <v>191941867.70500004</v>
      </c>
      <c r="S291" s="295">
        <v>193227835.43000007</v>
      </c>
      <c r="T291" s="295">
        <v>194556672.33500007</v>
      </c>
      <c r="U291" s="295">
        <v>195799198.08500007</v>
      </c>
      <c r="V291" s="295">
        <v>197003680.44500008</v>
      </c>
      <c r="W291" s="295">
        <v>198039379.31000006</v>
      </c>
      <c r="X291" s="295">
        <v>199172243.88000005</v>
      </c>
      <c r="Y291" s="295">
        <v>200395858.14000005</v>
      </c>
      <c r="Z291" s="295">
        <v>201611406.23500004</v>
      </c>
      <c r="AA291" s="295">
        <v>202856720.96500003</v>
      </c>
      <c r="AB291" s="295">
        <v>204118808.90000004</v>
      </c>
      <c r="AC291" s="295">
        <v>205403180.65500006</v>
      </c>
      <c r="AD291" s="295">
        <f t="shared" si="42"/>
        <v>2384126852.085001</v>
      </c>
      <c r="AF291" s="319">
        <v>352400.38</v>
      </c>
      <c r="AG291" s="319">
        <v>354083.16</v>
      </c>
      <c r="AH291" s="319">
        <v>356636.5</v>
      </c>
      <c r="AI291" s="319">
        <v>357610.67</v>
      </c>
      <c r="AJ291" s="319">
        <v>358460.74</v>
      </c>
      <c r="AK291" s="319">
        <v>356967.36000000004</v>
      </c>
      <c r="AL291" s="319">
        <f t="shared" si="43"/>
        <v>355725.71</v>
      </c>
      <c r="AM291" s="319">
        <f t="shared" si="43"/>
        <v>358122.47</v>
      </c>
      <c r="AN291" s="319">
        <f t="shared" si="43"/>
        <v>360594.28</v>
      </c>
      <c r="AO291" s="319">
        <f t="shared" si="40"/>
        <v>362721.48</v>
      </c>
      <c r="AP291" s="319">
        <f t="shared" si="40"/>
        <v>364909.41</v>
      </c>
      <c r="AQ291" s="319">
        <f t="shared" si="40"/>
        <v>367139.64</v>
      </c>
      <c r="AR291" s="295">
        <f t="shared" si="44"/>
        <v>4305371.8000000007</v>
      </c>
      <c r="AS291" s="319">
        <f t="shared" si="47"/>
        <v>388682.28</v>
      </c>
      <c r="AT291" s="319">
        <f t="shared" si="47"/>
        <v>391286.37</v>
      </c>
      <c r="AU291" s="319">
        <f t="shared" si="47"/>
        <v>393977.26</v>
      </c>
      <c r="AV291" s="319">
        <f t="shared" si="46"/>
        <v>396493.38</v>
      </c>
      <c r="AW291" s="319">
        <f t="shared" si="46"/>
        <v>398932.45</v>
      </c>
      <c r="AX291" s="319">
        <f t="shared" si="46"/>
        <v>401029.74</v>
      </c>
      <c r="AY291" s="319">
        <f t="shared" si="46"/>
        <v>403323.79</v>
      </c>
      <c r="AZ291" s="319">
        <f t="shared" si="46"/>
        <v>405801.61</v>
      </c>
      <c r="BA291" s="319">
        <f t="shared" si="46"/>
        <v>408263.1</v>
      </c>
      <c r="BB291" s="319">
        <f t="shared" si="39"/>
        <v>410784.86</v>
      </c>
      <c r="BC291" s="319">
        <f t="shared" si="39"/>
        <v>413340.59</v>
      </c>
      <c r="BD291" s="319">
        <f t="shared" si="39"/>
        <v>415941.44</v>
      </c>
      <c r="BE291" s="295">
        <f t="shared" si="45"/>
        <v>4827856.87</v>
      </c>
    </row>
    <row r="292" spans="1:58" x14ac:dyDescent="0.3">
      <c r="A292" s="313" t="s">
        <v>690</v>
      </c>
      <c r="B292" s="304">
        <v>2.3699999999999999E-2</v>
      </c>
      <c r="C292" s="304">
        <v>2.4299999999999999E-2</v>
      </c>
      <c r="D292" s="304">
        <v>2.4299999999999999E-2</v>
      </c>
      <c r="E292" s="295">
        <v>4045807.59</v>
      </c>
      <c r="F292" s="295">
        <v>4091971.7</v>
      </c>
      <c r="G292" s="295">
        <v>4146124.5</v>
      </c>
      <c r="H292" s="295">
        <v>4168730.96</v>
      </c>
      <c r="I292" s="295">
        <v>4117849.29</v>
      </c>
      <c r="J292" s="295">
        <v>4076106.59</v>
      </c>
      <c r="K292" s="295">
        <v>4113070.8250000002</v>
      </c>
      <c r="L292" s="295">
        <v>4144224.57</v>
      </c>
      <c r="M292" s="295">
        <v>4178103.51</v>
      </c>
      <c r="N292" s="295">
        <v>4665065.8550000004</v>
      </c>
      <c r="O292" s="295">
        <v>5147263.0750000011</v>
      </c>
      <c r="P292" s="295">
        <v>5184732.2700000005</v>
      </c>
      <c r="Q292" s="295">
        <f t="shared" si="41"/>
        <v>52079050.735000007</v>
      </c>
      <c r="R292" s="295">
        <v>5375305.3350000009</v>
      </c>
      <c r="S292" s="295">
        <v>5411292.9750000006</v>
      </c>
      <c r="T292" s="295">
        <v>5450368.1300000008</v>
      </c>
      <c r="U292" s="295">
        <v>5489853.2850000011</v>
      </c>
      <c r="V292" s="295">
        <v>5520923.415000001</v>
      </c>
      <c r="W292" s="295">
        <v>5547783.5150000015</v>
      </c>
      <c r="X292" s="295">
        <v>5585608.4250000017</v>
      </c>
      <c r="Y292" s="295">
        <v>5627145.450000002</v>
      </c>
      <c r="Z292" s="295">
        <v>5662014.4850000022</v>
      </c>
      <c r="AA292" s="295">
        <v>5699667.1950000022</v>
      </c>
      <c r="AB292" s="295">
        <v>5738943.4450000022</v>
      </c>
      <c r="AC292" s="295">
        <v>5779209.5650000023</v>
      </c>
      <c r="AD292" s="295">
        <f t="shared" si="42"/>
        <v>66888115.220000021</v>
      </c>
      <c r="AF292" s="319">
        <v>7990.4699999999993</v>
      </c>
      <c r="AG292" s="319">
        <v>8081.6399999999994</v>
      </c>
      <c r="AH292" s="319">
        <v>8188.59</v>
      </c>
      <c r="AI292" s="319">
        <v>8233.25</v>
      </c>
      <c r="AJ292" s="319">
        <v>8132.75</v>
      </c>
      <c r="AK292" s="319">
        <v>8050.31</v>
      </c>
      <c r="AL292" s="319">
        <f t="shared" si="43"/>
        <v>8123.31</v>
      </c>
      <c r="AM292" s="319">
        <f t="shared" si="43"/>
        <v>8184.84</v>
      </c>
      <c r="AN292" s="319">
        <f t="shared" si="43"/>
        <v>8251.75</v>
      </c>
      <c r="AO292" s="319">
        <f t="shared" si="40"/>
        <v>9213.51</v>
      </c>
      <c r="AP292" s="319">
        <f t="shared" si="40"/>
        <v>10165.84</v>
      </c>
      <c r="AQ292" s="319">
        <f t="shared" si="40"/>
        <v>10239.85</v>
      </c>
      <c r="AR292" s="295">
        <f t="shared" si="44"/>
        <v>102856.10999999999</v>
      </c>
      <c r="AS292" s="319">
        <f t="shared" si="47"/>
        <v>10884.99</v>
      </c>
      <c r="AT292" s="319">
        <f t="shared" si="47"/>
        <v>10957.87</v>
      </c>
      <c r="AU292" s="319">
        <f t="shared" si="47"/>
        <v>11037</v>
      </c>
      <c r="AV292" s="319">
        <f t="shared" si="46"/>
        <v>11116.95</v>
      </c>
      <c r="AW292" s="319">
        <f t="shared" si="46"/>
        <v>11179.87</v>
      </c>
      <c r="AX292" s="319">
        <f t="shared" si="46"/>
        <v>11234.26</v>
      </c>
      <c r="AY292" s="319">
        <f t="shared" si="46"/>
        <v>11310.86</v>
      </c>
      <c r="AZ292" s="319">
        <f t="shared" si="46"/>
        <v>11394.97</v>
      </c>
      <c r="BA292" s="319">
        <f t="shared" si="46"/>
        <v>11465.58</v>
      </c>
      <c r="BB292" s="319">
        <f t="shared" si="39"/>
        <v>11541.83</v>
      </c>
      <c r="BC292" s="319">
        <f t="shared" si="39"/>
        <v>11621.36</v>
      </c>
      <c r="BD292" s="319">
        <f t="shared" si="39"/>
        <v>11702.9</v>
      </c>
      <c r="BE292" s="295">
        <f t="shared" si="45"/>
        <v>135448.44</v>
      </c>
    </row>
    <row r="293" spans="1:58" x14ac:dyDescent="0.3">
      <c r="A293" s="313" t="s">
        <v>691</v>
      </c>
      <c r="B293" s="304">
        <v>2.3699999999999999E-2</v>
      </c>
      <c r="C293" s="304">
        <v>2.4299999999999999E-2</v>
      </c>
      <c r="D293" s="304">
        <v>2.4299999999999999E-2</v>
      </c>
      <c r="E293" s="295">
        <v>1326115.3700000001</v>
      </c>
      <c r="F293" s="295">
        <v>1326115.3700000001</v>
      </c>
      <c r="G293" s="295">
        <v>1326115.3700000001</v>
      </c>
      <c r="H293" s="295">
        <v>1326115.3700000001</v>
      </c>
      <c r="I293" s="295">
        <v>1326115.3700000001</v>
      </c>
      <c r="J293" s="295">
        <v>1326115.3700000001</v>
      </c>
      <c r="K293" s="295">
        <v>1326115.3700000001</v>
      </c>
      <c r="L293" s="295">
        <v>1326115.3700000001</v>
      </c>
      <c r="M293" s="295">
        <v>1326115.3700000001</v>
      </c>
      <c r="N293" s="295">
        <v>1326115.3700000001</v>
      </c>
      <c r="O293" s="295">
        <v>1326115.3700000001</v>
      </c>
      <c r="P293" s="295">
        <v>1326115.3700000001</v>
      </c>
      <c r="Q293" s="295">
        <f t="shared" si="41"/>
        <v>15913384.440000005</v>
      </c>
      <c r="R293" s="295">
        <v>1326115.3700000001</v>
      </c>
      <c r="S293" s="295">
        <v>1326115.3700000001</v>
      </c>
      <c r="T293" s="295">
        <v>1326115.3700000001</v>
      </c>
      <c r="U293" s="295">
        <v>1326115.3700000001</v>
      </c>
      <c r="V293" s="295">
        <v>1326115.3700000001</v>
      </c>
      <c r="W293" s="295">
        <v>1326115.3700000001</v>
      </c>
      <c r="X293" s="295">
        <v>1326115.3700000001</v>
      </c>
      <c r="Y293" s="295">
        <v>1326115.3700000001</v>
      </c>
      <c r="Z293" s="295">
        <v>1326115.3700000001</v>
      </c>
      <c r="AA293" s="295">
        <v>1326115.3700000001</v>
      </c>
      <c r="AB293" s="295">
        <v>1326115.3700000001</v>
      </c>
      <c r="AC293" s="295">
        <v>1326115.3700000001</v>
      </c>
      <c r="AD293" s="295">
        <f t="shared" si="42"/>
        <v>15913384.440000005</v>
      </c>
      <c r="AF293" s="319">
        <v>2619.08</v>
      </c>
      <c r="AG293" s="319">
        <v>2619.08</v>
      </c>
      <c r="AH293" s="319">
        <v>2619.08</v>
      </c>
      <c r="AI293" s="319">
        <v>2619.08</v>
      </c>
      <c r="AJ293" s="319">
        <v>2619.08</v>
      </c>
      <c r="AK293" s="319">
        <v>2619.08</v>
      </c>
      <c r="AL293" s="319">
        <f t="shared" si="43"/>
        <v>2619.08</v>
      </c>
      <c r="AM293" s="319">
        <f t="shared" si="43"/>
        <v>2619.08</v>
      </c>
      <c r="AN293" s="319">
        <f t="shared" si="43"/>
        <v>2619.08</v>
      </c>
      <c r="AO293" s="319">
        <f t="shared" si="40"/>
        <v>2619.08</v>
      </c>
      <c r="AP293" s="319">
        <f t="shared" si="40"/>
        <v>2619.08</v>
      </c>
      <c r="AQ293" s="319">
        <f t="shared" si="40"/>
        <v>2619.08</v>
      </c>
      <c r="AR293" s="295">
        <f t="shared" si="44"/>
        <v>31428.960000000006</v>
      </c>
      <c r="AS293" s="319">
        <f t="shared" si="47"/>
        <v>2685.38</v>
      </c>
      <c r="AT293" s="319">
        <f t="shared" si="47"/>
        <v>2685.38</v>
      </c>
      <c r="AU293" s="319">
        <f t="shared" si="47"/>
        <v>2685.38</v>
      </c>
      <c r="AV293" s="319">
        <f t="shared" si="46"/>
        <v>2685.38</v>
      </c>
      <c r="AW293" s="319">
        <f t="shared" si="46"/>
        <v>2685.38</v>
      </c>
      <c r="AX293" s="319">
        <f t="shared" si="46"/>
        <v>2685.38</v>
      </c>
      <c r="AY293" s="319">
        <f t="shared" si="46"/>
        <v>2685.38</v>
      </c>
      <c r="AZ293" s="319">
        <f t="shared" si="46"/>
        <v>2685.38</v>
      </c>
      <c r="BA293" s="319">
        <f t="shared" si="46"/>
        <v>2685.38</v>
      </c>
      <c r="BB293" s="319">
        <f t="shared" si="39"/>
        <v>2685.38</v>
      </c>
      <c r="BC293" s="319">
        <f t="shared" si="39"/>
        <v>2685.38</v>
      </c>
      <c r="BD293" s="319">
        <f t="shared" si="39"/>
        <v>2685.38</v>
      </c>
      <c r="BE293" s="295">
        <f t="shared" si="45"/>
        <v>32224.560000000009</v>
      </c>
      <c r="BF293" s="319">
        <f>BE293</f>
        <v>32224.560000000009</v>
      </c>
    </row>
    <row r="294" spans="1:58" x14ac:dyDescent="0.3">
      <c r="A294" s="313" t="s">
        <v>692</v>
      </c>
      <c r="B294" s="304">
        <v>2.4500000000000001E-2</v>
      </c>
      <c r="C294" s="304">
        <v>1.7899999999999999E-2</v>
      </c>
      <c r="D294" s="304">
        <v>1.7899999999999999E-2</v>
      </c>
      <c r="E294" s="295">
        <v>295690179.19999999</v>
      </c>
      <c r="F294" s="295">
        <v>296066957.92000002</v>
      </c>
      <c r="G294" s="295">
        <v>296796193.60000002</v>
      </c>
      <c r="H294" s="295">
        <v>297586168.06</v>
      </c>
      <c r="I294" s="295">
        <v>297864375.18000001</v>
      </c>
      <c r="J294" s="295">
        <v>298350669.63999999</v>
      </c>
      <c r="K294" s="295">
        <v>299029814.89500004</v>
      </c>
      <c r="L294" s="295">
        <v>299814965.88999999</v>
      </c>
      <c r="M294" s="295">
        <v>300603515.52000004</v>
      </c>
      <c r="N294" s="295">
        <v>301354256.935</v>
      </c>
      <c r="O294" s="295">
        <v>301816872.97000003</v>
      </c>
      <c r="P294" s="295">
        <v>302239940.44999999</v>
      </c>
      <c r="Q294" s="295">
        <f t="shared" si="41"/>
        <v>3587213910.2599993</v>
      </c>
      <c r="R294" s="295">
        <v>305281159.80999988</v>
      </c>
      <c r="S294" s="295">
        <v>305893822.08999991</v>
      </c>
      <c r="T294" s="295">
        <v>306571548.32999992</v>
      </c>
      <c r="U294" s="295">
        <v>307411576.75999993</v>
      </c>
      <c r="V294" s="295">
        <v>308307774.99499995</v>
      </c>
      <c r="W294" s="295">
        <v>309141347.81999987</v>
      </c>
      <c r="X294" s="295">
        <v>309691110.31999993</v>
      </c>
      <c r="Y294" s="295">
        <v>310139258.31999987</v>
      </c>
      <c r="Z294" s="295">
        <v>310721316.21499991</v>
      </c>
      <c r="AA294" s="295">
        <v>311275617.4149999</v>
      </c>
      <c r="AB294" s="295">
        <v>311899525.11499995</v>
      </c>
      <c r="AC294" s="295">
        <v>312541754.10499996</v>
      </c>
      <c r="AD294" s="295">
        <f t="shared" si="42"/>
        <v>3708875811.2949986</v>
      </c>
      <c r="AF294" s="319">
        <v>603700.77999999991</v>
      </c>
      <c r="AG294" s="319">
        <v>604470.04</v>
      </c>
      <c r="AH294" s="319">
        <v>605958.8899999999</v>
      </c>
      <c r="AI294" s="319">
        <v>607571.75999999989</v>
      </c>
      <c r="AJ294" s="319">
        <v>608139.77</v>
      </c>
      <c r="AK294" s="319">
        <v>609132.61999999988</v>
      </c>
      <c r="AL294" s="319">
        <f t="shared" si="43"/>
        <v>610519.21</v>
      </c>
      <c r="AM294" s="319">
        <f t="shared" si="43"/>
        <v>612122.22</v>
      </c>
      <c r="AN294" s="319">
        <f t="shared" si="43"/>
        <v>613732.18000000005</v>
      </c>
      <c r="AO294" s="319">
        <f t="shared" si="40"/>
        <v>615264.93999999994</v>
      </c>
      <c r="AP294" s="319">
        <f t="shared" si="40"/>
        <v>616209.44999999995</v>
      </c>
      <c r="AQ294" s="319">
        <f t="shared" si="40"/>
        <v>617073.21</v>
      </c>
      <c r="AR294" s="295">
        <f t="shared" si="44"/>
        <v>7323895.0699999984</v>
      </c>
      <c r="AS294" s="319">
        <f t="shared" si="47"/>
        <v>455377.73</v>
      </c>
      <c r="AT294" s="319">
        <f t="shared" si="47"/>
        <v>456291.62</v>
      </c>
      <c r="AU294" s="319">
        <f t="shared" si="47"/>
        <v>457302.56</v>
      </c>
      <c r="AV294" s="319">
        <f t="shared" si="46"/>
        <v>458555.6</v>
      </c>
      <c r="AW294" s="319">
        <f t="shared" si="46"/>
        <v>459892.43</v>
      </c>
      <c r="AX294" s="319">
        <f t="shared" si="46"/>
        <v>461135.84</v>
      </c>
      <c r="AY294" s="319">
        <f t="shared" si="46"/>
        <v>461955.91</v>
      </c>
      <c r="AZ294" s="319">
        <f t="shared" si="46"/>
        <v>462624.39</v>
      </c>
      <c r="BA294" s="319">
        <f t="shared" si="46"/>
        <v>463492.63</v>
      </c>
      <c r="BB294" s="319">
        <f t="shared" si="39"/>
        <v>464319.46</v>
      </c>
      <c r="BC294" s="319">
        <f t="shared" si="39"/>
        <v>465250.12</v>
      </c>
      <c r="BD294" s="319">
        <f t="shared" si="39"/>
        <v>466208.12</v>
      </c>
      <c r="BE294" s="295">
        <f t="shared" si="45"/>
        <v>5532406.4100000001</v>
      </c>
    </row>
    <row r="295" spans="1:58" x14ac:dyDescent="0.3">
      <c r="A295" s="313" t="s">
        <v>693</v>
      </c>
      <c r="B295" s="304">
        <v>2.4500000000000001E-2</v>
      </c>
      <c r="C295" s="304">
        <v>1.7899999999999999E-2</v>
      </c>
      <c r="D295" s="304">
        <v>1.7899999999999999E-2</v>
      </c>
      <c r="E295" s="295">
        <v>3118.28</v>
      </c>
      <c r="F295" s="295">
        <v>3118.28</v>
      </c>
      <c r="G295" s="295">
        <v>3118.28</v>
      </c>
      <c r="H295" s="295">
        <v>3118.28</v>
      </c>
      <c r="I295" s="295">
        <v>3118.28</v>
      </c>
      <c r="J295" s="295">
        <v>3118.28</v>
      </c>
      <c r="K295" s="295">
        <v>3118.28</v>
      </c>
      <c r="L295" s="295">
        <v>3118.28</v>
      </c>
      <c r="M295" s="295">
        <v>3118.28</v>
      </c>
      <c r="N295" s="295">
        <v>3118.28</v>
      </c>
      <c r="O295" s="295">
        <v>3118.28</v>
      </c>
      <c r="P295" s="295">
        <v>3118.28</v>
      </c>
      <c r="Q295" s="295">
        <f t="shared" si="41"/>
        <v>37419.359999999993</v>
      </c>
      <c r="R295" s="295">
        <v>3118.28</v>
      </c>
      <c r="S295" s="295">
        <v>3118.28</v>
      </c>
      <c r="T295" s="295">
        <v>3118.28</v>
      </c>
      <c r="U295" s="295">
        <v>3118.28</v>
      </c>
      <c r="V295" s="295">
        <v>3118.28</v>
      </c>
      <c r="W295" s="295">
        <v>3118.28</v>
      </c>
      <c r="X295" s="295">
        <v>3118.28</v>
      </c>
      <c r="Y295" s="295">
        <v>3118.28</v>
      </c>
      <c r="Z295" s="295">
        <v>3118.28</v>
      </c>
      <c r="AA295" s="295">
        <v>3118.28</v>
      </c>
      <c r="AB295" s="295">
        <v>3118.28</v>
      </c>
      <c r="AC295" s="295">
        <v>3118.28</v>
      </c>
      <c r="AD295" s="295">
        <f t="shared" si="42"/>
        <v>37419.359999999993</v>
      </c>
      <c r="AF295" s="319">
        <v>6.36</v>
      </c>
      <c r="AG295" s="319">
        <v>6.36</v>
      </c>
      <c r="AH295" s="319">
        <v>6.36</v>
      </c>
      <c r="AI295" s="319">
        <v>6.36</v>
      </c>
      <c r="AJ295" s="319">
        <v>6.36</v>
      </c>
      <c r="AK295" s="319">
        <v>6.36</v>
      </c>
      <c r="AL295" s="319">
        <f t="shared" si="43"/>
        <v>6.37</v>
      </c>
      <c r="AM295" s="319">
        <f t="shared" si="43"/>
        <v>6.37</v>
      </c>
      <c r="AN295" s="319">
        <f t="shared" si="43"/>
        <v>6.37</v>
      </c>
      <c r="AO295" s="319">
        <f t="shared" si="40"/>
        <v>6.37</v>
      </c>
      <c r="AP295" s="319">
        <f t="shared" si="40"/>
        <v>6.37</v>
      </c>
      <c r="AQ295" s="319">
        <f t="shared" si="40"/>
        <v>6.37</v>
      </c>
      <c r="AR295" s="295">
        <f t="shared" si="44"/>
        <v>76.38</v>
      </c>
      <c r="AS295" s="319">
        <f t="shared" si="47"/>
        <v>4.6500000000000004</v>
      </c>
      <c r="AT295" s="319">
        <f t="shared" si="47"/>
        <v>4.6500000000000004</v>
      </c>
      <c r="AU295" s="319">
        <f t="shared" si="47"/>
        <v>4.6500000000000004</v>
      </c>
      <c r="AV295" s="319">
        <f t="shared" si="46"/>
        <v>4.6500000000000004</v>
      </c>
      <c r="AW295" s="319">
        <f t="shared" si="46"/>
        <v>4.6500000000000004</v>
      </c>
      <c r="AX295" s="319">
        <f t="shared" si="46"/>
        <v>4.6500000000000004</v>
      </c>
      <c r="AY295" s="319">
        <f t="shared" si="46"/>
        <v>4.6500000000000004</v>
      </c>
      <c r="AZ295" s="319">
        <f t="shared" si="46"/>
        <v>4.6500000000000004</v>
      </c>
      <c r="BA295" s="319">
        <f t="shared" si="46"/>
        <v>4.6500000000000004</v>
      </c>
      <c r="BB295" s="319">
        <f t="shared" si="39"/>
        <v>4.6500000000000004</v>
      </c>
      <c r="BC295" s="319">
        <f t="shared" si="39"/>
        <v>4.6500000000000004</v>
      </c>
      <c r="BD295" s="319">
        <f t="shared" si="39"/>
        <v>4.6500000000000004</v>
      </c>
      <c r="BE295" s="295">
        <f t="shared" si="45"/>
        <v>55.79999999999999</v>
      </c>
    </row>
    <row r="296" spans="1:58" x14ac:dyDescent="0.3">
      <c r="A296" s="313" t="s">
        <v>694</v>
      </c>
      <c r="B296" s="304">
        <v>2.4500000000000001E-2</v>
      </c>
      <c r="C296" s="304">
        <v>1.7899999999999999E-2</v>
      </c>
      <c r="D296" s="304">
        <v>1.7899999999999999E-2</v>
      </c>
      <c r="E296" s="295">
        <v>13334888.539999999</v>
      </c>
      <c r="F296" s="295">
        <v>13334888.539999999</v>
      </c>
      <c r="G296" s="295">
        <v>13032051.98</v>
      </c>
      <c r="H296" s="295">
        <v>12729215.41</v>
      </c>
      <c r="I296" s="295">
        <v>12729215.41</v>
      </c>
      <c r="J296" s="295">
        <v>12726182.039999999</v>
      </c>
      <c r="K296" s="295">
        <v>12723148.67</v>
      </c>
      <c r="L296" s="295">
        <v>12723148.67</v>
      </c>
      <c r="M296" s="295">
        <v>12723148.67</v>
      </c>
      <c r="N296" s="295">
        <v>12723148.67</v>
      </c>
      <c r="O296" s="295">
        <v>12723148.67</v>
      </c>
      <c r="P296" s="295">
        <v>12723148.67</v>
      </c>
      <c r="Q296" s="295">
        <f t="shared" si="41"/>
        <v>154225333.93999997</v>
      </c>
      <c r="R296" s="295">
        <v>12723148.67</v>
      </c>
      <c r="S296" s="295">
        <v>12723148.67</v>
      </c>
      <c r="T296" s="295">
        <v>12723148.67</v>
      </c>
      <c r="U296" s="295">
        <v>12723148.67</v>
      </c>
      <c r="V296" s="295">
        <v>12723148.67</v>
      </c>
      <c r="W296" s="295">
        <v>12723148.67</v>
      </c>
      <c r="X296" s="295">
        <v>12723148.67</v>
      </c>
      <c r="Y296" s="295">
        <v>12723148.67</v>
      </c>
      <c r="Z296" s="295">
        <v>12723148.67</v>
      </c>
      <c r="AA296" s="295">
        <v>12723148.67</v>
      </c>
      <c r="AB296" s="295">
        <v>12723148.67</v>
      </c>
      <c r="AC296" s="295">
        <v>12723148.67</v>
      </c>
      <c r="AD296" s="295">
        <f t="shared" si="42"/>
        <v>152677784.03999999</v>
      </c>
      <c r="AF296" s="319">
        <v>27225.399999999998</v>
      </c>
      <c r="AG296" s="319">
        <v>27225.399999999998</v>
      </c>
      <c r="AH296" s="319">
        <v>26607.11</v>
      </c>
      <c r="AI296" s="319">
        <v>25988.82</v>
      </c>
      <c r="AJ296" s="319">
        <v>25988.82</v>
      </c>
      <c r="AK296" s="319">
        <v>25982.62</v>
      </c>
      <c r="AL296" s="319">
        <f t="shared" si="43"/>
        <v>25976.43</v>
      </c>
      <c r="AM296" s="319">
        <f t="shared" si="43"/>
        <v>25976.43</v>
      </c>
      <c r="AN296" s="319">
        <f t="shared" si="43"/>
        <v>25976.43</v>
      </c>
      <c r="AO296" s="319">
        <f t="shared" si="40"/>
        <v>25976.43</v>
      </c>
      <c r="AP296" s="319">
        <f t="shared" si="40"/>
        <v>25976.43</v>
      </c>
      <c r="AQ296" s="319">
        <f t="shared" si="40"/>
        <v>25976.43</v>
      </c>
      <c r="AR296" s="295">
        <f t="shared" si="44"/>
        <v>314876.75</v>
      </c>
      <c r="AS296" s="319">
        <f t="shared" si="47"/>
        <v>18978.7</v>
      </c>
      <c r="AT296" s="319">
        <f t="shared" si="47"/>
        <v>18978.7</v>
      </c>
      <c r="AU296" s="319">
        <f t="shared" si="47"/>
        <v>18978.7</v>
      </c>
      <c r="AV296" s="319">
        <f t="shared" si="46"/>
        <v>18978.7</v>
      </c>
      <c r="AW296" s="319">
        <f t="shared" si="46"/>
        <v>18978.7</v>
      </c>
      <c r="AX296" s="319">
        <f t="shared" si="46"/>
        <v>18978.7</v>
      </c>
      <c r="AY296" s="319">
        <f t="shared" si="46"/>
        <v>18978.7</v>
      </c>
      <c r="AZ296" s="319">
        <f t="shared" si="46"/>
        <v>18978.7</v>
      </c>
      <c r="BA296" s="319">
        <f t="shared" si="46"/>
        <v>18978.7</v>
      </c>
      <c r="BB296" s="319">
        <f t="shared" si="39"/>
        <v>18978.7</v>
      </c>
      <c r="BC296" s="319">
        <f t="shared" si="39"/>
        <v>18978.7</v>
      </c>
      <c r="BD296" s="319">
        <f t="shared" si="39"/>
        <v>18978.7</v>
      </c>
      <c r="BE296" s="295">
        <f t="shared" si="45"/>
        <v>227744.40000000005</v>
      </c>
    </row>
    <row r="297" spans="1:58" x14ac:dyDescent="0.3">
      <c r="A297" s="313" t="s">
        <v>695</v>
      </c>
      <c r="B297" s="304">
        <v>2.0299999999999999E-2</v>
      </c>
      <c r="C297" s="304">
        <v>1.6299999999999999E-2</v>
      </c>
      <c r="D297" s="304">
        <v>1.6299999999999999E-2</v>
      </c>
      <c r="E297" s="295">
        <v>89733863.489999995</v>
      </c>
      <c r="F297" s="295">
        <v>89761151.349999994</v>
      </c>
      <c r="G297" s="295">
        <v>89803092.689999998</v>
      </c>
      <c r="H297" s="295">
        <v>89817746.180000007</v>
      </c>
      <c r="I297" s="295">
        <v>89831576.25</v>
      </c>
      <c r="J297" s="295">
        <v>93585175.099999994</v>
      </c>
      <c r="K297" s="295">
        <v>97293760.290000007</v>
      </c>
      <c r="L297" s="295">
        <v>97262576.700000003</v>
      </c>
      <c r="M297" s="295">
        <v>97262576.700000003</v>
      </c>
      <c r="N297" s="295">
        <v>97262576.700000003</v>
      </c>
      <c r="O297" s="295">
        <v>97262576.700000003</v>
      </c>
      <c r="P297" s="295">
        <v>97262576.700000003</v>
      </c>
      <c r="Q297" s="295">
        <f t="shared" si="41"/>
        <v>1126139248.8500001</v>
      </c>
      <c r="R297" s="295">
        <v>97262576.700000003</v>
      </c>
      <c r="S297" s="295">
        <v>97262576.700000003</v>
      </c>
      <c r="T297" s="295">
        <v>97262576.700000003</v>
      </c>
      <c r="U297" s="295">
        <v>97262576.700000003</v>
      </c>
      <c r="V297" s="295">
        <v>97262576.700000003</v>
      </c>
      <c r="W297" s="295">
        <v>97262576.700000003</v>
      </c>
      <c r="X297" s="295">
        <v>97262576.700000003</v>
      </c>
      <c r="Y297" s="295">
        <v>97262576.700000003</v>
      </c>
      <c r="Z297" s="295">
        <v>97262576.700000003</v>
      </c>
      <c r="AA297" s="295">
        <v>97262576.700000003</v>
      </c>
      <c r="AB297" s="295">
        <v>97262576.700000003</v>
      </c>
      <c r="AC297" s="295">
        <v>97262576.700000003</v>
      </c>
      <c r="AD297" s="295">
        <f t="shared" si="42"/>
        <v>1167150920.4000003</v>
      </c>
      <c r="AF297" s="319">
        <v>151799.78</v>
      </c>
      <c r="AG297" s="319">
        <v>151845.95000000001</v>
      </c>
      <c r="AH297" s="319">
        <v>151916.9</v>
      </c>
      <c r="AI297" s="319">
        <v>151941.69</v>
      </c>
      <c r="AJ297" s="319">
        <v>151965.08000000002</v>
      </c>
      <c r="AK297" s="319">
        <v>158314.91999999998</v>
      </c>
      <c r="AL297" s="319">
        <f t="shared" si="43"/>
        <v>164588.60999999999</v>
      </c>
      <c r="AM297" s="319">
        <f t="shared" si="43"/>
        <v>164535.85999999999</v>
      </c>
      <c r="AN297" s="319">
        <f t="shared" si="43"/>
        <v>164535.85999999999</v>
      </c>
      <c r="AO297" s="319">
        <f t="shared" si="40"/>
        <v>164535.85999999999</v>
      </c>
      <c r="AP297" s="319">
        <f t="shared" si="40"/>
        <v>164535.85999999999</v>
      </c>
      <c r="AQ297" s="319">
        <f t="shared" si="40"/>
        <v>164535.85999999999</v>
      </c>
      <c r="AR297" s="295">
        <f t="shared" si="44"/>
        <v>1905052.2299999995</v>
      </c>
      <c r="AS297" s="319">
        <f t="shared" si="47"/>
        <v>132115</v>
      </c>
      <c r="AT297" s="319">
        <f t="shared" si="47"/>
        <v>132115</v>
      </c>
      <c r="AU297" s="319">
        <f t="shared" si="47"/>
        <v>132115</v>
      </c>
      <c r="AV297" s="319">
        <f t="shared" si="46"/>
        <v>132115</v>
      </c>
      <c r="AW297" s="319">
        <f t="shared" si="46"/>
        <v>132115</v>
      </c>
      <c r="AX297" s="319">
        <f t="shared" si="46"/>
        <v>132115</v>
      </c>
      <c r="AY297" s="319">
        <f t="shared" si="46"/>
        <v>132115</v>
      </c>
      <c r="AZ297" s="319">
        <f t="shared" si="46"/>
        <v>132115</v>
      </c>
      <c r="BA297" s="319">
        <f t="shared" si="46"/>
        <v>132115</v>
      </c>
      <c r="BB297" s="319">
        <f t="shared" si="39"/>
        <v>132115</v>
      </c>
      <c r="BC297" s="319">
        <f t="shared" si="39"/>
        <v>132115</v>
      </c>
      <c r="BD297" s="319">
        <f t="shared" si="39"/>
        <v>132115</v>
      </c>
      <c r="BE297" s="295">
        <f t="shared" si="45"/>
        <v>1585380</v>
      </c>
    </row>
    <row r="298" spans="1:58" x14ac:dyDescent="0.3">
      <c r="A298" s="313" t="s">
        <v>696</v>
      </c>
      <c r="B298" s="304">
        <v>2.0299999999999999E-2</v>
      </c>
      <c r="C298" s="304">
        <v>1.6299999999999999E-2</v>
      </c>
      <c r="D298" s="304">
        <v>1.6299999999999999E-2</v>
      </c>
      <c r="E298" s="295">
        <v>254.62</v>
      </c>
      <c r="F298" s="295">
        <v>254.62</v>
      </c>
      <c r="G298" s="295">
        <v>254.62</v>
      </c>
      <c r="H298" s="295">
        <v>254.62</v>
      </c>
      <c r="I298" s="295">
        <v>254.62</v>
      </c>
      <c r="J298" s="295">
        <v>254.62</v>
      </c>
      <c r="K298" s="295">
        <v>254.62</v>
      </c>
      <c r="L298" s="295">
        <v>254.62</v>
      </c>
      <c r="M298" s="295">
        <v>254.62</v>
      </c>
      <c r="N298" s="295">
        <v>254.62</v>
      </c>
      <c r="O298" s="295">
        <v>254.62</v>
      </c>
      <c r="P298" s="295">
        <v>254.62</v>
      </c>
      <c r="Q298" s="295">
        <f t="shared" si="41"/>
        <v>3055.4399999999991</v>
      </c>
      <c r="R298" s="295">
        <v>254.62</v>
      </c>
      <c r="S298" s="295">
        <v>254.62</v>
      </c>
      <c r="T298" s="295">
        <v>254.62</v>
      </c>
      <c r="U298" s="295">
        <v>254.62</v>
      </c>
      <c r="V298" s="295">
        <v>254.62</v>
      </c>
      <c r="W298" s="295">
        <v>254.62</v>
      </c>
      <c r="X298" s="295">
        <v>254.62</v>
      </c>
      <c r="Y298" s="295">
        <v>254.62</v>
      </c>
      <c r="Z298" s="295">
        <v>254.62</v>
      </c>
      <c r="AA298" s="295">
        <v>254.62</v>
      </c>
      <c r="AB298" s="295">
        <v>254.62</v>
      </c>
      <c r="AC298" s="295">
        <v>254.62</v>
      </c>
      <c r="AD298" s="295">
        <f t="shared" si="42"/>
        <v>3055.4399999999991</v>
      </c>
      <c r="AF298" s="319">
        <v>0.43000000000000005</v>
      </c>
      <c r="AG298" s="319">
        <v>0.43000000000000005</v>
      </c>
      <c r="AH298" s="319">
        <v>0.43000000000000005</v>
      </c>
      <c r="AI298" s="319">
        <v>0.43000000000000005</v>
      </c>
      <c r="AJ298" s="319">
        <v>0.43000000000000005</v>
      </c>
      <c r="AK298" s="319">
        <v>0.43000000000000005</v>
      </c>
      <c r="AL298" s="319">
        <f t="shared" si="43"/>
        <v>0.43</v>
      </c>
      <c r="AM298" s="319">
        <f t="shared" si="43"/>
        <v>0.43</v>
      </c>
      <c r="AN298" s="319">
        <f t="shared" si="43"/>
        <v>0.43</v>
      </c>
      <c r="AO298" s="319">
        <f t="shared" si="40"/>
        <v>0.43</v>
      </c>
      <c r="AP298" s="319">
        <f t="shared" si="40"/>
        <v>0.43</v>
      </c>
      <c r="AQ298" s="319">
        <f t="shared" si="40"/>
        <v>0.43</v>
      </c>
      <c r="AR298" s="295">
        <f t="shared" si="44"/>
        <v>5.16</v>
      </c>
      <c r="AS298" s="319">
        <f t="shared" si="47"/>
        <v>0.35</v>
      </c>
      <c r="AT298" s="319">
        <f t="shared" si="47"/>
        <v>0.35</v>
      </c>
      <c r="AU298" s="319">
        <f t="shared" si="47"/>
        <v>0.35</v>
      </c>
      <c r="AV298" s="319">
        <f t="shared" si="46"/>
        <v>0.35</v>
      </c>
      <c r="AW298" s="319">
        <f t="shared" si="46"/>
        <v>0.35</v>
      </c>
      <c r="AX298" s="319">
        <f t="shared" si="46"/>
        <v>0.35</v>
      </c>
      <c r="AY298" s="319">
        <f t="shared" si="46"/>
        <v>0.35</v>
      </c>
      <c r="AZ298" s="319">
        <f t="shared" si="46"/>
        <v>0.35</v>
      </c>
      <c r="BA298" s="319">
        <f t="shared" si="46"/>
        <v>0.35</v>
      </c>
      <c r="BB298" s="319">
        <f t="shared" si="39"/>
        <v>0.35</v>
      </c>
      <c r="BC298" s="319">
        <f t="shared" si="39"/>
        <v>0.35</v>
      </c>
      <c r="BD298" s="319">
        <f t="shared" si="39"/>
        <v>0.35</v>
      </c>
      <c r="BE298" s="295">
        <f t="shared" si="45"/>
        <v>4.2</v>
      </c>
    </row>
    <row r="299" spans="1:58" x14ac:dyDescent="0.3">
      <c r="A299" s="313" t="s">
        <v>697</v>
      </c>
      <c r="B299" s="304">
        <v>2.0299999999999999E-2</v>
      </c>
      <c r="C299" s="304">
        <v>1.6299999999999999E-2</v>
      </c>
      <c r="D299" s="304">
        <v>1.6299999999999999E-2</v>
      </c>
      <c r="E299" s="295">
        <v>5218706.42</v>
      </c>
      <c r="F299" s="295">
        <v>5218706.42</v>
      </c>
      <c r="G299" s="295">
        <v>5218706.42</v>
      </c>
      <c r="H299" s="295">
        <v>5218706.42</v>
      </c>
      <c r="I299" s="295">
        <v>5218706.42</v>
      </c>
      <c r="J299" s="295">
        <v>5358846.92</v>
      </c>
      <c r="K299" s="295">
        <v>5498987.4099999992</v>
      </c>
      <c r="L299" s="295">
        <v>5498987.4099999992</v>
      </c>
      <c r="M299" s="295">
        <v>5498987.4099999992</v>
      </c>
      <c r="N299" s="295">
        <v>5498987.4099999992</v>
      </c>
      <c r="O299" s="295">
        <v>5498987.4099999992</v>
      </c>
      <c r="P299" s="295">
        <v>5498987.4099999992</v>
      </c>
      <c r="Q299" s="295">
        <f t="shared" si="41"/>
        <v>64446303.479999982</v>
      </c>
      <c r="R299" s="295">
        <v>5498987.4099999992</v>
      </c>
      <c r="S299" s="295">
        <v>5498987.4099999992</v>
      </c>
      <c r="T299" s="295">
        <v>5498987.4099999992</v>
      </c>
      <c r="U299" s="295">
        <v>5498987.4099999992</v>
      </c>
      <c r="V299" s="295">
        <v>5498987.4099999992</v>
      </c>
      <c r="W299" s="295">
        <v>5498987.4099999992</v>
      </c>
      <c r="X299" s="295">
        <v>5498987.4099999992</v>
      </c>
      <c r="Y299" s="295">
        <v>5498987.4099999992</v>
      </c>
      <c r="Z299" s="295">
        <v>5498987.4099999992</v>
      </c>
      <c r="AA299" s="295">
        <v>5498987.4099999992</v>
      </c>
      <c r="AB299" s="295">
        <v>5498987.4099999992</v>
      </c>
      <c r="AC299" s="295">
        <v>5498987.4099999992</v>
      </c>
      <c r="AD299" s="295">
        <f t="shared" si="42"/>
        <v>65987848.919999979</v>
      </c>
      <c r="AF299" s="319">
        <v>8828.31</v>
      </c>
      <c r="AG299" s="319">
        <v>8828.31</v>
      </c>
      <c r="AH299" s="319">
        <v>8828.31</v>
      </c>
      <c r="AI299" s="319">
        <v>8828.31</v>
      </c>
      <c r="AJ299" s="319">
        <v>8828.31</v>
      </c>
      <c r="AK299" s="319">
        <v>9065.380000000001</v>
      </c>
      <c r="AL299" s="319">
        <f t="shared" si="43"/>
        <v>9302.4500000000007</v>
      </c>
      <c r="AM299" s="319">
        <f t="shared" si="43"/>
        <v>9302.4500000000007</v>
      </c>
      <c r="AN299" s="319">
        <f t="shared" si="43"/>
        <v>9302.4500000000007</v>
      </c>
      <c r="AO299" s="319">
        <f t="shared" si="40"/>
        <v>9302.4500000000007</v>
      </c>
      <c r="AP299" s="319">
        <f t="shared" si="40"/>
        <v>9302.4500000000007</v>
      </c>
      <c r="AQ299" s="319">
        <f t="shared" si="40"/>
        <v>9302.4500000000007</v>
      </c>
      <c r="AR299" s="295">
        <f t="shared" si="44"/>
        <v>109021.62999999998</v>
      </c>
      <c r="AS299" s="319">
        <f t="shared" si="47"/>
        <v>7469.46</v>
      </c>
      <c r="AT299" s="319">
        <f t="shared" si="47"/>
        <v>7469.46</v>
      </c>
      <c r="AU299" s="319">
        <f t="shared" si="47"/>
        <v>7469.46</v>
      </c>
      <c r="AV299" s="319">
        <f t="shared" si="46"/>
        <v>7469.46</v>
      </c>
      <c r="AW299" s="319">
        <f t="shared" si="46"/>
        <v>7469.46</v>
      </c>
      <c r="AX299" s="319">
        <f t="shared" si="46"/>
        <v>7469.46</v>
      </c>
      <c r="AY299" s="319">
        <f t="shared" si="46"/>
        <v>7469.46</v>
      </c>
      <c r="AZ299" s="319">
        <f t="shared" si="46"/>
        <v>7469.46</v>
      </c>
      <c r="BA299" s="319">
        <f t="shared" si="46"/>
        <v>7469.46</v>
      </c>
      <c r="BB299" s="319">
        <f t="shared" si="39"/>
        <v>7469.46</v>
      </c>
      <c r="BC299" s="319">
        <f t="shared" si="39"/>
        <v>7469.46</v>
      </c>
      <c r="BD299" s="319">
        <f t="shared" si="39"/>
        <v>7469.46</v>
      </c>
      <c r="BE299" s="295">
        <f t="shared" si="45"/>
        <v>89633.520000000019</v>
      </c>
    </row>
    <row r="300" spans="1:58" x14ac:dyDescent="0.3">
      <c r="A300" s="313" t="s">
        <v>698</v>
      </c>
      <c r="B300" s="304">
        <v>2.29E-2</v>
      </c>
      <c r="C300" s="304">
        <v>4.2900000000000001E-2</v>
      </c>
      <c r="D300" s="304">
        <v>4.2900000000000001E-2</v>
      </c>
      <c r="E300" s="295">
        <v>72897423.409999996</v>
      </c>
      <c r="F300" s="295">
        <v>73126379.609999999</v>
      </c>
      <c r="G300" s="295">
        <v>73267524.280000001</v>
      </c>
      <c r="H300" s="295">
        <v>73374502.349999994</v>
      </c>
      <c r="I300" s="295">
        <v>73445323.840000004</v>
      </c>
      <c r="J300" s="295">
        <v>73603311.840000004</v>
      </c>
      <c r="K300" s="295">
        <v>73819759.585000008</v>
      </c>
      <c r="L300" s="295">
        <v>73988394.25</v>
      </c>
      <c r="M300" s="295">
        <v>74129868.75</v>
      </c>
      <c r="N300" s="295">
        <v>74195592.25</v>
      </c>
      <c r="O300" s="295">
        <v>74229092.409999996</v>
      </c>
      <c r="P300" s="295">
        <v>74379918.11999999</v>
      </c>
      <c r="Q300" s="295">
        <f t="shared" si="41"/>
        <v>884457090.69500005</v>
      </c>
      <c r="R300" s="295">
        <f>74972926.75-R301</f>
        <v>11786260.300000004</v>
      </c>
      <c r="S300" s="295">
        <v>11882254.044999998</v>
      </c>
      <c r="T300" s="295">
        <v>11972037.579999998</v>
      </c>
      <c r="U300" s="295">
        <v>12031378.054999998</v>
      </c>
      <c r="V300" s="295">
        <v>12087177.094999997</v>
      </c>
      <c r="W300" s="295">
        <v>12123771.159999998</v>
      </c>
      <c r="X300" s="295">
        <v>12134196.409999998</v>
      </c>
      <c r="Y300" s="295">
        <v>12163732.909999998</v>
      </c>
      <c r="Z300" s="295">
        <v>12194719.904999997</v>
      </c>
      <c r="AA300" s="295">
        <v>12205305.399999999</v>
      </c>
      <c r="AB300" s="295">
        <v>12222941.024999999</v>
      </c>
      <c r="AC300" s="295">
        <v>12267021.854999999</v>
      </c>
      <c r="AD300" s="295">
        <f t="shared" si="42"/>
        <v>145070795.73999998</v>
      </c>
      <c r="AF300" s="319">
        <v>139112.57999999999</v>
      </c>
      <c r="AG300" s="319">
        <v>139549.51</v>
      </c>
      <c r="AH300" s="319">
        <v>139818.85999999999</v>
      </c>
      <c r="AI300" s="319">
        <v>140023.01</v>
      </c>
      <c r="AJ300" s="319">
        <v>140158.16</v>
      </c>
      <c r="AK300" s="319">
        <v>140459.65</v>
      </c>
      <c r="AL300" s="319">
        <f t="shared" si="43"/>
        <v>140872.71</v>
      </c>
      <c r="AM300" s="319">
        <f t="shared" si="43"/>
        <v>141194.51999999999</v>
      </c>
      <c r="AN300" s="319">
        <f t="shared" si="43"/>
        <v>141464.5</v>
      </c>
      <c r="AO300" s="319">
        <f t="shared" si="40"/>
        <v>141589.92000000001</v>
      </c>
      <c r="AP300" s="319">
        <f t="shared" si="40"/>
        <v>141653.85</v>
      </c>
      <c r="AQ300" s="319">
        <f t="shared" si="40"/>
        <v>141941.68</v>
      </c>
      <c r="AR300" s="295">
        <f t="shared" si="44"/>
        <v>1687838.95</v>
      </c>
      <c r="AS300" s="319">
        <f t="shared" si="47"/>
        <v>42135.88</v>
      </c>
      <c r="AT300" s="319">
        <f t="shared" si="47"/>
        <v>42479.06</v>
      </c>
      <c r="AU300" s="319">
        <f t="shared" si="47"/>
        <v>42800.03</v>
      </c>
      <c r="AV300" s="319">
        <f t="shared" si="46"/>
        <v>43012.18</v>
      </c>
      <c r="AW300" s="319">
        <f t="shared" si="46"/>
        <v>43211.66</v>
      </c>
      <c r="AX300" s="319">
        <f t="shared" si="46"/>
        <v>43342.48</v>
      </c>
      <c r="AY300" s="319">
        <f t="shared" si="46"/>
        <v>43379.75</v>
      </c>
      <c r="AZ300" s="319">
        <f t="shared" si="46"/>
        <v>43485.35</v>
      </c>
      <c r="BA300" s="319">
        <f t="shared" si="46"/>
        <v>43596.12</v>
      </c>
      <c r="BB300" s="319">
        <f t="shared" si="39"/>
        <v>43633.97</v>
      </c>
      <c r="BC300" s="319">
        <f t="shared" si="39"/>
        <v>43697.01</v>
      </c>
      <c r="BD300" s="319">
        <f t="shared" si="39"/>
        <v>43854.6</v>
      </c>
      <c r="BE300" s="295">
        <f t="shared" si="45"/>
        <v>518628.08999999997</v>
      </c>
    </row>
    <row r="301" spans="1:58" x14ac:dyDescent="0.3">
      <c r="A301" s="313" t="s">
        <v>699</v>
      </c>
      <c r="B301" s="304">
        <v>2.29E-2</v>
      </c>
      <c r="C301" s="304">
        <v>3.5099999999999999E-2</v>
      </c>
      <c r="D301" s="304">
        <v>3.5099999999999999E-2</v>
      </c>
      <c r="E301" s="295">
        <v>0</v>
      </c>
      <c r="F301" s="295">
        <v>0</v>
      </c>
      <c r="G301" s="295">
        <v>0</v>
      </c>
      <c r="H301" s="295">
        <v>0</v>
      </c>
      <c r="I301" s="295">
        <v>0</v>
      </c>
      <c r="J301" s="295">
        <v>0</v>
      </c>
      <c r="K301" s="295">
        <v>0</v>
      </c>
      <c r="L301" s="295">
        <v>0</v>
      </c>
      <c r="M301" s="295">
        <v>0</v>
      </c>
      <c r="N301" s="295">
        <v>0</v>
      </c>
      <c r="O301" s="295">
        <v>0</v>
      </c>
      <c r="P301" s="295">
        <v>0</v>
      </c>
      <c r="Q301" s="295">
        <f t="shared" si="41"/>
        <v>0</v>
      </c>
      <c r="R301" s="295">
        <v>63186666.449999996</v>
      </c>
      <c r="S301" s="295">
        <v>63186666.449999996</v>
      </c>
      <c r="T301" s="295">
        <v>63186666.449999996</v>
      </c>
      <c r="U301" s="295">
        <v>63186666.449999996</v>
      </c>
      <c r="V301" s="295">
        <v>63186666.449999996</v>
      </c>
      <c r="W301" s="295">
        <v>63186666.449999996</v>
      </c>
      <c r="X301" s="295">
        <v>62221304.889999993</v>
      </c>
      <c r="Y301" s="295">
        <v>60345261.725000001</v>
      </c>
      <c r="Z301" s="295">
        <v>58649730.799999997</v>
      </c>
      <c r="AA301" s="295">
        <v>55918310.239999995</v>
      </c>
      <c r="AB301" s="295">
        <v>52167840.270000003</v>
      </c>
      <c r="AC301" s="295">
        <v>48196600.170000002</v>
      </c>
      <c r="AD301" s="295">
        <f t="shared" si="42"/>
        <v>716619046.79499996</v>
      </c>
      <c r="AF301" s="319">
        <v>0</v>
      </c>
      <c r="AG301" s="319">
        <v>0</v>
      </c>
      <c r="AH301" s="319">
        <v>0</v>
      </c>
      <c r="AI301" s="319">
        <v>0</v>
      </c>
      <c r="AJ301" s="319">
        <v>0</v>
      </c>
      <c r="AK301" s="319">
        <v>0</v>
      </c>
      <c r="AL301" s="319">
        <f t="shared" si="43"/>
        <v>0</v>
      </c>
      <c r="AM301" s="319">
        <f t="shared" si="43"/>
        <v>0</v>
      </c>
      <c r="AN301" s="319">
        <f t="shared" si="43"/>
        <v>0</v>
      </c>
      <c r="AO301" s="319">
        <f t="shared" si="40"/>
        <v>0</v>
      </c>
      <c r="AP301" s="319">
        <f t="shared" si="40"/>
        <v>0</v>
      </c>
      <c r="AQ301" s="319">
        <f t="shared" si="40"/>
        <v>0</v>
      </c>
      <c r="AR301" s="295">
        <f t="shared" si="44"/>
        <v>0</v>
      </c>
      <c r="AS301" s="319">
        <f t="shared" si="47"/>
        <v>184821</v>
      </c>
      <c r="AT301" s="319">
        <f t="shared" si="47"/>
        <v>184821</v>
      </c>
      <c r="AU301" s="319">
        <f t="shared" si="47"/>
        <v>184821</v>
      </c>
      <c r="AV301" s="319">
        <f t="shared" si="46"/>
        <v>184821</v>
      </c>
      <c r="AW301" s="319">
        <f t="shared" si="46"/>
        <v>184821</v>
      </c>
      <c r="AX301" s="319">
        <f t="shared" si="46"/>
        <v>184821</v>
      </c>
      <c r="AY301" s="319">
        <f t="shared" si="46"/>
        <v>181997.32</v>
      </c>
      <c r="AZ301" s="319">
        <f t="shared" si="46"/>
        <v>176509.89</v>
      </c>
      <c r="BA301" s="319">
        <f t="shared" si="46"/>
        <v>171550.46</v>
      </c>
      <c r="BB301" s="319">
        <f t="shared" si="39"/>
        <v>163561.06</v>
      </c>
      <c r="BC301" s="319">
        <f t="shared" si="39"/>
        <v>152590.93</v>
      </c>
      <c r="BD301" s="319">
        <f t="shared" si="39"/>
        <v>140975.06</v>
      </c>
      <c r="BE301" s="295">
        <f t="shared" si="45"/>
        <v>2096110.72</v>
      </c>
    </row>
    <row r="302" spans="1:58" x14ac:dyDescent="0.3">
      <c r="A302" s="313" t="s">
        <v>700</v>
      </c>
      <c r="B302" s="304">
        <v>2.29E-2</v>
      </c>
      <c r="C302" s="304">
        <v>4.2900000000000001E-2</v>
      </c>
      <c r="D302" s="304">
        <v>4.2900000000000001E-2</v>
      </c>
      <c r="E302" s="295">
        <v>4199.21</v>
      </c>
      <c r="F302" s="295">
        <v>4199.21</v>
      </c>
      <c r="G302" s="295">
        <v>4199.21</v>
      </c>
      <c r="H302" s="295">
        <v>4199.21</v>
      </c>
      <c r="I302" s="295">
        <v>4199.21</v>
      </c>
      <c r="J302" s="295">
        <v>4199.21</v>
      </c>
      <c r="K302" s="295">
        <v>4199.21</v>
      </c>
      <c r="L302" s="295">
        <v>4199.21</v>
      </c>
      <c r="M302" s="295">
        <v>4199.21</v>
      </c>
      <c r="N302" s="295">
        <v>4199.21</v>
      </c>
      <c r="O302" s="295">
        <v>4199.21</v>
      </c>
      <c r="P302" s="295">
        <v>4199.21</v>
      </c>
      <c r="Q302" s="295">
        <f t="shared" si="41"/>
        <v>50390.52</v>
      </c>
      <c r="R302" s="295">
        <f>4199.21-R303</f>
        <v>3898.61</v>
      </c>
      <c r="S302" s="295">
        <v>3898.61</v>
      </c>
      <c r="T302" s="295">
        <v>3898.61</v>
      </c>
      <c r="U302" s="295">
        <v>3898.61</v>
      </c>
      <c r="V302" s="295">
        <v>3898.61</v>
      </c>
      <c r="W302" s="295">
        <v>3898.61</v>
      </c>
      <c r="X302" s="295">
        <v>3898.61</v>
      </c>
      <c r="Y302" s="295">
        <v>3898.61</v>
      </c>
      <c r="Z302" s="295">
        <v>3898.61</v>
      </c>
      <c r="AA302" s="295">
        <v>3898.61</v>
      </c>
      <c r="AB302" s="295">
        <v>3898.61</v>
      </c>
      <c r="AC302" s="295">
        <v>3898.61</v>
      </c>
      <c r="AD302" s="295">
        <f t="shared" si="42"/>
        <v>46783.32</v>
      </c>
      <c r="AF302" s="319">
        <v>8.01</v>
      </c>
      <c r="AG302" s="319">
        <v>8.01</v>
      </c>
      <c r="AH302" s="319">
        <v>8.01</v>
      </c>
      <c r="AI302" s="319">
        <v>8.01</v>
      </c>
      <c r="AJ302" s="319">
        <v>8.01</v>
      </c>
      <c r="AK302" s="319">
        <v>8.01</v>
      </c>
      <c r="AL302" s="319">
        <f t="shared" si="43"/>
        <v>8.01</v>
      </c>
      <c r="AM302" s="319">
        <f t="shared" si="43"/>
        <v>8.01</v>
      </c>
      <c r="AN302" s="319">
        <f t="shared" si="43"/>
        <v>8.01</v>
      </c>
      <c r="AO302" s="319">
        <f t="shared" si="40"/>
        <v>8.01</v>
      </c>
      <c r="AP302" s="319">
        <f t="shared" si="40"/>
        <v>8.01</v>
      </c>
      <c r="AQ302" s="319">
        <f t="shared" si="40"/>
        <v>8.01</v>
      </c>
      <c r="AR302" s="295">
        <f t="shared" si="44"/>
        <v>96.120000000000019</v>
      </c>
      <c r="AS302" s="319">
        <f t="shared" si="47"/>
        <v>13.94</v>
      </c>
      <c r="AT302" s="319">
        <f t="shared" si="47"/>
        <v>13.94</v>
      </c>
      <c r="AU302" s="319">
        <f t="shared" si="47"/>
        <v>13.94</v>
      </c>
      <c r="AV302" s="319">
        <f t="shared" si="46"/>
        <v>13.94</v>
      </c>
      <c r="AW302" s="319">
        <f t="shared" si="46"/>
        <v>13.94</v>
      </c>
      <c r="AX302" s="319">
        <f t="shared" si="46"/>
        <v>13.94</v>
      </c>
      <c r="AY302" s="319">
        <f t="shared" si="46"/>
        <v>13.94</v>
      </c>
      <c r="AZ302" s="319">
        <f t="shared" si="46"/>
        <v>13.94</v>
      </c>
      <c r="BA302" s="319">
        <f t="shared" si="46"/>
        <v>13.94</v>
      </c>
      <c r="BB302" s="319">
        <f t="shared" si="39"/>
        <v>13.94</v>
      </c>
      <c r="BC302" s="319">
        <f t="shared" si="39"/>
        <v>13.94</v>
      </c>
      <c r="BD302" s="319">
        <f t="shared" si="39"/>
        <v>13.94</v>
      </c>
      <c r="BE302" s="295">
        <f t="shared" si="45"/>
        <v>167.28</v>
      </c>
    </row>
    <row r="303" spans="1:58" x14ac:dyDescent="0.3">
      <c r="A303" s="313" t="s">
        <v>701</v>
      </c>
      <c r="B303" s="304">
        <v>2.29E-2</v>
      </c>
      <c r="C303" s="304">
        <v>3.5099999999999999E-2</v>
      </c>
      <c r="D303" s="304">
        <v>3.5099999999999999E-2</v>
      </c>
      <c r="E303" s="295">
        <v>0</v>
      </c>
      <c r="F303" s="295">
        <v>0</v>
      </c>
      <c r="G303" s="295">
        <v>0</v>
      </c>
      <c r="H303" s="295">
        <v>0</v>
      </c>
      <c r="I303" s="295">
        <v>0</v>
      </c>
      <c r="J303" s="295">
        <v>0</v>
      </c>
      <c r="K303" s="295">
        <v>0</v>
      </c>
      <c r="L303" s="295">
        <v>0</v>
      </c>
      <c r="M303" s="295">
        <v>0</v>
      </c>
      <c r="N303" s="295">
        <v>0</v>
      </c>
      <c r="O303" s="295">
        <v>0</v>
      </c>
      <c r="P303" s="295">
        <v>0</v>
      </c>
      <c r="Q303" s="295">
        <f t="shared" si="41"/>
        <v>0</v>
      </c>
      <c r="R303" s="295">
        <v>300.60000000000002</v>
      </c>
      <c r="S303" s="295">
        <v>300.60000000000002</v>
      </c>
      <c r="T303" s="295">
        <v>300.60000000000002</v>
      </c>
      <c r="U303" s="295">
        <v>300.60000000000002</v>
      </c>
      <c r="V303" s="295">
        <v>300.60000000000002</v>
      </c>
      <c r="W303" s="295">
        <v>300.60000000000002</v>
      </c>
      <c r="X303" s="295">
        <v>300.60000000000002</v>
      </c>
      <c r="Y303" s="295">
        <v>300.60000000000002</v>
      </c>
      <c r="Z303" s="295">
        <v>300.60000000000002</v>
      </c>
      <c r="AA303" s="295">
        <v>300.60000000000002</v>
      </c>
      <c r="AB303" s="295">
        <v>300.60000000000002</v>
      </c>
      <c r="AC303" s="295">
        <v>300.60000000000002</v>
      </c>
      <c r="AD303" s="295">
        <f t="shared" si="42"/>
        <v>3607.1999999999994</v>
      </c>
      <c r="AF303" s="319">
        <v>0</v>
      </c>
      <c r="AG303" s="319">
        <v>0</v>
      </c>
      <c r="AH303" s="319">
        <v>0</v>
      </c>
      <c r="AI303" s="319">
        <v>0</v>
      </c>
      <c r="AJ303" s="319">
        <v>0</v>
      </c>
      <c r="AK303" s="319">
        <v>0</v>
      </c>
      <c r="AL303" s="319">
        <f t="shared" si="43"/>
        <v>0</v>
      </c>
      <c r="AM303" s="319">
        <f t="shared" si="43"/>
        <v>0</v>
      </c>
      <c r="AN303" s="319">
        <f t="shared" si="43"/>
        <v>0</v>
      </c>
      <c r="AO303" s="319">
        <f t="shared" si="40"/>
        <v>0</v>
      </c>
      <c r="AP303" s="319">
        <f t="shared" si="40"/>
        <v>0</v>
      </c>
      <c r="AQ303" s="319">
        <f t="shared" si="40"/>
        <v>0</v>
      </c>
      <c r="AR303" s="295">
        <f t="shared" si="44"/>
        <v>0</v>
      </c>
      <c r="AS303" s="319">
        <f t="shared" si="47"/>
        <v>0.88</v>
      </c>
      <c r="AT303" s="319">
        <f t="shared" si="47"/>
        <v>0.88</v>
      </c>
      <c r="AU303" s="319">
        <f t="shared" si="47"/>
        <v>0.88</v>
      </c>
      <c r="AV303" s="319">
        <f t="shared" si="46"/>
        <v>0.88</v>
      </c>
      <c r="AW303" s="319">
        <f t="shared" si="46"/>
        <v>0.88</v>
      </c>
      <c r="AX303" s="319">
        <f t="shared" si="46"/>
        <v>0.88</v>
      </c>
      <c r="AY303" s="319">
        <f t="shared" si="46"/>
        <v>0.88</v>
      </c>
      <c r="AZ303" s="319">
        <f t="shared" si="46"/>
        <v>0.88</v>
      </c>
      <c r="BA303" s="319">
        <f t="shared" si="46"/>
        <v>0.88</v>
      </c>
      <c r="BB303" s="319">
        <f t="shared" si="39"/>
        <v>0.88</v>
      </c>
      <c r="BC303" s="319">
        <f t="shared" si="39"/>
        <v>0.88</v>
      </c>
      <c r="BD303" s="319">
        <f t="shared" si="39"/>
        <v>0.88</v>
      </c>
      <c r="BE303" s="295">
        <f t="shared" si="45"/>
        <v>10.560000000000002</v>
      </c>
    </row>
    <row r="304" spans="1:58" x14ac:dyDescent="0.3">
      <c r="A304" s="313" t="s">
        <v>702</v>
      </c>
      <c r="B304" s="304">
        <v>2.29E-2</v>
      </c>
      <c r="C304" s="304">
        <v>4.2900000000000001E-2</v>
      </c>
      <c r="D304" s="304">
        <v>4.2900000000000001E-2</v>
      </c>
      <c r="E304" s="295">
        <v>4034486.73</v>
      </c>
      <c r="F304" s="295">
        <v>3989102.71</v>
      </c>
      <c r="G304" s="295">
        <v>4059675.04</v>
      </c>
      <c r="H304" s="295">
        <v>4113164.08</v>
      </c>
      <c r="I304" s="295">
        <v>4148574.83</v>
      </c>
      <c r="J304" s="295">
        <v>4050366.93</v>
      </c>
      <c r="K304" s="295">
        <v>3938073.8</v>
      </c>
      <c r="L304" s="295">
        <v>3938073.8</v>
      </c>
      <c r="M304" s="295">
        <v>3938073.8</v>
      </c>
      <c r="N304" s="295">
        <v>3938073.8</v>
      </c>
      <c r="O304" s="295">
        <v>3938073.8</v>
      </c>
      <c r="P304" s="295">
        <v>3938073.8</v>
      </c>
      <c r="Q304" s="295">
        <f t="shared" si="41"/>
        <v>48023813.11999999</v>
      </c>
      <c r="R304" s="295">
        <f>3938073.8-R305</f>
        <v>902221.69</v>
      </c>
      <c r="S304" s="295">
        <v>902221.69</v>
      </c>
      <c r="T304" s="295">
        <v>902221.69</v>
      </c>
      <c r="U304" s="295">
        <v>902221.69</v>
      </c>
      <c r="V304" s="295">
        <v>902221.69</v>
      </c>
      <c r="W304" s="295">
        <v>902221.69</v>
      </c>
      <c r="X304" s="295">
        <v>902221.69</v>
      </c>
      <c r="Y304" s="295">
        <v>902221.69</v>
      </c>
      <c r="Z304" s="295">
        <v>902221.69</v>
      </c>
      <c r="AA304" s="295">
        <v>902221.69</v>
      </c>
      <c r="AB304" s="295">
        <v>902221.69</v>
      </c>
      <c r="AC304" s="295">
        <v>902221.69</v>
      </c>
      <c r="AD304" s="295">
        <f t="shared" si="42"/>
        <v>10826660.279999996</v>
      </c>
      <c r="AF304" s="319">
        <v>7699.15</v>
      </c>
      <c r="AG304" s="319">
        <v>7612.54</v>
      </c>
      <c r="AH304" s="319">
        <v>7747.21</v>
      </c>
      <c r="AI304" s="319">
        <v>7849.29</v>
      </c>
      <c r="AJ304" s="319">
        <v>7916.86</v>
      </c>
      <c r="AK304" s="319">
        <v>7729.45</v>
      </c>
      <c r="AL304" s="319">
        <f t="shared" si="43"/>
        <v>7515.16</v>
      </c>
      <c r="AM304" s="319">
        <f t="shared" si="43"/>
        <v>7515.16</v>
      </c>
      <c r="AN304" s="319">
        <f t="shared" si="43"/>
        <v>7515.16</v>
      </c>
      <c r="AO304" s="319">
        <f t="shared" si="40"/>
        <v>7515.16</v>
      </c>
      <c r="AP304" s="319">
        <f t="shared" si="40"/>
        <v>7515.16</v>
      </c>
      <c r="AQ304" s="319">
        <f t="shared" si="40"/>
        <v>7515.16</v>
      </c>
      <c r="AR304" s="295">
        <f t="shared" si="44"/>
        <v>91645.46</v>
      </c>
      <c r="AS304" s="319">
        <f t="shared" si="47"/>
        <v>3225.44</v>
      </c>
      <c r="AT304" s="319">
        <f t="shared" si="47"/>
        <v>3225.44</v>
      </c>
      <c r="AU304" s="319">
        <f t="shared" si="47"/>
        <v>3225.44</v>
      </c>
      <c r="AV304" s="319">
        <f t="shared" si="46"/>
        <v>3225.44</v>
      </c>
      <c r="AW304" s="319">
        <f t="shared" si="46"/>
        <v>3225.44</v>
      </c>
      <c r="AX304" s="319">
        <f t="shared" si="46"/>
        <v>3225.44</v>
      </c>
      <c r="AY304" s="319">
        <f t="shared" si="46"/>
        <v>3225.44</v>
      </c>
      <c r="AZ304" s="319">
        <f t="shared" si="46"/>
        <v>3225.44</v>
      </c>
      <c r="BA304" s="319">
        <f t="shared" si="46"/>
        <v>3225.44</v>
      </c>
      <c r="BB304" s="319">
        <f t="shared" si="39"/>
        <v>3225.44</v>
      </c>
      <c r="BC304" s="319">
        <f t="shared" si="39"/>
        <v>3225.44</v>
      </c>
      <c r="BD304" s="319">
        <f t="shared" si="39"/>
        <v>3225.44</v>
      </c>
      <c r="BE304" s="295">
        <f t="shared" si="45"/>
        <v>38705.279999999999</v>
      </c>
    </row>
    <row r="305" spans="1:62" x14ac:dyDescent="0.3">
      <c r="A305" s="313" t="s">
        <v>703</v>
      </c>
      <c r="B305" s="304">
        <v>2.29E-2</v>
      </c>
      <c r="C305" s="304">
        <v>3.5099999999999999E-2</v>
      </c>
      <c r="D305" s="304">
        <v>3.5099999999999999E-2</v>
      </c>
      <c r="E305" s="295">
        <v>0</v>
      </c>
      <c r="F305" s="295">
        <v>0</v>
      </c>
      <c r="G305" s="295">
        <v>0</v>
      </c>
      <c r="H305" s="295">
        <v>0</v>
      </c>
      <c r="I305" s="295">
        <v>0</v>
      </c>
      <c r="J305" s="295">
        <v>0</v>
      </c>
      <c r="K305" s="295">
        <v>0</v>
      </c>
      <c r="L305" s="295">
        <v>0</v>
      </c>
      <c r="M305" s="295">
        <v>0</v>
      </c>
      <c r="N305" s="295">
        <v>0</v>
      </c>
      <c r="O305" s="295">
        <v>0</v>
      </c>
      <c r="P305" s="295">
        <v>0</v>
      </c>
      <c r="Q305" s="295">
        <f t="shared" si="41"/>
        <v>0</v>
      </c>
      <c r="R305" s="295">
        <v>3035852.11</v>
      </c>
      <c r="S305" s="295">
        <v>3035852.11</v>
      </c>
      <c r="T305" s="295">
        <v>3035852.11</v>
      </c>
      <c r="U305" s="295">
        <v>3035852.11</v>
      </c>
      <c r="V305" s="295">
        <v>3035852.11</v>
      </c>
      <c r="W305" s="295">
        <v>3035852.11</v>
      </c>
      <c r="X305" s="295">
        <v>3035852.11</v>
      </c>
      <c r="Y305" s="295">
        <v>3035852.11</v>
      </c>
      <c r="Z305" s="295">
        <v>3035852.11</v>
      </c>
      <c r="AA305" s="295">
        <v>3035852.11</v>
      </c>
      <c r="AB305" s="295">
        <v>3035852.11</v>
      </c>
      <c r="AC305" s="295">
        <v>3035852.11</v>
      </c>
      <c r="AD305" s="295">
        <f t="shared" si="42"/>
        <v>36430225.32</v>
      </c>
      <c r="AF305" s="319">
        <v>0</v>
      </c>
      <c r="AG305" s="319">
        <v>0</v>
      </c>
      <c r="AH305" s="319">
        <v>0</v>
      </c>
      <c r="AI305" s="319">
        <v>0</v>
      </c>
      <c r="AJ305" s="319">
        <v>0</v>
      </c>
      <c r="AK305" s="319">
        <v>0</v>
      </c>
      <c r="AL305" s="319">
        <f t="shared" si="43"/>
        <v>0</v>
      </c>
      <c r="AM305" s="319">
        <f t="shared" si="43"/>
        <v>0</v>
      </c>
      <c r="AN305" s="319">
        <f t="shared" si="43"/>
        <v>0</v>
      </c>
      <c r="AO305" s="319">
        <f t="shared" si="40"/>
        <v>0</v>
      </c>
      <c r="AP305" s="319">
        <f t="shared" si="40"/>
        <v>0</v>
      </c>
      <c r="AQ305" s="319">
        <f t="shared" si="40"/>
        <v>0</v>
      </c>
      <c r="AR305" s="295">
        <f t="shared" si="44"/>
        <v>0</v>
      </c>
      <c r="AS305" s="319">
        <f t="shared" si="47"/>
        <v>8879.8700000000008</v>
      </c>
      <c r="AT305" s="319">
        <f t="shared" si="47"/>
        <v>8879.8700000000008</v>
      </c>
      <c r="AU305" s="319">
        <f t="shared" si="47"/>
        <v>8879.8700000000008</v>
      </c>
      <c r="AV305" s="319">
        <f t="shared" si="46"/>
        <v>8879.8700000000008</v>
      </c>
      <c r="AW305" s="319">
        <f t="shared" si="46"/>
        <v>8879.8700000000008</v>
      </c>
      <c r="AX305" s="319">
        <f t="shared" si="46"/>
        <v>8879.8700000000008</v>
      </c>
      <c r="AY305" s="319">
        <f t="shared" si="46"/>
        <v>8879.8700000000008</v>
      </c>
      <c r="AZ305" s="319">
        <f t="shared" si="46"/>
        <v>8879.8700000000008</v>
      </c>
      <c r="BA305" s="319">
        <f t="shared" si="46"/>
        <v>8879.8700000000008</v>
      </c>
      <c r="BB305" s="319">
        <f t="shared" si="39"/>
        <v>8879.8700000000008</v>
      </c>
      <c r="BC305" s="319">
        <f t="shared" si="39"/>
        <v>8879.8700000000008</v>
      </c>
      <c r="BD305" s="319">
        <f t="shared" si="39"/>
        <v>8879.8700000000008</v>
      </c>
      <c r="BE305" s="295">
        <f t="shared" si="45"/>
        <v>106558.43999999999</v>
      </c>
    </row>
    <row r="306" spans="1:62" x14ac:dyDescent="0.3">
      <c r="A306" s="313" t="s">
        <v>704</v>
      </c>
      <c r="B306" s="304">
        <v>2.29E-2</v>
      </c>
      <c r="C306" s="304">
        <v>6.8499999999999991E-2</v>
      </c>
      <c r="D306" s="304">
        <v>6.8499999999999991E-2</v>
      </c>
      <c r="E306" s="295">
        <v>817703.08</v>
      </c>
      <c r="F306" s="295">
        <v>839069</v>
      </c>
      <c r="G306" s="295">
        <v>842718.29</v>
      </c>
      <c r="H306" s="295">
        <v>845635.92</v>
      </c>
      <c r="I306" s="295">
        <v>846493.1</v>
      </c>
      <c r="J306" s="295">
        <v>860320.22</v>
      </c>
      <c r="K306" s="295">
        <v>874147.34</v>
      </c>
      <c r="L306" s="295">
        <v>874147.34</v>
      </c>
      <c r="M306" s="295">
        <v>874147.34</v>
      </c>
      <c r="N306" s="295">
        <v>874147.34</v>
      </c>
      <c r="O306" s="295">
        <v>874147.34</v>
      </c>
      <c r="P306" s="295">
        <v>874147.34</v>
      </c>
      <c r="Q306" s="295">
        <f t="shared" si="41"/>
        <v>10296823.65</v>
      </c>
      <c r="R306" s="295">
        <v>874147.34</v>
      </c>
      <c r="S306" s="295">
        <v>874147.34</v>
      </c>
      <c r="T306" s="295">
        <v>874147.34</v>
      </c>
      <c r="U306" s="295">
        <v>874147.34</v>
      </c>
      <c r="V306" s="295">
        <v>874147.34</v>
      </c>
      <c r="W306" s="295">
        <v>874147.34</v>
      </c>
      <c r="X306" s="295">
        <v>874147.34</v>
      </c>
      <c r="Y306" s="295">
        <v>874147.34</v>
      </c>
      <c r="Z306" s="295">
        <v>874147.34</v>
      </c>
      <c r="AA306" s="295">
        <v>874147.34</v>
      </c>
      <c r="AB306" s="295">
        <v>874147.34</v>
      </c>
      <c r="AC306" s="295">
        <v>874147.34</v>
      </c>
      <c r="AD306" s="295">
        <f t="shared" si="42"/>
        <v>10489768.08</v>
      </c>
      <c r="AF306" s="319">
        <v>1560.45</v>
      </c>
      <c r="AG306" s="319">
        <v>1601.22</v>
      </c>
      <c r="AH306" s="319">
        <v>1608.19</v>
      </c>
      <c r="AI306" s="319">
        <v>1613.76</v>
      </c>
      <c r="AJ306" s="319">
        <v>1615.39</v>
      </c>
      <c r="AK306" s="319">
        <v>1641.78</v>
      </c>
      <c r="AL306" s="319">
        <f t="shared" si="43"/>
        <v>1668.16</v>
      </c>
      <c r="AM306" s="319">
        <f t="shared" si="43"/>
        <v>1668.16</v>
      </c>
      <c r="AN306" s="319">
        <f t="shared" si="43"/>
        <v>1668.16</v>
      </c>
      <c r="AO306" s="319">
        <f t="shared" si="40"/>
        <v>1668.16</v>
      </c>
      <c r="AP306" s="319">
        <f t="shared" si="40"/>
        <v>1668.16</v>
      </c>
      <c r="AQ306" s="319">
        <f t="shared" si="40"/>
        <v>1668.16</v>
      </c>
      <c r="AR306" s="295">
        <f t="shared" si="44"/>
        <v>19649.75</v>
      </c>
      <c r="AS306" s="319">
        <f t="shared" si="47"/>
        <v>4989.92</v>
      </c>
      <c r="AT306" s="319">
        <f t="shared" si="47"/>
        <v>4989.92</v>
      </c>
      <c r="AU306" s="319">
        <f t="shared" si="47"/>
        <v>4989.92</v>
      </c>
      <c r="AV306" s="319">
        <f t="shared" si="46"/>
        <v>4989.92</v>
      </c>
      <c r="AW306" s="319">
        <f t="shared" si="46"/>
        <v>4989.92</v>
      </c>
      <c r="AX306" s="319">
        <f t="shared" si="46"/>
        <v>4989.92</v>
      </c>
      <c r="AY306" s="319">
        <f t="shared" si="46"/>
        <v>4989.92</v>
      </c>
      <c r="AZ306" s="319">
        <f t="shared" si="46"/>
        <v>4989.92</v>
      </c>
      <c r="BA306" s="319">
        <f t="shared" si="46"/>
        <v>4989.92</v>
      </c>
      <c r="BB306" s="319">
        <f t="shared" si="39"/>
        <v>4989.92</v>
      </c>
      <c r="BC306" s="319">
        <f t="shared" si="39"/>
        <v>4989.92</v>
      </c>
      <c r="BD306" s="319">
        <f t="shared" si="39"/>
        <v>4989.92</v>
      </c>
      <c r="BE306" s="295">
        <f t="shared" si="45"/>
        <v>59879.039999999986</v>
      </c>
      <c r="BG306" s="305">
        <f>BE306</f>
        <v>59879.039999999986</v>
      </c>
      <c r="BH306" s="313" t="s">
        <v>761</v>
      </c>
      <c r="BI306" s="293"/>
      <c r="BJ306" s="293"/>
    </row>
    <row r="307" spans="1:62" x14ac:dyDescent="0.3">
      <c r="A307" s="313" t="s">
        <v>705</v>
      </c>
      <c r="B307" s="304">
        <v>2.29E-2</v>
      </c>
      <c r="C307" s="304">
        <v>6.8499999999999991E-2</v>
      </c>
      <c r="D307" s="304">
        <v>6.8499999999999991E-2</v>
      </c>
      <c r="E307" s="295">
        <v>0</v>
      </c>
      <c r="F307" s="295">
        <v>0</v>
      </c>
      <c r="G307" s="295">
        <v>0</v>
      </c>
      <c r="H307" s="295">
        <v>0</v>
      </c>
      <c r="I307" s="295">
        <v>0</v>
      </c>
      <c r="J307" s="295">
        <v>0</v>
      </c>
      <c r="K307" s="295">
        <v>0</v>
      </c>
      <c r="L307" s="295">
        <v>0</v>
      </c>
      <c r="M307" s="295">
        <v>0</v>
      </c>
      <c r="N307" s="295">
        <v>0</v>
      </c>
      <c r="O307" s="295">
        <v>0</v>
      </c>
      <c r="P307" s="295">
        <v>0</v>
      </c>
      <c r="Q307" s="295">
        <f t="shared" si="41"/>
        <v>0</v>
      </c>
      <c r="R307" s="295">
        <v>0</v>
      </c>
      <c r="S307" s="295">
        <v>0</v>
      </c>
      <c r="T307" s="295">
        <v>0</v>
      </c>
      <c r="U307" s="295">
        <v>1620000</v>
      </c>
      <c r="V307" s="295">
        <v>4860000</v>
      </c>
      <c r="W307" s="295">
        <v>8100000</v>
      </c>
      <c r="X307" s="295">
        <v>11564270.814999999</v>
      </c>
      <c r="Y307" s="295">
        <v>15252812.465</v>
      </c>
      <c r="Z307" s="295">
        <v>18941354.134999998</v>
      </c>
      <c r="AA307" s="295">
        <v>22629895.805</v>
      </c>
      <c r="AB307" s="295">
        <v>26318437.475000001</v>
      </c>
      <c r="AC307" s="295">
        <v>30006979.145000003</v>
      </c>
      <c r="AD307" s="295">
        <f t="shared" si="42"/>
        <v>139293749.84</v>
      </c>
      <c r="AF307" s="319">
        <v>0</v>
      </c>
      <c r="AG307" s="319">
        <v>0</v>
      </c>
      <c r="AH307" s="319">
        <v>0</v>
      </c>
      <c r="AI307" s="319">
        <v>0</v>
      </c>
      <c r="AJ307" s="319">
        <v>0</v>
      </c>
      <c r="AK307" s="319">
        <v>0</v>
      </c>
      <c r="AL307" s="319">
        <f t="shared" si="43"/>
        <v>0</v>
      </c>
      <c r="AM307" s="319">
        <f t="shared" si="43"/>
        <v>0</v>
      </c>
      <c r="AN307" s="319">
        <f t="shared" si="43"/>
        <v>0</v>
      </c>
      <c r="AO307" s="319">
        <f t="shared" si="40"/>
        <v>0</v>
      </c>
      <c r="AP307" s="319">
        <f t="shared" si="40"/>
        <v>0</v>
      </c>
      <c r="AQ307" s="319">
        <f t="shared" si="40"/>
        <v>0</v>
      </c>
      <c r="AR307" s="295">
        <f t="shared" si="44"/>
        <v>0</v>
      </c>
      <c r="AS307" s="319">
        <f t="shared" si="47"/>
        <v>0</v>
      </c>
      <c r="AT307" s="319">
        <f t="shared" si="47"/>
        <v>0</v>
      </c>
      <c r="AU307" s="319">
        <f t="shared" si="47"/>
        <v>0</v>
      </c>
      <c r="AV307" s="319">
        <f t="shared" si="46"/>
        <v>9247.5</v>
      </c>
      <c r="AW307" s="319">
        <f t="shared" si="46"/>
        <v>27742.5</v>
      </c>
      <c r="AX307" s="319">
        <f t="shared" si="46"/>
        <v>46237.5</v>
      </c>
      <c r="AY307" s="319">
        <f t="shared" si="46"/>
        <v>66012.710000000006</v>
      </c>
      <c r="AZ307" s="319">
        <f t="shared" si="46"/>
        <v>87068.14</v>
      </c>
      <c r="BA307" s="319">
        <f t="shared" si="46"/>
        <v>108123.56</v>
      </c>
      <c r="BB307" s="319">
        <f t="shared" si="39"/>
        <v>129178.99</v>
      </c>
      <c r="BC307" s="319">
        <f t="shared" si="39"/>
        <v>150234.41</v>
      </c>
      <c r="BD307" s="319">
        <f t="shared" si="39"/>
        <v>171289.84</v>
      </c>
      <c r="BE307" s="295">
        <f t="shared" si="45"/>
        <v>795135.15</v>
      </c>
    </row>
    <row r="308" spans="1:62" x14ac:dyDescent="0.3">
      <c r="A308" s="313" t="s">
        <v>706</v>
      </c>
      <c r="B308" s="304">
        <v>8.1000000000000013E-3</v>
      </c>
      <c r="C308" s="304">
        <v>5.3E-3</v>
      </c>
      <c r="D308" s="304">
        <v>5.3E-3</v>
      </c>
      <c r="E308" s="295">
        <v>16198200.6</v>
      </c>
      <c r="F308" s="295">
        <v>16198200.6</v>
      </c>
      <c r="G308" s="295">
        <v>8876494.0199999996</v>
      </c>
      <c r="H308" s="295">
        <v>1554787.43</v>
      </c>
      <c r="I308" s="295">
        <v>775164.82</v>
      </c>
      <c r="J308" s="295">
        <v>-4457.79</v>
      </c>
      <c r="K308" s="295">
        <v>19792.21</v>
      </c>
      <c r="L308" s="295">
        <v>56167.21</v>
      </c>
      <c r="M308" s="295">
        <v>80417.209999999992</v>
      </c>
      <c r="N308" s="295">
        <v>141042.21</v>
      </c>
      <c r="O308" s="295">
        <v>193500.54499999998</v>
      </c>
      <c r="P308" s="295">
        <v>201417.215</v>
      </c>
      <c r="Q308" s="295">
        <f t="shared" si="41"/>
        <v>44290726.280000009</v>
      </c>
      <c r="R308" s="295">
        <v>241000.56500000006</v>
      </c>
      <c r="S308" s="295">
        <v>248917.23500000007</v>
      </c>
      <c r="T308" s="295">
        <v>256833.90500000009</v>
      </c>
      <c r="U308" s="295">
        <v>264750.57500000013</v>
      </c>
      <c r="V308" s="295">
        <v>272667.24500000011</v>
      </c>
      <c r="W308" s="295">
        <v>280583.9150000001</v>
      </c>
      <c r="X308" s="295">
        <v>287958.91500000004</v>
      </c>
      <c r="Y308" s="295">
        <v>294792.24500000005</v>
      </c>
      <c r="Z308" s="295">
        <v>301625.57500000007</v>
      </c>
      <c r="AA308" s="295">
        <v>308458.90500000009</v>
      </c>
      <c r="AB308" s="295">
        <v>315292.2350000001</v>
      </c>
      <c r="AC308" s="295">
        <v>322125.56500000012</v>
      </c>
      <c r="AD308" s="295">
        <f t="shared" si="42"/>
        <v>3395006.8800000013</v>
      </c>
      <c r="AF308" s="319">
        <v>10933.78</v>
      </c>
      <c r="AG308" s="319">
        <v>10933.78</v>
      </c>
      <c r="AH308" s="319">
        <v>5991.64</v>
      </c>
      <c r="AI308" s="319">
        <v>1049.48</v>
      </c>
      <c r="AJ308" s="319">
        <v>523.2399999999999</v>
      </c>
      <c r="AK308" s="319">
        <v>-3.01</v>
      </c>
      <c r="AL308" s="319">
        <f t="shared" si="43"/>
        <v>13.36</v>
      </c>
      <c r="AM308" s="319">
        <f t="shared" si="43"/>
        <v>37.909999999999997</v>
      </c>
      <c r="AN308" s="319">
        <f t="shared" si="43"/>
        <v>54.28</v>
      </c>
      <c r="AO308" s="319">
        <f t="shared" si="40"/>
        <v>95.2</v>
      </c>
      <c r="AP308" s="319">
        <f t="shared" si="40"/>
        <v>130.61000000000001</v>
      </c>
      <c r="AQ308" s="319">
        <f t="shared" si="40"/>
        <v>135.96</v>
      </c>
      <c r="AR308" s="295">
        <f t="shared" si="44"/>
        <v>29896.230000000003</v>
      </c>
      <c r="AS308" s="319">
        <f t="shared" si="47"/>
        <v>106.44</v>
      </c>
      <c r="AT308" s="319">
        <f t="shared" si="47"/>
        <v>109.94</v>
      </c>
      <c r="AU308" s="319">
        <f t="shared" si="47"/>
        <v>113.43</v>
      </c>
      <c r="AV308" s="319">
        <f t="shared" si="46"/>
        <v>116.93</v>
      </c>
      <c r="AW308" s="319">
        <f t="shared" si="46"/>
        <v>120.43</v>
      </c>
      <c r="AX308" s="319">
        <f t="shared" si="46"/>
        <v>123.92</v>
      </c>
      <c r="AY308" s="319">
        <f t="shared" si="46"/>
        <v>127.18</v>
      </c>
      <c r="AZ308" s="319">
        <f t="shared" si="46"/>
        <v>130.19999999999999</v>
      </c>
      <c r="BA308" s="319">
        <f t="shared" si="46"/>
        <v>133.22</v>
      </c>
      <c r="BB308" s="319">
        <f t="shared" si="39"/>
        <v>136.24</v>
      </c>
      <c r="BC308" s="319">
        <f t="shared" si="39"/>
        <v>139.25</v>
      </c>
      <c r="BD308" s="319">
        <f t="shared" si="39"/>
        <v>142.27000000000001</v>
      </c>
      <c r="BE308" s="295">
        <f t="shared" si="45"/>
        <v>1499.45</v>
      </c>
    </row>
    <row r="309" spans="1:62" x14ac:dyDescent="0.3">
      <c r="A309" s="313" t="s">
        <v>707</v>
      </c>
      <c r="B309" s="304">
        <v>8.1000000000000013E-3</v>
      </c>
      <c r="C309" s="304">
        <v>5.3E-3</v>
      </c>
      <c r="D309" s="304">
        <v>5.3E-3</v>
      </c>
      <c r="E309" s="295">
        <v>855168.89</v>
      </c>
      <c r="F309" s="295">
        <v>855168.89</v>
      </c>
      <c r="G309" s="295">
        <v>427584.45</v>
      </c>
      <c r="H309" s="295">
        <v>0</v>
      </c>
      <c r="I309" s="295">
        <v>0</v>
      </c>
      <c r="J309" s="295">
        <v>0</v>
      </c>
      <c r="K309" s="295">
        <v>0</v>
      </c>
      <c r="L309" s="295">
        <v>0</v>
      </c>
      <c r="M309" s="295">
        <v>0</v>
      </c>
      <c r="N309" s="295">
        <v>0</v>
      </c>
      <c r="O309" s="295">
        <v>0</v>
      </c>
      <c r="P309" s="295">
        <v>0</v>
      </c>
      <c r="Q309" s="295">
        <f t="shared" si="41"/>
        <v>2137922.23</v>
      </c>
      <c r="R309" s="295">
        <v>0</v>
      </c>
      <c r="S309" s="295">
        <v>0</v>
      </c>
      <c r="T309" s="295">
        <v>0</v>
      </c>
      <c r="U309" s="295">
        <v>0</v>
      </c>
      <c r="V309" s="295">
        <v>0</v>
      </c>
      <c r="W309" s="295">
        <v>0</v>
      </c>
      <c r="X309" s="295">
        <v>0</v>
      </c>
      <c r="Y309" s="295">
        <v>0</v>
      </c>
      <c r="Z309" s="295">
        <v>0</v>
      </c>
      <c r="AA309" s="295">
        <v>0</v>
      </c>
      <c r="AB309" s="295">
        <v>0</v>
      </c>
      <c r="AC309" s="295">
        <v>0</v>
      </c>
      <c r="AD309" s="295">
        <f t="shared" si="42"/>
        <v>0</v>
      </c>
      <c r="AF309" s="319">
        <v>577.23</v>
      </c>
      <c r="AG309" s="319">
        <v>577.23</v>
      </c>
      <c r="AH309" s="319">
        <v>288.63</v>
      </c>
      <c r="AI309" s="319">
        <v>0</v>
      </c>
      <c r="AJ309" s="319">
        <v>0</v>
      </c>
      <c r="AK309" s="319">
        <v>0</v>
      </c>
      <c r="AL309" s="319">
        <f t="shared" si="43"/>
        <v>0</v>
      </c>
      <c r="AM309" s="319">
        <f t="shared" si="43"/>
        <v>0</v>
      </c>
      <c r="AN309" s="319">
        <f t="shared" si="43"/>
        <v>0</v>
      </c>
      <c r="AO309" s="319">
        <f t="shared" si="40"/>
        <v>0</v>
      </c>
      <c r="AP309" s="319">
        <f t="shared" si="40"/>
        <v>0</v>
      </c>
      <c r="AQ309" s="319">
        <f t="shared" si="40"/>
        <v>0</v>
      </c>
      <c r="AR309" s="295">
        <f t="shared" si="44"/>
        <v>1443.0900000000001</v>
      </c>
      <c r="AS309" s="319">
        <f t="shared" si="47"/>
        <v>0</v>
      </c>
      <c r="AT309" s="319">
        <f t="shared" si="47"/>
        <v>0</v>
      </c>
      <c r="AU309" s="319">
        <f t="shared" si="47"/>
        <v>0</v>
      </c>
      <c r="AV309" s="319">
        <f t="shared" si="46"/>
        <v>0</v>
      </c>
      <c r="AW309" s="319">
        <f t="shared" si="46"/>
        <v>0</v>
      </c>
      <c r="AX309" s="319">
        <f t="shared" si="46"/>
        <v>0</v>
      </c>
      <c r="AY309" s="319">
        <f t="shared" si="46"/>
        <v>0</v>
      </c>
      <c r="AZ309" s="319">
        <f t="shared" si="46"/>
        <v>0</v>
      </c>
      <c r="BA309" s="319">
        <f t="shared" si="46"/>
        <v>0</v>
      </c>
      <c r="BB309" s="319">
        <f t="shared" si="39"/>
        <v>0</v>
      </c>
      <c r="BC309" s="319">
        <f t="shared" si="39"/>
        <v>0</v>
      </c>
      <c r="BD309" s="319">
        <f t="shared" si="39"/>
        <v>0</v>
      </c>
      <c r="BE309" s="295">
        <f t="shared" si="45"/>
        <v>0</v>
      </c>
    </row>
    <row r="310" spans="1:62" x14ac:dyDescent="0.3">
      <c r="A310" s="313" t="s">
        <v>708</v>
      </c>
      <c r="B310" s="304">
        <v>0.04</v>
      </c>
      <c r="C310" s="304">
        <v>0.04</v>
      </c>
      <c r="D310" s="304">
        <v>0.04</v>
      </c>
      <c r="E310" s="295">
        <v>94863902.319999993</v>
      </c>
      <c r="F310" s="295">
        <v>95400051.489999995</v>
      </c>
      <c r="G310" s="295">
        <v>103461840.54000001</v>
      </c>
      <c r="H310" s="295">
        <v>111013016.5</v>
      </c>
      <c r="I310" s="295">
        <v>111069928.64</v>
      </c>
      <c r="J310" s="295">
        <v>110390354.48</v>
      </c>
      <c r="K310" s="295">
        <v>109784039.49000001</v>
      </c>
      <c r="L310" s="295">
        <v>110079344.47500002</v>
      </c>
      <c r="M310" s="295">
        <v>110602602.21500002</v>
      </c>
      <c r="N310" s="295">
        <v>110942110.69000001</v>
      </c>
      <c r="O310" s="295">
        <v>111150525.875</v>
      </c>
      <c r="P310" s="295">
        <v>111531914.785</v>
      </c>
      <c r="Q310" s="295">
        <f t="shared" si="41"/>
        <v>1290289631.5000002</v>
      </c>
      <c r="R310" s="295">
        <v>113027985.58499999</v>
      </c>
      <c r="S310" s="295">
        <v>113306887.175</v>
      </c>
      <c r="T310" s="295">
        <v>113663201.55499999</v>
      </c>
      <c r="U310" s="295">
        <v>114021493.00499998</v>
      </c>
      <c r="V310" s="295">
        <v>114398159.66999997</v>
      </c>
      <c r="W310" s="295">
        <v>114612712.12499999</v>
      </c>
      <c r="X310" s="295">
        <v>114863962.70499998</v>
      </c>
      <c r="Y310" s="295">
        <v>115279950.69499999</v>
      </c>
      <c r="Z310" s="295">
        <v>115637191.64999999</v>
      </c>
      <c r="AA310" s="295">
        <v>116034087.38</v>
      </c>
      <c r="AB310" s="295">
        <v>116406395.83999999</v>
      </c>
      <c r="AC310" s="295">
        <v>116666859.02</v>
      </c>
      <c r="AD310" s="295">
        <f t="shared" si="42"/>
        <v>1377918886.4049997</v>
      </c>
      <c r="AF310" s="319">
        <v>316213.01</v>
      </c>
      <c r="AG310" s="319">
        <v>318000.18</v>
      </c>
      <c r="AH310" s="319">
        <v>344872.8</v>
      </c>
      <c r="AI310" s="319">
        <v>370043.38</v>
      </c>
      <c r="AJ310" s="319">
        <v>370233.1</v>
      </c>
      <c r="AK310" s="319">
        <v>367967.85</v>
      </c>
      <c r="AL310" s="319">
        <f t="shared" si="43"/>
        <v>365946.8</v>
      </c>
      <c r="AM310" s="319">
        <f t="shared" si="43"/>
        <v>366931.15</v>
      </c>
      <c r="AN310" s="319">
        <f t="shared" si="43"/>
        <v>368675.34</v>
      </c>
      <c r="AO310" s="319">
        <f t="shared" si="40"/>
        <v>369807.04</v>
      </c>
      <c r="AP310" s="319">
        <f t="shared" si="40"/>
        <v>370501.75</v>
      </c>
      <c r="AQ310" s="319">
        <f t="shared" si="40"/>
        <v>371773.05</v>
      </c>
      <c r="AR310" s="295">
        <f t="shared" si="44"/>
        <v>4300965.45</v>
      </c>
      <c r="AS310" s="319">
        <f t="shared" si="47"/>
        <v>376759.95</v>
      </c>
      <c r="AT310" s="319">
        <f t="shared" si="47"/>
        <v>377689.62</v>
      </c>
      <c r="AU310" s="319">
        <f t="shared" si="47"/>
        <v>378877.34</v>
      </c>
      <c r="AV310" s="319">
        <f t="shared" si="46"/>
        <v>380071.64</v>
      </c>
      <c r="AW310" s="319">
        <f t="shared" si="46"/>
        <v>381327.2</v>
      </c>
      <c r="AX310" s="319">
        <f t="shared" si="46"/>
        <v>382042.37</v>
      </c>
      <c r="AY310" s="319">
        <f t="shared" si="46"/>
        <v>382879.88</v>
      </c>
      <c r="AZ310" s="319">
        <f t="shared" si="46"/>
        <v>384266.5</v>
      </c>
      <c r="BA310" s="319">
        <f t="shared" si="46"/>
        <v>385457.31</v>
      </c>
      <c r="BB310" s="319">
        <f t="shared" si="39"/>
        <v>386780.29</v>
      </c>
      <c r="BC310" s="319">
        <f t="shared" si="39"/>
        <v>388021.32</v>
      </c>
      <c r="BD310" s="319">
        <f t="shared" si="39"/>
        <v>388889.53</v>
      </c>
      <c r="BE310" s="295">
        <f t="shared" si="45"/>
        <v>4593062.95</v>
      </c>
    </row>
    <row r="311" spans="1:62" x14ac:dyDescent="0.3">
      <c r="A311" s="313" t="s">
        <v>709</v>
      </c>
      <c r="B311" s="304">
        <v>0.04</v>
      </c>
      <c r="C311" s="304">
        <v>0.04</v>
      </c>
      <c r="D311" s="304">
        <v>0.04</v>
      </c>
      <c r="E311" s="295">
        <v>2710563.6</v>
      </c>
      <c r="F311" s="295">
        <v>2731872.65</v>
      </c>
      <c r="G311" s="295">
        <v>3195233.31</v>
      </c>
      <c r="H311" s="295">
        <v>3641064.71</v>
      </c>
      <c r="I311" s="295">
        <v>3632527.76</v>
      </c>
      <c r="J311" s="295">
        <v>3630930.33</v>
      </c>
      <c r="K311" s="295">
        <v>3652347.4050000003</v>
      </c>
      <c r="L311" s="295">
        <v>3646917.8149999999</v>
      </c>
      <c r="M311" s="295">
        <v>3644560.395</v>
      </c>
      <c r="N311" s="295">
        <v>3674498.3400000003</v>
      </c>
      <c r="O311" s="295">
        <v>3695658.37</v>
      </c>
      <c r="P311" s="295">
        <v>3710938.4450000003</v>
      </c>
      <c r="Q311" s="295">
        <f t="shared" si="41"/>
        <v>41567113.130000003</v>
      </c>
      <c r="R311" s="295">
        <v>3803258.9000000004</v>
      </c>
      <c r="S311" s="295">
        <v>3820963.99</v>
      </c>
      <c r="T311" s="295">
        <v>3840169.0800000005</v>
      </c>
      <c r="U311" s="295">
        <v>3859374.1700000004</v>
      </c>
      <c r="V311" s="295">
        <v>3877741.7600000007</v>
      </c>
      <c r="W311" s="295">
        <v>3893111.8300000005</v>
      </c>
      <c r="X311" s="295">
        <v>3909038.1100000008</v>
      </c>
      <c r="Y311" s="295">
        <v>3925541.0250000008</v>
      </c>
      <c r="Z311" s="295">
        <v>3941492.9000000008</v>
      </c>
      <c r="AA311" s="295">
        <v>3959320.8200000008</v>
      </c>
      <c r="AB311" s="295">
        <v>3978934.7800000007</v>
      </c>
      <c r="AC311" s="295">
        <v>3999762.2800000007</v>
      </c>
      <c r="AD311" s="295">
        <f t="shared" si="42"/>
        <v>46808709.645000011</v>
      </c>
      <c r="AF311" s="319">
        <v>9035.2100000000009</v>
      </c>
      <c r="AG311" s="319">
        <v>9106.24</v>
      </c>
      <c r="AH311" s="319">
        <v>10650.779999999999</v>
      </c>
      <c r="AI311" s="319">
        <v>12136.88</v>
      </c>
      <c r="AJ311" s="319">
        <v>12108.43</v>
      </c>
      <c r="AK311" s="319">
        <v>12103.1</v>
      </c>
      <c r="AL311" s="319">
        <f t="shared" si="43"/>
        <v>12174.49</v>
      </c>
      <c r="AM311" s="319">
        <f t="shared" si="43"/>
        <v>12156.39</v>
      </c>
      <c r="AN311" s="319">
        <f t="shared" si="43"/>
        <v>12148.53</v>
      </c>
      <c r="AO311" s="319">
        <f t="shared" si="40"/>
        <v>12248.33</v>
      </c>
      <c r="AP311" s="319">
        <f t="shared" si="40"/>
        <v>12318.86</v>
      </c>
      <c r="AQ311" s="319">
        <f t="shared" si="40"/>
        <v>12369.79</v>
      </c>
      <c r="AR311" s="295">
        <f t="shared" si="44"/>
        <v>138557.03</v>
      </c>
      <c r="AS311" s="319">
        <f t="shared" si="47"/>
        <v>12677.53</v>
      </c>
      <c r="AT311" s="319">
        <f t="shared" si="47"/>
        <v>12736.55</v>
      </c>
      <c r="AU311" s="319">
        <f t="shared" si="47"/>
        <v>12800.56</v>
      </c>
      <c r="AV311" s="319">
        <f t="shared" si="46"/>
        <v>12864.58</v>
      </c>
      <c r="AW311" s="319">
        <f t="shared" si="46"/>
        <v>12925.81</v>
      </c>
      <c r="AX311" s="319">
        <f t="shared" si="46"/>
        <v>12977.04</v>
      </c>
      <c r="AY311" s="319">
        <f t="shared" si="46"/>
        <v>13030.13</v>
      </c>
      <c r="AZ311" s="319">
        <f t="shared" si="46"/>
        <v>13085.14</v>
      </c>
      <c r="BA311" s="319">
        <f t="shared" si="46"/>
        <v>13138.31</v>
      </c>
      <c r="BB311" s="319">
        <f t="shared" si="39"/>
        <v>13197.74</v>
      </c>
      <c r="BC311" s="319">
        <f t="shared" si="39"/>
        <v>13263.12</v>
      </c>
      <c r="BD311" s="319">
        <f t="shared" si="39"/>
        <v>13332.54</v>
      </c>
      <c r="BE311" s="295">
        <f t="shared" si="45"/>
        <v>156029.05000000002</v>
      </c>
    </row>
    <row r="312" spans="1:62" x14ac:dyDescent="0.3">
      <c r="A312" s="313" t="s">
        <v>710</v>
      </c>
      <c r="B312" s="304">
        <v>0</v>
      </c>
      <c r="C312" s="304">
        <v>0</v>
      </c>
      <c r="D312" s="304">
        <v>0</v>
      </c>
      <c r="E312" s="295">
        <v>2729479.9</v>
      </c>
      <c r="F312" s="295">
        <v>2729479.9</v>
      </c>
      <c r="G312" s="295">
        <v>2729479.9</v>
      </c>
      <c r="H312" s="295">
        <v>2729479.9</v>
      </c>
      <c r="I312" s="295">
        <v>2795458.06</v>
      </c>
      <c r="J312" s="295">
        <v>2947282.32</v>
      </c>
      <c r="K312" s="295">
        <v>3032782.7450000001</v>
      </c>
      <c r="L312" s="295">
        <v>3032437.07</v>
      </c>
      <c r="M312" s="295">
        <v>3032437.07</v>
      </c>
      <c r="N312" s="295">
        <v>3032437.07</v>
      </c>
      <c r="O312" s="295">
        <v>3032437.07</v>
      </c>
      <c r="P312" s="295">
        <v>3032437.07</v>
      </c>
      <c r="Q312" s="295">
        <f t="shared" si="41"/>
        <v>34855628.075000003</v>
      </c>
      <c r="R312" s="295">
        <v>3032437.07</v>
      </c>
      <c r="S312" s="295">
        <v>3032437.07</v>
      </c>
      <c r="T312" s="295">
        <v>3032437.07</v>
      </c>
      <c r="U312" s="295">
        <v>3032437.07</v>
      </c>
      <c r="V312" s="295">
        <v>3282437.07</v>
      </c>
      <c r="W312" s="295">
        <v>3782437.07</v>
      </c>
      <c r="X312" s="295">
        <v>4032437.07</v>
      </c>
      <c r="Y312" s="295">
        <v>4032437.07</v>
      </c>
      <c r="Z312" s="295">
        <v>4032437.07</v>
      </c>
      <c r="AA312" s="295">
        <v>4032437.07</v>
      </c>
      <c r="AB312" s="295">
        <v>4032437.07</v>
      </c>
      <c r="AC312" s="295">
        <v>4032437.07</v>
      </c>
      <c r="AD312" s="295">
        <f t="shared" si="42"/>
        <v>43389244.839999996</v>
      </c>
      <c r="AF312" s="319">
        <v>0</v>
      </c>
      <c r="AG312" s="319">
        <v>0</v>
      </c>
      <c r="AH312" s="319">
        <v>0</v>
      </c>
      <c r="AI312" s="319">
        <v>0</v>
      </c>
      <c r="AJ312" s="319">
        <v>0</v>
      </c>
      <c r="AK312" s="319">
        <v>0</v>
      </c>
      <c r="AL312" s="319">
        <f t="shared" si="43"/>
        <v>0</v>
      </c>
      <c r="AM312" s="319">
        <f t="shared" si="43"/>
        <v>0</v>
      </c>
      <c r="AN312" s="319">
        <f t="shared" si="43"/>
        <v>0</v>
      </c>
      <c r="AO312" s="319">
        <f t="shared" si="40"/>
        <v>0</v>
      </c>
      <c r="AP312" s="319">
        <f t="shared" si="40"/>
        <v>0</v>
      </c>
      <c r="AQ312" s="319">
        <f t="shared" si="40"/>
        <v>0</v>
      </c>
      <c r="AR312" s="295">
        <f t="shared" si="44"/>
        <v>0</v>
      </c>
      <c r="AS312" s="319">
        <f t="shared" si="47"/>
        <v>0</v>
      </c>
      <c r="AT312" s="319">
        <f t="shared" si="47"/>
        <v>0</v>
      </c>
      <c r="AU312" s="319">
        <f t="shared" si="47"/>
        <v>0</v>
      </c>
      <c r="AV312" s="319">
        <f t="shared" si="46"/>
        <v>0</v>
      </c>
      <c r="AW312" s="319">
        <f t="shared" si="46"/>
        <v>0</v>
      </c>
      <c r="AX312" s="319">
        <f t="shared" si="46"/>
        <v>0</v>
      </c>
      <c r="AY312" s="319">
        <f t="shared" si="46"/>
        <v>0</v>
      </c>
      <c r="AZ312" s="319">
        <f t="shared" si="46"/>
        <v>0</v>
      </c>
      <c r="BA312" s="319">
        <f t="shared" si="46"/>
        <v>0</v>
      </c>
      <c r="BB312" s="319">
        <f t="shared" si="39"/>
        <v>0</v>
      </c>
      <c r="BC312" s="319">
        <f t="shared" si="39"/>
        <v>0</v>
      </c>
      <c r="BD312" s="319">
        <f t="shared" si="39"/>
        <v>0</v>
      </c>
      <c r="BE312" s="295">
        <f t="shared" si="45"/>
        <v>0</v>
      </c>
    </row>
    <row r="313" spans="1:62" x14ac:dyDescent="0.3">
      <c r="A313" s="313" t="s">
        <v>711</v>
      </c>
      <c r="B313" s="304">
        <v>0</v>
      </c>
      <c r="C313" s="304">
        <v>0</v>
      </c>
      <c r="D313" s="304">
        <v>0</v>
      </c>
      <c r="E313" s="295">
        <v>80601.7</v>
      </c>
      <c r="F313" s="295">
        <v>80601.7</v>
      </c>
      <c r="G313" s="295">
        <v>80601.7</v>
      </c>
      <c r="H313" s="295">
        <v>80601.7</v>
      </c>
      <c r="I313" s="295">
        <v>230615.57</v>
      </c>
      <c r="J313" s="295">
        <v>380629.44</v>
      </c>
      <c r="K313" s="295">
        <v>379492.22000000003</v>
      </c>
      <c r="L313" s="295">
        <v>378355</v>
      </c>
      <c r="M313" s="295">
        <v>378355</v>
      </c>
      <c r="N313" s="295">
        <v>378355</v>
      </c>
      <c r="O313" s="295">
        <v>378355</v>
      </c>
      <c r="P313" s="295">
        <v>378355</v>
      </c>
      <c r="Q313" s="295">
        <f t="shared" si="41"/>
        <v>3204919.0300000003</v>
      </c>
      <c r="R313" s="295">
        <v>378355</v>
      </c>
      <c r="S313" s="295">
        <v>378355</v>
      </c>
      <c r="T313" s="295">
        <v>378355</v>
      </c>
      <c r="U313" s="295">
        <v>378355</v>
      </c>
      <c r="V313" s="295">
        <v>378355</v>
      </c>
      <c r="W313" s="295">
        <v>378355</v>
      </c>
      <c r="X313" s="295">
        <v>378355</v>
      </c>
      <c r="Y313" s="295">
        <v>378355</v>
      </c>
      <c r="Z313" s="295">
        <v>378355</v>
      </c>
      <c r="AA313" s="295">
        <v>378355</v>
      </c>
      <c r="AB313" s="295">
        <v>378355</v>
      </c>
      <c r="AC313" s="295">
        <v>378355</v>
      </c>
      <c r="AD313" s="295">
        <f t="shared" si="42"/>
        <v>4540260</v>
      </c>
      <c r="AF313" s="319">
        <v>0</v>
      </c>
      <c r="AG313" s="319">
        <v>0</v>
      </c>
      <c r="AH313" s="319">
        <v>0</v>
      </c>
      <c r="AI313" s="319">
        <v>0</v>
      </c>
      <c r="AJ313" s="319">
        <v>0</v>
      </c>
      <c r="AK313" s="319">
        <v>0</v>
      </c>
      <c r="AL313" s="319">
        <f t="shared" si="43"/>
        <v>0</v>
      </c>
      <c r="AM313" s="319">
        <f t="shared" si="43"/>
        <v>0</v>
      </c>
      <c r="AN313" s="319">
        <f t="shared" si="43"/>
        <v>0</v>
      </c>
      <c r="AO313" s="319">
        <f t="shared" si="40"/>
        <v>0</v>
      </c>
      <c r="AP313" s="319">
        <f t="shared" si="40"/>
        <v>0</v>
      </c>
      <c r="AQ313" s="319">
        <f t="shared" si="40"/>
        <v>0</v>
      </c>
      <c r="AR313" s="295">
        <f t="shared" si="44"/>
        <v>0</v>
      </c>
      <c r="AS313" s="319">
        <f t="shared" si="47"/>
        <v>0</v>
      </c>
      <c r="AT313" s="319">
        <f t="shared" si="47"/>
        <v>0</v>
      </c>
      <c r="AU313" s="319">
        <f t="shared" si="47"/>
        <v>0</v>
      </c>
      <c r="AV313" s="319">
        <f t="shared" si="46"/>
        <v>0</v>
      </c>
      <c r="AW313" s="319">
        <f t="shared" si="46"/>
        <v>0</v>
      </c>
      <c r="AX313" s="319">
        <f t="shared" si="46"/>
        <v>0</v>
      </c>
      <c r="AY313" s="319">
        <f t="shared" si="46"/>
        <v>0</v>
      </c>
      <c r="AZ313" s="319">
        <f t="shared" si="46"/>
        <v>0</v>
      </c>
      <c r="BA313" s="319">
        <f t="shared" si="46"/>
        <v>0</v>
      </c>
      <c r="BB313" s="319">
        <f t="shared" si="39"/>
        <v>0</v>
      </c>
      <c r="BC313" s="319">
        <f t="shared" si="39"/>
        <v>0</v>
      </c>
      <c r="BD313" s="319">
        <f t="shared" si="39"/>
        <v>0</v>
      </c>
      <c r="BE313" s="295">
        <f t="shared" si="45"/>
        <v>0</v>
      </c>
    </row>
    <row r="314" spans="1:62" x14ac:dyDescent="0.3">
      <c r="A314" s="313" t="s">
        <v>712</v>
      </c>
      <c r="B314" s="304">
        <v>2.01E-2</v>
      </c>
      <c r="C314" s="304">
        <v>2.4300000000000006E-2</v>
      </c>
      <c r="D314" s="304">
        <v>2.4300000000000006E-2</v>
      </c>
      <c r="E314" s="295">
        <v>38308879.829999998</v>
      </c>
      <c r="F314" s="295">
        <v>38423513.530000001</v>
      </c>
      <c r="G314" s="295">
        <v>38698191.109999999</v>
      </c>
      <c r="H314" s="295">
        <v>38908230.219999999</v>
      </c>
      <c r="I314" s="295">
        <v>38966337.439999998</v>
      </c>
      <c r="J314" s="295">
        <v>38856644.340000004</v>
      </c>
      <c r="K314" s="295">
        <v>38904474.989999995</v>
      </c>
      <c r="L314" s="295">
        <v>39222561.719999999</v>
      </c>
      <c r="M314" s="295">
        <v>39754434.064999998</v>
      </c>
      <c r="N314" s="295">
        <v>40921110.394999996</v>
      </c>
      <c r="O314" s="295">
        <v>41660914.379999995</v>
      </c>
      <c r="P314" s="295">
        <v>41785914.379999995</v>
      </c>
      <c r="Q314" s="295">
        <f t="shared" si="41"/>
        <v>474411206.39999992</v>
      </c>
      <c r="R314" s="295">
        <v>43483793.689999998</v>
      </c>
      <c r="S314" s="295">
        <v>44169293.689999998</v>
      </c>
      <c r="T314" s="295">
        <v>44250340.844999999</v>
      </c>
      <c r="U314" s="295">
        <v>44379888</v>
      </c>
      <c r="V314" s="295">
        <v>44532388</v>
      </c>
      <c r="W314" s="295">
        <v>47378073.369999997</v>
      </c>
      <c r="X314" s="295">
        <v>50130258.740000002</v>
      </c>
      <c r="Y314" s="295">
        <v>50130258.740000002</v>
      </c>
      <c r="Z314" s="295">
        <v>50161938.455000006</v>
      </c>
      <c r="AA314" s="295">
        <v>50268618.170000002</v>
      </c>
      <c r="AB314" s="295">
        <v>50343618.170000002</v>
      </c>
      <c r="AC314" s="295">
        <v>50356978.109999999</v>
      </c>
      <c r="AD314" s="295">
        <f t="shared" si="42"/>
        <v>569585447.98000002</v>
      </c>
      <c r="AF314" s="319">
        <v>64167.37</v>
      </c>
      <c r="AG314" s="319">
        <v>64359.39</v>
      </c>
      <c r="AH314" s="319">
        <v>64819.47</v>
      </c>
      <c r="AI314" s="319">
        <v>65171.28</v>
      </c>
      <c r="AJ314" s="319">
        <v>65268.61</v>
      </c>
      <c r="AK314" s="319">
        <v>65084.88</v>
      </c>
      <c r="AL314" s="319">
        <f t="shared" si="43"/>
        <v>65165</v>
      </c>
      <c r="AM314" s="319">
        <f t="shared" si="43"/>
        <v>65697.789999999994</v>
      </c>
      <c r="AN314" s="319">
        <f t="shared" si="43"/>
        <v>66588.679999999993</v>
      </c>
      <c r="AO314" s="319">
        <f t="shared" si="40"/>
        <v>68542.86</v>
      </c>
      <c r="AP314" s="319">
        <f t="shared" si="40"/>
        <v>69782.03</v>
      </c>
      <c r="AQ314" s="319">
        <f t="shared" si="40"/>
        <v>69991.41</v>
      </c>
      <c r="AR314" s="295">
        <f t="shared" si="44"/>
        <v>794638.77</v>
      </c>
      <c r="AS314" s="319">
        <f t="shared" si="47"/>
        <v>88054.68</v>
      </c>
      <c r="AT314" s="319">
        <f t="shared" si="47"/>
        <v>89442.82</v>
      </c>
      <c r="AU314" s="319">
        <f t="shared" si="47"/>
        <v>89606.94</v>
      </c>
      <c r="AV314" s="319">
        <f t="shared" si="46"/>
        <v>89869.27</v>
      </c>
      <c r="AW314" s="319">
        <f t="shared" si="46"/>
        <v>90178.09</v>
      </c>
      <c r="AX314" s="319">
        <f t="shared" si="46"/>
        <v>95940.6</v>
      </c>
      <c r="AY314" s="319">
        <f t="shared" si="46"/>
        <v>101513.77</v>
      </c>
      <c r="AZ314" s="319">
        <f t="shared" si="46"/>
        <v>101513.77</v>
      </c>
      <c r="BA314" s="319">
        <f t="shared" si="46"/>
        <v>101577.93</v>
      </c>
      <c r="BB314" s="319">
        <f t="shared" si="39"/>
        <v>101793.95</v>
      </c>
      <c r="BC314" s="319">
        <f t="shared" si="39"/>
        <v>101945.83</v>
      </c>
      <c r="BD314" s="319">
        <f t="shared" si="39"/>
        <v>101972.88</v>
      </c>
      <c r="BE314" s="295">
        <f t="shared" si="45"/>
        <v>1153410.5300000003</v>
      </c>
    </row>
    <row r="315" spans="1:62" x14ac:dyDescent="0.3">
      <c r="A315" s="313" t="s">
        <v>713</v>
      </c>
      <c r="B315" s="304">
        <v>2.01E-2</v>
      </c>
      <c r="C315" s="304">
        <v>2.4300000000000006E-2</v>
      </c>
      <c r="D315" s="304">
        <v>2.4300000000000006E-2</v>
      </c>
      <c r="E315" s="295">
        <v>1032896.64</v>
      </c>
      <c r="F315" s="295">
        <v>1032217.43</v>
      </c>
      <c r="G315" s="295">
        <v>1033794.74</v>
      </c>
      <c r="H315" s="295">
        <v>1035372.05</v>
      </c>
      <c r="I315" s="295">
        <v>1035372.05</v>
      </c>
      <c r="J315" s="295">
        <v>1035372.05</v>
      </c>
      <c r="K315" s="295">
        <v>1035372.05</v>
      </c>
      <c r="L315" s="295">
        <v>1035372.05</v>
      </c>
      <c r="M315" s="295">
        <v>1035372.05</v>
      </c>
      <c r="N315" s="295">
        <v>1035372.05</v>
      </c>
      <c r="O315" s="295">
        <v>1035372.05</v>
      </c>
      <c r="P315" s="295">
        <v>1035372.05</v>
      </c>
      <c r="Q315" s="295">
        <f t="shared" si="41"/>
        <v>12417257.260000002</v>
      </c>
      <c r="R315" s="295">
        <v>6142071.0499999998</v>
      </c>
      <c r="S315" s="295">
        <v>6142071.0499999998</v>
      </c>
      <c r="T315" s="295">
        <v>6142071.0499999998</v>
      </c>
      <c r="U315" s="295">
        <v>6142071.0499999998</v>
      </c>
      <c r="V315" s="295">
        <v>6142071.0499999998</v>
      </c>
      <c r="W315" s="295">
        <v>6142071.0499999998</v>
      </c>
      <c r="X315" s="295">
        <v>6142071.0499999998</v>
      </c>
      <c r="Y315" s="295">
        <v>6142071.0499999998</v>
      </c>
      <c r="Z315" s="295">
        <v>6142071.0499999998</v>
      </c>
      <c r="AA315" s="295">
        <v>6142071.0499999998</v>
      </c>
      <c r="AB315" s="295">
        <v>6142071.0499999998</v>
      </c>
      <c r="AC315" s="295">
        <v>6142071.0499999998</v>
      </c>
      <c r="AD315" s="295">
        <f t="shared" si="42"/>
        <v>73704852.599999979</v>
      </c>
      <c r="AF315" s="319">
        <v>1730.1000000000001</v>
      </c>
      <c r="AG315" s="319">
        <v>1728.96</v>
      </c>
      <c r="AH315" s="319">
        <v>1731.61</v>
      </c>
      <c r="AI315" s="319">
        <v>1734.25</v>
      </c>
      <c r="AJ315" s="319">
        <v>1734.25</v>
      </c>
      <c r="AK315" s="319">
        <v>1734.25</v>
      </c>
      <c r="AL315" s="319">
        <f t="shared" si="43"/>
        <v>1734.25</v>
      </c>
      <c r="AM315" s="319">
        <f t="shared" si="43"/>
        <v>1734.25</v>
      </c>
      <c r="AN315" s="319">
        <f t="shared" si="43"/>
        <v>1734.25</v>
      </c>
      <c r="AO315" s="319">
        <f t="shared" si="40"/>
        <v>1734.25</v>
      </c>
      <c r="AP315" s="319">
        <f t="shared" si="40"/>
        <v>1734.25</v>
      </c>
      <c r="AQ315" s="319">
        <f t="shared" si="40"/>
        <v>1734.25</v>
      </c>
      <c r="AR315" s="295">
        <f t="shared" si="44"/>
        <v>20798.919999999998</v>
      </c>
      <c r="AS315" s="319">
        <f t="shared" si="47"/>
        <v>12437.69</v>
      </c>
      <c r="AT315" s="319">
        <f t="shared" si="47"/>
        <v>12437.69</v>
      </c>
      <c r="AU315" s="319">
        <f t="shared" si="47"/>
        <v>12437.69</v>
      </c>
      <c r="AV315" s="319">
        <f t="shared" si="46"/>
        <v>12437.69</v>
      </c>
      <c r="AW315" s="319">
        <f t="shared" si="46"/>
        <v>12437.69</v>
      </c>
      <c r="AX315" s="319">
        <f t="shared" si="46"/>
        <v>12437.69</v>
      </c>
      <c r="AY315" s="319">
        <f t="shared" ref="AY315:BD352" si="48">ROUND(X315*$D315/12,2)</f>
        <v>12437.69</v>
      </c>
      <c r="AZ315" s="319">
        <f t="shared" si="48"/>
        <v>12437.69</v>
      </c>
      <c r="BA315" s="319">
        <f t="shared" si="48"/>
        <v>12437.69</v>
      </c>
      <c r="BB315" s="319">
        <f t="shared" si="39"/>
        <v>12437.69</v>
      </c>
      <c r="BC315" s="319">
        <f t="shared" si="39"/>
        <v>12437.69</v>
      </c>
      <c r="BD315" s="319">
        <f t="shared" si="39"/>
        <v>12437.69</v>
      </c>
      <c r="BE315" s="295">
        <f t="shared" si="45"/>
        <v>149252.28</v>
      </c>
    </row>
    <row r="316" spans="1:62" x14ac:dyDescent="0.3">
      <c r="A316" s="313" t="s">
        <v>714</v>
      </c>
      <c r="B316" s="304">
        <v>2.01E-2</v>
      </c>
      <c r="C316" s="304">
        <v>2.4300000000000006E-2</v>
      </c>
      <c r="D316" s="304">
        <v>2.4300000000000006E-2</v>
      </c>
      <c r="E316" s="295">
        <v>55125.86</v>
      </c>
      <c r="F316" s="295">
        <v>55125.86</v>
      </c>
      <c r="G316" s="295">
        <v>55125.86</v>
      </c>
      <c r="H316" s="295">
        <v>55125.86</v>
      </c>
      <c r="I316" s="295">
        <v>55125.86</v>
      </c>
      <c r="J316" s="295">
        <v>55125.86</v>
      </c>
      <c r="K316" s="295">
        <v>55125.86</v>
      </c>
      <c r="L316" s="295">
        <v>55125.86</v>
      </c>
      <c r="M316" s="295">
        <v>55125.86</v>
      </c>
      <c r="N316" s="295">
        <v>55125.86</v>
      </c>
      <c r="O316" s="295">
        <v>55125.86</v>
      </c>
      <c r="P316" s="295">
        <v>55125.86</v>
      </c>
      <c r="Q316" s="295">
        <f t="shared" si="41"/>
        <v>661510.31999999995</v>
      </c>
      <c r="R316" s="295">
        <v>55125.86</v>
      </c>
      <c r="S316" s="295">
        <v>55125.86</v>
      </c>
      <c r="T316" s="295">
        <v>55125.86</v>
      </c>
      <c r="U316" s="295">
        <v>55125.86</v>
      </c>
      <c r="V316" s="295">
        <v>55125.86</v>
      </c>
      <c r="W316" s="295">
        <v>55125.86</v>
      </c>
      <c r="X316" s="295">
        <v>55125.86</v>
      </c>
      <c r="Y316" s="295">
        <v>55125.86</v>
      </c>
      <c r="Z316" s="295">
        <v>55125.86</v>
      </c>
      <c r="AA316" s="295">
        <v>55125.86</v>
      </c>
      <c r="AB316" s="295">
        <v>55125.86</v>
      </c>
      <c r="AC316" s="295">
        <v>55125.86</v>
      </c>
      <c r="AD316" s="295">
        <f t="shared" si="42"/>
        <v>661510.31999999995</v>
      </c>
      <c r="AF316" s="319">
        <v>92.339999999999989</v>
      </c>
      <c r="AG316" s="319">
        <v>92.339999999999989</v>
      </c>
      <c r="AH316" s="319">
        <v>92.339999999999989</v>
      </c>
      <c r="AI316" s="319">
        <v>92.339999999999989</v>
      </c>
      <c r="AJ316" s="319">
        <v>92.339999999999989</v>
      </c>
      <c r="AK316" s="319">
        <v>92.339999999999989</v>
      </c>
      <c r="AL316" s="319">
        <f t="shared" si="43"/>
        <v>92.34</v>
      </c>
      <c r="AM316" s="319">
        <f t="shared" si="43"/>
        <v>92.34</v>
      </c>
      <c r="AN316" s="319">
        <f t="shared" si="43"/>
        <v>92.34</v>
      </c>
      <c r="AO316" s="319">
        <f t="shared" si="40"/>
        <v>92.34</v>
      </c>
      <c r="AP316" s="319">
        <f t="shared" si="40"/>
        <v>92.34</v>
      </c>
      <c r="AQ316" s="319">
        <f t="shared" si="40"/>
        <v>92.34</v>
      </c>
      <c r="AR316" s="295">
        <f t="shared" si="44"/>
        <v>1108.0800000000002</v>
      </c>
      <c r="AS316" s="319">
        <f t="shared" si="47"/>
        <v>111.63</v>
      </c>
      <c r="AT316" s="319">
        <f t="shared" si="47"/>
        <v>111.63</v>
      </c>
      <c r="AU316" s="319">
        <f t="shared" si="47"/>
        <v>111.63</v>
      </c>
      <c r="AV316" s="319">
        <f t="shared" si="47"/>
        <v>111.63</v>
      </c>
      <c r="AW316" s="319">
        <f t="shared" si="47"/>
        <v>111.63</v>
      </c>
      <c r="AX316" s="319">
        <f t="shared" si="47"/>
        <v>111.63</v>
      </c>
      <c r="AY316" s="319">
        <f t="shared" si="48"/>
        <v>111.63</v>
      </c>
      <c r="AZ316" s="319">
        <f t="shared" si="48"/>
        <v>111.63</v>
      </c>
      <c r="BA316" s="319">
        <f t="shared" si="48"/>
        <v>111.63</v>
      </c>
      <c r="BB316" s="319">
        <f t="shared" si="39"/>
        <v>111.63</v>
      </c>
      <c r="BC316" s="319">
        <f t="shared" si="39"/>
        <v>111.63</v>
      </c>
      <c r="BD316" s="319">
        <f t="shared" si="39"/>
        <v>111.63</v>
      </c>
      <c r="BE316" s="295">
        <f t="shared" si="45"/>
        <v>1339.56</v>
      </c>
    </row>
    <row r="317" spans="1:62" x14ac:dyDescent="0.3">
      <c r="A317" s="313" t="s">
        <v>715</v>
      </c>
      <c r="B317" s="304">
        <v>2.01E-2</v>
      </c>
      <c r="C317" s="304">
        <v>2.4300000000000006E-2</v>
      </c>
      <c r="D317" s="304">
        <v>2.4300000000000006E-2</v>
      </c>
      <c r="E317" s="295">
        <v>4539805.47</v>
      </c>
      <c r="F317" s="295">
        <v>4539805.47</v>
      </c>
      <c r="G317" s="295">
        <v>4539805.47</v>
      </c>
      <c r="H317" s="295">
        <v>4539805.47</v>
      </c>
      <c r="I317" s="295">
        <v>4539805.47</v>
      </c>
      <c r="J317" s="295">
        <v>4539805.47</v>
      </c>
      <c r="K317" s="295">
        <v>4539805.47</v>
      </c>
      <c r="L317" s="295">
        <v>4539805.47</v>
      </c>
      <c r="M317" s="295">
        <v>4539805.47</v>
      </c>
      <c r="N317" s="295">
        <v>4539805.47</v>
      </c>
      <c r="O317" s="295">
        <v>4539805.47</v>
      </c>
      <c r="P317" s="295">
        <v>4539805.47</v>
      </c>
      <c r="Q317" s="295">
        <f t="shared" si="41"/>
        <v>54477665.639999993</v>
      </c>
      <c r="R317" s="295">
        <v>4539805.47</v>
      </c>
      <c r="S317" s="295">
        <v>4539805.47</v>
      </c>
      <c r="T317" s="295">
        <v>4539805.47</v>
      </c>
      <c r="U317" s="295">
        <v>4539805.47</v>
      </c>
      <c r="V317" s="295">
        <v>4539805.47</v>
      </c>
      <c r="W317" s="295">
        <v>4539805.47</v>
      </c>
      <c r="X317" s="295">
        <v>4539805.47</v>
      </c>
      <c r="Y317" s="295">
        <v>4539805.47</v>
      </c>
      <c r="Z317" s="295">
        <v>4539805.47</v>
      </c>
      <c r="AA317" s="295">
        <v>4539805.47</v>
      </c>
      <c r="AB317" s="295">
        <v>4539805.47</v>
      </c>
      <c r="AC317" s="295">
        <v>4539805.47</v>
      </c>
      <c r="AD317" s="295">
        <f t="shared" si="42"/>
        <v>54477665.639999993</v>
      </c>
      <c r="AF317" s="319">
        <v>7604.17</v>
      </c>
      <c r="AG317" s="319">
        <v>7604.17</v>
      </c>
      <c r="AH317" s="319">
        <v>7604.17</v>
      </c>
      <c r="AI317" s="319">
        <v>7604.17</v>
      </c>
      <c r="AJ317" s="319">
        <v>7604.17</v>
      </c>
      <c r="AK317" s="319">
        <v>7604.17</v>
      </c>
      <c r="AL317" s="319">
        <f t="shared" si="43"/>
        <v>7604.17</v>
      </c>
      <c r="AM317" s="319">
        <f t="shared" si="43"/>
        <v>7604.17</v>
      </c>
      <c r="AN317" s="319">
        <f t="shared" si="43"/>
        <v>7604.17</v>
      </c>
      <c r="AO317" s="319">
        <f t="shared" si="40"/>
        <v>7604.17</v>
      </c>
      <c r="AP317" s="319">
        <f t="shared" si="40"/>
        <v>7604.17</v>
      </c>
      <c r="AQ317" s="319">
        <f t="shared" si="40"/>
        <v>7604.17</v>
      </c>
      <c r="AR317" s="295">
        <f t="shared" si="44"/>
        <v>91250.04</v>
      </c>
      <c r="AS317" s="319">
        <f t="shared" si="47"/>
        <v>9193.11</v>
      </c>
      <c r="AT317" s="319">
        <f t="shared" si="47"/>
        <v>9193.11</v>
      </c>
      <c r="AU317" s="319">
        <f t="shared" si="47"/>
        <v>9193.11</v>
      </c>
      <c r="AV317" s="319">
        <f t="shared" si="47"/>
        <v>9193.11</v>
      </c>
      <c r="AW317" s="319">
        <f t="shared" si="47"/>
        <v>9193.11</v>
      </c>
      <c r="AX317" s="319">
        <f t="shared" si="47"/>
        <v>9193.11</v>
      </c>
      <c r="AY317" s="319">
        <f t="shared" si="48"/>
        <v>9193.11</v>
      </c>
      <c r="AZ317" s="319">
        <f t="shared" si="48"/>
        <v>9193.11</v>
      </c>
      <c r="BA317" s="319">
        <f t="shared" si="48"/>
        <v>9193.11</v>
      </c>
      <c r="BB317" s="319">
        <f t="shared" si="39"/>
        <v>9193.11</v>
      </c>
      <c r="BC317" s="319">
        <f t="shared" si="39"/>
        <v>9193.11</v>
      </c>
      <c r="BD317" s="319">
        <f t="shared" si="39"/>
        <v>9193.11</v>
      </c>
      <c r="BE317" s="295">
        <f t="shared" si="45"/>
        <v>110317.32</v>
      </c>
    </row>
    <row r="318" spans="1:62" x14ac:dyDescent="0.3">
      <c r="A318" s="313" t="s">
        <v>716</v>
      </c>
      <c r="B318" s="304">
        <v>2.01E-2</v>
      </c>
      <c r="C318" s="304">
        <v>2.4300000000000006E-2</v>
      </c>
      <c r="D318" s="304">
        <v>2.4300000000000006E-2</v>
      </c>
      <c r="E318" s="295">
        <v>10858013.35</v>
      </c>
      <c r="F318" s="295">
        <v>10867886.810000001</v>
      </c>
      <c r="G318" s="295">
        <v>10868617.6</v>
      </c>
      <c r="H318" s="295">
        <v>10868621.380000001</v>
      </c>
      <c r="I318" s="295">
        <v>10868621.380000001</v>
      </c>
      <c r="J318" s="295">
        <v>10868621.380000001</v>
      </c>
      <c r="K318" s="295">
        <v>10983251.020000001</v>
      </c>
      <c r="L318" s="295">
        <v>11097880.66</v>
      </c>
      <c r="M318" s="295">
        <v>11097880.66</v>
      </c>
      <c r="N318" s="295">
        <v>11353976.145</v>
      </c>
      <c r="O318" s="295">
        <v>11610071.630000001</v>
      </c>
      <c r="P318" s="295">
        <v>11610071.630000001</v>
      </c>
      <c r="Q318" s="295">
        <f t="shared" si="41"/>
        <v>132953513.64499998</v>
      </c>
      <c r="R318" s="295">
        <v>11610071.630000001</v>
      </c>
      <c r="S318" s="295">
        <v>11660071.630000001</v>
      </c>
      <c r="T318" s="295">
        <v>11710071.630000001</v>
      </c>
      <c r="U318" s="295">
        <v>11710071.630000001</v>
      </c>
      <c r="V318" s="295">
        <v>11710071.630000001</v>
      </c>
      <c r="W318" s="295">
        <v>11710071.630000001</v>
      </c>
      <c r="X318" s="295">
        <v>11710071.630000001</v>
      </c>
      <c r="Y318" s="295">
        <v>11710071.630000001</v>
      </c>
      <c r="Z318" s="295">
        <v>11710071.630000001</v>
      </c>
      <c r="AA318" s="295">
        <v>11710071.630000001</v>
      </c>
      <c r="AB318" s="295">
        <v>11710071.630000001</v>
      </c>
      <c r="AC318" s="295">
        <v>11710071.630000001</v>
      </c>
      <c r="AD318" s="295">
        <f t="shared" si="42"/>
        <v>140370859.55999997</v>
      </c>
      <c r="AF318" s="319">
        <v>18187.170000000002</v>
      </c>
      <c r="AG318" s="319">
        <v>18203.71</v>
      </c>
      <c r="AH318" s="319">
        <v>18204.93</v>
      </c>
      <c r="AI318" s="319">
        <v>18204.940000000002</v>
      </c>
      <c r="AJ318" s="319">
        <v>18204.940000000002</v>
      </c>
      <c r="AK318" s="319">
        <v>18204.940000000002</v>
      </c>
      <c r="AL318" s="319">
        <f t="shared" si="43"/>
        <v>18396.95</v>
      </c>
      <c r="AM318" s="319">
        <f t="shared" si="43"/>
        <v>18588.95</v>
      </c>
      <c r="AN318" s="319">
        <f t="shared" si="43"/>
        <v>18588.95</v>
      </c>
      <c r="AO318" s="319">
        <f t="shared" si="40"/>
        <v>19017.91</v>
      </c>
      <c r="AP318" s="319">
        <f t="shared" si="40"/>
        <v>19446.87</v>
      </c>
      <c r="AQ318" s="319">
        <f t="shared" si="40"/>
        <v>19446.87</v>
      </c>
      <c r="AR318" s="295">
        <f t="shared" si="44"/>
        <v>222697.13</v>
      </c>
      <c r="AS318" s="319">
        <f t="shared" si="47"/>
        <v>23510.400000000001</v>
      </c>
      <c r="AT318" s="319">
        <f t="shared" si="47"/>
        <v>23611.65</v>
      </c>
      <c r="AU318" s="319">
        <f t="shared" si="47"/>
        <v>23712.9</v>
      </c>
      <c r="AV318" s="319">
        <f t="shared" si="47"/>
        <v>23712.9</v>
      </c>
      <c r="AW318" s="319">
        <f t="shared" si="47"/>
        <v>23712.9</v>
      </c>
      <c r="AX318" s="319">
        <f t="shared" si="47"/>
        <v>23712.9</v>
      </c>
      <c r="AY318" s="319">
        <f t="shared" si="48"/>
        <v>23712.9</v>
      </c>
      <c r="AZ318" s="319">
        <f t="shared" si="48"/>
        <v>23712.9</v>
      </c>
      <c r="BA318" s="319">
        <f t="shared" si="48"/>
        <v>23712.9</v>
      </c>
      <c r="BB318" s="319">
        <f t="shared" si="39"/>
        <v>23712.9</v>
      </c>
      <c r="BC318" s="319">
        <f t="shared" si="39"/>
        <v>23712.9</v>
      </c>
      <c r="BD318" s="319">
        <f t="shared" si="39"/>
        <v>23712.9</v>
      </c>
      <c r="BE318" s="295">
        <f t="shared" si="45"/>
        <v>284251.05</v>
      </c>
    </row>
    <row r="319" spans="1:62" x14ac:dyDescent="0.3">
      <c r="A319" s="313" t="s">
        <v>717</v>
      </c>
      <c r="B319" s="304">
        <v>2.01E-2</v>
      </c>
      <c r="C319" s="304">
        <v>2.4300000000000006E-2</v>
      </c>
      <c r="D319" s="304">
        <v>2.4300000000000006E-2</v>
      </c>
      <c r="E319" s="295">
        <v>2072529.11</v>
      </c>
      <c r="F319" s="295">
        <v>2073162.26</v>
      </c>
      <c r="G319" s="295">
        <v>2073162.26</v>
      </c>
      <c r="H319" s="295">
        <v>2073162.26</v>
      </c>
      <c r="I319" s="295">
        <v>2075869.7</v>
      </c>
      <c r="J319" s="295">
        <v>2078577.14</v>
      </c>
      <c r="K319" s="295">
        <v>2078577.14</v>
      </c>
      <c r="L319" s="295">
        <v>2078577.14</v>
      </c>
      <c r="M319" s="295">
        <v>2078577.14</v>
      </c>
      <c r="N319" s="295">
        <v>2078577.14</v>
      </c>
      <c r="O319" s="295">
        <v>2078577.14</v>
      </c>
      <c r="P319" s="295">
        <v>2078577.14</v>
      </c>
      <c r="Q319" s="295">
        <f t="shared" si="41"/>
        <v>24917925.570000004</v>
      </c>
      <c r="R319" s="295">
        <v>2078577.14</v>
      </c>
      <c r="S319" s="295">
        <v>2078577.14</v>
      </c>
      <c r="T319" s="295">
        <v>2078577.14</v>
      </c>
      <c r="U319" s="295">
        <v>2078577.14</v>
      </c>
      <c r="V319" s="295">
        <v>2078577.14</v>
      </c>
      <c r="W319" s="295">
        <v>2078577.14</v>
      </c>
      <c r="X319" s="295">
        <v>2078577.14</v>
      </c>
      <c r="Y319" s="295">
        <v>2078577.14</v>
      </c>
      <c r="Z319" s="295">
        <v>2078577.14</v>
      </c>
      <c r="AA319" s="295">
        <v>2078577.14</v>
      </c>
      <c r="AB319" s="295">
        <v>2078577.14</v>
      </c>
      <c r="AC319" s="295">
        <v>2078577.14</v>
      </c>
      <c r="AD319" s="295">
        <f t="shared" si="42"/>
        <v>24942925.680000003</v>
      </c>
      <c r="AF319" s="319">
        <v>3471.4900000000002</v>
      </c>
      <c r="AG319" s="319">
        <v>3472.54</v>
      </c>
      <c r="AH319" s="319">
        <v>3472.54</v>
      </c>
      <c r="AI319" s="319">
        <v>3472.54</v>
      </c>
      <c r="AJ319" s="319">
        <v>3477.08</v>
      </c>
      <c r="AK319" s="319">
        <v>3481.62</v>
      </c>
      <c r="AL319" s="319">
        <f t="shared" si="43"/>
        <v>3481.62</v>
      </c>
      <c r="AM319" s="319">
        <f t="shared" si="43"/>
        <v>3481.62</v>
      </c>
      <c r="AN319" s="319">
        <f t="shared" si="43"/>
        <v>3481.62</v>
      </c>
      <c r="AO319" s="319">
        <f t="shared" si="40"/>
        <v>3481.62</v>
      </c>
      <c r="AP319" s="319">
        <f t="shared" si="40"/>
        <v>3481.62</v>
      </c>
      <c r="AQ319" s="319">
        <f t="shared" si="40"/>
        <v>3481.62</v>
      </c>
      <c r="AR319" s="295">
        <f t="shared" si="44"/>
        <v>41737.530000000006</v>
      </c>
      <c r="AS319" s="319">
        <f t="shared" si="47"/>
        <v>4209.12</v>
      </c>
      <c r="AT319" s="319">
        <f t="shared" si="47"/>
        <v>4209.12</v>
      </c>
      <c r="AU319" s="319">
        <f t="shared" si="47"/>
        <v>4209.12</v>
      </c>
      <c r="AV319" s="319">
        <f t="shared" si="47"/>
        <v>4209.12</v>
      </c>
      <c r="AW319" s="319">
        <f t="shared" si="47"/>
        <v>4209.12</v>
      </c>
      <c r="AX319" s="319">
        <f t="shared" si="47"/>
        <v>4209.12</v>
      </c>
      <c r="AY319" s="319">
        <f t="shared" si="48"/>
        <v>4209.12</v>
      </c>
      <c r="AZ319" s="319">
        <f t="shared" si="48"/>
        <v>4209.12</v>
      </c>
      <c r="BA319" s="319">
        <f t="shared" si="48"/>
        <v>4209.12</v>
      </c>
      <c r="BB319" s="319">
        <f t="shared" si="39"/>
        <v>4209.12</v>
      </c>
      <c r="BC319" s="319">
        <f t="shared" si="39"/>
        <v>4209.12</v>
      </c>
      <c r="BD319" s="319">
        <f t="shared" si="39"/>
        <v>4209.12</v>
      </c>
      <c r="BE319" s="295">
        <f t="shared" si="45"/>
        <v>50509.44000000001</v>
      </c>
    </row>
    <row r="320" spans="1:62" x14ac:dyDescent="0.3">
      <c r="A320" s="313" t="s">
        <v>718</v>
      </c>
      <c r="B320" s="304">
        <v>1.72E-2</v>
      </c>
      <c r="C320" s="304">
        <v>1.4299999999999997E-2</v>
      </c>
      <c r="D320" s="304">
        <v>1.4299999999999997E-2</v>
      </c>
      <c r="E320" s="295">
        <v>28493.37</v>
      </c>
      <c r="F320" s="295">
        <v>28493.37</v>
      </c>
      <c r="G320" s="295">
        <v>28493.37</v>
      </c>
      <c r="H320" s="295">
        <v>28493.37</v>
      </c>
      <c r="I320" s="295">
        <v>28493.37</v>
      </c>
      <c r="J320" s="295">
        <v>28493.37</v>
      </c>
      <c r="K320" s="295">
        <v>28493.37</v>
      </c>
      <c r="L320" s="295">
        <v>28493.37</v>
      </c>
      <c r="M320" s="295">
        <v>28493.37</v>
      </c>
      <c r="N320" s="295">
        <v>28493.37</v>
      </c>
      <c r="O320" s="295">
        <v>28493.37</v>
      </c>
      <c r="P320" s="295">
        <v>28493.37</v>
      </c>
      <c r="Q320" s="295">
        <f t="shared" si="41"/>
        <v>341920.44</v>
      </c>
      <c r="R320" s="295">
        <v>28493.37</v>
      </c>
      <c r="S320" s="295">
        <v>28493.37</v>
      </c>
      <c r="T320" s="295">
        <v>28493.37</v>
      </c>
      <c r="U320" s="295">
        <v>28493.37</v>
      </c>
      <c r="V320" s="295">
        <v>28493.37</v>
      </c>
      <c r="W320" s="295">
        <v>28493.37</v>
      </c>
      <c r="X320" s="295">
        <v>28493.37</v>
      </c>
      <c r="Y320" s="295">
        <v>28493.37</v>
      </c>
      <c r="Z320" s="295">
        <v>28493.37</v>
      </c>
      <c r="AA320" s="295">
        <v>28493.37</v>
      </c>
      <c r="AB320" s="295">
        <v>28493.37</v>
      </c>
      <c r="AC320" s="295">
        <v>28493.37</v>
      </c>
      <c r="AD320" s="295">
        <f t="shared" si="42"/>
        <v>341920.44</v>
      </c>
      <c r="AF320" s="319">
        <v>40.839999999999996</v>
      </c>
      <c r="AG320" s="319">
        <v>40.839999999999996</v>
      </c>
      <c r="AH320" s="319">
        <v>40.839999999999996</v>
      </c>
      <c r="AI320" s="319">
        <v>40.839999999999996</v>
      </c>
      <c r="AJ320" s="319">
        <v>40.839999999999996</v>
      </c>
      <c r="AK320" s="319">
        <v>40.839999999999996</v>
      </c>
      <c r="AL320" s="319">
        <f t="shared" si="43"/>
        <v>40.840000000000003</v>
      </c>
      <c r="AM320" s="319">
        <f t="shared" si="43"/>
        <v>40.840000000000003</v>
      </c>
      <c r="AN320" s="319">
        <f t="shared" si="43"/>
        <v>40.840000000000003</v>
      </c>
      <c r="AO320" s="319">
        <f t="shared" si="40"/>
        <v>40.840000000000003</v>
      </c>
      <c r="AP320" s="319">
        <f t="shared" si="40"/>
        <v>40.840000000000003</v>
      </c>
      <c r="AQ320" s="319">
        <f t="shared" si="40"/>
        <v>40.840000000000003</v>
      </c>
      <c r="AR320" s="295">
        <f t="shared" si="44"/>
        <v>490.08000000000015</v>
      </c>
      <c r="AS320" s="319">
        <f t="shared" si="47"/>
        <v>33.950000000000003</v>
      </c>
      <c r="AT320" s="319">
        <f t="shared" si="47"/>
        <v>33.950000000000003</v>
      </c>
      <c r="AU320" s="319">
        <f t="shared" si="47"/>
        <v>33.950000000000003</v>
      </c>
      <c r="AV320" s="319">
        <f t="shared" si="47"/>
        <v>33.950000000000003</v>
      </c>
      <c r="AW320" s="319">
        <f t="shared" si="47"/>
        <v>33.950000000000003</v>
      </c>
      <c r="AX320" s="319">
        <f t="shared" si="47"/>
        <v>33.950000000000003</v>
      </c>
      <c r="AY320" s="319">
        <f t="shared" si="48"/>
        <v>33.950000000000003</v>
      </c>
      <c r="AZ320" s="319">
        <f t="shared" si="48"/>
        <v>33.950000000000003</v>
      </c>
      <c r="BA320" s="319">
        <f t="shared" si="48"/>
        <v>33.950000000000003</v>
      </c>
      <c r="BB320" s="319">
        <f t="shared" si="39"/>
        <v>33.950000000000003</v>
      </c>
      <c r="BC320" s="319">
        <f t="shared" si="39"/>
        <v>33.950000000000003</v>
      </c>
      <c r="BD320" s="319">
        <f t="shared" si="39"/>
        <v>33.950000000000003</v>
      </c>
      <c r="BE320" s="295">
        <f t="shared" si="45"/>
        <v>407.39999999999992</v>
      </c>
    </row>
    <row r="321" spans="1:57" x14ac:dyDescent="0.3">
      <c r="A321" s="313" t="s">
        <v>719</v>
      </c>
      <c r="B321" s="304">
        <v>1.72E-2</v>
      </c>
      <c r="C321" s="304">
        <v>1.4299999999999997E-2</v>
      </c>
      <c r="D321" s="304">
        <v>1.4299999999999997E-2</v>
      </c>
      <c r="E321" s="295">
        <v>12390.23</v>
      </c>
      <c r="F321" s="295">
        <v>12390.23</v>
      </c>
      <c r="G321" s="295">
        <v>12390.23</v>
      </c>
      <c r="H321" s="295">
        <v>12390.23</v>
      </c>
      <c r="I321" s="295">
        <v>12390.23</v>
      </c>
      <c r="J321" s="295">
        <v>12390.23</v>
      </c>
      <c r="K321" s="295">
        <v>12390.23</v>
      </c>
      <c r="L321" s="295">
        <v>12390.23</v>
      </c>
      <c r="M321" s="295">
        <v>12390.23</v>
      </c>
      <c r="N321" s="295">
        <v>12390.23</v>
      </c>
      <c r="O321" s="295">
        <v>12390.23</v>
      </c>
      <c r="P321" s="295">
        <v>12390.23</v>
      </c>
      <c r="Q321" s="295">
        <f t="shared" si="41"/>
        <v>148682.75999999998</v>
      </c>
      <c r="R321" s="295">
        <v>12390.23</v>
      </c>
      <c r="S321" s="295">
        <v>12390.23</v>
      </c>
      <c r="T321" s="295">
        <v>12390.23</v>
      </c>
      <c r="U321" s="295">
        <v>12390.23</v>
      </c>
      <c r="V321" s="295">
        <v>12390.23</v>
      </c>
      <c r="W321" s="295">
        <v>12390.23</v>
      </c>
      <c r="X321" s="295">
        <v>12390.23</v>
      </c>
      <c r="Y321" s="295">
        <v>12390.23</v>
      </c>
      <c r="Z321" s="295">
        <v>12390.23</v>
      </c>
      <c r="AA321" s="295">
        <v>12390.23</v>
      </c>
      <c r="AB321" s="295">
        <v>12390.23</v>
      </c>
      <c r="AC321" s="295">
        <v>12390.23</v>
      </c>
      <c r="AD321" s="295">
        <f t="shared" si="42"/>
        <v>148682.75999999998</v>
      </c>
      <c r="AF321" s="319">
        <v>17.759999999999998</v>
      </c>
      <c r="AG321" s="319">
        <v>17.759999999999998</v>
      </c>
      <c r="AH321" s="319">
        <v>17.759999999999998</v>
      </c>
      <c r="AI321" s="319">
        <v>17.759999999999998</v>
      </c>
      <c r="AJ321" s="319">
        <v>17.759999999999998</v>
      </c>
      <c r="AK321" s="319">
        <v>17.759999999999998</v>
      </c>
      <c r="AL321" s="319">
        <f t="shared" si="43"/>
        <v>17.760000000000002</v>
      </c>
      <c r="AM321" s="319">
        <f t="shared" si="43"/>
        <v>17.760000000000002</v>
      </c>
      <c r="AN321" s="319">
        <f t="shared" si="43"/>
        <v>17.760000000000002</v>
      </c>
      <c r="AO321" s="319">
        <f t="shared" si="40"/>
        <v>17.760000000000002</v>
      </c>
      <c r="AP321" s="319">
        <f t="shared" si="40"/>
        <v>17.760000000000002</v>
      </c>
      <c r="AQ321" s="319">
        <f t="shared" si="40"/>
        <v>17.760000000000002</v>
      </c>
      <c r="AR321" s="295">
        <f t="shared" si="44"/>
        <v>213.11999999999995</v>
      </c>
      <c r="AS321" s="319">
        <f t="shared" si="47"/>
        <v>14.77</v>
      </c>
      <c r="AT321" s="319">
        <f t="shared" si="47"/>
        <v>14.77</v>
      </c>
      <c r="AU321" s="319">
        <f t="shared" si="47"/>
        <v>14.77</v>
      </c>
      <c r="AV321" s="319">
        <f t="shared" si="47"/>
        <v>14.77</v>
      </c>
      <c r="AW321" s="319">
        <f t="shared" si="47"/>
        <v>14.77</v>
      </c>
      <c r="AX321" s="319">
        <f t="shared" si="47"/>
        <v>14.77</v>
      </c>
      <c r="AY321" s="319">
        <f t="shared" si="48"/>
        <v>14.77</v>
      </c>
      <c r="AZ321" s="319">
        <f t="shared" si="48"/>
        <v>14.77</v>
      </c>
      <c r="BA321" s="319">
        <f t="shared" si="48"/>
        <v>14.77</v>
      </c>
      <c r="BB321" s="319">
        <f t="shared" si="48"/>
        <v>14.77</v>
      </c>
      <c r="BC321" s="319">
        <f t="shared" si="48"/>
        <v>14.77</v>
      </c>
      <c r="BD321" s="319">
        <f t="shared" si="48"/>
        <v>14.77</v>
      </c>
      <c r="BE321" s="295">
        <f t="shared" si="45"/>
        <v>177.24</v>
      </c>
    </row>
    <row r="322" spans="1:57" x14ac:dyDescent="0.3">
      <c r="A322" s="313" t="s">
        <v>720</v>
      </c>
      <c r="B322" s="304">
        <v>1.72E-2</v>
      </c>
      <c r="C322" s="304">
        <v>1.4299999999999997E-2</v>
      </c>
      <c r="D322" s="304">
        <v>1.4299999999999997E-2</v>
      </c>
      <c r="E322" s="295">
        <v>5134.63</v>
      </c>
      <c r="F322" s="295">
        <v>5134.63</v>
      </c>
      <c r="G322" s="295">
        <v>5134.63</v>
      </c>
      <c r="H322" s="295">
        <v>5134.63</v>
      </c>
      <c r="I322" s="295">
        <v>5134.63</v>
      </c>
      <c r="J322" s="295">
        <v>5134.63</v>
      </c>
      <c r="K322" s="295">
        <v>5134.63</v>
      </c>
      <c r="L322" s="295">
        <v>5134.63</v>
      </c>
      <c r="M322" s="295">
        <v>5134.63</v>
      </c>
      <c r="N322" s="295">
        <v>5134.63</v>
      </c>
      <c r="O322" s="295">
        <v>5134.63</v>
      </c>
      <c r="P322" s="295">
        <v>5134.63</v>
      </c>
      <c r="Q322" s="295">
        <f t="shared" si="41"/>
        <v>61615.55999999999</v>
      </c>
      <c r="R322" s="295">
        <v>5134.63</v>
      </c>
      <c r="S322" s="295">
        <v>5134.63</v>
      </c>
      <c r="T322" s="295">
        <v>5134.63</v>
      </c>
      <c r="U322" s="295">
        <v>5134.63</v>
      </c>
      <c r="V322" s="295">
        <v>5134.63</v>
      </c>
      <c r="W322" s="295">
        <v>5134.63</v>
      </c>
      <c r="X322" s="295">
        <v>5134.63</v>
      </c>
      <c r="Y322" s="295">
        <v>5134.63</v>
      </c>
      <c r="Z322" s="295">
        <v>5134.63</v>
      </c>
      <c r="AA322" s="295">
        <v>5134.63</v>
      </c>
      <c r="AB322" s="295">
        <v>5134.63</v>
      </c>
      <c r="AC322" s="295">
        <v>5134.63</v>
      </c>
      <c r="AD322" s="295">
        <f t="shared" si="42"/>
        <v>61615.55999999999</v>
      </c>
      <c r="AF322" s="319">
        <v>7.3599999999999994</v>
      </c>
      <c r="AG322" s="319">
        <v>7.3599999999999994</v>
      </c>
      <c r="AH322" s="319">
        <v>7.3599999999999994</v>
      </c>
      <c r="AI322" s="319">
        <v>7.3599999999999994</v>
      </c>
      <c r="AJ322" s="319">
        <v>7.3599999999999994</v>
      </c>
      <c r="AK322" s="319">
        <v>7.3599999999999994</v>
      </c>
      <c r="AL322" s="319">
        <f t="shared" si="43"/>
        <v>7.36</v>
      </c>
      <c r="AM322" s="319">
        <f t="shared" si="43"/>
        <v>7.36</v>
      </c>
      <c r="AN322" s="319">
        <f t="shared" si="43"/>
        <v>7.36</v>
      </c>
      <c r="AO322" s="319">
        <f t="shared" si="40"/>
        <v>7.36</v>
      </c>
      <c r="AP322" s="319">
        <f t="shared" si="40"/>
        <v>7.36</v>
      </c>
      <c r="AQ322" s="319">
        <f t="shared" si="40"/>
        <v>7.36</v>
      </c>
      <c r="AR322" s="295">
        <f t="shared" si="44"/>
        <v>88.32</v>
      </c>
      <c r="AS322" s="319">
        <f t="shared" si="47"/>
        <v>6.12</v>
      </c>
      <c r="AT322" s="319">
        <f t="shared" si="47"/>
        <v>6.12</v>
      </c>
      <c r="AU322" s="319">
        <f t="shared" si="47"/>
        <v>6.12</v>
      </c>
      <c r="AV322" s="319">
        <f t="shared" si="47"/>
        <v>6.12</v>
      </c>
      <c r="AW322" s="319">
        <f t="shared" si="47"/>
        <v>6.12</v>
      </c>
      <c r="AX322" s="319">
        <f t="shared" si="47"/>
        <v>6.12</v>
      </c>
      <c r="AY322" s="319">
        <f t="shared" si="48"/>
        <v>6.12</v>
      </c>
      <c r="AZ322" s="319">
        <f t="shared" si="48"/>
        <v>6.12</v>
      </c>
      <c r="BA322" s="319">
        <f t="shared" si="48"/>
        <v>6.12</v>
      </c>
      <c r="BB322" s="319">
        <f t="shared" si="48"/>
        <v>6.12</v>
      </c>
      <c r="BC322" s="319">
        <f t="shared" si="48"/>
        <v>6.12</v>
      </c>
      <c r="BD322" s="319">
        <f t="shared" si="48"/>
        <v>6.12</v>
      </c>
      <c r="BE322" s="295">
        <f t="shared" si="45"/>
        <v>73.44</v>
      </c>
    </row>
    <row r="323" spans="1:57" x14ac:dyDescent="0.3">
      <c r="A323" s="313" t="s">
        <v>721</v>
      </c>
      <c r="B323" s="304">
        <v>1.72E-2</v>
      </c>
      <c r="C323" s="304">
        <v>1.4299999999999997E-2</v>
      </c>
      <c r="D323" s="304">
        <v>1.4299999999999997E-2</v>
      </c>
      <c r="E323" s="295">
        <v>3924.94</v>
      </c>
      <c r="F323" s="295">
        <v>3924.94</v>
      </c>
      <c r="G323" s="295">
        <v>3924.94</v>
      </c>
      <c r="H323" s="295">
        <v>3924.94</v>
      </c>
      <c r="I323" s="295">
        <v>3924.94</v>
      </c>
      <c r="J323" s="295">
        <v>3924.94</v>
      </c>
      <c r="K323" s="295">
        <v>3924.94</v>
      </c>
      <c r="L323" s="295">
        <v>3924.94</v>
      </c>
      <c r="M323" s="295">
        <v>3924.94</v>
      </c>
      <c r="N323" s="295">
        <v>3924.94</v>
      </c>
      <c r="O323" s="295">
        <v>3924.94</v>
      </c>
      <c r="P323" s="295">
        <v>3924.94</v>
      </c>
      <c r="Q323" s="295">
        <f t="shared" si="41"/>
        <v>47099.280000000006</v>
      </c>
      <c r="R323" s="295">
        <v>3924.94</v>
      </c>
      <c r="S323" s="295">
        <v>3924.94</v>
      </c>
      <c r="T323" s="295">
        <v>3924.94</v>
      </c>
      <c r="U323" s="295">
        <v>3924.94</v>
      </c>
      <c r="V323" s="295">
        <v>3924.94</v>
      </c>
      <c r="W323" s="295">
        <v>3924.94</v>
      </c>
      <c r="X323" s="295">
        <v>3924.94</v>
      </c>
      <c r="Y323" s="295">
        <v>3924.94</v>
      </c>
      <c r="Z323" s="295">
        <v>3924.94</v>
      </c>
      <c r="AA323" s="295">
        <v>3924.94</v>
      </c>
      <c r="AB323" s="295">
        <v>3924.94</v>
      </c>
      <c r="AC323" s="295">
        <v>3924.94</v>
      </c>
      <c r="AD323" s="295">
        <f t="shared" si="42"/>
        <v>47099.280000000006</v>
      </c>
      <c r="AF323" s="319">
        <v>5.6199999999999992</v>
      </c>
      <c r="AG323" s="319">
        <v>5.6199999999999992</v>
      </c>
      <c r="AH323" s="319">
        <v>5.6199999999999992</v>
      </c>
      <c r="AI323" s="319">
        <v>5.6199999999999992</v>
      </c>
      <c r="AJ323" s="319">
        <v>5.6199999999999992</v>
      </c>
      <c r="AK323" s="319">
        <v>5.6199999999999992</v>
      </c>
      <c r="AL323" s="319">
        <f t="shared" si="43"/>
        <v>5.63</v>
      </c>
      <c r="AM323" s="319">
        <f t="shared" si="43"/>
        <v>5.63</v>
      </c>
      <c r="AN323" s="319">
        <f t="shared" si="43"/>
        <v>5.63</v>
      </c>
      <c r="AO323" s="319">
        <f t="shared" si="40"/>
        <v>5.63</v>
      </c>
      <c r="AP323" s="319">
        <f t="shared" si="40"/>
        <v>5.63</v>
      </c>
      <c r="AQ323" s="319">
        <f t="shared" si="40"/>
        <v>5.63</v>
      </c>
      <c r="AR323" s="295">
        <f t="shared" si="44"/>
        <v>67.5</v>
      </c>
      <c r="AS323" s="319">
        <f t="shared" si="47"/>
        <v>4.68</v>
      </c>
      <c r="AT323" s="319">
        <f t="shared" si="47"/>
        <v>4.68</v>
      </c>
      <c r="AU323" s="319">
        <f t="shared" si="47"/>
        <v>4.68</v>
      </c>
      <c r="AV323" s="319">
        <f t="shared" si="47"/>
        <v>4.68</v>
      </c>
      <c r="AW323" s="319">
        <f t="shared" si="47"/>
        <v>4.68</v>
      </c>
      <c r="AX323" s="319">
        <f t="shared" si="47"/>
        <v>4.68</v>
      </c>
      <c r="AY323" s="319">
        <f t="shared" si="48"/>
        <v>4.68</v>
      </c>
      <c r="AZ323" s="319">
        <f t="shared" si="48"/>
        <v>4.68</v>
      </c>
      <c r="BA323" s="319">
        <f t="shared" si="48"/>
        <v>4.68</v>
      </c>
      <c r="BB323" s="319">
        <f t="shared" si="48"/>
        <v>4.68</v>
      </c>
      <c r="BC323" s="319">
        <f t="shared" si="48"/>
        <v>4.68</v>
      </c>
      <c r="BD323" s="319">
        <f t="shared" si="48"/>
        <v>4.68</v>
      </c>
      <c r="BE323" s="295">
        <f t="shared" si="45"/>
        <v>56.16</v>
      </c>
    </row>
    <row r="324" spans="1:57" x14ac:dyDescent="0.3">
      <c r="A324" s="313" t="s">
        <v>722</v>
      </c>
      <c r="B324" s="304">
        <v>1.72E-2</v>
      </c>
      <c r="C324" s="304">
        <v>1.4299999999999997E-2</v>
      </c>
      <c r="D324" s="304">
        <v>1.4299999999999997E-2</v>
      </c>
      <c r="E324" s="295">
        <v>19578.8</v>
      </c>
      <c r="F324" s="295">
        <v>19578.8</v>
      </c>
      <c r="G324" s="295">
        <v>19578.8</v>
      </c>
      <c r="H324" s="295">
        <v>19578.8</v>
      </c>
      <c r="I324" s="295">
        <v>19578.8</v>
      </c>
      <c r="J324" s="295">
        <v>19578.8</v>
      </c>
      <c r="K324" s="295">
        <v>19578.8</v>
      </c>
      <c r="L324" s="295">
        <v>19578.8</v>
      </c>
      <c r="M324" s="295">
        <v>19578.8</v>
      </c>
      <c r="N324" s="295">
        <v>19578.8</v>
      </c>
      <c r="O324" s="295">
        <v>19578.8</v>
      </c>
      <c r="P324" s="295">
        <v>19578.8</v>
      </c>
      <c r="Q324" s="295">
        <f t="shared" si="41"/>
        <v>234945.59999999995</v>
      </c>
      <c r="R324" s="295">
        <v>19578.8</v>
      </c>
      <c r="S324" s="295">
        <v>19578.8</v>
      </c>
      <c r="T324" s="295">
        <v>19578.8</v>
      </c>
      <c r="U324" s="295">
        <v>19578.8</v>
      </c>
      <c r="V324" s="295">
        <v>19578.8</v>
      </c>
      <c r="W324" s="295">
        <v>19578.8</v>
      </c>
      <c r="X324" s="295">
        <v>19578.8</v>
      </c>
      <c r="Y324" s="295">
        <v>19578.8</v>
      </c>
      <c r="Z324" s="295">
        <v>19578.8</v>
      </c>
      <c r="AA324" s="295">
        <v>19578.8</v>
      </c>
      <c r="AB324" s="295">
        <v>19578.8</v>
      </c>
      <c r="AC324" s="295">
        <v>19578.8</v>
      </c>
      <c r="AD324" s="295">
        <f t="shared" si="42"/>
        <v>234945.59999999995</v>
      </c>
      <c r="AF324" s="319">
        <v>28.06</v>
      </c>
      <c r="AG324" s="319">
        <v>28.06</v>
      </c>
      <c r="AH324" s="319">
        <v>28.06</v>
      </c>
      <c r="AI324" s="319">
        <v>28.06</v>
      </c>
      <c r="AJ324" s="319">
        <v>28.06</v>
      </c>
      <c r="AK324" s="319">
        <v>28.06</v>
      </c>
      <c r="AL324" s="319">
        <f t="shared" si="43"/>
        <v>28.06</v>
      </c>
      <c r="AM324" s="319">
        <f t="shared" si="43"/>
        <v>28.06</v>
      </c>
      <c r="AN324" s="319">
        <f t="shared" si="43"/>
        <v>28.06</v>
      </c>
      <c r="AO324" s="319">
        <f t="shared" si="40"/>
        <v>28.06</v>
      </c>
      <c r="AP324" s="319">
        <f t="shared" si="40"/>
        <v>28.06</v>
      </c>
      <c r="AQ324" s="319">
        <f t="shared" si="40"/>
        <v>28.06</v>
      </c>
      <c r="AR324" s="295">
        <f t="shared" si="44"/>
        <v>336.71999999999997</v>
      </c>
      <c r="AS324" s="319">
        <f t="shared" si="47"/>
        <v>23.33</v>
      </c>
      <c r="AT324" s="319">
        <f t="shared" si="47"/>
        <v>23.33</v>
      </c>
      <c r="AU324" s="319">
        <f t="shared" si="47"/>
        <v>23.33</v>
      </c>
      <c r="AV324" s="319">
        <f t="shared" si="47"/>
        <v>23.33</v>
      </c>
      <c r="AW324" s="319">
        <f t="shared" si="47"/>
        <v>23.33</v>
      </c>
      <c r="AX324" s="319">
        <f t="shared" si="47"/>
        <v>23.33</v>
      </c>
      <c r="AY324" s="319">
        <f t="shared" si="48"/>
        <v>23.33</v>
      </c>
      <c r="AZ324" s="319">
        <f t="shared" si="48"/>
        <v>23.33</v>
      </c>
      <c r="BA324" s="319">
        <f t="shared" si="48"/>
        <v>23.33</v>
      </c>
      <c r="BB324" s="319">
        <f t="shared" si="48"/>
        <v>23.33</v>
      </c>
      <c r="BC324" s="319">
        <f t="shared" si="48"/>
        <v>23.33</v>
      </c>
      <c r="BD324" s="319">
        <f t="shared" si="48"/>
        <v>23.33</v>
      </c>
      <c r="BE324" s="295">
        <f t="shared" si="45"/>
        <v>279.95999999999992</v>
      </c>
    </row>
    <row r="325" spans="1:57" x14ac:dyDescent="0.3">
      <c r="A325" s="313" t="s">
        <v>723</v>
      </c>
      <c r="B325" s="304">
        <v>1.72E-2</v>
      </c>
      <c r="C325" s="304">
        <v>1.4299999999999997E-2</v>
      </c>
      <c r="D325" s="304">
        <v>1.4299999999999997E-2</v>
      </c>
      <c r="E325" s="295">
        <v>1038.6099999999999</v>
      </c>
      <c r="F325" s="295">
        <v>1038.6099999999999</v>
      </c>
      <c r="G325" s="295">
        <v>1038.6099999999999</v>
      </c>
      <c r="H325" s="295">
        <v>1038.6099999999999</v>
      </c>
      <c r="I325" s="295">
        <v>1038.6099999999999</v>
      </c>
      <c r="J325" s="295">
        <v>1038.6099999999999</v>
      </c>
      <c r="K325" s="295">
        <v>1038.6099999999999</v>
      </c>
      <c r="L325" s="295">
        <v>1038.6099999999999</v>
      </c>
      <c r="M325" s="295">
        <v>1038.6099999999999</v>
      </c>
      <c r="N325" s="295">
        <v>1038.6099999999999</v>
      </c>
      <c r="O325" s="295">
        <v>1038.6099999999999</v>
      </c>
      <c r="P325" s="295">
        <v>1038.6099999999999</v>
      </c>
      <c r="Q325" s="295">
        <f t="shared" si="41"/>
        <v>12463.320000000002</v>
      </c>
      <c r="R325" s="295">
        <v>1038.6099999999999</v>
      </c>
      <c r="S325" s="295">
        <v>1038.6099999999999</v>
      </c>
      <c r="T325" s="295">
        <v>1038.6099999999999</v>
      </c>
      <c r="U325" s="295">
        <v>1038.6099999999999</v>
      </c>
      <c r="V325" s="295">
        <v>1038.6099999999999</v>
      </c>
      <c r="W325" s="295">
        <v>1038.6099999999999</v>
      </c>
      <c r="X325" s="295">
        <v>1038.6099999999999</v>
      </c>
      <c r="Y325" s="295">
        <v>1038.6099999999999</v>
      </c>
      <c r="Z325" s="295">
        <v>1038.6099999999999</v>
      </c>
      <c r="AA325" s="295">
        <v>1038.6099999999999</v>
      </c>
      <c r="AB325" s="295">
        <v>1038.6099999999999</v>
      </c>
      <c r="AC325" s="295">
        <v>1038.6099999999999</v>
      </c>
      <c r="AD325" s="295">
        <f t="shared" si="42"/>
        <v>12463.320000000002</v>
      </c>
      <c r="AF325" s="319">
        <v>1.4900000000000002</v>
      </c>
      <c r="AG325" s="319">
        <v>1.4900000000000002</v>
      </c>
      <c r="AH325" s="319">
        <v>1.4900000000000002</v>
      </c>
      <c r="AI325" s="319">
        <v>1.4900000000000002</v>
      </c>
      <c r="AJ325" s="319">
        <v>1.4900000000000002</v>
      </c>
      <c r="AK325" s="319">
        <v>1.4900000000000002</v>
      </c>
      <c r="AL325" s="319">
        <f t="shared" si="43"/>
        <v>1.49</v>
      </c>
      <c r="AM325" s="319">
        <f t="shared" si="43"/>
        <v>1.49</v>
      </c>
      <c r="AN325" s="319">
        <f t="shared" si="43"/>
        <v>1.49</v>
      </c>
      <c r="AO325" s="319">
        <f t="shared" si="43"/>
        <v>1.49</v>
      </c>
      <c r="AP325" s="319">
        <f t="shared" si="43"/>
        <v>1.49</v>
      </c>
      <c r="AQ325" s="319">
        <f t="shared" si="43"/>
        <v>1.49</v>
      </c>
      <c r="AR325" s="295">
        <f t="shared" si="44"/>
        <v>17.88</v>
      </c>
      <c r="AS325" s="319">
        <f t="shared" si="47"/>
        <v>1.24</v>
      </c>
      <c r="AT325" s="319">
        <f t="shared" si="47"/>
        <v>1.24</v>
      </c>
      <c r="AU325" s="319">
        <f t="shared" si="47"/>
        <v>1.24</v>
      </c>
      <c r="AV325" s="319">
        <f t="shared" si="47"/>
        <v>1.24</v>
      </c>
      <c r="AW325" s="319">
        <f t="shared" si="47"/>
        <v>1.24</v>
      </c>
      <c r="AX325" s="319">
        <f t="shared" si="47"/>
        <v>1.24</v>
      </c>
      <c r="AY325" s="319">
        <f t="shared" si="48"/>
        <v>1.24</v>
      </c>
      <c r="AZ325" s="319">
        <f t="shared" si="48"/>
        <v>1.24</v>
      </c>
      <c r="BA325" s="319">
        <f t="shared" si="48"/>
        <v>1.24</v>
      </c>
      <c r="BB325" s="319">
        <f t="shared" si="48"/>
        <v>1.24</v>
      </c>
      <c r="BC325" s="319">
        <f t="shared" si="48"/>
        <v>1.24</v>
      </c>
      <c r="BD325" s="319">
        <f t="shared" si="48"/>
        <v>1.24</v>
      </c>
      <c r="BE325" s="295">
        <f t="shared" si="45"/>
        <v>14.88</v>
      </c>
    </row>
    <row r="326" spans="1:57" x14ac:dyDescent="0.3">
      <c r="A326" s="313" t="s">
        <v>724</v>
      </c>
      <c r="B326" s="304">
        <v>1.72E-2</v>
      </c>
      <c r="C326" s="304">
        <v>1.4299999999999997E-2</v>
      </c>
      <c r="D326" s="304">
        <v>1.4299999999999997E-2</v>
      </c>
      <c r="E326" s="295">
        <v>46914.46</v>
      </c>
      <c r="F326" s="295">
        <v>46914.46</v>
      </c>
      <c r="G326" s="295">
        <v>46914.46</v>
      </c>
      <c r="H326" s="295">
        <v>46914.46</v>
      </c>
      <c r="I326" s="295">
        <v>46914.46</v>
      </c>
      <c r="J326" s="295">
        <v>46914.46</v>
      </c>
      <c r="K326" s="295">
        <v>46914.46</v>
      </c>
      <c r="L326" s="295">
        <v>46914.46</v>
      </c>
      <c r="M326" s="295">
        <v>46914.46</v>
      </c>
      <c r="N326" s="295">
        <v>46914.46</v>
      </c>
      <c r="O326" s="295">
        <v>46914.46</v>
      </c>
      <c r="P326" s="295">
        <v>46914.46</v>
      </c>
      <c r="Q326" s="295">
        <f t="shared" ref="Q326:Q352" si="49">SUM(E326:P326)</f>
        <v>562973.52000000014</v>
      </c>
      <c r="R326" s="295">
        <v>46914.46</v>
      </c>
      <c r="S326" s="295">
        <v>46914.46</v>
      </c>
      <c r="T326" s="295">
        <v>46914.46</v>
      </c>
      <c r="U326" s="295">
        <v>46914.46</v>
      </c>
      <c r="V326" s="295">
        <v>46914.46</v>
      </c>
      <c r="W326" s="295">
        <v>46914.46</v>
      </c>
      <c r="X326" s="295">
        <v>46914.46</v>
      </c>
      <c r="Y326" s="295">
        <v>46914.46</v>
      </c>
      <c r="Z326" s="295">
        <v>46914.46</v>
      </c>
      <c r="AA326" s="295">
        <v>46914.46</v>
      </c>
      <c r="AB326" s="295">
        <v>46914.46</v>
      </c>
      <c r="AC326" s="295">
        <v>46914.46</v>
      </c>
      <c r="AD326" s="295">
        <f t="shared" ref="AD326:AD352" si="50">SUM(R326:AC326)</f>
        <v>562973.52000000014</v>
      </c>
      <c r="AF326" s="319">
        <v>67.25</v>
      </c>
      <c r="AG326" s="319">
        <v>67.25</v>
      </c>
      <c r="AH326" s="319">
        <v>67.25</v>
      </c>
      <c r="AI326" s="319">
        <v>67.25</v>
      </c>
      <c r="AJ326" s="319">
        <v>67.25</v>
      </c>
      <c r="AK326" s="319">
        <v>67.25</v>
      </c>
      <c r="AL326" s="319">
        <f t="shared" ref="AL326:AQ352" si="51">ROUND(K326*$B326/12,2)</f>
        <v>67.239999999999995</v>
      </c>
      <c r="AM326" s="319">
        <f t="shared" si="51"/>
        <v>67.239999999999995</v>
      </c>
      <c r="AN326" s="319">
        <f t="shared" si="51"/>
        <v>67.239999999999995</v>
      </c>
      <c r="AO326" s="319">
        <f t="shared" si="51"/>
        <v>67.239999999999995</v>
      </c>
      <c r="AP326" s="319">
        <f t="shared" si="51"/>
        <v>67.239999999999995</v>
      </c>
      <c r="AQ326" s="319">
        <f t="shared" si="51"/>
        <v>67.239999999999995</v>
      </c>
      <c r="AR326" s="295">
        <f t="shared" ref="AR326:AR352" si="52">SUM(AF326:AQ326)</f>
        <v>806.94</v>
      </c>
      <c r="AS326" s="319">
        <f t="shared" si="47"/>
        <v>55.91</v>
      </c>
      <c r="AT326" s="319">
        <f t="shared" si="47"/>
        <v>55.91</v>
      </c>
      <c r="AU326" s="319">
        <f t="shared" si="47"/>
        <v>55.91</v>
      </c>
      <c r="AV326" s="319">
        <f t="shared" si="47"/>
        <v>55.91</v>
      </c>
      <c r="AW326" s="319">
        <f t="shared" si="47"/>
        <v>55.91</v>
      </c>
      <c r="AX326" s="319">
        <f t="shared" si="47"/>
        <v>55.91</v>
      </c>
      <c r="AY326" s="319">
        <f t="shared" si="48"/>
        <v>55.91</v>
      </c>
      <c r="AZ326" s="319">
        <f t="shared" si="48"/>
        <v>55.91</v>
      </c>
      <c r="BA326" s="319">
        <f t="shared" si="48"/>
        <v>55.91</v>
      </c>
      <c r="BB326" s="319">
        <f t="shared" si="48"/>
        <v>55.91</v>
      </c>
      <c r="BC326" s="319">
        <f t="shared" si="48"/>
        <v>55.91</v>
      </c>
      <c r="BD326" s="319">
        <f t="shared" si="48"/>
        <v>55.91</v>
      </c>
      <c r="BE326" s="295">
        <f t="shared" ref="BE326:BE352" si="53">SUM(AS326:BD326)</f>
        <v>670.91999999999973</v>
      </c>
    </row>
    <row r="327" spans="1:57" x14ac:dyDescent="0.3">
      <c r="A327" s="313" t="s">
        <v>725</v>
      </c>
      <c r="B327" s="304">
        <v>1.72E-2</v>
      </c>
      <c r="C327" s="304">
        <v>1.4299999999999997E-2</v>
      </c>
      <c r="D327" s="304">
        <v>1.4299999999999997E-2</v>
      </c>
      <c r="E327" s="295">
        <v>172.93</v>
      </c>
      <c r="F327" s="295">
        <v>172.93</v>
      </c>
      <c r="G327" s="295">
        <v>172.93</v>
      </c>
      <c r="H327" s="295">
        <v>172.93</v>
      </c>
      <c r="I327" s="295">
        <v>172.93</v>
      </c>
      <c r="J327" s="295">
        <v>172.93</v>
      </c>
      <c r="K327" s="295">
        <v>172.93</v>
      </c>
      <c r="L327" s="295">
        <v>172.93</v>
      </c>
      <c r="M327" s="295">
        <v>172.93</v>
      </c>
      <c r="N327" s="295">
        <v>172.93</v>
      </c>
      <c r="O327" s="295">
        <v>172.93</v>
      </c>
      <c r="P327" s="295">
        <v>172.93</v>
      </c>
      <c r="Q327" s="295">
        <f t="shared" si="49"/>
        <v>2075.1600000000003</v>
      </c>
      <c r="R327" s="295">
        <v>172.93</v>
      </c>
      <c r="S327" s="295">
        <v>172.93</v>
      </c>
      <c r="T327" s="295">
        <v>172.93</v>
      </c>
      <c r="U327" s="295">
        <v>172.93</v>
      </c>
      <c r="V327" s="295">
        <v>172.93</v>
      </c>
      <c r="W327" s="295">
        <v>172.93</v>
      </c>
      <c r="X327" s="295">
        <v>172.93</v>
      </c>
      <c r="Y327" s="295">
        <v>172.93</v>
      </c>
      <c r="Z327" s="295">
        <v>172.93</v>
      </c>
      <c r="AA327" s="295">
        <v>172.93</v>
      </c>
      <c r="AB327" s="295">
        <v>172.93</v>
      </c>
      <c r="AC327" s="295">
        <v>172.93</v>
      </c>
      <c r="AD327" s="295">
        <f t="shared" si="50"/>
        <v>2075.1600000000003</v>
      </c>
      <c r="AF327" s="319">
        <v>0.24</v>
      </c>
      <c r="AG327" s="319">
        <v>0.24</v>
      </c>
      <c r="AH327" s="319">
        <v>0.24</v>
      </c>
      <c r="AI327" s="319">
        <v>0.24</v>
      </c>
      <c r="AJ327" s="319">
        <v>0.24</v>
      </c>
      <c r="AK327" s="319">
        <v>0.24</v>
      </c>
      <c r="AL327" s="319">
        <f t="shared" si="51"/>
        <v>0.25</v>
      </c>
      <c r="AM327" s="319">
        <f t="shared" si="51"/>
        <v>0.25</v>
      </c>
      <c r="AN327" s="319">
        <f t="shared" si="51"/>
        <v>0.25</v>
      </c>
      <c r="AO327" s="319">
        <f t="shared" si="51"/>
        <v>0.25</v>
      </c>
      <c r="AP327" s="319">
        <f t="shared" si="51"/>
        <v>0.25</v>
      </c>
      <c r="AQ327" s="319">
        <f t="shared" si="51"/>
        <v>0.25</v>
      </c>
      <c r="AR327" s="295">
        <f t="shared" si="52"/>
        <v>2.94</v>
      </c>
      <c r="AS327" s="319">
        <f t="shared" si="47"/>
        <v>0.21</v>
      </c>
      <c r="AT327" s="319">
        <f t="shared" si="47"/>
        <v>0.21</v>
      </c>
      <c r="AU327" s="319">
        <f t="shared" si="47"/>
        <v>0.21</v>
      </c>
      <c r="AV327" s="319">
        <f t="shared" si="47"/>
        <v>0.21</v>
      </c>
      <c r="AW327" s="319">
        <f t="shared" si="47"/>
        <v>0.21</v>
      </c>
      <c r="AX327" s="319">
        <f t="shared" si="47"/>
        <v>0.21</v>
      </c>
      <c r="AY327" s="319">
        <f t="shared" si="48"/>
        <v>0.21</v>
      </c>
      <c r="AZ327" s="319">
        <f t="shared" si="48"/>
        <v>0.21</v>
      </c>
      <c r="BA327" s="319">
        <f t="shared" si="48"/>
        <v>0.21</v>
      </c>
      <c r="BB327" s="319">
        <f t="shared" si="48"/>
        <v>0.21</v>
      </c>
      <c r="BC327" s="319">
        <f t="shared" si="48"/>
        <v>0.21</v>
      </c>
      <c r="BD327" s="319">
        <f t="shared" si="48"/>
        <v>0.21</v>
      </c>
      <c r="BE327" s="295">
        <f t="shared" si="53"/>
        <v>2.52</v>
      </c>
    </row>
    <row r="328" spans="1:57" x14ac:dyDescent="0.3">
      <c r="A328" s="313" t="s">
        <v>726</v>
      </c>
      <c r="B328" s="304">
        <v>1.72E-2</v>
      </c>
      <c r="C328" s="304">
        <v>1.4299999999999997E-2</v>
      </c>
      <c r="D328" s="304">
        <v>1.4299999999999997E-2</v>
      </c>
      <c r="E328" s="295">
        <v>32616.02</v>
      </c>
      <c r="F328" s="295">
        <v>32616.02</v>
      </c>
      <c r="G328" s="295">
        <v>32616.02</v>
      </c>
      <c r="H328" s="295">
        <v>32616.02</v>
      </c>
      <c r="I328" s="295">
        <v>32616.02</v>
      </c>
      <c r="J328" s="295">
        <v>32616.02</v>
      </c>
      <c r="K328" s="295">
        <v>32616.02</v>
      </c>
      <c r="L328" s="295">
        <v>32616.02</v>
      </c>
      <c r="M328" s="295">
        <v>32616.02</v>
      </c>
      <c r="N328" s="295">
        <v>32616.02</v>
      </c>
      <c r="O328" s="295">
        <v>32616.02</v>
      </c>
      <c r="P328" s="295">
        <v>32616.02</v>
      </c>
      <c r="Q328" s="295">
        <f t="shared" si="49"/>
        <v>391392.24000000005</v>
      </c>
      <c r="R328" s="295">
        <v>32616.02</v>
      </c>
      <c r="S328" s="295">
        <v>32616.02</v>
      </c>
      <c r="T328" s="295">
        <v>32616.02</v>
      </c>
      <c r="U328" s="295">
        <v>32616.02</v>
      </c>
      <c r="V328" s="295">
        <v>32616.02</v>
      </c>
      <c r="W328" s="295">
        <v>32616.02</v>
      </c>
      <c r="X328" s="295">
        <v>32616.02</v>
      </c>
      <c r="Y328" s="295">
        <v>32616.02</v>
      </c>
      <c r="Z328" s="295">
        <v>32616.02</v>
      </c>
      <c r="AA328" s="295">
        <v>32616.02</v>
      </c>
      <c r="AB328" s="295">
        <v>32616.02</v>
      </c>
      <c r="AC328" s="295">
        <v>32616.02</v>
      </c>
      <c r="AD328" s="295">
        <f t="shared" si="50"/>
        <v>391392.24000000005</v>
      </c>
      <c r="AF328" s="319">
        <v>46.75</v>
      </c>
      <c r="AG328" s="319">
        <v>46.75</v>
      </c>
      <c r="AH328" s="319">
        <v>46.75</v>
      </c>
      <c r="AI328" s="319">
        <v>46.75</v>
      </c>
      <c r="AJ328" s="319">
        <v>46.75</v>
      </c>
      <c r="AK328" s="319">
        <v>46.75</v>
      </c>
      <c r="AL328" s="319">
        <f t="shared" si="51"/>
        <v>46.75</v>
      </c>
      <c r="AM328" s="319">
        <f t="shared" si="51"/>
        <v>46.75</v>
      </c>
      <c r="AN328" s="319">
        <f t="shared" si="51"/>
        <v>46.75</v>
      </c>
      <c r="AO328" s="319">
        <f t="shared" si="51"/>
        <v>46.75</v>
      </c>
      <c r="AP328" s="319">
        <f t="shared" si="51"/>
        <v>46.75</v>
      </c>
      <c r="AQ328" s="319">
        <f t="shared" si="51"/>
        <v>46.75</v>
      </c>
      <c r="AR328" s="295">
        <f t="shared" si="52"/>
        <v>561</v>
      </c>
      <c r="AS328" s="319">
        <f t="shared" si="47"/>
        <v>38.869999999999997</v>
      </c>
      <c r="AT328" s="319">
        <f t="shared" si="47"/>
        <v>38.869999999999997</v>
      </c>
      <c r="AU328" s="319">
        <f t="shared" si="47"/>
        <v>38.869999999999997</v>
      </c>
      <c r="AV328" s="319">
        <f t="shared" si="47"/>
        <v>38.869999999999997</v>
      </c>
      <c r="AW328" s="319">
        <f t="shared" si="47"/>
        <v>38.869999999999997</v>
      </c>
      <c r="AX328" s="319">
        <f t="shared" si="47"/>
        <v>38.869999999999997</v>
      </c>
      <c r="AY328" s="319">
        <f t="shared" si="48"/>
        <v>38.869999999999997</v>
      </c>
      <c r="AZ328" s="319">
        <f t="shared" si="48"/>
        <v>38.869999999999997</v>
      </c>
      <c r="BA328" s="319">
        <f t="shared" si="48"/>
        <v>38.869999999999997</v>
      </c>
      <c r="BB328" s="319">
        <f t="shared" si="48"/>
        <v>38.869999999999997</v>
      </c>
      <c r="BC328" s="319">
        <f t="shared" si="48"/>
        <v>38.869999999999997</v>
      </c>
      <c r="BD328" s="319">
        <f t="shared" si="48"/>
        <v>38.869999999999997</v>
      </c>
      <c r="BE328" s="295">
        <f t="shared" si="53"/>
        <v>466.44</v>
      </c>
    </row>
    <row r="329" spans="1:57" x14ac:dyDescent="0.3">
      <c r="A329" s="313" t="s">
        <v>727</v>
      </c>
      <c r="B329" s="304">
        <v>1.72E-2</v>
      </c>
      <c r="C329" s="304">
        <v>1.4299999999999997E-2</v>
      </c>
      <c r="D329" s="304">
        <v>1.4299999999999997E-2</v>
      </c>
      <c r="E329" s="295">
        <v>2953.75</v>
      </c>
      <c r="F329" s="295">
        <v>2953.75</v>
      </c>
      <c r="G329" s="295">
        <v>2953.75</v>
      </c>
      <c r="H329" s="295">
        <v>2953.75</v>
      </c>
      <c r="I329" s="295">
        <v>2953.75</v>
      </c>
      <c r="J329" s="295">
        <v>2953.75</v>
      </c>
      <c r="K329" s="295">
        <v>2953.75</v>
      </c>
      <c r="L329" s="295">
        <v>2953.75</v>
      </c>
      <c r="M329" s="295">
        <v>2953.75</v>
      </c>
      <c r="N329" s="295">
        <v>2953.75</v>
      </c>
      <c r="O329" s="295">
        <v>2953.75</v>
      </c>
      <c r="P329" s="295">
        <v>2953.75</v>
      </c>
      <c r="Q329" s="295">
        <f t="shared" si="49"/>
        <v>35445</v>
      </c>
      <c r="R329" s="295">
        <v>2953.75</v>
      </c>
      <c r="S329" s="295">
        <v>2953.75</v>
      </c>
      <c r="T329" s="295">
        <v>2953.75</v>
      </c>
      <c r="U329" s="295">
        <v>2953.75</v>
      </c>
      <c r="V329" s="295">
        <v>2953.75</v>
      </c>
      <c r="W329" s="295">
        <v>2953.75</v>
      </c>
      <c r="X329" s="295">
        <v>2953.75</v>
      </c>
      <c r="Y329" s="295">
        <v>2953.75</v>
      </c>
      <c r="Z329" s="295">
        <v>2953.75</v>
      </c>
      <c r="AA329" s="295">
        <v>2953.75</v>
      </c>
      <c r="AB329" s="295">
        <v>2953.75</v>
      </c>
      <c r="AC329" s="295">
        <v>2953.75</v>
      </c>
      <c r="AD329" s="295">
        <f t="shared" si="50"/>
        <v>35445</v>
      </c>
      <c r="AF329" s="319">
        <v>4.2299999999999995</v>
      </c>
      <c r="AG329" s="319">
        <v>4.2299999999999995</v>
      </c>
      <c r="AH329" s="319">
        <v>4.2299999999999995</v>
      </c>
      <c r="AI329" s="319">
        <v>4.2299999999999995</v>
      </c>
      <c r="AJ329" s="319">
        <v>4.2299999999999995</v>
      </c>
      <c r="AK329" s="319">
        <v>4.2299999999999995</v>
      </c>
      <c r="AL329" s="319">
        <f t="shared" si="51"/>
        <v>4.2300000000000004</v>
      </c>
      <c r="AM329" s="319">
        <f t="shared" si="51"/>
        <v>4.2300000000000004</v>
      </c>
      <c r="AN329" s="319">
        <f t="shared" si="51"/>
        <v>4.2300000000000004</v>
      </c>
      <c r="AO329" s="319">
        <f t="shared" si="51"/>
        <v>4.2300000000000004</v>
      </c>
      <c r="AP329" s="319">
        <f t="shared" si="51"/>
        <v>4.2300000000000004</v>
      </c>
      <c r="AQ329" s="319">
        <f t="shared" si="51"/>
        <v>4.2300000000000004</v>
      </c>
      <c r="AR329" s="295">
        <f t="shared" si="52"/>
        <v>50.760000000000019</v>
      </c>
      <c r="AS329" s="319">
        <f t="shared" si="47"/>
        <v>3.52</v>
      </c>
      <c r="AT329" s="319">
        <f t="shared" si="47"/>
        <v>3.52</v>
      </c>
      <c r="AU329" s="319">
        <f t="shared" si="47"/>
        <v>3.52</v>
      </c>
      <c r="AV329" s="319">
        <f t="shared" si="47"/>
        <v>3.52</v>
      </c>
      <c r="AW329" s="319">
        <f t="shared" si="47"/>
        <v>3.52</v>
      </c>
      <c r="AX329" s="319">
        <f t="shared" si="47"/>
        <v>3.52</v>
      </c>
      <c r="AY329" s="319">
        <f t="shared" si="48"/>
        <v>3.52</v>
      </c>
      <c r="AZ329" s="319">
        <f t="shared" si="48"/>
        <v>3.52</v>
      </c>
      <c r="BA329" s="319">
        <f t="shared" si="48"/>
        <v>3.52</v>
      </c>
      <c r="BB329" s="319">
        <f t="shared" si="48"/>
        <v>3.52</v>
      </c>
      <c r="BC329" s="319">
        <f t="shared" si="48"/>
        <v>3.52</v>
      </c>
      <c r="BD329" s="319">
        <f t="shared" si="48"/>
        <v>3.52</v>
      </c>
      <c r="BE329" s="295">
        <f t="shared" si="53"/>
        <v>42.240000000000009</v>
      </c>
    </row>
    <row r="330" spans="1:57" x14ac:dyDescent="0.3">
      <c r="A330" s="313" t="s">
        <v>728</v>
      </c>
      <c r="B330" s="304">
        <v>1.72E-2</v>
      </c>
      <c r="C330" s="304">
        <v>1.4299999999999997E-2</v>
      </c>
      <c r="D330" s="304">
        <v>1.4299999999999997E-2</v>
      </c>
      <c r="E330" s="295">
        <v>268400.36</v>
      </c>
      <c r="F330" s="295">
        <v>268400.36</v>
      </c>
      <c r="G330" s="295">
        <v>268400.36</v>
      </c>
      <c r="H330" s="295">
        <v>268400.36</v>
      </c>
      <c r="I330" s="295">
        <v>268400.36</v>
      </c>
      <c r="J330" s="295">
        <v>268400.36</v>
      </c>
      <c r="K330" s="295">
        <v>268400.36</v>
      </c>
      <c r="L330" s="295">
        <v>268400.36</v>
      </c>
      <c r="M330" s="295">
        <v>268400.36</v>
      </c>
      <c r="N330" s="295">
        <v>268400.36</v>
      </c>
      <c r="O330" s="295">
        <v>268400.36</v>
      </c>
      <c r="P330" s="295">
        <v>268400.36</v>
      </c>
      <c r="Q330" s="295">
        <f t="shared" si="49"/>
        <v>3220804.3199999989</v>
      </c>
      <c r="R330" s="295">
        <v>268400.36</v>
      </c>
      <c r="S330" s="295">
        <v>268400.36</v>
      </c>
      <c r="T330" s="295">
        <v>268400.36</v>
      </c>
      <c r="U330" s="295">
        <v>268400.36</v>
      </c>
      <c r="V330" s="295">
        <v>268400.36</v>
      </c>
      <c r="W330" s="295">
        <v>268400.36</v>
      </c>
      <c r="X330" s="295">
        <v>268400.36</v>
      </c>
      <c r="Y330" s="295">
        <v>268400.36</v>
      </c>
      <c r="Z330" s="295">
        <v>268400.36</v>
      </c>
      <c r="AA330" s="295">
        <v>268400.36</v>
      </c>
      <c r="AB330" s="295">
        <v>268400.36</v>
      </c>
      <c r="AC330" s="295">
        <v>268400.36</v>
      </c>
      <c r="AD330" s="295">
        <f t="shared" si="50"/>
        <v>3220804.3199999989</v>
      </c>
      <c r="AF330" s="319">
        <v>384.71000000000004</v>
      </c>
      <c r="AG330" s="319">
        <v>384.71000000000004</v>
      </c>
      <c r="AH330" s="319">
        <v>384.71000000000004</v>
      </c>
      <c r="AI330" s="319">
        <v>384.71000000000004</v>
      </c>
      <c r="AJ330" s="319">
        <v>384.71000000000004</v>
      </c>
      <c r="AK330" s="319">
        <v>384.71000000000004</v>
      </c>
      <c r="AL330" s="319">
        <f t="shared" si="51"/>
        <v>384.71</v>
      </c>
      <c r="AM330" s="319">
        <f t="shared" si="51"/>
        <v>384.71</v>
      </c>
      <c r="AN330" s="319">
        <f t="shared" si="51"/>
        <v>384.71</v>
      </c>
      <c r="AO330" s="319">
        <f t="shared" si="51"/>
        <v>384.71</v>
      </c>
      <c r="AP330" s="319">
        <f t="shared" si="51"/>
        <v>384.71</v>
      </c>
      <c r="AQ330" s="319">
        <f t="shared" si="51"/>
        <v>384.71</v>
      </c>
      <c r="AR330" s="295">
        <f t="shared" si="52"/>
        <v>4616.5200000000004</v>
      </c>
      <c r="AS330" s="319">
        <f t="shared" si="47"/>
        <v>319.83999999999997</v>
      </c>
      <c r="AT330" s="319">
        <f t="shared" si="47"/>
        <v>319.83999999999997</v>
      </c>
      <c r="AU330" s="319">
        <f t="shared" si="47"/>
        <v>319.83999999999997</v>
      </c>
      <c r="AV330" s="319">
        <f t="shared" si="47"/>
        <v>319.83999999999997</v>
      </c>
      <c r="AW330" s="319">
        <f t="shared" si="47"/>
        <v>319.83999999999997</v>
      </c>
      <c r="AX330" s="319">
        <f t="shared" si="47"/>
        <v>319.83999999999997</v>
      </c>
      <c r="AY330" s="319">
        <f t="shared" si="48"/>
        <v>319.83999999999997</v>
      </c>
      <c r="AZ330" s="319">
        <f t="shared" si="48"/>
        <v>319.83999999999997</v>
      </c>
      <c r="BA330" s="319">
        <f t="shared" si="48"/>
        <v>319.83999999999997</v>
      </c>
      <c r="BB330" s="319">
        <f t="shared" si="48"/>
        <v>319.83999999999997</v>
      </c>
      <c r="BC330" s="319">
        <f t="shared" si="48"/>
        <v>319.83999999999997</v>
      </c>
      <c r="BD330" s="319">
        <f t="shared" si="48"/>
        <v>319.83999999999997</v>
      </c>
      <c r="BE330" s="295">
        <f t="shared" si="53"/>
        <v>3838.0800000000004</v>
      </c>
    </row>
    <row r="331" spans="1:57" x14ac:dyDescent="0.3">
      <c r="A331" s="313" t="s">
        <v>729</v>
      </c>
      <c r="B331" s="304">
        <v>1.72E-2</v>
      </c>
      <c r="C331" s="304">
        <v>1.4299999999999997E-2</v>
      </c>
      <c r="D331" s="304">
        <v>1.4299999999999997E-2</v>
      </c>
      <c r="E331" s="295">
        <v>40711.11</v>
      </c>
      <c r="F331" s="295">
        <v>40711.11</v>
      </c>
      <c r="G331" s="295">
        <v>40711.11</v>
      </c>
      <c r="H331" s="295">
        <v>40711.11</v>
      </c>
      <c r="I331" s="295">
        <v>40711.11</v>
      </c>
      <c r="J331" s="295">
        <v>40711.11</v>
      </c>
      <c r="K331" s="295">
        <v>40711.11</v>
      </c>
      <c r="L331" s="295">
        <v>40711.11</v>
      </c>
      <c r="M331" s="295">
        <v>40711.11</v>
      </c>
      <c r="N331" s="295">
        <v>40711.11</v>
      </c>
      <c r="O331" s="295">
        <v>40711.11</v>
      </c>
      <c r="P331" s="295">
        <v>40711.11</v>
      </c>
      <c r="Q331" s="295">
        <f t="shared" si="49"/>
        <v>488533.31999999989</v>
      </c>
      <c r="R331" s="295">
        <v>40711.11</v>
      </c>
      <c r="S331" s="295">
        <v>40711.11</v>
      </c>
      <c r="T331" s="295">
        <v>40711.11</v>
      </c>
      <c r="U331" s="295">
        <v>40711.11</v>
      </c>
      <c r="V331" s="295">
        <v>40711.11</v>
      </c>
      <c r="W331" s="295">
        <v>40711.11</v>
      </c>
      <c r="X331" s="295">
        <v>40711.11</v>
      </c>
      <c r="Y331" s="295">
        <v>40711.11</v>
      </c>
      <c r="Z331" s="295">
        <v>40711.11</v>
      </c>
      <c r="AA331" s="295">
        <v>40711.11</v>
      </c>
      <c r="AB331" s="295">
        <v>40711.11</v>
      </c>
      <c r="AC331" s="295">
        <v>40711.11</v>
      </c>
      <c r="AD331" s="295">
        <f t="shared" si="50"/>
        <v>488533.31999999989</v>
      </c>
      <c r="AF331" s="319">
        <v>58.35</v>
      </c>
      <c r="AG331" s="319">
        <v>58.35</v>
      </c>
      <c r="AH331" s="319">
        <v>58.35</v>
      </c>
      <c r="AI331" s="319">
        <v>58.35</v>
      </c>
      <c r="AJ331" s="319">
        <v>58.35</v>
      </c>
      <c r="AK331" s="319">
        <v>58.35</v>
      </c>
      <c r="AL331" s="319">
        <f t="shared" si="51"/>
        <v>58.35</v>
      </c>
      <c r="AM331" s="319">
        <f t="shared" si="51"/>
        <v>58.35</v>
      </c>
      <c r="AN331" s="319">
        <f t="shared" si="51"/>
        <v>58.35</v>
      </c>
      <c r="AO331" s="319">
        <f t="shared" si="51"/>
        <v>58.35</v>
      </c>
      <c r="AP331" s="319">
        <f t="shared" si="51"/>
        <v>58.35</v>
      </c>
      <c r="AQ331" s="319">
        <f t="shared" si="51"/>
        <v>58.35</v>
      </c>
      <c r="AR331" s="295">
        <f t="shared" si="52"/>
        <v>700.20000000000016</v>
      </c>
      <c r="AS331" s="319">
        <f t="shared" si="47"/>
        <v>48.51</v>
      </c>
      <c r="AT331" s="319">
        <f t="shared" si="47"/>
        <v>48.51</v>
      </c>
      <c r="AU331" s="319">
        <f t="shared" si="47"/>
        <v>48.51</v>
      </c>
      <c r="AV331" s="319">
        <f t="shared" si="47"/>
        <v>48.51</v>
      </c>
      <c r="AW331" s="319">
        <f t="shared" si="47"/>
        <v>48.51</v>
      </c>
      <c r="AX331" s="319">
        <f t="shared" si="47"/>
        <v>48.51</v>
      </c>
      <c r="AY331" s="319">
        <f t="shared" si="48"/>
        <v>48.51</v>
      </c>
      <c r="AZ331" s="319">
        <f t="shared" si="48"/>
        <v>48.51</v>
      </c>
      <c r="BA331" s="319">
        <f t="shared" si="48"/>
        <v>48.51</v>
      </c>
      <c r="BB331" s="319">
        <f t="shared" si="48"/>
        <v>48.51</v>
      </c>
      <c r="BC331" s="319">
        <f t="shared" si="48"/>
        <v>48.51</v>
      </c>
      <c r="BD331" s="319">
        <f t="shared" si="48"/>
        <v>48.51</v>
      </c>
      <c r="BE331" s="295">
        <f t="shared" si="53"/>
        <v>582.12</v>
      </c>
    </row>
    <row r="332" spans="1:57" x14ac:dyDescent="0.3">
      <c r="A332" s="313" t="s">
        <v>730</v>
      </c>
      <c r="B332" s="304">
        <v>1.72E-2</v>
      </c>
      <c r="C332" s="304">
        <v>1.4299999999999997E-2</v>
      </c>
      <c r="D332" s="304">
        <v>1.4299999999999997E-2</v>
      </c>
      <c r="E332" s="295">
        <v>8072.06</v>
      </c>
      <c r="F332" s="295">
        <v>8072.06</v>
      </c>
      <c r="G332" s="295">
        <v>8072.06</v>
      </c>
      <c r="H332" s="295">
        <v>8072.06</v>
      </c>
      <c r="I332" s="295">
        <v>8072.06</v>
      </c>
      <c r="J332" s="295">
        <v>8072.06</v>
      </c>
      <c r="K332" s="295">
        <v>8072.06</v>
      </c>
      <c r="L332" s="295">
        <v>8072.06</v>
      </c>
      <c r="M332" s="295">
        <v>8072.06</v>
      </c>
      <c r="N332" s="295">
        <v>8072.06</v>
      </c>
      <c r="O332" s="295">
        <v>8072.06</v>
      </c>
      <c r="P332" s="295">
        <v>8072.06</v>
      </c>
      <c r="Q332" s="295">
        <f t="shared" si="49"/>
        <v>96864.719999999987</v>
      </c>
      <c r="R332" s="295">
        <v>8072.06</v>
      </c>
      <c r="S332" s="295">
        <v>8072.06</v>
      </c>
      <c r="T332" s="295">
        <v>8072.06</v>
      </c>
      <c r="U332" s="295">
        <v>8072.06</v>
      </c>
      <c r="V332" s="295">
        <v>8072.06</v>
      </c>
      <c r="W332" s="295">
        <v>8072.06</v>
      </c>
      <c r="X332" s="295">
        <v>8072.06</v>
      </c>
      <c r="Y332" s="295">
        <v>8072.06</v>
      </c>
      <c r="Z332" s="295">
        <v>8072.06</v>
      </c>
      <c r="AA332" s="295">
        <v>8072.06</v>
      </c>
      <c r="AB332" s="295">
        <v>8072.06</v>
      </c>
      <c r="AC332" s="295">
        <v>8072.06</v>
      </c>
      <c r="AD332" s="295">
        <f t="shared" si="50"/>
        <v>96864.719999999987</v>
      </c>
      <c r="AF332" s="319">
        <v>11.57</v>
      </c>
      <c r="AG332" s="319">
        <v>11.57</v>
      </c>
      <c r="AH332" s="319">
        <v>11.57</v>
      </c>
      <c r="AI332" s="319">
        <v>11.57</v>
      </c>
      <c r="AJ332" s="319">
        <v>11.57</v>
      </c>
      <c r="AK332" s="319">
        <v>11.57</v>
      </c>
      <c r="AL332" s="319">
        <f t="shared" si="51"/>
        <v>11.57</v>
      </c>
      <c r="AM332" s="319">
        <f t="shared" si="51"/>
        <v>11.57</v>
      </c>
      <c r="AN332" s="319">
        <f t="shared" si="51"/>
        <v>11.57</v>
      </c>
      <c r="AO332" s="319">
        <f t="shared" si="51"/>
        <v>11.57</v>
      </c>
      <c r="AP332" s="319">
        <f t="shared" si="51"/>
        <v>11.57</v>
      </c>
      <c r="AQ332" s="319">
        <f t="shared" si="51"/>
        <v>11.57</v>
      </c>
      <c r="AR332" s="295">
        <f t="shared" si="52"/>
        <v>138.83999999999997</v>
      </c>
      <c r="AS332" s="319">
        <f t="shared" si="47"/>
        <v>9.6199999999999992</v>
      </c>
      <c r="AT332" s="319">
        <f t="shared" si="47"/>
        <v>9.6199999999999992</v>
      </c>
      <c r="AU332" s="319">
        <f t="shared" si="47"/>
        <v>9.6199999999999992</v>
      </c>
      <c r="AV332" s="319">
        <f t="shared" si="47"/>
        <v>9.6199999999999992</v>
      </c>
      <c r="AW332" s="319">
        <f t="shared" si="47"/>
        <v>9.6199999999999992</v>
      </c>
      <c r="AX332" s="319">
        <f t="shared" si="47"/>
        <v>9.6199999999999992</v>
      </c>
      <c r="AY332" s="319">
        <f t="shared" si="48"/>
        <v>9.6199999999999992</v>
      </c>
      <c r="AZ332" s="319">
        <f t="shared" si="48"/>
        <v>9.6199999999999992</v>
      </c>
      <c r="BA332" s="319">
        <f t="shared" si="48"/>
        <v>9.6199999999999992</v>
      </c>
      <c r="BB332" s="319">
        <f t="shared" si="48"/>
        <v>9.6199999999999992</v>
      </c>
      <c r="BC332" s="319">
        <f t="shared" si="48"/>
        <v>9.6199999999999992</v>
      </c>
      <c r="BD332" s="319">
        <f t="shared" si="48"/>
        <v>9.6199999999999992</v>
      </c>
      <c r="BE332" s="295">
        <f t="shared" si="53"/>
        <v>115.44000000000001</v>
      </c>
    </row>
    <row r="333" spans="1:57" x14ac:dyDescent="0.3">
      <c r="A333" s="313" t="s">
        <v>731</v>
      </c>
      <c r="B333" s="304">
        <v>1.72E-2</v>
      </c>
      <c r="C333" s="304">
        <v>1.4299999999999997E-2</v>
      </c>
      <c r="D333" s="304">
        <v>1.4299999999999997E-2</v>
      </c>
      <c r="E333" s="295">
        <v>58257.06</v>
      </c>
      <c r="F333" s="295">
        <v>58257.06</v>
      </c>
      <c r="G333" s="295">
        <v>58257.06</v>
      </c>
      <c r="H333" s="295">
        <v>58257.06</v>
      </c>
      <c r="I333" s="295">
        <v>58257.06</v>
      </c>
      <c r="J333" s="295">
        <v>58257.06</v>
      </c>
      <c r="K333" s="295">
        <v>58257.06</v>
      </c>
      <c r="L333" s="295">
        <v>58257.06</v>
      </c>
      <c r="M333" s="295">
        <v>58257.06</v>
      </c>
      <c r="N333" s="295">
        <v>58257.06</v>
      </c>
      <c r="O333" s="295">
        <v>58257.06</v>
      </c>
      <c r="P333" s="295">
        <v>58257.06</v>
      </c>
      <c r="Q333" s="295">
        <f t="shared" si="49"/>
        <v>699084.7200000002</v>
      </c>
      <c r="R333" s="295">
        <v>58257.06</v>
      </c>
      <c r="S333" s="295">
        <v>58257.06</v>
      </c>
      <c r="T333" s="295">
        <v>58257.06</v>
      </c>
      <c r="U333" s="295">
        <v>58257.06</v>
      </c>
      <c r="V333" s="295">
        <v>58257.06</v>
      </c>
      <c r="W333" s="295">
        <v>58257.06</v>
      </c>
      <c r="X333" s="295">
        <v>58257.06</v>
      </c>
      <c r="Y333" s="295">
        <v>58257.06</v>
      </c>
      <c r="Z333" s="295">
        <v>58257.06</v>
      </c>
      <c r="AA333" s="295">
        <v>58257.06</v>
      </c>
      <c r="AB333" s="295">
        <v>58257.06</v>
      </c>
      <c r="AC333" s="295">
        <v>58257.06</v>
      </c>
      <c r="AD333" s="295">
        <f t="shared" si="50"/>
        <v>699084.7200000002</v>
      </c>
      <c r="AF333" s="319">
        <v>83.5</v>
      </c>
      <c r="AG333" s="319">
        <v>83.5</v>
      </c>
      <c r="AH333" s="319">
        <v>83.5</v>
      </c>
      <c r="AI333" s="319">
        <v>83.5</v>
      </c>
      <c r="AJ333" s="319">
        <v>83.5</v>
      </c>
      <c r="AK333" s="319">
        <v>83.5</v>
      </c>
      <c r="AL333" s="319">
        <f t="shared" si="51"/>
        <v>83.5</v>
      </c>
      <c r="AM333" s="319">
        <f t="shared" si="51"/>
        <v>83.5</v>
      </c>
      <c r="AN333" s="319">
        <f t="shared" si="51"/>
        <v>83.5</v>
      </c>
      <c r="AO333" s="319">
        <f t="shared" si="51"/>
        <v>83.5</v>
      </c>
      <c r="AP333" s="319">
        <f t="shared" si="51"/>
        <v>83.5</v>
      </c>
      <c r="AQ333" s="319">
        <f t="shared" si="51"/>
        <v>83.5</v>
      </c>
      <c r="AR333" s="295">
        <f t="shared" si="52"/>
        <v>1002</v>
      </c>
      <c r="AS333" s="319">
        <f t="shared" si="47"/>
        <v>69.42</v>
      </c>
      <c r="AT333" s="319">
        <f t="shared" si="47"/>
        <v>69.42</v>
      </c>
      <c r="AU333" s="319">
        <f t="shared" si="47"/>
        <v>69.42</v>
      </c>
      <c r="AV333" s="319">
        <f t="shared" si="47"/>
        <v>69.42</v>
      </c>
      <c r="AW333" s="319">
        <f t="shared" si="47"/>
        <v>69.42</v>
      </c>
      <c r="AX333" s="319">
        <f t="shared" si="47"/>
        <v>69.42</v>
      </c>
      <c r="AY333" s="319">
        <f t="shared" si="48"/>
        <v>69.42</v>
      </c>
      <c r="AZ333" s="319">
        <f t="shared" si="48"/>
        <v>69.42</v>
      </c>
      <c r="BA333" s="319">
        <f t="shared" si="48"/>
        <v>69.42</v>
      </c>
      <c r="BB333" s="319">
        <f t="shared" si="48"/>
        <v>69.42</v>
      </c>
      <c r="BC333" s="319">
        <f t="shared" si="48"/>
        <v>69.42</v>
      </c>
      <c r="BD333" s="319">
        <f t="shared" si="48"/>
        <v>69.42</v>
      </c>
      <c r="BE333" s="295">
        <f t="shared" si="53"/>
        <v>833.03999999999985</v>
      </c>
    </row>
    <row r="334" spans="1:57" x14ac:dyDescent="0.3">
      <c r="A334" s="313" t="s">
        <v>732</v>
      </c>
      <c r="B334" s="304">
        <v>4.4600000000000001E-2</v>
      </c>
      <c r="C334" s="304">
        <v>4.36E-2</v>
      </c>
      <c r="D334" s="304">
        <v>4.36E-2</v>
      </c>
      <c r="E334" s="295">
        <v>10142296.65</v>
      </c>
      <c r="F334" s="295">
        <v>10199549.300000001</v>
      </c>
      <c r="G334" s="295">
        <v>10276011.83</v>
      </c>
      <c r="H334" s="295">
        <v>9888281.5199999996</v>
      </c>
      <c r="I334" s="295">
        <v>9573718</v>
      </c>
      <c r="J334" s="295">
        <v>9993530.0800000001</v>
      </c>
      <c r="K334" s="295">
        <v>10537183.159999998</v>
      </c>
      <c r="L334" s="295">
        <v>10745780.439999999</v>
      </c>
      <c r="M334" s="295">
        <v>10756405.439999999</v>
      </c>
      <c r="N334" s="295">
        <v>10772362.18</v>
      </c>
      <c r="O334" s="295">
        <v>10806318.92</v>
      </c>
      <c r="P334" s="295">
        <v>10837902.42</v>
      </c>
      <c r="Q334" s="295">
        <f t="shared" si="49"/>
        <v>124529339.94</v>
      </c>
      <c r="R334" s="295">
        <v>10977437.92</v>
      </c>
      <c r="S334" s="295">
        <v>11000763.92</v>
      </c>
      <c r="T334" s="295">
        <v>11014205.92</v>
      </c>
      <c r="U334" s="295">
        <v>10994115.42</v>
      </c>
      <c r="V334" s="295">
        <v>10984323.92</v>
      </c>
      <c r="W334" s="295">
        <v>11081703.92</v>
      </c>
      <c r="X334" s="295">
        <v>11163573.92</v>
      </c>
      <c r="Y334" s="295">
        <v>11133196.92</v>
      </c>
      <c r="Z334" s="295">
        <v>11201375.42</v>
      </c>
      <c r="AA334" s="295">
        <v>11298876.92</v>
      </c>
      <c r="AB334" s="295">
        <v>11287699.92</v>
      </c>
      <c r="AC334" s="295">
        <v>11258563.92</v>
      </c>
      <c r="AD334" s="295">
        <f t="shared" si="50"/>
        <v>133395838.04000001</v>
      </c>
      <c r="AF334" s="319">
        <v>37695.54</v>
      </c>
      <c r="AG334" s="319">
        <v>37908.32</v>
      </c>
      <c r="AH334" s="319">
        <v>38192.51</v>
      </c>
      <c r="AI334" s="319">
        <v>36751.449999999997</v>
      </c>
      <c r="AJ334" s="319">
        <v>35582.32</v>
      </c>
      <c r="AK334" s="319">
        <v>37142.620000000003</v>
      </c>
      <c r="AL334" s="319">
        <f t="shared" si="51"/>
        <v>39163.199999999997</v>
      </c>
      <c r="AM334" s="319">
        <f t="shared" si="51"/>
        <v>39938.480000000003</v>
      </c>
      <c r="AN334" s="319">
        <f t="shared" si="51"/>
        <v>39977.97</v>
      </c>
      <c r="AO334" s="319">
        <f t="shared" si="51"/>
        <v>40037.279999999999</v>
      </c>
      <c r="AP334" s="319">
        <f t="shared" si="51"/>
        <v>40163.49</v>
      </c>
      <c r="AQ334" s="319">
        <f t="shared" si="51"/>
        <v>40280.870000000003</v>
      </c>
      <c r="AR334" s="295">
        <f t="shared" si="52"/>
        <v>462834.05000000005</v>
      </c>
      <c r="AS334" s="319">
        <f t="shared" si="47"/>
        <v>39884.69</v>
      </c>
      <c r="AT334" s="319">
        <f t="shared" si="47"/>
        <v>39969.440000000002</v>
      </c>
      <c r="AU334" s="319">
        <f t="shared" si="47"/>
        <v>40018.28</v>
      </c>
      <c r="AV334" s="319">
        <f t="shared" si="47"/>
        <v>39945.29</v>
      </c>
      <c r="AW334" s="319">
        <f t="shared" si="47"/>
        <v>39909.71</v>
      </c>
      <c r="AX334" s="319">
        <f t="shared" si="47"/>
        <v>40263.519999999997</v>
      </c>
      <c r="AY334" s="319">
        <f t="shared" si="48"/>
        <v>40560.99</v>
      </c>
      <c r="AZ334" s="319">
        <f t="shared" si="48"/>
        <v>40450.620000000003</v>
      </c>
      <c r="BA334" s="319">
        <f t="shared" si="48"/>
        <v>40698.33</v>
      </c>
      <c r="BB334" s="319">
        <f t="shared" si="48"/>
        <v>41052.589999999997</v>
      </c>
      <c r="BC334" s="319">
        <f t="shared" si="48"/>
        <v>41011.980000000003</v>
      </c>
      <c r="BD334" s="319">
        <f t="shared" si="48"/>
        <v>40906.120000000003</v>
      </c>
      <c r="BE334" s="295">
        <f t="shared" si="53"/>
        <v>484671.55999999994</v>
      </c>
    </row>
    <row r="335" spans="1:57" x14ac:dyDescent="0.3">
      <c r="A335" s="313" t="s">
        <v>733</v>
      </c>
      <c r="B335" s="304">
        <v>4.4600000000000001E-2</v>
      </c>
      <c r="C335" s="304">
        <v>4.36E-2</v>
      </c>
      <c r="D335" s="304">
        <v>4.36E-2</v>
      </c>
      <c r="E335" s="295">
        <v>7397.76</v>
      </c>
      <c r="F335" s="295">
        <v>7397.76</v>
      </c>
      <c r="G335" s="295">
        <v>7397.76</v>
      </c>
      <c r="H335" s="295">
        <v>3698.88</v>
      </c>
      <c r="I335" s="295">
        <v>0</v>
      </c>
      <c r="J335" s="295">
        <v>0</v>
      </c>
      <c r="K335" s="295">
        <v>0</v>
      </c>
      <c r="L335" s="295">
        <v>0</v>
      </c>
      <c r="M335" s="295">
        <v>0</v>
      </c>
      <c r="N335" s="295">
        <v>0</v>
      </c>
      <c r="O335" s="295">
        <v>0</v>
      </c>
      <c r="P335" s="295">
        <v>0</v>
      </c>
      <c r="Q335" s="295">
        <f t="shared" si="49"/>
        <v>25892.16</v>
      </c>
      <c r="R335" s="295">
        <v>0</v>
      </c>
      <c r="S335" s="295">
        <v>0</v>
      </c>
      <c r="T335" s="295">
        <v>0</v>
      </c>
      <c r="U335" s="295">
        <v>0</v>
      </c>
      <c r="V335" s="295">
        <v>0</v>
      </c>
      <c r="W335" s="295">
        <v>0</v>
      </c>
      <c r="X335" s="295">
        <v>0</v>
      </c>
      <c r="Y335" s="295">
        <v>0</v>
      </c>
      <c r="Z335" s="295">
        <v>0</v>
      </c>
      <c r="AA335" s="295">
        <v>0</v>
      </c>
      <c r="AB335" s="295">
        <v>0</v>
      </c>
      <c r="AC335" s="295">
        <v>0</v>
      </c>
      <c r="AD335" s="295">
        <f t="shared" si="50"/>
        <v>0</v>
      </c>
      <c r="AF335" s="319">
        <v>27.5</v>
      </c>
      <c r="AG335" s="319">
        <v>27.5</v>
      </c>
      <c r="AH335" s="319">
        <v>27.5</v>
      </c>
      <c r="AI335" s="319">
        <v>13.75</v>
      </c>
      <c r="AJ335" s="319">
        <v>0</v>
      </c>
      <c r="AK335" s="319">
        <v>0</v>
      </c>
      <c r="AL335" s="319">
        <f t="shared" si="51"/>
        <v>0</v>
      </c>
      <c r="AM335" s="319">
        <f t="shared" si="51"/>
        <v>0</v>
      </c>
      <c r="AN335" s="319">
        <f t="shared" si="51"/>
        <v>0</v>
      </c>
      <c r="AO335" s="319">
        <f t="shared" si="51"/>
        <v>0</v>
      </c>
      <c r="AP335" s="319">
        <f t="shared" si="51"/>
        <v>0</v>
      </c>
      <c r="AQ335" s="319">
        <f t="shared" si="51"/>
        <v>0</v>
      </c>
      <c r="AR335" s="295">
        <f t="shared" si="52"/>
        <v>96.25</v>
      </c>
      <c r="AS335" s="319">
        <f t="shared" si="47"/>
        <v>0</v>
      </c>
      <c r="AT335" s="319">
        <f t="shared" si="47"/>
        <v>0</v>
      </c>
      <c r="AU335" s="319">
        <f t="shared" si="47"/>
        <v>0</v>
      </c>
      <c r="AV335" s="319">
        <f t="shared" si="47"/>
        <v>0</v>
      </c>
      <c r="AW335" s="319">
        <f t="shared" si="47"/>
        <v>0</v>
      </c>
      <c r="AX335" s="319">
        <f t="shared" si="47"/>
        <v>0</v>
      </c>
      <c r="AY335" s="319">
        <f t="shared" si="48"/>
        <v>0</v>
      </c>
      <c r="AZ335" s="319">
        <f t="shared" si="48"/>
        <v>0</v>
      </c>
      <c r="BA335" s="319">
        <f t="shared" si="48"/>
        <v>0</v>
      </c>
      <c r="BB335" s="319">
        <f t="shared" si="48"/>
        <v>0</v>
      </c>
      <c r="BC335" s="319">
        <f t="shared" si="48"/>
        <v>0</v>
      </c>
      <c r="BD335" s="319">
        <f t="shared" si="48"/>
        <v>0</v>
      </c>
      <c r="BE335" s="295">
        <f t="shared" si="53"/>
        <v>0</v>
      </c>
    </row>
    <row r="336" spans="1:57" x14ac:dyDescent="0.3">
      <c r="A336" s="313" t="s">
        <v>734</v>
      </c>
      <c r="B336" s="304">
        <v>0.21579999999999999</v>
      </c>
      <c r="C336" s="304">
        <v>0.11689999999999999</v>
      </c>
      <c r="D336" s="304">
        <v>0.11689999999999999</v>
      </c>
      <c r="E336" s="295">
        <v>27182791.170000002</v>
      </c>
      <c r="F336" s="295">
        <v>26834125.600000001</v>
      </c>
      <c r="G336" s="295">
        <v>25675769.07</v>
      </c>
      <c r="H336" s="295">
        <v>24899703.289999999</v>
      </c>
      <c r="I336" s="295">
        <v>25008049.91</v>
      </c>
      <c r="J336" s="295">
        <v>24855910.98</v>
      </c>
      <c r="K336" s="295">
        <v>24583924.954999998</v>
      </c>
      <c r="L336" s="295">
        <v>24513576.119999997</v>
      </c>
      <c r="M336" s="295">
        <v>24686416.889999993</v>
      </c>
      <c r="N336" s="295">
        <v>27121142.399999995</v>
      </c>
      <c r="O336" s="295">
        <v>29116129.419999994</v>
      </c>
      <c r="P336" s="295">
        <v>28829721.919999994</v>
      </c>
      <c r="Q336" s="295">
        <f t="shared" si="49"/>
        <v>313307261.72499996</v>
      </c>
      <c r="R336" s="295">
        <v>26985132.309999995</v>
      </c>
      <c r="S336" s="295">
        <v>27190082.879999995</v>
      </c>
      <c r="T336" s="295">
        <v>27566232.844999991</v>
      </c>
      <c r="U336" s="295">
        <v>28113258.534999993</v>
      </c>
      <c r="V336" s="295">
        <v>28563689.569999997</v>
      </c>
      <c r="W336" s="295">
        <v>28980084.694999993</v>
      </c>
      <c r="X336" s="295">
        <v>29122479.789999995</v>
      </c>
      <c r="Y336" s="295">
        <v>28875342.789999995</v>
      </c>
      <c r="Z336" s="295">
        <v>28640536.789999995</v>
      </c>
      <c r="AA336" s="295">
        <v>28286497.434999995</v>
      </c>
      <c r="AB336" s="295">
        <v>27958755.514999993</v>
      </c>
      <c r="AC336" s="295">
        <v>27976392.419999994</v>
      </c>
      <c r="AD336" s="295">
        <f t="shared" si="50"/>
        <v>338258485.57499993</v>
      </c>
      <c r="AF336" s="319">
        <v>488837.19</v>
      </c>
      <c r="AG336" s="319">
        <v>482567.03</v>
      </c>
      <c r="AH336" s="319">
        <v>461735.91</v>
      </c>
      <c r="AI336" s="319">
        <v>447779.66</v>
      </c>
      <c r="AJ336" s="319">
        <v>449728.1</v>
      </c>
      <c r="AK336" s="319">
        <v>446992.13</v>
      </c>
      <c r="AL336" s="319">
        <f t="shared" si="51"/>
        <v>442100.92</v>
      </c>
      <c r="AM336" s="319">
        <f t="shared" si="51"/>
        <v>440835.81</v>
      </c>
      <c r="AN336" s="319">
        <f t="shared" si="51"/>
        <v>443944.06</v>
      </c>
      <c r="AO336" s="319">
        <f t="shared" si="51"/>
        <v>487728.54</v>
      </c>
      <c r="AP336" s="319">
        <f t="shared" si="51"/>
        <v>523605.06</v>
      </c>
      <c r="AQ336" s="319">
        <f t="shared" si="51"/>
        <v>518454.5</v>
      </c>
      <c r="AR336" s="295">
        <f t="shared" si="52"/>
        <v>5634308.9099999992</v>
      </c>
      <c r="AS336" s="319">
        <f t="shared" si="47"/>
        <v>262880.15999999997</v>
      </c>
      <c r="AT336" s="319">
        <f t="shared" si="47"/>
        <v>264876.71999999997</v>
      </c>
      <c r="AU336" s="319">
        <f t="shared" si="47"/>
        <v>268541.05</v>
      </c>
      <c r="AV336" s="319">
        <f t="shared" si="47"/>
        <v>273869.99</v>
      </c>
      <c r="AW336" s="319">
        <f t="shared" si="47"/>
        <v>278257.94</v>
      </c>
      <c r="AX336" s="319">
        <f t="shared" si="47"/>
        <v>282314.33</v>
      </c>
      <c r="AY336" s="319">
        <f t="shared" si="48"/>
        <v>283701.49</v>
      </c>
      <c r="AZ336" s="319">
        <f t="shared" si="48"/>
        <v>281293.96000000002</v>
      </c>
      <c r="BA336" s="319">
        <f t="shared" si="48"/>
        <v>279006.56</v>
      </c>
      <c r="BB336" s="319">
        <f t="shared" si="48"/>
        <v>275557.63</v>
      </c>
      <c r="BC336" s="319">
        <f t="shared" si="48"/>
        <v>272364.88</v>
      </c>
      <c r="BD336" s="319">
        <f t="shared" si="48"/>
        <v>272536.69</v>
      </c>
      <c r="BE336" s="295">
        <f t="shared" si="53"/>
        <v>3295201.4</v>
      </c>
    </row>
    <row r="337" spans="1:60" x14ac:dyDescent="0.3">
      <c r="A337" s="313" t="s">
        <v>735</v>
      </c>
      <c r="B337" s="304">
        <v>8.9300000000000004E-2</v>
      </c>
      <c r="C337" s="304">
        <v>0.25019999999999998</v>
      </c>
      <c r="D337" s="304">
        <v>0.25019999999999998</v>
      </c>
      <c r="E337" s="295">
        <v>7517943.4900000002</v>
      </c>
      <c r="F337" s="295">
        <v>7568439.0499999998</v>
      </c>
      <c r="G337" s="295">
        <v>7597216</v>
      </c>
      <c r="H337" s="295">
        <v>6076013.7999999998</v>
      </c>
      <c r="I337" s="295">
        <v>4520841.18</v>
      </c>
      <c r="J337" s="295">
        <v>4478680.41</v>
      </c>
      <c r="K337" s="295">
        <v>4442368.3600000003</v>
      </c>
      <c r="L337" s="295">
        <v>4398607.3100000005</v>
      </c>
      <c r="M337" s="295">
        <v>4391158.3100000005</v>
      </c>
      <c r="N337" s="295">
        <v>4868531.9700000007</v>
      </c>
      <c r="O337" s="295">
        <v>5350348.5550000006</v>
      </c>
      <c r="P337" s="295">
        <v>5359806.9050000003</v>
      </c>
      <c r="Q337" s="295">
        <f t="shared" si="49"/>
        <v>66569955.340000004</v>
      </c>
      <c r="R337" s="295">
        <v>5291026.1549999984</v>
      </c>
      <c r="S337" s="295">
        <v>5285470.504999998</v>
      </c>
      <c r="T337" s="295">
        <v>4922356.3549999977</v>
      </c>
      <c r="U337" s="295">
        <v>4640941.2049999973</v>
      </c>
      <c r="V337" s="295">
        <v>4738934.5549999969</v>
      </c>
      <c r="W337" s="295">
        <v>5505026.259999997</v>
      </c>
      <c r="X337" s="295">
        <v>6247550.4649999971</v>
      </c>
      <c r="Y337" s="295">
        <v>6219185.8149999967</v>
      </c>
      <c r="Z337" s="295">
        <v>6191966.1649999963</v>
      </c>
      <c r="AA337" s="295">
        <v>6203714.5149999959</v>
      </c>
      <c r="AB337" s="295">
        <v>6216035.3649999956</v>
      </c>
      <c r="AC337" s="295">
        <v>6228356.2149999952</v>
      </c>
      <c r="AD337" s="295">
        <f t="shared" si="50"/>
        <v>67690563.574999958</v>
      </c>
      <c r="AF337" s="319">
        <v>55946.03</v>
      </c>
      <c r="AG337" s="319">
        <v>56321.8</v>
      </c>
      <c r="AH337" s="319">
        <v>56535.95</v>
      </c>
      <c r="AI337" s="319">
        <v>45215.67</v>
      </c>
      <c r="AJ337" s="319">
        <v>33642.589999999997</v>
      </c>
      <c r="AK337" s="319">
        <v>33328.85</v>
      </c>
      <c r="AL337" s="319">
        <f t="shared" si="51"/>
        <v>33058.620000000003</v>
      </c>
      <c r="AM337" s="319">
        <f t="shared" si="51"/>
        <v>32732.97</v>
      </c>
      <c r="AN337" s="319">
        <f t="shared" si="51"/>
        <v>32677.54</v>
      </c>
      <c r="AO337" s="319">
        <f t="shared" si="51"/>
        <v>36229.99</v>
      </c>
      <c r="AP337" s="319">
        <f t="shared" si="51"/>
        <v>39815.51</v>
      </c>
      <c r="AQ337" s="319">
        <f t="shared" si="51"/>
        <v>39885.9</v>
      </c>
      <c r="AR337" s="295">
        <f t="shared" si="52"/>
        <v>495391.42</v>
      </c>
      <c r="AS337" s="319">
        <f t="shared" si="47"/>
        <v>110317.9</v>
      </c>
      <c r="AT337" s="319">
        <f t="shared" si="47"/>
        <v>110202.06</v>
      </c>
      <c r="AU337" s="319">
        <f t="shared" si="47"/>
        <v>102631.13</v>
      </c>
      <c r="AV337" s="319">
        <f t="shared" ref="AV337:AX352" si="54">ROUND(U337*$D337/12,2)</f>
        <v>96763.62</v>
      </c>
      <c r="AW337" s="319">
        <f t="shared" si="54"/>
        <v>98806.79</v>
      </c>
      <c r="AX337" s="319">
        <f t="shared" si="54"/>
        <v>114779.8</v>
      </c>
      <c r="AY337" s="319">
        <f t="shared" si="48"/>
        <v>130261.43</v>
      </c>
      <c r="AZ337" s="319">
        <f t="shared" si="48"/>
        <v>129670.02</v>
      </c>
      <c r="BA337" s="319">
        <f t="shared" si="48"/>
        <v>129102.49</v>
      </c>
      <c r="BB337" s="319">
        <f t="shared" si="48"/>
        <v>129347.45</v>
      </c>
      <c r="BC337" s="319">
        <f t="shared" si="48"/>
        <v>129604.34</v>
      </c>
      <c r="BD337" s="319">
        <f t="shared" si="48"/>
        <v>129861.23</v>
      </c>
      <c r="BE337" s="295">
        <f t="shared" si="53"/>
        <v>1411348.26</v>
      </c>
    </row>
    <row r="338" spans="1:60" x14ac:dyDescent="0.3">
      <c r="A338" s="313" t="s">
        <v>736</v>
      </c>
      <c r="B338" s="304">
        <v>0.2</v>
      </c>
      <c r="C338" s="304">
        <v>1.9699999999999999E-2</v>
      </c>
      <c r="D338" s="304">
        <v>1.9699999999999999E-2</v>
      </c>
      <c r="E338" s="295">
        <v>14733.54</v>
      </c>
      <c r="F338" s="295">
        <v>14733.54</v>
      </c>
      <c r="G338" s="295">
        <v>14733.54</v>
      </c>
      <c r="H338" s="295">
        <v>14733.54</v>
      </c>
      <c r="I338" s="295">
        <v>34137.360000000001</v>
      </c>
      <c r="J338" s="295">
        <v>34137.360000000001</v>
      </c>
      <c r="K338" s="295">
        <v>60469.59</v>
      </c>
      <c r="L338" s="295">
        <v>116032.63</v>
      </c>
      <c r="M338" s="295">
        <v>145263.44</v>
      </c>
      <c r="N338" s="295">
        <v>145263.44</v>
      </c>
      <c r="O338" s="295">
        <v>145263.44</v>
      </c>
      <c r="P338" s="295">
        <v>145263.44</v>
      </c>
      <c r="Q338" s="295">
        <f t="shared" si="49"/>
        <v>884764.85999999987</v>
      </c>
      <c r="R338" s="295">
        <v>145263.44</v>
      </c>
      <c r="S338" s="295">
        <v>145263.44</v>
      </c>
      <c r="T338" s="295">
        <v>145263.44</v>
      </c>
      <c r="U338" s="295">
        <v>145263.44</v>
      </c>
      <c r="V338" s="295">
        <v>393979.44</v>
      </c>
      <c r="W338" s="295">
        <v>642695.43999999994</v>
      </c>
      <c r="X338" s="295">
        <v>642695.43999999994</v>
      </c>
      <c r="Y338" s="295">
        <v>642695.43999999994</v>
      </c>
      <c r="Z338" s="295">
        <v>642695.43999999994</v>
      </c>
      <c r="AA338" s="295">
        <v>642695.43999999994</v>
      </c>
      <c r="AB338" s="295">
        <v>642695.43999999994</v>
      </c>
      <c r="AC338" s="295">
        <v>642695.43999999994</v>
      </c>
      <c r="AD338" s="295">
        <f t="shared" si="50"/>
        <v>5473901.2799999993</v>
      </c>
      <c r="AF338" s="319">
        <v>0</v>
      </c>
      <c r="AG338" s="319">
        <v>0</v>
      </c>
      <c r="AH338" s="319">
        <v>0</v>
      </c>
      <c r="AI338" s="319">
        <f>413.36+1227.8</f>
        <v>1641.1599999999999</v>
      </c>
      <c r="AJ338" s="319">
        <v>589.76</v>
      </c>
      <c r="AK338" s="319">
        <v>589.76</v>
      </c>
      <c r="AL338" s="319">
        <f t="shared" si="51"/>
        <v>1007.83</v>
      </c>
      <c r="AM338" s="319">
        <f t="shared" si="51"/>
        <v>1933.88</v>
      </c>
      <c r="AN338" s="319">
        <f t="shared" si="51"/>
        <v>2421.06</v>
      </c>
      <c r="AO338" s="319">
        <f t="shared" si="51"/>
        <v>2421.06</v>
      </c>
      <c r="AP338" s="319">
        <f t="shared" si="51"/>
        <v>2421.06</v>
      </c>
      <c r="AQ338" s="319">
        <f t="shared" si="51"/>
        <v>2421.06</v>
      </c>
      <c r="AR338" s="295">
        <f t="shared" si="52"/>
        <v>15446.63</v>
      </c>
      <c r="AS338" s="319">
        <f t="shared" ref="AS338:AU352" si="55">ROUND(R338*$D338/12,2)</f>
        <v>238.47</v>
      </c>
      <c r="AT338" s="319">
        <f t="shared" si="55"/>
        <v>238.47</v>
      </c>
      <c r="AU338" s="319">
        <f t="shared" si="55"/>
        <v>238.47</v>
      </c>
      <c r="AV338" s="319">
        <f t="shared" si="54"/>
        <v>238.47</v>
      </c>
      <c r="AW338" s="319">
        <f t="shared" si="54"/>
        <v>646.78</v>
      </c>
      <c r="AX338" s="319">
        <f t="shared" si="54"/>
        <v>1055.0899999999999</v>
      </c>
      <c r="AY338" s="319">
        <f t="shared" si="48"/>
        <v>1055.0899999999999</v>
      </c>
      <c r="AZ338" s="319">
        <f t="shared" si="48"/>
        <v>1055.0899999999999</v>
      </c>
      <c r="BA338" s="319">
        <f t="shared" si="48"/>
        <v>1055.0899999999999</v>
      </c>
      <c r="BB338" s="319">
        <f t="shared" si="48"/>
        <v>1055.0899999999999</v>
      </c>
      <c r="BC338" s="319">
        <f t="shared" si="48"/>
        <v>1055.0899999999999</v>
      </c>
      <c r="BD338" s="319">
        <f t="shared" si="48"/>
        <v>1055.0899999999999</v>
      </c>
      <c r="BE338" s="295">
        <f t="shared" si="53"/>
        <v>8986.2900000000009</v>
      </c>
      <c r="BF338" s="319">
        <f>BE338</f>
        <v>8986.2900000000009</v>
      </c>
    </row>
    <row r="339" spans="1:60" x14ac:dyDescent="0.3">
      <c r="A339" s="313" t="s">
        <v>737</v>
      </c>
      <c r="B339" s="304">
        <v>5.0700000000000002E-2</v>
      </c>
      <c r="C339" s="304">
        <v>4.4000000000000004E-2</v>
      </c>
      <c r="D339" s="304">
        <v>4.4000000000000004E-2</v>
      </c>
      <c r="E339" s="295">
        <v>1503199.69</v>
      </c>
      <c r="F339" s="295">
        <v>1503588.29</v>
      </c>
      <c r="G339" s="295">
        <v>1506546.18</v>
      </c>
      <c r="H339" s="295">
        <v>1509115.47</v>
      </c>
      <c r="I339" s="295">
        <v>1509115.47</v>
      </c>
      <c r="J339" s="295">
        <v>1509115.47</v>
      </c>
      <c r="K339" s="295">
        <v>1509115.47</v>
      </c>
      <c r="L339" s="295">
        <v>1509115.47</v>
      </c>
      <c r="M339" s="295">
        <v>1509115.47</v>
      </c>
      <c r="N339" s="295">
        <v>1509115.47</v>
      </c>
      <c r="O339" s="295">
        <v>1509115.47</v>
      </c>
      <c r="P339" s="295">
        <v>1509115.47</v>
      </c>
      <c r="Q339" s="295">
        <f t="shared" si="49"/>
        <v>18095373.390000004</v>
      </c>
      <c r="R339" s="295">
        <v>1509115.47</v>
      </c>
      <c r="S339" s="295">
        <v>1509115.47</v>
      </c>
      <c r="T339" s="295">
        <v>1509115.47</v>
      </c>
      <c r="U339" s="295">
        <v>1509115.47</v>
      </c>
      <c r="V339" s="295">
        <v>1509115.47</v>
      </c>
      <c r="W339" s="295">
        <v>1509115.47</v>
      </c>
      <c r="X339" s="295">
        <v>1509115.47</v>
      </c>
      <c r="Y339" s="295">
        <v>1509115.47</v>
      </c>
      <c r="Z339" s="295">
        <v>1509115.47</v>
      </c>
      <c r="AA339" s="295">
        <v>1509115.47</v>
      </c>
      <c r="AB339" s="295">
        <v>1509115.47</v>
      </c>
      <c r="AC339" s="295">
        <v>1509115.47</v>
      </c>
      <c r="AD339" s="295">
        <f t="shared" si="50"/>
        <v>18109385.640000004</v>
      </c>
      <c r="AF339" s="319">
        <v>6351.02</v>
      </c>
      <c r="AG339" s="319">
        <v>6352.66</v>
      </c>
      <c r="AH339" s="319">
        <v>6365.16</v>
      </c>
      <c r="AI339" s="319">
        <v>6376.01</v>
      </c>
      <c r="AJ339" s="319">
        <v>6376.01</v>
      </c>
      <c r="AK339" s="319">
        <v>6376.01</v>
      </c>
      <c r="AL339" s="319">
        <f t="shared" si="51"/>
        <v>6376.01</v>
      </c>
      <c r="AM339" s="319">
        <f t="shared" si="51"/>
        <v>6376.01</v>
      </c>
      <c r="AN339" s="319">
        <f t="shared" si="51"/>
        <v>6376.01</v>
      </c>
      <c r="AO339" s="319">
        <f t="shared" si="51"/>
        <v>6376.01</v>
      </c>
      <c r="AP339" s="319">
        <f t="shared" si="51"/>
        <v>6376.01</v>
      </c>
      <c r="AQ339" s="319">
        <f t="shared" si="51"/>
        <v>6376.01</v>
      </c>
      <c r="AR339" s="295">
        <f t="shared" si="52"/>
        <v>76452.930000000008</v>
      </c>
      <c r="AS339" s="319">
        <f t="shared" si="55"/>
        <v>5533.42</v>
      </c>
      <c r="AT339" s="319">
        <f t="shared" si="55"/>
        <v>5533.42</v>
      </c>
      <c r="AU339" s="319">
        <f t="shared" si="55"/>
        <v>5533.42</v>
      </c>
      <c r="AV339" s="319">
        <f t="shared" si="54"/>
        <v>5533.42</v>
      </c>
      <c r="AW339" s="319">
        <f t="shared" si="54"/>
        <v>5533.42</v>
      </c>
      <c r="AX339" s="319">
        <f t="shared" si="54"/>
        <v>5533.42</v>
      </c>
      <c r="AY339" s="319">
        <f t="shared" si="48"/>
        <v>5533.42</v>
      </c>
      <c r="AZ339" s="319">
        <f t="shared" si="48"/>
        <v>5533.42</v>
      </c>
      <c r="BA339" s="319">
        <f t="shared" si="48"/>
        <v>5533.42</v>
      </c>
      <c r="BB339" s="319">
        <f t="shared" si="48"/>
        <v>5533.42</v>
      </c>
      <c r="BC339" s="319">
        <f t="shared" si="48"/>
        <v>5533.42</v>
      </c>
      <c r="BD339" s="319">
        <f t="shared" si="48"/>
        <v>5533.42</v>
      </c>
      <c r="BE339" s="295">
        <f t="shared" si="53"/>
        <v>66401.039999999994</v>
      </c>
    </row>
    <row r="340" spans="1:60" x14ac:dyDescent="0.3">
      <c r="A340" s="313" t="s">
        <v>738</v>
      </c>
      <c r="B340" s="304">
        <v>5.0700000000000002E-2</v>
      </c>
      <c r="C340" s="304">
        <v>4.4000000000000004E-2</v>
      </c>
      <c r="D340" s="304">
        <v>4.4000000000000004E-2</v>
      </c>
      <c r="E340" s="295">
        <v>4526.22</v>
      </c>
      <c r="F340" s="295">
        <v>4526.22</v>
      </c>
      <c r="G340" s="295">
        <v>4526.22</v>
      </c>
      <c r="H340" s="295">
        <v>4526.22</v>
      </c>
      <c r="I340" s="295">
        <v>4526.22</v>
      </c>
      <c r="J340" s="295">
        <v>4526.22</v>
      </c>
      <c r="K340" s="295">
        <v>4526.22</v>
      </c>
      <c r="L340" s="295">
        <v>4526.22</v>
      </c>
      <c r="M340" s="295">
        <v>4526.22</v>
      </c>
      <c r="N340" s="295">
        <v>4526.22</v>
      </c>
      <c r="O340" s="295">
        <v>4526.22</v>
      </c>
      <c r="P340" s="295">
        <v>4526.22</v>
      </c>
      <c r="Q340" s="295">
        <f t="shared" si="49"/>
        <v>54314.640000000007</v>
      </c>
      <c r="R340" s="295">
        <v>4526.22</v>
      </c>
      <c r="S340" s="295">
        <v>4526.22</v>
      </c>
      <c r="T340" s="295">
        <v>4526.22</v>
      </c>
      <c r="U340" s="295">
        <v>4526.22</v>
      </c>
      <c r="V340" s="295">
        <v>4526.22</v>
      </c>
      <c r="W340" s="295">
        <v>4526.22</v>
      </c>
      <c r="X340" s="295">
        <v>4526.22</v>
      </c>
      <c r="Y340" s="295">
        <v>4526.22</v>
      </c>
      <c r="Z340" s="295">
        <v>4526.22</v>
      </c>
      <c r="AA340" s="295">
        <v>4526.22</v>
      </c>
      <c r="AB340" s="295">
        <v>4526.22</v>
      </c>
      <c r="AC340" s="295">
        <v>4526.22</v>
      </c>
      <c r="AD340" s="295">
        <f t="shared" si="50"/>
        <v>54314.640000000007</v>
      </c>
      <c r="AF340" s="319">
        <v>19.12</v>
      </c>
      <c r="AG340" s="319">
        <v>19.12</v>
      </c>
      <c r="AH340" s="319">
        <v>19.12</v>
      </c>
      <c r="AI340" s="319">
        <v>19.12</v>
      </c>
      <c r="AJ340" s="319">
        <v>19.12</v>
      </c>
      <c r="AK340" s="319">
        <v>19.12</v>
      </c>
      <c r="AL340" s="319">
        <f t="shared" si="51"/>
        <v>19.12</v>
      </c>
      <c r="AM340" s="319">
        <f t="shared" si="51"/>
        <v>19.12</v>
      </c>
      <c r="AN340" s="319">
        <f t="shared" si="51"/>
        <v>19.12</v>
      </c>
      <c r="AO340" s="319">
        <f t="shared" si="51"/>
        <v>19.12</v>
      </c>
      <c r="AP340" s="319">
        <f t="shared" si="51"/>
        <v>19.12</v>
      </c>
      <c r="AQ340" s="319">
        <f t="shared" si="51"/>
        <v>19.12</v>
      </c>
      <c r="AR340" s="295">
        <f t="shared" si="52"/>
        <v>229.44000000000003</v>
      </c>
      <c r="AS340" s="319">
        <f t="shared" si="55"/>
        <v>16.600000000000001</v>
      </c>
      <c r="AT340" s="319">
        <f t="shared" si="55"/>
        <v>16.600000000000001</v>
      </c>
      <c r="AU340" s="319">
        <f t="shared" si="55"/>
        <v>16.600000000000001</v>
      </c>
      <c r="AV340" s="319">
        <f t="shared" si="54"/>
        <v>16.600000000000001</v>
      </c>
      <c r="AW340" s="319">
        <f t="shared" si="54"/>
        <v>16.600000000000001</v>
      </c>
      <c r="AX340" s="319">
        <f t="shared" si="54"/>
        <v>16.600000000000001</v>
      </c>
      <c r="AY340" s="319">
        <f t="shared" si="48"/>
        <v>16.600000000000001</v>
      </c>
      <c r="AZ340" s="319">
        <f t="shared" si="48"/>
        <v>16.600000000000001</v>
      </c>
      <c r="BA340" s="319">
        <f t="shared" si="48"/>
        <v>16.600000000000001</v>
      </c>
      <c r="BB340" s="319">
        <f t="shared" si="48"/>
        <v>16.600000000000001</v>
      </c>
      <c r="BC340" s="319">
        <f t="shared" si="48"/>
        <v>16.600000000000001</v>
      </c>
      <c r="BD340" s="319">
        <f t="shared" si="48"/>
        <v>16.600000000000001</v>
      </c>
      <c r="BE340" s="295">
        <f t="shared" si="53"/>
        <v>199.19999999999996</v>
      </c>
    </row>
    <row r="341" spans="1:60" x14ac:dyDescent="0.3">
      <c r="A341" s="313" t="s">
        <v>739</v>
      </c>
      <c r="B341" s="304">
        <v>4.2700000000000002E-2</v>
      </c>
      <c r="C341" s="304">
        <v>4.0199999999999993E-2</v>
      </c>
      <c r="D341" s="304">
        <v>4.0199999999999993E-2</v>
      </c>
      <c r="E341" s="295">
        <v>11999007.710000001</v>
      </c>
      <c r="F341" s="295">
        <v>11955790.34</v>
      </c>
      <c r="G341" s="295">
        <v>11994986.300000001</v>
      </c>
      <c r="H341" s="295">
        <v>12014317.359999999</v>
      </c>
      <c r="I341" s="295">
        <v>11985617.08</v>
      </c>
      <c r="J341" s="295">
        <v>11995197.310000001</v>
      </c>
      <c r="K341" s="295">
        <v>12216854.385</v>
      </c>
      <c r="L341" s="295">
        <v>12430540.210000001</v>
      </c>
      <c r="M341" s="295">
        <v>12431127.234999999</v>
      </c>
      <c r="N341" s="295">
        <v>12604972.465</v>
      </c>
      <c r="O341" s="295">
        <v>12798978.354999999</v>
      </c>
      <c r="P341" s="295">
        <v>12816749.679999998</v>
      </c>
      <c r="Q341" s="295">
        <f t="shared" si="49"/>
        <v>147244138.43000001</v>
      </c>
      <c r="R341" s="295">
        <v>12955465.830000002</v>
      </c>
      <c r="S341" s="295">
        <v>12962322.210000003</v>
      </c>
      <c r="T341" s="295">
        <v>12879093.090000004</v>
      </c>
      <c r="U341" s="295">
        <v>12831381.470000004</v>
      </c>
      <c r="V341" s="295">
        <v>12878289.350000005</v>
      </c>
      <c r="W341" s="295">
        <v>13061540.730000006</v>
      </c>
      <c r="X341" s="295">
        <v>13253232.480000008</v>
      </c>
      <c r="Y341" s="295">
        <v>13278726.565000007</v>
      </c>
      <c r="Z341" s="295">
        <v>13298495.615000008</v>
      </c>
      <c r="AA341" s="295">
        <v>13326279.665000008</v>
      </c>
      <c r="AB341" s="295">
        <v>13354063.715000009</v>
      </c>
      <c r="AC341" s="295">
        <v>13373832.76500001</v>
      </c>
      <c r="AD341" s="295">
        <f t="shared" si="50"/>
        <v>157452723.48500007</v>
      </c>
      <c r="AF341" s="319">
        <v>42696.47</v>
      </c>
      <c r="AG341" s="319">
        <v>42542.69</v>
      </c>
      <c r="AH341" s="319">
        <v>42682.16</v>
      </c>
      <c r="AI341" s="319">
        <v>42750.95</v>
      </c>
      <c r="AJ341" s="319">
        <v>42648.82</v>
      </c>
      <c r="AK341" s="319">
        <v>42682.91</v>
      </c>
      <c r="AL341" s="319">
        <f t="shared" si="51"/>
        <v>43471.64</v>
      </c>
      <c r="AM341" s="319">
        <f t="shared" si="51"/>
        <v>44232.01</v>
      </c>
      <c r="AN341" s="319">
        <f t="shared" si="51"/>
        <v>44234.09</v>
      </c>
      <c r="AO341" s="319">
        <f t="shared" si="51"/>
        <v>44852.69</v>
      </c>
      <c r="AP341" s="319">
        <f t="shared" si="51"/>
        <v>45543.03</v>
      </c>
      <c r="AQ341" s="319">
        <f t="shared" si="51"/>
        <v>45606.27</v>
      </c>
      <c r="AR341" s="295">
        <f t="shared" si="52"/>
        <v>523943.73</v>
      </c>
      <c r="AS341" s="319">
        <f t="shared" si="55"/>
        <v>43400.81</v>
      </c>
      <c r="AT341" s="319">
        <f t="shared" si="55"/>
        <v>43423.78</v>
      </c>
      <c r="AU341" s="319">
        <f t="shared" si="55"/>
        <v>43144.959999999999</v>
      </c>
      <c r="AV341" s="319">
        <f t="shared" si="54"/>
        <v>42985.13</v>
      </c>
      <c r="AW341" s="319">
        <f t="shared" si="54"/>
        <v>43142.27</v>
      </c>
      <c r="AX341" s="319">
        <f t="shared" si="54"/>
        <v>43756.160000000003</v>
      </c>
      <c r="AY341" s="319">
        <f t="shared" si="48"/>
        <v>44398.33</v>
      </c>
      <c r="AZ341" s="319">
        <f t="shared" si="48"/>
        <v>44483.73</v>
      </c>
      <c r="BA341" s="319">
        <f t="shared" si="48"/>
        <v>44549.96</v>
      </c>
      <c r="BB341" s="319">
        <f t="shared" si="48"/>
        <v>44643.040000000001</v>
      </c>
      <c r="BC341" s="319">
        <f t="shared" si="48"/>
        <v>44736.11</v>
      </c>
      <c r="BD341" s="319">
        <f t="shared" si="48"/>
        <v>44802.34</v>
      </c>
      <c r="BE341" s="295">
        <f t="shared" si="53"/>
        <v>527466.62</v>
      </c>
    </row>
    <row r="342" spans="1:60" x14ac:dyDescent="0.3">
      <c r="A342" s="313" t="s">
        <v>740</v>
      </c>
      <c r="B342" s="304">
        <v>4.2700000000000002E-2</v>
      </c>
      <c r="C342" s="304">
        <v>4.0199999999999993E-2</v>
      </c>
      <c r="D342" s="304">
        <v>4.0199999999999993E-2</v>
      </c>
      <c r="E342" s="295">
        <v>464251.89</v>
      </c>
      <c r="F342" s="295">
        <v>464251.89</v>
      </c>
      <c r="G342" s="295">
        <v>468862.18</v>
      </c>
      <c r="H342" s="295">
        <v>473472.47</v>
      </c>
      <c r="I342" s="295">
        <v>473472.47</v>
      </c>
      <c r="J342" s="295">
        <v>473472.47</v>
      </c>
      <c r="K342" s="295">
        <v>480332.79</v>
      </c>
      <c r="L342" s="295">
        <v>488338.29</v>
      </c>
      <c r="M342" s="295">
        <v>490628.64999999997</v>
      </c>
      <c r="N342" s="295">
        <v>491773.82999999996</v>
      </c>
      <c r="O342" s="295">
        <v>492871.1</v>
      </c>
      <c r="P342" s="295">
        <v>495065.66499999992</v>
      </c>
      <c r="Q342" s="295">
        <f t="shared" si="49"/>
        <v>5756793.6950000003</v>
      </c>
      <c r="R342" s="295">
        <v>506038.61500000005</v>
      </c>
      <c r="S342" s="295">
        <v>508233.20500000007</v>
      </c>
      <c r="T342" s="295">
        <v>510427.7950000001</v>
      </c>
      <c r="U342" s="295">
        <v>512622.38500000013</v>
      </c>
      <c r="V342" s="295">
        <v>514816.97500000015</v>
      </c>
      <c r="W342" s="295">
        <v>517011.56500000018</v>
      </c>
      <c r="X342" s="295">
        <v>519396.98500000022</v>
      </c>
      <c r="Y342" s="295">
        <v>521973.23500000022</v>
      </c>
      <c r="Z342" s="295">
        <v>524549.48500000022</v>
      </c>
      <c r="AA342" s="295">
        <v>527125.73500000022</v>
      </c>
      <c r="AB342" s="295">
        <v>529701.98500000022</v>
      </c>
      <c r="AC342" s="295">
        <v>532278.23500000022</v>
      </c>
      <c r="AD342" s="295">
        <f t="shared" si="50"/>
        <v>6224176.200000003</v>
      </c>
      <c r="AF342" s="319">
        <v>1651.96</v>
      </c>
      <c r="AG342" s="319">
        <v>1651.96</v>
      </c>
      <c r="AH342" s="319">
        <v>1668.37</v>
      </c>
      <c r="AI342" s="319">
        <v>1684.77</v>
      </c>
      <c r="AJ342" s="319">
        <v>1684.77</v>
      </c>
      <c r="AK342" s="319">
        <v>1684.77</v>
      </c>
      <c r="AL342" s="319">
        <f t="shared" si="51"/>
        <v>1709.18</v>
      </c>
      <c r="AM342" s="319">
        <f t="shared" si="51"/>
        <v>1737.67</v>
      </c>
      <c r="AN342" s="319">
        <f t="shared" si="51"/>
        <v>1745.82</v>
      </c>
      <c r="AO342" s="319">
        <f t="shared" si="51"/>
        <v>1749.9</v>
      </c>
      <c r="AP342" s="319">
        <f t="shared" si="51"/>
        <v>1753.8</v>
      </c>
      <c r="AQ342" s="319">
        <f t="shared" si="51"/>
        <v>1761.61</v>
      </c>
      <c r="AR342" s="295">
        <f t="shared" si="52"/>
        <v>20484.580000000002</v>
      </c>
      <c r="AS342" s="319">
        <f t="shared" si="55"/>
        <v>1695.23</v>
      </c>
      <c r="AT342" s="319">
        <f t="shared" si="55"/>
        <v>1702.58</v>
      </c>
      <c r="AU342" s="319">
        <f t="shared" si="55"/>
        <v>1709.93</v>
      </c>
      <c r="AV342" s="319">
        <f t="shared" si="54"/>
        <v>1717.28</v>
      </c>
      <c r="AW342" s="319">
        <f t="shared" si="54"/>
        <v>1724.64</v>
      </c>
      <c r="AX342" s="319">
        <f t="shared" si="54"/>
        <v>1731.99</v>
      </c>
      <c r="AY342" s="319">
        <f t="shared" si="48"/>
        <v>1739.98</v>
      </c>
      <c r="AZ342" s="319">
        <f t="shared" si="48"/>
        <v>1748.61</v>
      </c>
      <c r="BA342" s="319">
        <f t="shared" si="48"/>
        <v>1757.24</v>
      </c>
      <c r="BB342" s="319">
        <f t="shared" si="48"/>
        <v>1765.87</v>
      </c>
      <c r="BC342" s="319">
        <f t="shared" si="48"/>
        <v>1774.5</v>
      </c>
      <c r="BD342" s="319">
        <f t="shared" si="48"/>
        <v>1783.13</v>
      </c>
      <c r="BE342" s="295">
        <f t="shared" si="53"/>
        <v>20850.98</v>
      </c>
    </row>
    <row r="343" spans="1:60" x14ac:dyDescent="0.3">
      <c r="A343" s="313" t="s">
        <v>741</v>
      </c>
      <c r="B343" s="304">
        <v>8.8900000000000007E-2</v>
      </c>
      <c r="C343" s="304">
        <v>5.6500000000000002E-2</v>
      </c>
      <c r="D343" s="304">
        <v>5.6500000000000002E-2</v>
      </c>
      <c r="E343" s="295">
        <v>1996237.34</v>
      </c>
      <c r="F343" s="295">
        <v>1996237.34</v>
      </c>
      <c r="G343" s="295">
        <v>1996237.34</v>
      </c>
      <c r="H343" s="295">
        <v>2042418.42</v>
      </c>
      <c r="I343" s="295">
        <v>2088599.5</v>
      </c>
      <c r="J343" s="295">
        <v>2088599.5</v>
      </c>
      <c r="K343" s="295">
        <v>2088599.5</v>
      </c>
      <c r="L343" s="295">
        <v>2088599.5</v>
      </c>
      <c r="M343" s="295">
        <v>2088599.5</v>
      </c>
      <c r="N343" s="295">
        <v>2088599.5</v>
      </c>
      <c r="O343" s="295">
        <v>2088599.5</v>
      </c>
      <c r="P343" s="295">
        <v>2088599.5</v>
      </c>
      <c r="Q343" s="295">
        <f t="shared" si="49"/>
        <v>24739926.440000001</v>
      </c>
      <c r="R343" s="295">
        <v>2088599.5</v>
      </c>
      <c r="S343" s="295">
        <v>2088599.5</v>
      </c>
      <c r="T343" s="295">
        <v>2088599.5</v>
      </c>
      <c r="U343" s="295">
        <v>2088599.5</v>
      </c>
      <c r="V343" s="295">
        <v>2088599.5</v>
      </c>
      <c r="W343" s="295">
        <v>2088599.5</v>
      </c>
      <c r="X343" s="295">
        <v>2088599.5</v>
      </c>
      <c r="Y343" s="295">
        <v>2088599.5</v>
      </c>
      <c r="Z343" s="295">
        <v>2088599.5</v>
      </c>
      <c r="AA343" s="295">
        <v>2088599.5</v>
      </c>
      <c r="AB343" s="295">
        <v>2088599.5</v>
      </c>
      <c r="AC343" s="295">
        <v>2088599.5</v>
      </c>
      <c r="AD343" s="295">
        <f t="shared" si="50"/>
        <v>25063194</v>
      </c>
      <c r="AF343" s="319">
        <v>14788.79</v>
      </c>
      <c r="AG343" s="319">
        <v>14788.79</v>
      </c>
      <c r="AH343" s="319">
        <v>14788.79</v>
      </c>
      <c r="AI343" s="319">
        <v>15130.92</v>
      </c>
      <c r="AJ343" s="319">
        <v>15473.04</v>
      </c>
      <c r="AK343" s="319">
        <v>15473.04</v>
      </c>
      <c r="AL343" s="319">
        <f t="shared" si="51"/>
        <v>15473.04</v>
      </c>
      <c r="AM343" s="319">
        <f t="shared" si="51"/>
        <v>15473.04</v>
      </c>
      <c r="AN343" s="319">
        <f t="shared" si="51"/>
        <v>15473.04</v>
      </c>
      <c r="AO343" s="319">
        <f t="shared" si="51"/>
        <v>15473.04</v>
      </c>
      <c r="AP343" s="319">
        <f t="shared" si="51"/>
        <v>15473.04</v>
      </c>
      <c r="AQ343" s="319">
        <f t="shared" si="51"/>
        <v>15473.04</v>
      </c>
      <c r="AR343" s="295">
        <f t="shared" si="52"/>
        <v>183281.61000000004</v>
      </c>
      <c r="AS343" s="319">
        <f t="shared" si="55"/>
        <v>9833.82</v>
      </c>
      <c r="AT343" s="319">
        <f t="shared" si="55"/>
        <v>9833.82</v>
      </c>
      <c r="AU343" s="319">
        <f t="shared" si="55"/>
        <v>9833.82</v>
      </c>
      <c r="AV343" s="319">
        <f t="shared" si="54"/>
        <v>9833.82</v>
      </c>
      <c r="AW343" s="319">
        <f t="shared" si="54"/>
        <v>9833.82</v>
      </c>
      <c r="AX343" s="319">
        <f t="shared" si="54"/>
        <v>9833.82</v>
      </c>
      <c r="AY343" s="319">
        <f t="shared" si="48"/>
        <v>9833.82</v>
      </c>
      <c r="AZ343" s="319">
        <f t="shared" si="48"/>
        <v>9833.82</v>
      </c>
      <c r="BA343" s="319">
        <f t="shared" si="48"/>
        <v>9833.82</v>
      </c>
      <c r="BB343" s="319">
        <f t="shared" si="48"/>
        <v>9833.82</v>
      </c>
      <c r="BC343" s="319">
        <f t="shared" si="48"/>
        <v>9833.82</v>
      </c>
      <c r="BD343" s="319">
        <f t="shared" si="48"/>
        <v>9833.82</v>
      </c>
      <c r="BE343" s="295">
        <f t="shared" si="53"/>
        <v>118005.84000000003</v>
      </c>
    </row>
    <row r="344" spans="1:60" x14ac:dyDescent="0.3">
      <c r="A344" s="313" t="s">
        <v>742</v>
      </c>
      <c r="B344" s="304">
        <v>8.8900000000000007E-2</v>
      </c>
      <c r="C344" s="304">
        <v>5.6500000000000002E-2</v>
      </c>
      <c r="D344" s="304">
        <v>5.6500000000000002E-2</v>
      </c>
      <c r="E344" s="295">
        <v>282277.26</v>
      </c>
      <c r="F344" s="295">
        <v>282277.26</v>
      </c>
      <c r="G344" s="295">
        <v>282277.26</v>
      </c>
      <c r="H344" s="295">
        <v>282277.26</v>
      </c>
      <c r="I344" s="295">
        <v>282277.26</v>
      </c>
      <c r="J344" s="295">
        <v>282277.26</v>
      </c>
      <c r="K344" s="295">
        <v>282277.26</v>
      </c>
      <c r="L344" s="295">
        <v>282277.26</v>
      </c>
      <c r="M344" s="295">
        <v>282277.26</v>
      </c>
      <c r="N344" s="295">
        <v>282277.26</v>
      </c>
      <c r="O344" s="295">
        <v>282277.26</v>
      </c>
      <c r="P344" s="295">
        <v>282277.26</v>
      </c>
      <c r="Q344" s="295">
        <f t="shared" si="49"/>
        <v>3387327.1199999992</v>
      </c>
      <c r="R344" s="295">
        <v>282277.26</v>
      </c>
      <c r="S344" s="295">
        <v>282277.26</v>
      </c>
      <c r="T344" s="295">
        <v>282277.26</v>
      </c>
      <c r="U344" s="295">
        <v>282277.26</v>
      </c>
      <c r="V344" s="295">
        <v>282277.26</v>
      </c>
      <c r="W344" s="295">
        <v>282277.26</v>
      </c>
      <c r="X344" s="295">
        <v>282277.26</v>
      </c>
      <c r="Y344" s="295">
        <v>282277.26</v>
      </c>
      <c r="Z344" s="295">
        <v>282277.26</v>
      </c>
      <c r="AA344" s="295">
        <v>282277.26</v>
      </c>
      <c r="AB344" s="295">
        <v>282277.26</v>
      </c>
      <c r="AC344" s="295">
        <v>282277.26</v>
      </c>
      <c r="AD344" s="295">
        <f t="shared" si="50"/>
        <v>3387327.1199999992</v>
      </c>
      <c r="AF344" s="319">
        <v>2091.1999999999998</v>
      </c>
      <c r="AG344" s="319">
        <v>2091.1999999999998</v>
      </c>
      <c r="AH344" s="319">
        <v>2091.1999999999998</v>
      </c>
      <c r="AI344" s="319">
        <v>2091.1999999999998</v>
      </c>
      <c r="AJ344" s="319">
        <v>2091.1999999999998</v>
      </c>
      <c r="AK344" s="319">
        <v>2091.1999999999998</v>
      </c>
      <c r="AL344" s="319">
        <f t="shared" si="51"/>
        <v>2091.1999999999998</v>
      </c>
      <c r="AM344" s="319">
        <f t="shared" si="51"/>
        <v>2091.1999999999998</v>
      </c>
      <c r="AN344" s="319">
        <f t="shared" si="51"/>
        <v>2091.1999999999998</v>
      </c>
      <c r="AO344" s="319">
        <f t="shared" si="51"/>
        <v>2091.1999999999998</v>
      </c>
      <c r="AP344" s="319">
        <f t="shared" si="51"/>
        <v>2091.1999999999998</v>
      </c>
      <c r="AQ344" s="319">
        <f t="shared" si="51"/>
        <v>2091.1999999999998</v>
      </c>
      <c r="AR344" s="295">
        <f t="shared" si="52"/>
        <v>25094.400000000005</v>
      </c>
      <c r="AS344" s="319">
        <f t="shared" si="55"/>
        <v>1329.06</v>
      </c>
      <c r="AT344" s="319">
        <f t="shared" si="55"/>
        <v>1329.06</v>
      </c>
      <c r="AU344" s="319">
        <f t="shared" si="55"/>
        <v>1329.06</v>
      </c>
      <c r="AV344" s="319">
        <f t="shared" si="54"/>
        <v>1329.06</v>
      </c>
      <c r="AW344" s="319">
        <f t="shared" si="54"/>
        <v>1329.06</v>
      </c>
      <c r="AX344" s="319">
        <f t="shared" si="54"/>
        <v>1329.06</v>
      </c>
      <c r="AY344" s="319">
        <f t="shared" si="48"/>
        <v>1329.06</v>
      </c>
      <c r="AZ344" s="319">
        <f t="shared" si="48"/>
        <v>1329.06</v>
      </c>
      <c r="BA344" s="319">
        <f t="shared" si="48"/>
        <v>1329.06</v>
      </c>
      <c r="BB344" s="319">
        <f t="shared" si="48"/>
        <v>1329.06</v>
      </c>
      <c r="BC344" s="319">
        <f t="shared" si="48"/>
        <v>1329.06</v>
      </c>
      <c r="BD344" s="319">
        <f t="shared" si="48"/>
        <v>1329.06</v>
      </c>
      <c r="BE344" s="295">
        <f t="shared" si="53"/>
        <v>15948.719999999996</v>
      </c>
    </row>
    <row r="345" spans="1:60" x14ac:dyDescent="0.3">
      <c r="A345" s="313" t="s">
        <v>743</v>
      </c>
      <c r="B345" s="304">
        <v>5.7000000000000002E-2</v>
      </c>
      <c r="C345" s="304">
        <v>4.9000000000000002E-2</v>
      </c>
      <c r="D345" s="304">
        <v>4.9000000000000002E-2</v>
      </c>
      <c r="E345" s="295">
        <v>25286342.09</v>
      </c>
      <c r="F345" s="295">
        <v>25286342.09</v>
      </c>
      <c r="G345" s="295">
        <v>25298999.609999999</v>
      </c>
      <c r="H345" s="295">
        <v>25616896.510000002</v>
      </c>
      <c r="I345" s="295">
        <v>25922135.879999999</v>
      </c>
      <c r="J345" s="295">
        <v>25985458.899999999</v>
      </c>
      <c r="K345" s="295">
        <v>26018871.969999999</v>
      </c>
      <c r="L345" s="295">
        <v>25988962.02</v>
      </c>
      <c r="M345" s="295">
        <v>25988962.02</v>
      </c>
      <c r="N345" s="295">
        <v>26220627.684999999</v>
      </c>
      <c r="O345" s="295">
        <v>26452293.349999998</v>
      </c>
      <c r="P345" s="295">
        <v>26452293.349999998</v>
      </c>
      <c r="Q345" s="295">
        <f t="shared" si="49"/>
        <v>310518185.47500002</v>
      </c>
      <c r="R345" s="295">
        <v>26858318.25</v>
      </c>
      <c r="S345" s="295">
        <v>27023688.300000001</v>
      </c>
      <c r="T345" s="295">
        <v>27172613.300000001</v>
      </c>
      <c r="U345" s="295">
        <v>28865382.465</v>
      </c>
      <c r="V345" s="295">
        <v>30915801.085000001</v>
      </c>
      <c r="W345" s="295">
        <v>31325315.494999997</v>
      </c>
      <c r="X345" s="295">
        <v>31345900.52</v>
      </c>
      <c r="Y345" s="295">
        <v>31345900.52</v>
      </c>
      <c r="Z345" s="295">
        <v>31345900.52</v>
      </c>
      <c r="AA345" s="295">
        <v>31345900.52</v>
      </c>
      <c r="AB345" s="295">
        <v>31345900.52</v>
      </c>
      <c r="AC345" s="295">
        <v>31345900.52</v>
      </c>
      <c r="AD345" s="295">
        <f t="shared" si="50"/>
        <v>360236522.01499999</v>
      </c>
      <c r="AF345" s="319">
        <v>120110.12</v>
      </c>
      <c r="AG345" s="319">
        <v>120110.12</v>
      </c>
      <c r="AH345" s="319">
        <v>120170.25</v>
      </c>
      <c r="AI345" s="319">
        <v>121680.26</v>
      </c>
      <c r="AJ345" s="319">
        <v>123130.15</v>
      </c>
      <c r="AK345" s="319">
        <v>123430.93</v>
      </c>
      <c r="AL345" s="319">
        <f t="shared" si="51"/>
        <v>123589.64</v>
      </c>
      <c r="AM345" s="319">
        <f t="shared" si="51"/>
        <v>123447.57</v>
      </c>
      <c r="AN345" s="319">
        <f t="shared" si="51"/>
        <v>123447.57</v>
      </c>
      <c r="AO345" s="319">
        <f t="shared" si="51"/>
        <v>124547.98</v>
      </c>
      <c r="AP345" s="319">
        <f t="shared" si="51"/>
        <v>125648.39</v>
      </c>
      <c r="AQ345" s="319">
        <f t="shared" si="51"/>
        <v>125648.39</v>
      </c>
      <c r="AR345" s="295">
        <f t="shared" si="52"/>
        <v>1474961.3699999999</v>
      </c>
      <c r="AS345" s="319">
        <f t="shared" si="55"/>
        <v>109671.47</v>
      </c>
      <c r="AT345" s="319">
        <f t="shared" si="55"/>
        <v>110346.73</v>
      </c>
      <c r="AU345" s="319">
        <f t="shared" si="55"/>
        <v>110954.84</v>
      </c>
      <c r="AV345" s="319">
        <f t="shared" si="54"/>
        <v>117866.98</v>
      </c>
      <c r="AW345" s="319">
        <f t="shared" si="54"/>
        <v>126239.52</v>
      </c>
      <c r="AX345" s="319">
        <f t="shared" si="54"/>
        <v>127911.7</v>
      </c>
      <c r="AY345" s="319">
        <f t="shared" si="48"/>
        <v>127995.76</v>
      </c>
      <c r="AZ345" s="319">
        <f t="shared" si="48"/>
        <v>127995.76</v>
      </c>
      <c r="BA345" s="319">
        <f t="shared" si="48"/>
        <v>127995.76</v>
      </c>
      <c r="BB345" s="319">
        <f t="shared" si="48"/>
        <v>127995.76</v>
      </c>
      <c r="BC345" s="319">
        <f t="shared" si="48"/>
        <v>127995.76</v>
      </c>
      <c r="BD345" s="319">
        <f t="shared" si="48"/>
        <v>127995.76</v>
      </c>
      <c r="BE345" s="295">
        <f t="shared" si="53"/>
        <v>1470965.8</v>
      </c>
    </row>
    <row r="346" spans="1:60" x14ac:dyDescent="0.3">
      <c r="A346" s="313" t="s">
        <v>744</v>
      </c>
      <c r="B346" s="304">
        <v>5.7000000000000002E-2</v>
      </c>
      <c r="C346" s="304">
        <v>4.9000000000000002E-2</v>
      </c>
      <c r="D346" s="304">
        <v>4.9000000000000002E-2</v>
      </c>
      <c r="E346" s="295">
        <v>542762.68999999994</v>
      </c>
      <c r="F346" s="295">
        <v>542762.68999999994</v>
      </c>
      <c r="G346" s="295">
        <v>542762.68999999994</v>
      </c>
      <c r="H346" s="295">
        <v>542762.68999999994</v>
      </c>
      <c r="I346" s="295">
        <v>542762.68999999994</v>
      </c>
      <c r="J346" s="295">
        <v>542762.68999999994</v>
      </c>
      <c r="K346" s="295">
        <v>542762.68999999994</v>
      </c>
      <c r="L346" s="295">
        <v>542762.68999999994</v>
      </c>
      <c r="M346" s="295">
        <v>542762.68999999994</v>
      </c>
      <c r="N346" s="295">
        <v>542762.68999999994</v>
      </c>
      <c r="O346" s="295">
        <v>542762.68999999994</v>
      </c>
      <c r="P346" s="295">
        <v>542762.68999999994</v>
      </c>
      <c r="Q346" s="295">
        <f t="shared" si="49"/>
        <v>6513152.2799999975</v>
      </c>
      <c r="R346" s="295">
        <v>542762.68999999994</v>
      </c>
      <c r="S346" s="295">
        <v>542762.68999999994</v>
      </c>
      <c r="T346" s="295">
        <v>542762.68999999994</v>
      </c>
      <c r="U346" s="295">
        <v>542762.68999999994</v>
      </c>
      <c r="V346" s="295">
        <v>542762.68999999994</v>
      </c>
      <c r="W346" s="295">
        <v>542762.68999999994</v>
      </c>
      <c r="X346" s="295">
        <v>542762.68999999994</v>
      </c>
      <c r="Y346" s="295">
        <v>542762.68999999994</v>
      </c>
      <c r="Z346" s="295">
        <v>542762.68999999994</v>
      </c>
      <c r="AA346" s="295">
        <v>542762.68999999994</v>
      </c>
      <c r="AB346" s="295">
        <v>542762.68999999994</v>
      </c>
      <c r="AC346" s="295">
        <v>542762.68999999994</v>
      </c>
      <c r="AD346" s="295">
        <f t="shared" si="50"/>
        <v>6513152.2799999975</v>
      </c>
      <c r="AF346" s="319">
        <v>2578.12</v>
      </c>
      <c r="AG346" s="319">
        <v>2578.12</v>
      </c>
      <c r="AH346" s="319">
        <v>2578.12</v>
      </c>
      <c r="AI346" s="319">
        <v>2578.12</v>
      </c>
      <c r="AJ346" s="319">
        <v>2578.12</v>
      </c>
      <c r="AK346" s="319">
        <v>2578.12</v>
      </c>
      <c r="AL346" s="319">
        <f t="shared" si="51"/>
        <v>2578.12</v>
      </c>
      <c r="AM346" s="319">
        <f t="shared" si="51"/>
        <v>2578.12</v>
      </c>
      <c r="AN346" s="319">
        <f t="shared" si="51"/>
        <v>2578.12</v>
      </c>
      <c r="AO346" s="319">
        <f t="shared" si="51"/>
        <v>2578.12</v>
      </c>
      <c r="AP346" s="319">
        <f t="shared" si="51"/>
        <v>2578.12</v>
      </c>
      <c r="AQ346" s="319">
        <f t="shared" si="51"/>
        <v>2578.12</v>
      </c>
      <c r="AR346" s="295">
        <f t="shared" si="52"/>
        <v>30937.439999999991</v>
      </c>
      <c r="AS346" s="319">
        <f t="shared" si="55"/>
        <v>2216.2800000000002</v>
      </c>
      <c r="AT346" s="319">
        <f t="shared" si="55"/>
        <v>2216.2800000000002</v>
      </c>
      <c r="AU346" s="319">
        <f t="shared" si="55"/>
        <v>2216.2800000000002</v>
      </c>
      <c r="AV346" s="319">
        <f t="shared" si="54"/>
        <v>2216.2800000000002</v>
      </c>
      <c r="AW346" s="319">
        <f t="shared" si="54"/>
        <v>2216.2800000000002</v>
      </c>
      <c r="AX346" s="319">
        <f t="shared" si="54"/>
        <v>2216.2800000000002</v>
      </c>
      <c r="AY346" s="319">
        <f t="shared" si="48"/>
        <v>2216.2800000000002</v>
      </c>
      <c r="AZ346" s="319">
        <f t="shared" si="48"/>
        <v>2216.2800000000002</v>
      </c>
      <c r="BA346" s="319">
        <f t="shared" si="48"/>
        <v>2216.2800000000002</v>
      </c>
      <c r="BB346" s="319">
        <f t="shared" si="48"/>
        <v>2216.2800000000002</v>
      </c>
      <c r="BC346" s="319">
        <f t="shared" si="48"/>
        <v>2216.2800000000002</v>
      </c>
      <c r="BD346" s="319">
        <f t="shared" si="48"/>
        <v>2216.2800000000002</v>
      </c>
      <c r="BE346" s="295">
        <f t="shared" si="53"/>
        <v>26595.359999999997</v>
      </c>
    </row>
    <row r="347" spans="1:60" x14ac:dyDescent="0.3">
      <c r="A347" s="313" t="s">
        <v>745</v>
      </c>
      <c r="B347" s="304">
        <v>3.7499999999999999E-2</v>
      </c>
      <c r="C347" s="304">
        <v>0.1084</v>
      </c>
      <c r="D347" s="304">
        <v>0.1084</v>
      </c>
      <c r="E347" s="295">
        <v>19523662.210000001</v>
      </c>
      <c r="F347" s="295">
        <v>19514982.59</v>
      </c>
      <c r="G347" s="295">
        <v>19501330.739999998</v>
      </c>
      <c r="H347" s="295">
        <v>19488712.109999999</v>
      </c>
      <c r="I347" s="295">
        <v>19488712.109999999</v>
      </c>
      <c r="J347" s="295">
        <v>19425389.09</v>
      </c>
      <c r="K347" s="295">
        <v>19362066.07</v>
      </c>
      <c r="L347" s="295">
        <v>19362066.07</v>
      </c>
      <c r="M347" s="295">
        <v>19362066.07</v>
      </c>
      <c r="N347" s="295">
        <v>19362066.07</v>
      </c>
      <c r="O347" s="295">
        <v>19362066.07</v>
      </c>
      <c r="P347" s="295">
        <v>19362066.07</v>
      </c>
      <c r="Q347" s="295">
        <f t="shared" si="49"/>
        <v>233115185.26999995</v>
      </c>
      <c r="R347" s="295">
        <v>19362066.07</v>
      </c>
      <c r="S347" s="295">
        <v>19362066.07</v>
      </c>
      <c r="T347" s="295">
        <v>19362066.07</v>
      </c>
      <c r="U347" s="295">
        <v>19362066.07</v>
      </c>
      <c r="V347" s="295">
        <v>19362066.07</v>
      </c>
      <c r="W347" s="295">
        <v>19362066.07</v>
      </c>
      <c r="X347" s="295">
        <v>19362066.07</v>
      </c>
      <c r="Y347" s="295">
        <v>19362066.07</v>
      </c>
      <c r="Z347" s="295">
        <v>19362066.07</v>
      </c>
      <c r="AA347" s="295">
        <v>19362066.07</v>
      </c>
      <c r="AB347" s="295">
        <v>19362066.07</v>
      </c>
      <c r="AC347" s="295">
        <v>19362066.07</v>
      </c>
      <c r="AD347" s="295">
        <f t="shared" si="50"/>
        <v>232344792.83999994</v>
      </c>
      <c r="AF347" s="319">
        <v>61011.44</v>
      </c>
      <c r="AG347" s="319">
        <v>60984.32</v>
      </c>
      <c r="AH347" s="319">
        <v>60941.66</v>
      </c>
      <c r="AI347" s="319">
        <v>60902.23</v>
      </c>
      <c r="AJ347" s="319">
        <v>60902.23</v>
      </c>
      <c r="AK347" s="319">
        <v>60704.34</v>
      </c>
      <c r="AL347" s="319">
        <f t="shared" si="51"/>
        <v>60506.46</v>
      </c>
      <c r="AM347" s="319">
        <f t="shared" si="51"/>
        <v>60506.46</v>
      </c>
      <c r="AN347" s="319">
        <f t="shared" si="51"/>
        <v>60506.46</v>
      </c>
      <c r="AO347" s="319">
        <f t="shared" si="51"/>
        <v>60506.46</v>
      </c>
      <c r="AP347" s="319">
        <f t="shared" si="51"/>
        <v>60506.46</v>
      </c>
      <c r="AQ347" s="319">
        <f t="shared" si="51"/>
        <v>60506.46</v>
      </c>
      <c r="AR347" s="295">
        <f t="shared" si="52"/>
        <v>728484.97999999986</v>
      </c>
      <c r="AS347" s="319">
        <f t="shared" si="55"/>
        <v>174904</v>
      </c>
      <c r="AT347" s="319">
        <f t="shared" si="55"/>
        <v>174904</v>
      </c>
      <c r="AU347" s="319">
        <f t="shared" si="55"/>
        <v>174904</v>
      </c>
      <c r="AV347" s="319">
        <f t="shared" si="54"/>
        <v>174904</v>
      </c>
      <c r="AW347" s="319">
        <f t="shared" si="54"/>
        <v>174904</v>
      </c>
      <c r="AX347" s="319">
        <f t="shared" si="54"/>
        <v>174904</v>
      </c>
      <c r="AY347" s="319">
        <f t="shared" si="48"/>
        <v>174904</v>
      </c>
      <c r="AZ347" s="319">
        <f t="shared" si="48"/>
        <v>174904</v>
      </c>
      <c r="BA347" s="319">
        <f t="shared" si="48"/>
        <v>174904</v>
      </c>
      <c r="BB347" s="319">
        <f t="shared" si="48"/>
        <v>174904</v>
      </c>
      <c r="BC347" s="319">
        <f t="shared" si="48"/>
        <v>174904</v>
      </c>
      <c r="BD347" s="319">
        <f t="shared" si="48"/>
        <v>174904</v>
      </c>
      <c r="BE347" s="295">
        <f t="shared" si="53"/>
        <v>2098848</v>
      </c>
    </row>
    <row r="348" spans="1:60" x14ac:dyDescent="0.3">
      <c r="A348" s="313" t="s">
        <v>746</v>
      </c>
      <c r="B348" s="304">
        <v>3.7499999999999999E-2</v>
      </c>
      <c r="C348" s="304">
        <v>0.1084</v>
      </c>
      <c r="D348" s="304">
        <v>0.1084</v>
      </c>
      <c r="E348" s="295">
        <v>382484.28</v>
      </c>
      <c r="F348" s="295">
        <v>382484.28</v>
      </c>
      <c r="G348" s="295">
        <v>382484.28</v>
      </c>
      <c r="H348" s="295">
        <v>382484.28</v>
      </c>
      <c r="I348" s="295">
        <v>382484.28</v>
      </c>
      <c r="J348" s="295">
        <v>382484.28</v>
      </c>
      <c r="K348" s="295">
        <v>382484.28</v>
      </c>
      <c r="L348" s="295">
        <v>382484.28</v>
      </c>
      <c r="M348" s="295">
        <v>382484.28</v>
      </c>
      <c r="N348" s="295">
        <v>382484.28</v>
      </c>
      <c r="O348" s="295">
        <v>382484.28</v>
      </c>
      <c r="P348" s="295">
        <v>382484.28</v>
      </c>
      <c r="Q348" s="295">
        <f t="shared" si="49"/>
        <v>4589811.3600000013</v>
      </c>
      <c r="R348" s="295">
        <v>382484.28</v>
      </c>
      <c r="S348" s="295">
        <v>382484.28</v>
      </c>
      <c r="T348" s="295">
        <v>382484.28</v>
      </c>
      <c r="U348" s="295">
        <v>382484.28</v>
      </c>
      <c r="V348" s="295">
        <v>382484.28</v>
      </c>
      <c r="W348" s="295">
        <v>382484.28</v>
      </c>
      <c r="X348" s="295">
        <v>382484.28</v>
      </c>
      <c r="Y348" s="295">
        <v>382484.28</v>
      </c>
      <c r="Z348" s="295">
        <v>382484.28</v>
      </c>
      <c r="AA348" s="295">
        <v>382484.28</v>
      </c>
      <c r="AB348" s="295">
        <v>382484.28</v>
      </c>
      <c r="AC348" s="295">
        <v>382484.28</v>
      </c>
      <c r="AD348" s="295">
        <f t="shared" si="50"/>
        <v>4589811.3600000013</v>
      </c>
      <c r="AF348" s="319">
        <v>1195.26</v>
      </c>
      <c r="AG348" s="319">
        <v>1195.26</v>
      </c>
      <c r="AH348" s="319">
        <v>1195.26</v>
      </c>
      <c r="AI348" s="319">
        <v>1195.26</v>
      </c>
      <c r="AJ348" s="319">
        <v>1195.26</v>
      </c>
      <c r="AK348" s="319">
        <v>1195.26</v>
      </c>
      <c r="AL348" s="319">
        <f t="shared" si="51"/>
        <v>1195.26</v>
      </c>
      <c r="AM348" s="319">
        <f t="shared" si="51"/>
        <v>1195.26</v>
      </c>
      <c r="AN348" s="319">
        <f t="shared" si="51"/>
        <v>1195.26</v>
      </c>
      <c r="AO348" s="319">
        <f t="shared" si="51"/>
        <v>1195.26</v>
      </c>
      <c r="AP348" s="319">
        <f t="shared" si="51"/>
        <v>1195.26</v>
      </c>
      <c r="AQ348" s="319">
        <f t="shared" si="51"/>
        <v>1195.26</v>
      </c>
      <c r="AR348" s="295">
        <f t="shared" si="52"/>
        <v>14343.12</v>
      </c>
      <c r="AS348" s="319">
        <f t="shared" si="55"/>
        <v>3455.11</v>
      </c>
      <c r="AT348" s="319">
        <f t="shared" si="55"/>
        <v>3455.11</v>
      </c>
      <c r="AU348" s="319">
        <f t="shared" si="55"/>
        <v>3455.11</v>
      </c>
      <c r="AV348" s="319">
        <f t="shared" si="54"/>
        <v>3455.11</v>
      </c>
      <c r="AW348" s="319">
        <f t="shared" si="54"/>
        <v>3455.11</v>
      </c>
      <c r="AX348" s="319">
        <f t="shared" si="54"/>
        <v>3455.11</v>
      </c>
      <c r="AY348" s="319">
        <f t="shared" si="48"/>
        <v>3455.11</v>
      </c>
      <c r="AZ348" s="319">
        <f t="shared" si="48"/>
        <v>3455.11</v>
      </c>
      <c r="BA348" s="319">
        <f t="shared" si="48"/>
        <v>3455.11</v>
      </c>
      <c r="BB348" s="319">
        <f t="shared" si="48"/>
        <v>3455.11</v>
      </c>
      <c r="BC348" s="319">
        <f t="shared" si="48"/>
        <v>3455.11</v>
      </c>
      <c r="BD348" s="319">
        <f t="shared" si="48"/>
        <v>3455.11</v>
      </c>
      <c r="BE348" s="295">
        <f t="shared" si="53"/>
        <v>41461.32</v>
      </c>
    </row>
    <row r="349" spans="1:60" x14ac:dyDescent="0.3">
      <c r="A349" s="313" t="s">
        <v>747</v>
      </c>
      <c r="B349" s="304">
        <v>5.7000000000000002E-2</v>
      </c>
      <c r="C349" s="304">
        <v>0.14080000000000001</v>
      </c>
      <c r="D349" s="304">
        <v>0.14080000000000001</v>
      </c>
      <c r="E349" s="295">
        <v>6120105.2800000003</v>
      </c>
      <c r="F349" s="295">
        <v>6299961.21</v>
      </c>
      <c r="G349" s="295">
        <v>6471582.7699999996</v>
      </c>
      <c r="H349" s="295">
        <v>6598405.7000000002</v>
      </c>
      <c r="I349" s="295">
        <v>6712250.9699999997</v>
      </c>
      <c r="J349" s="295">
        <v>6801544.96</v>
      </c>
      <c r="K349" s="295">
        <v>6933451.8300000001</v>
      </c>
      <c r="L349" s="295">
        <v>7180544.5</v>
      </c>
      <c r="M349" s="295">
        <v>7351340.1200000001</v>
      </c>
      <c r="N349" s="295">
        <v>7684454.2400000002</v>
      </c>
      <c r="O349" s="295">
        <v>8028475.29</v>
      </c>
      <c r="P349" s="295">
        <v>8216161.3899999997</v>
      </c>
      <c r="Q349" s="295">
        <f t="shared" si="49"/>
        <v>84398278.25999999</v>
      </c>
      <c r="R349" s="295">
        <v>9187999.9449999984</v>
      </c>
      <c r="S349" s="295">
        <v>9304890.6899999995</v>
      </c>
      <c r="T349" s="295">
        <v>9409462.9049999975</v>
      </c>
      <c r="U349" s="295">
        <v>9539556.1349999979</v>
      </c>
      <c r="V349" s="295">
        <v>9671342.1999999993</v>
      </c>
      <c r="W349" s="295">
        <v>9804780.1999999993</v>
      </c>
      <c r="X349" s="295">
        <v>9946831.7349999994</v>
      </c>
      <c r="Y349" s="295">
        <v>10100474.865</v>
      </c>
      <c r="Z349" s="295">
        <v>10250123.319999998</v>
      </c>
      <c r="AA349" s="295">
        <v>10426635.949999997</v>
      </c>
      <c r="AB349" s="295">
        <v>10599675.874999998</v>
      </c>
      <c r="AC349" s="295">
        <v>10738090.805</v>
      </c>
      <c r="AD349" s="295">
        <f t="shared" si="50"/>
        <v>118979864.625</v>
      </c>
      <c r="AF349" s="319">
        <v>29070.5</v>
      </c>
      <c r="AG349" s="319">
        <v>29924.82</v>
      </c>
      <c r="AH349" s="319">
        <v>30740.02</v>
      </c>
      <c r="AI349" s="319">
        <v>31342.43</v>
      </c>
      <c r="AJ349" s="319">
        <v>31883.19</v>
      </c>
      <c r="AK349" s="319">
        <v>32307.34</v>
      </c>
      <c r="AL349" s="319">
        <f t="shared" si="51"/>
        <v>32933.9</v>
      </c>
      <c r="AM349" s="319">
        <f t="shared" si="51"/>
        <v>34107.589999999997</v>
      </c>
      <c r="AN349" s="319">
        <f t="shared" si="51"/>
        <v>34918.870000000003</v>
      </c>
      <c r="AO349" s="319">
        <f t="shared" si="51"/>
        <v>36501.160000000003</v>
      </c>
      <c r="AP349" s="319">
        <f t="shared" si="51"/>
        <v>38135.26</v>
      </c>
      <c r="AQ349" s="319">
        <f t="shared" si="51"/>
        <v>39026.769999999997</v>
      </c>
      <c r="AR349" s="295">
        <f t="shared" si="52"/>
        <v>400891.85</v>
      </c>
      <c r="AS349" s="319">
        <f t="shared" si="55"/>
        <v>107805.87</v>
      </c>
      <c r="AT349" s="319">
        <f t="shared" si="55"/>
        <v>109177.38</v>
      </c>
      <c r="AU349" s="319">
        <f t="shared" si="55"/>
        <v>110404.36</v>
      </c>
      <c r="AV349" s="319">
        <f t="shared" si="54"/>
        <v>111930.79</v>
      </c>
      <c r="AW349" s="319">
        <f t="shared" si="54"/>
        <v>113477.08</v>
      </c>
      <c r="AX349" s="319">
        <f t="shared" si="54"/>
        <v>115042.75</v>
      </c>
      <c r="AY349" s="319">
        <f t="shared" si="48"/>
        <v>116709.49</v>
      </c>
      <c r="AZ349" s="319">
        <f t="shared" si="48"/>
        <v>118512.24</v>
      </c>
      <c r="BA349" s="319">
        <f t="shared" si="48"/>
        <v>120268.11</v>
      </c>
      <c r="BB349" s="319">
        <f t="shared" si="48"/>
        <v>122339.2</v>
      </c>
      <c r="BC349" s="319">
        <f t="shared" si="48"/>
        <v>124369.53</v>
      </c>
      <c r="BD349" s="319">
        <f t="shared" si="48"/>
        <v>125993.60000000001</v>
      </c>
      <c r="BE349" s="295">
        <f t="shared" si="53"/>
        <v>1396030.4000000001</v>
      </c>
      <c r="BG349" s="319">
        <f>BE349</f>
        <v>1396030.4000000001</v>
      </c>
    </row>
    <row r="350" spans="1:60" x14ac:dyDescent="0.3">
      <c r="A350" s="313" t="s">
        <v>748</v>
      </c>
      <c r="B350" s="304">
        <v>0</v>
      </c>
      <c r="C350" s="304">
        <v>0</v>
      </c>
      <c r="D350" s="304">
        <v>0</v>
      </c>
      <c r="E350" s="295">
        <v>0</v>
      </c>
      <c r="F350" s="295">
        <v>0</v>
      </c>
      <c r="G350" s="295">
        <v>0</v>
      </c>
      <c r="H350" s="295">
        <v>0</v>
      </c>
      <c r="I350" s="295">
        <v>0</v>
      </c>
      <c r="J350" s="295">
        <v>0</v>
      </c>
      <c r="K350" s="295">
        <v>0</v>
      </c>
      <c r="L350" s="295">
        <v>0</v>
      </c>
      <c r="M350" s="295">
        <v>0</v>
      </c>
      <c r="N350" s="295">
        <v>0</v>
      </c>
      <c r="O350" s="295">
        <v>0</v>
      </c>
      <c r="P350" s="295">
        <v>0</v>
      </c>
      <c r="Q350" s="295">
        <f t="shared" si="49"/>
        <v>0</v>
      </c>
      <c r="R350" s="295">
        <v>69835.5</v>
      </c>
      <c r="S350" s="295">
        <v>149647.5</v>
      </c>
      <c r="T350" s="295">
        <v>169600.5</v>
      </c>
      <c r="U350" s="295">
        <v>189553.5</v>
      </c>
      <c r="V350" s="295">
        <v>209506.5</v>
      </c>
      <c r="W350" s="295">
        <v>229459.5</v>
      </c>
      <c r="X350" s="295">
        <v>250951.125</v>
      </c>
      <c r="Y350" s="295">
        <v>273981.375</v>
      </c>
      <c r="Z350" s="295">
        <v>297011.625</v>
      </c>
      <c r="AA350" s="295">
        <v>320041.875</v>
      </c>
      <c r="AB350" s="295">
        <v>343072.125</v>
      </c>
      <c r="AC350" s="295">
        <v>366102.375</v>
      </c>
      <c r="AD350" s="295">
        <f t="shared" si="50"/>
        <v>2868763.5</v>
      </c>
      <c r="AF350" s="319">
        <v>0</v>
      </c>
      <c r="AG350" s="319">
        <v>0</v>
      </c>
      <c r="AH350" s="319">
        <v>0</v>
      </c>
      <c r="AI350" s="319">
        <v>0</v>
      </c>
      <c r="AJ350" s="319">
        <v>0</v>
      </c>
      <c r="AK350" s="319">
        <v>0</v>
      </c>
      <c r="AL350" s="319">
        <f t="shared" si="51"/>
        <v>0</v>
      </c>
      <c r="AM350" s="319">
        <f t="shared" si="51"/>
        <v>0</v>
      </c>
      <c r="AN350" s="319">
        <f t="shared" si="51"/>
        <v>0</v>
      </c>
      <c r="AO350" s="319">
        <f t="shared" si="51"/>
        <v>0</v>
      </c>
      <c r="AP350" s="319">
        <f t="shared" si="51"/>
        <v>0</v>
      </c>
      <c r="AQ350" s="319">
        <f t="shared" si="51"/>
        <v>0</v>
      </c>
      <c r="AR350" s="295">
        <f t="shared" si="52"/>
        <v>0</v>
      </c>
      <c r="AS350" s="319">
        <f t="shared" si="55"/>
        <v>0</v>
      </c>
      <c r="AT350" s="319">
        <f t="shared" si="55"/>
        <v>0</v>
      </c>
      <c r="AU350" s="319">
        <f t="shared" si="55"/>
        <v>0</v>
      </c>
      <c r="AV350" s="319">
        <f t="shared" si="54"/>
        <v>0</v>
      </c>
      <c r="AW350" s="319">
        <f t="shared" si="54"/>
        <v>0</v>
      </c>
      <c r="AX350" s="319">
        <f t="shared" si="54"/>
        <v>0</v>
      </c>
      <c r="AY350" s="319">
        <f t="shared" si="48"/>
        <v>0</v>
      </c>
      <c r="AZ350" s="319">
        <f t="shared" si="48"/>
        <v>0</v>
      </c>
      <c r="BA350" s="319">
        <f t="shared" si="48"/>
        <v>0</v>
      </c>
      <c r="BB350" s="319">
        <f t="shared" si="48"/>
        <v>0</v>
      </c>
      <c r="BC350" s="319">
        <f t="shared" si="48"/>
        <v>0</v>
      </c>
      <c r="BD350" s="319">
        <f t="shared" si="48"/>
        <v>0</v>
      </c>
      <c r="BE350" s="295">
        <f t="shared" si="53"/>
        <v>0</v>
      </c>
    </row>
    <row r="351" spans="1:60" x14ac:dyDescent="0.3">
      <c r="A351" s="313" t="s">
        <v>749</v>
      </c>
      <c r="B351" s="304">
        <v>0</v>
      </c>
      <c r="C351" s="304">
        <v>0</v>
      </c>
      <c r="D351" s="304">
        <v>0</v>
      </c>
      <c r="E351" s="295">
        <v>963468.66</v>
      </c>
      <c r="F351" s="295">
        <v>963468.66</v>
      </c>
      <c r="G351" s="295">
        <v>963468.66</v>
      </c>
      <c r="H351" s="295">
        <v>963468.66</v>
      </c>
      <c r="I351" s="295">
        <v>963468.66</v>
      </c>
      <c r="J351" s="295">
        <v>963468.66</v>
      </c>
      <c r="K351" s="295">
        <v>963468.66</v>
      </c>
      <c r="L351" s="295">
        <v>963468.66</v>
      </c>
      <c r="M351" s="295">
        <v>963468.66</v>
      </c>
      <c r="N351" s="295">
        <v>963468.66</v>
      </c>
      <c r="O351" s="295">
        <v>963468.66</v>
      </c>
      <c r="P351" s="295">
        <v>963468.66</v>
      </c>
      <c r="Q351" s="295">
        <f t="shared" si="49"/>
        <v>11561623.92</v>
      </c>
      <c r="R351" s="295">
        <v>963468.66</v>
      </c>
      <c r="S351" s="295">
        <v>963468.66</v>
      </c>
      <c r="T351" s="295">
        <v>963468.66</v>
      </c>
      <c r="U351" s="295">
        <v>963468.66</v>
      </c>
      <c r="V351" s="295">
        <v>963468.66</v>
      </c>
      <c r="W351" s="295">
        <v>963468.66</v>
      </c>
      <c r="X351" s="295">
        <v>963468.66</v>
      </c>
      <c r="Y351" s="295">
        <v>963468.66</v>
      </c>
      <c r="Z351" s="295">
        <v>963468.66</v>
      </c>
      <c r="AA351" s="295">
        <v>963468.66</v>
      </c>
      <c r="AB351" s="295">
        <v>963468.66</v>
      </c>
      <c r="AC351" s="295">
        <v>963468.66</v>
      </c>
      <c r="AD351" s="295">
        <f t="shared" si="50"/>
        <v>11561623.92</v>
      </c>
      <c r="AF351" s="319">
        <v>0</v>
      </c>
      <c r="AG351" s="319">
        <v>0</v>
      </c>
      <c r="AH351" s="319">
        <v>0</v>
      </c>
      <c r="AI351" s="319">
        <v>0</v>
      </c>
      <c r="AJ351" s="319">
        <v>0</v>
      </c>
      <c r="AK351" s="319">
        <v>0</v>
      </c>
      <c r="AL351" s="319">
        <f t="shared" si="51"/>
        <v>0</v>
      </c>
      <c r="AM351" s="319">
        <f t="shared" si="51"/>
        <v>0</v>
      </c>
      <c r="AN351" s="319">
        <f t="shared" si="51"/>
        <v>0</v>
      </c>
      <c r="AO351" s="319">
        <f t="shared" si="51"/>
        <v>0</v>
      </c>
      <c r="AP351" s="319">
        <f t="shared" si="51"/>
        <v>0</v>
      </c>
      <c r="AQ351" s="319">
        <f t="shared" si="51"/>
        <v>0</v>
      </c>
      <c r="AR351" s="295">
        <f t="shared" si="52"/>
        <v>0</v>
      </c>
      <c r="AS351" s="319">
        <f t="shared" si="55"/>
        <v>0</v>
      </c>
      <c r="AT351" s="319">
        <f t="shared" si="55"/>
        <v>0</v>
      </c>
      <c r="AU351" s="319">
        <f t="shared" si="55"/>
        <v>0</v>
      </c>
      <c r="AV351" s="319">
        <f t="shared" si="54"/>
        <v>0</v>
      </c>
      <c r="AW351" s="319">
        <f t="shared" si="54"/>
        <v>0</v>
      </c>
      <c r="AX351" s="319">
        <f t="shared" si="54"/>
        <v>0</v>
      </c>
      <c r="AY351" s="319">
        <f t="shared" si="48"/>
        <v>0</v>
      </c>
      <c r="AZ351" s="319">
        <f t="shared" si="48"/>
        <v>0</v>
      </c>
      <c r="BA351" s="319">
        <f t="shared" si="48"/>
        <v>0</v>
      </c>
      <c r="BB351" s="319">
        <f t="shared" si="48"/>
        <v>0</v>
      </c>
      <c r="BC351" s="319">
        <f t="shared" si="48"/>
        <v>0</v>
      </c>
      <c r="BD351" s="319">
        <f t="shared" si="48"/>
        <v>0</v>
      </c>
      <c r="BE351" s="295">
        <f t="shared" si="53"/>
        <v>0</v>
      </c>
    </row>
    <row r="352" spans="1:60" x14ac:dyDescent="0.3">
      <c r="A352" s="313" t="s">
        <v>750</v>
      </c>
      <c r="B352" s="304">
        <v>0</v>
      </c>
      <c r="C352" s="304">
        <v>0</v>
      </c>
      <c r="D352" s="304">
        <v>0</v>
      </c>
      <c r="E352" s="295">
        <v>7844.44</v>
      </c>
      <c r="F352" s="295">
        <v>7844.44</v>
      </c>
      <c r="G352" s="295">
        <v>7844.44</v>
      </c>
      <c r="H352" s="295">
        <v>7844.44</v>
      </c>
      <c r="I352" s="295">
        <v>7844.44</v>
      </c>
      <c r="J352" s="295">
        <v>7844.44</v>
      </c>
      <c r="K352" s="295">
        <v>7844.44</v>
      </c>
      <c r="L352" s="295">
        <v>7844.44</v>
      </c>
      <c r="M352" s="295">
        <v>7844.44</v>
      </c>
      <c r="N352" s="295">
        <v>7844.44</v>
      </c>
      <c r="O352" s="295">
        <v>7844.44</v>
      </c>
      <c r="P352" s="295">
        <v>7844.44</v>
      </c>
      <c r="Q352" s="295">
        <f t="shared" si="49"/>
        <v>94133.280000000013</v>
      </c>
      <c r="R352" s="295">
        <v>7844.44</v>
      </c>
      <c r="S352" s="295">
        <v>7844.44</v>
      </c>
      <c r="T352" s="295">
        <v>7844.44</v>
      </c>
      <c r="U352" s="295">
        <v>7844.44</v>
      </c>
      <c r="V352" s="295">
        <v>7844.44</v>
      </c>
      <c r="W352" s="295">
        <v>7844.44</v>
      </c>
      <c r="X352" s="295">
        <v>7844.44</v>
      </c>
      <c r="Y352" s="295">
        <v>7844.44</v>
      </c>
      <c r="Z352" s="295">
        <v>7844.44</v>
      </c>
      <c r="AA352" s="295">
        <v>7844.44</v>
      </c>
      <c r="AB352" s="295">
        <v>7844.44</v>
      </c>
      <c r="AC352" s="295">
        <v>7844.44</v>
      </c>
      <c r="AD352" s="295">
        <f t="shared" si="50"/>
        <v>94133.280000000013</v>
      </c>
      <c r="AF352" s="319">
        <v>0</v>
      </c>
      <c r="AG352" s="319">
        <v>0</v>
      </c>
      <c r="AH352" s="319">
        <v>0</v>
      </c>
      <c r="AI352" s="319">
        <v>0</v>
      </c>
      <c r="AJ352" s="319">
        <v>0</v>
      </c>
      <c r="AK352" s="319">
        <v>0</v>
      </c>
      <c r="AL352" s="319">
        <f t="shared" si="51"/>
        <v>0</v>
      </c>
      <c r="AM352" s="319">
        <f t="shared" si="51"/>
        <v>0</v>
      </c>
      <c r="AN352" s="319">
        <f t="shared" si="51"/>
        <v>0</v>
      </c>
      <c r="AO352" s="319">
        <f t="shared" si="51"/>
        <v>0</v>
      </c>
      <c r="AP352" s="319">
        <f t="shared" si="51"/>
        <v>0</v>
      </c>
      <c r="AQ352" s="319">
        <f t="shared" si="51"/>
        <v>0</v>
      </c>
      <c r="AR352" s="295">
        <f t="shared" si="52"/>
        <v>0</v>
      </c>
      <c r="AS352" s="319">
        <f t="shared" si="55"/>
        <v>0</v>
      </c>
      <c r="AT352" s="319">
        <f t="shared" si="55"/>
        <v>0</v>
      </c>
      <c r="AU352" s="319">
        <f t="shared" si="55"/>
        <v>0</v>
      </c>
      <c r="AV352" s="319">
        <f t="shared" si="54"/>
        <v>0</v>
      </c>
      <c r="AW352" s="319">
        <f t="shared" si="54"/>
        <v>0</v>
      </c>
      <c r="AX352" s="319">
        <f t="shared" si="54"/>
        <v>0</v>
      </c>
      <c r="AY352" s="319">
        <f t="shared" si="48"/>
        <v>0</v>
      </c>
      <c r="AZ352" s="319">
        <f t="shared" si="48"/>
        <v>0</v>
      </c>
      <c r="BA352" s="319">
        <f t="shared" si="48"/>
        <v>0</v>
      </c>
      <c r="BB352" s="319">
        <f t="shared" si="48"/>
        <v>0</v>
      </c>
      <c r="BC352" s="319">
        <f t="shared" si="48"/>
        <v>0</v>
      </c>
      <c r="BD352" s="319">
        <f t="shared" si="48"/>
        <v>0</v>
      </c>
      <c r="BE352" s="295">
        <f t="shared" si="53"/>
        <v>0</v>
      </c>
      <c r="BF352" s="320"/>
      <c r="BG352" s="320"/>
      <c r="BH352" s="311"/>
    </row>
    <row r="353" spans="5:61" x14ac:dyDescent="0.3">
      <c r="E353" s="321">
        <v>8487017277.1599989</v>
      </c>
      <c r="F353" s="321">
        <v>8495161421.460001</v>
      </c>
      <c r="G353" s="321">
        <v>8503648255.3999977</v>
      </c>
      <c r="H353" s="321">
        <v>8522622754.0699997</v>
      </c>
      <c r="I353" s="321">
        <v>8549502856.5399952</v>
      </c>
      <c r="J353" s="321">
        <v>8568021451.5300007</v>
      </c>
      <c r="K353" s="321">
        <v>8655033853.8100014</v>
      </c>
      <c r="L353" s="321">
        <v>8754711067.1449966</v>
      </c>
      <c r="M353" s="321">
        <v>8786720293.9300003</v>
      </c>
      <c r="N353" s="321">
        <v>8843994735.0249977</v>
      </c>
      <c r="O353" s="321">
        <v>8894214307.4649982</v>
      </c>
      <c r="P353" s="321">
        <v>8902634960.6549969</v>
      </c>
      <c r="Q353" s="321">
        <f>SUM(Q5:Q352)</f>
        <v>103963283234.19002</v>
      </c>
      <c r="R353" s="321">
        <v>8996981906.5399952</v>
      </c>
      <c r="S353" s="321">
        <v>9018535329.4549999</v>
      </c>
      <c r="T353" s="321">
        <v>9040568868.5450001</v>
      </c>
      <c r="U353" s="321">
        <v>9067743376.0850029</v>
      </c>
      <c r="V353" s="321">
        <v>9102942344.8250008</v>
      </c>
      <c r="W353" s="321">
        <v>9159311160.6950073</v>
      </c>
      <c r="X353" s="321">
        <v>9206127986.005003</v>
      </c>
      <c r="Y353" s="321">
        <v>9214561779.2800045</v>
      </c>
      <c r="Z353" s="321">
        <v>9226586390.8300018</v>
      </c>
      <c r="AA353" s="321">
        <v>9245372008.4350014</v>
      </c>
      <c r="AB353" s="321">
        <v>9262901506.6450024</v>
      </c>
      <c r="AC353" s="321">
        <v>9281360471.5400047</v>
      </c>
      <c r="AD353" s="321">
        <f>SUM(AD5:AD352)</f>
        <v>109822993128.88004</v>
      </c>
      <c r="AE353" s="321">
        <v>0</v>
      </c>
      <c r="AF353" s="321">
        <f t="shared" ref="AF353:AQ353" si="56">SUM(AF5:AF352)</f>
        <v>19353857.850000013</v>
      </c>
      <c r="AG353" s="321">
        <f t="shared" si="56"/>
        <v>19353188.510000005</v>
      </c>
      <c r="AH353" s="321">
        <f t="shared" si="56"/>
        <v>19359133.710000001</v>
      </c>
      <c r="AI353" s="321">
        <f t="shared" si="56"/>
        <v>19405656.830000017</v>
      </c>
      <c r="AJ353" s="321">
        <f t="shared" si="56"/>
        <v>19456507.130000006</v>
      </c>
      <c r="AK353" s="321">
        <f t="shared" si="56"/>
        <v>19498160.830000017</v>
      </c>
      <c r="AL353" s="321">
        <f t="shared" si="56"/>
        <v>19679687.370000012</v>
      </c>
      <c r="AM353" s="321">
        <f t="shared" si="56"/>
        <v>19875793.610000007</v>
      </c>
      <c r="AN353" s="321">
        <f t="shared" si="56"/>
        <v>19938641.990000006</v>
      </c>
      <c r="AO353" s="321">
        <f t="shared" si="56"/>
        <v>20140570.489999998</v>
      </c>
      <c r="AP353" s="321">
        <f t="shared" si="56"/>
        <v>20322981.200000014</v>
      </c>
      <c r="AQ353" s="321">
        <f t="shared" si="56"/>
        <v>20336645.40000001</v>
      </c>
      <c r="AR353" s="321">
        <f>SUM(AR5:AR352)</f>
        <v>236720824.92000008</v>
      </c>
      <c r="AS353" s="321">
        <f t="shared" ref="AS353:BD353" si="57">SUM(AS5:AS352)</f>
        <v>24412165.110000003</v>
      </c>
      <c r="AT353" s="321">
        <f t="shared" si="57"/>
        <v>24515837.250000011</v>
      </c>
      <c r="AU353" s="321">
        <f t="shared" si="57"/>
        <v>24640643.69000002</v>
      </c>
      <c r="AV353" s="321">
        <f t="shared" si="57"/>
        <v>24725930.689999998</v>
      </c>
      <c r="AW353" s="321">
        <f t="shared" si="57"/>
        <v>24843413.080000017</v>
      </c>
      <c r="AX353" s="321">
        <f t="shared" si="57"/>
        <v>25016448.360000025</v>
      </c>
      <c r="AY353" s="321">
        <f t="shared" si="57"/>
        <v>25154684.090000007</v>
      </c>
      <c r="AZ353" s="321">
        <f t="shared" si="57"/>
        <v>25175707.340000018</v>
      </c>
      <c r="BA353" s="321">
        <f t="shared" si="57"/>
        <v>25206731.200000007</v>
      </c>
      <c r="BB353" s="321">
        <f t="shared" si="57"/>
        <v>25260401.410000011</v>
      </c>
      <c r="BC353" s="321">
        <f t="shared" si="57"/>
        <v>25302950.500000019</v>
      </c>
      <c r="BD353" s="321">
        <f t="shared" si="57"/>
        <v>25362544.28000002</v>
      </c>
      <c r="BE353" s="321">
        <f>SUM(BE5:BE352)</f>
        <v>299617456.99999976</v>
      </c>
      <c r="BF353" s="322">
        <f>SUM(BF5:BF352)</f>
        <v>52401539.640000023</v>
      </c>
      <c r="BG353" s="322">
        <f>SUM(BG5:BG352)</f>
        <v>1455909.4400000002</v>
      </c>
      <c r="BI353" s="319">
        <f>BE353-BF353-BG353</f>
        <v>245760007.91999975</v>
      </c>
    </row>
    <row r="354" spans="5:61" x14ac:dyDescent="0.3">
      <c r="AS354" s="321"/>
      <c r="AT354" s="321"/>
      <c r="AU354" s="321"/>
      <c r="AV354" s="321"/>
      <c r="AW354" s="321"/>
      <c r="AX354" s="321"/>
      <c r="AY354" s="321"/>
      <c r="AZ354" s="321"/>
      <c r="BA354" s="321"/>
      <c r="BB354" s="321"/>
      <c r="BC354" s="321"/>
      <c r="BD354" s="321"/>
      <c r="BE354" s="321"/>
    </row>
    <row r="355" spans="5:61" x14ac:dyDescent="0.3">
      <c r="AS355" s="319"/>
      <c r="BA355" s="311" t="s">
        <v>775</v>
      </c>
      <c r="BE355" s="319"/>
    </row>
    <row r="356" spans="5:61" x14ac:dyDescent="0.3">
      <c r="BA356" s="313" t="s">
        <v>751</v>
      </c>
      <c r="BE356" s="323">
        <f>'KU Depr Exp-As Filed'!BD353</f>
        <v>313724398.90999979</v>
      </c>
      <c r="BF356" s="323">
        <f>'KU Depr Exp-As Filed'!BE353</f>
        <v>55611897.159999996</v>
      </c>
      <c r="BG356" s="323">
        <f>'KU Depr Exp-As Filed'!BF353</f>
        <v>1455909.4400000002</v>
      </c>
      <c r="BI356" s="319">
        <f>BE356-BF356-BG356</f>
        <v>256656592.30999979</v>
      </c>
    </row>
    <row r="358" spans="5:61" ht="16.2" thickBot="1" x14ac:dyDescent="0.35">
      <c r="BA358" s="313" t="s">
        <v>752</v>
      </c>
      <c r="BE358" s="324">
        <f>BE353-BE356</f>
        <v>-14106941.910000026</v>
      </c>
      <c r="BF358" s="324">
        <f t="shared" ref="BF358:BG358" si="58">BF353-BF356</f>
        <v>-3210357.5199999735</v>
      </c>
      <c r="BG358" s="324">
        <f t="shared" si="58"/>
        <v>0</v>
      </c>
    </row>
    <row r="359" spans="5:61" ht="16.2" thickTop="1" x14ac:dyDescent="0.3">
      <c r="BF359" s="325"/>
      <c r="BG359" s="325"/>
    </row>
    <row r="360" spans="5:61" ht="16.2" thickBot="1" x14ac:dyDescent="0.35">
      <c r="BA360" s="313" t="s">
        <v>753</v>
      </c>
      <c r="BE360" s="324">
        <f>BE358-BF358-BG358</f>
        <v>-10896584.390000053</v>
      </c>
      <c r="BF360" s="325"/>
      <c r="BG360" s="325"/>
    </row>
    <row r="361" spans="5:61" ht="16.2" thickTop="1" x14ac:dyDescent="0.3"/>
    <row r="363" spans="5:61" x14ac:dyDescent="0.3">
      <c r="BF363" s="319"/>
      <c r="BG363" s="319"/>
    </row>
  </sheetData>
  <pageMargins left="0.7" right="0.7" top="0.75" bottom="0.75" header="0.3" footer="0.3"/>
  <pageSetup scale="30" fitToWidth="4" fitToHeight="0" orientation="landscape" r:id="rId1"/>
  <colBreaks count="3" manualBreakCount="3">
    <brk id="17" max="1048575" man="1"/>
    <brk id="30" max="1048575" man="1"/>
    <brk id="4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63"/>
  <sheetViews>
    <sheetView zoomScale="90" zoomScaleNormal="90" zoomScaleSheetLayoutView="70" workbookViewId="0">
      <pane xSplit="4" ySplit="4" topLeftCell="BA343" activePane="bottomRight" state="frozen"/>
      <selection pane="topRight" activeCell="D1" sqref="D1"/>
      <selection pane="bottomLeft" activeCell="A5" sqref="A5"/>
      <selection pane="bottomRight" activeCell="BA356" sqref="BA356"/>
    </sheetView>
  </sheetViews>
  <sheetFormatPr defaultColWidth="9.109375" defaultRowHeight="15.6" x14ac:dyDescent="0.3"/>
  <cols>
    <col min="1" max="1" width="43" style="313" bestFit="1" customWidth="1"/>
    <col min="2" max="2" width="13" style="312" bestFit="1" customWidth="1"/>
    <col min="3" max="3" width="13" style="312" customWidth="1"/>
    <col min="4" max="4" width="13.109375" style="312" customWidth="1"/>
    <col min="5" max="5" width="23.44140625" style="313" bestFit="1" customWidth="1"/>
    <col min="6" max="6" width="20.109375" style="313" bestFit="1" customWidth="1"/>
    <col min="7" max="7" width="19.88671875" style="313" bestFit="1" customWidth="1"/>
    <col min="8" max="8" width="20" style="313" bestFit="1" customWidth="1"/>
    <col min="9" max="9" width="20.109375" style="313" bestFit="1" customWidth="1"/>
    <col min="10" max="10" width="19.88671875" style="313" bestFit="1" customWidth="1"/>
    <col min="11" max="16" width="19.88671875" style="313" customWidth="1"/>
    <col min="17" max="17" width="29.109375" style="313" bestFit="1" customWidth="1"/>
    <col min="18" max="29" width="19.88671875" style="313" customWidth="1"/>
    <col min="30" max="30" width="21" style="313" bestFit="1" customWidth="1"/>
    <col min="31" max="31" width="1.6640625" style="313" customWidth="1"/>
    <col min="32" max="32" width="16.88671875" style="313" customWidth="1"/>
    <col min="33" max="33" width="17.109375" style="313" customWidth="1"/>
    <col min="34" max="35" width="16.88671875" style="313" customWidth="1"/>
    <col min="36" max="36" width="17.109375" style="313" bestFit="1" customWidth="1"/>
    <col min="37" max="43" width="16.88671875" style="313" bestFit="1" customWidth="1"/>
    <col min="44" max="44" width="18.6640625" style="313" customWidth="1"/>
    <col min="45" max="56" width="16.88671875" style="313" bestFit="1" customWidth="1"/>
    <col min="57" max="57" width="18.6640625" style="313" customWidth="1"/>
    <col min="58" max="60" width="16.44140625" style="313" bestFit="1" customWidth="1"/>
    <col min="61" max="61" width="17" style="313" bestFit="1" customWidth="1"/>
    <col min="62" max="81" width="16.44140625" style="313" bestFit="1" customWidth="1"/>
    <col min="82" max="16384" width="9.109375" style="313"/>
  </cols>
  <sheetData>
    <row r="1" spans="1:90" x14ac:dyDescent="0.3">
      <c r="A1" s="311" t="s">
        <v>0</v>
      </c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R1" s="314"/>
      <c r="BE1" s="314"/>
    </row>
    <row r="2" spans="1:90" x14ac:dyDescent="0.3">
      <c r="A2" s="311" t="s">
        <v>391</v>
      </c>
      <c r="D2" s="346" t="s">
        <v>778</v>
      </c>
      <c r="K2" s="295"/>
    </row>
    <row r="3" spans="1:90" x14ac:dyDescent="0.3">
      <c r="A3" s="311"/>
      <c r="B3" s="315"/>
      <c r="C3" s="296"/>
      <c r="D3" s="346" t="s">
        <v>786</v>
      </c>
      <c r="E3" s="316">
        <v>42430</v>
      </c>
      <c r="F3" s="316">
        <v>42461</v>
      </c>
      <c r="G3" s="316">
        <v>42491</v>
      </c>
      <c r="H3" s="316">
        <v>42522</v>
      </c>
      <c r="I3" s="316">
        <v>42552</v>
      </c>
      <c r="J3" s="316">
        <v>42583</v>
      </c>
      <c r="K3" s="316">
        <v>42614</v>
      </c>
      <c r="L3" s="316">
        <v>42644</v>
      </c>
      <c r="M3" s="316">
        <v>42675</v>
      </c>
      <c r="N3" s="316">
        <v>42705</v>
      </c>
      <c r="O3" s="316">
        <v>42736</v>
      </c>
      <c r="P3" s="316">
        <v>42767</v>
      </c>
      <c r="Q3" s="316" t="s">
        <v>392</v>
      </c>
      <c r="R3" s="316">
        <v>42917</v>
      </c>
      <c r="S3" s="316">
        <v>42948</v>
      </c>
      <c r="T3" s="316">
        <v>42979</v>
      </c>
      <c r="U3" s="316">
        <v>43009</v>
      </c>
      <c r="V3" s="316">
        <v>43040</v>
      </c>
      <c r="W3" s="316">
        <v>43070</v>
      </c>
      <c r="X3" s="316">
        <v>43101</v>
      </c>
      <c r="Y3" s="316">
        <v>43132</v>
      </c>
      <c r="Z3" s="316">
        <v>43160</v>
      </c>
      <c r="AA3" s="316">
        <v>43191</v>
      </c>
      <c r="AB3" s="316">
        <v>43221</v>
      </c>
      <c r="AC3" s="316">
        <v>43252</v>
      </c>
      <c r="AD3" s="316" t="s">
        <v>393</v>
      </c>
      <c r="AE3" s="316"/>
      <c r="AF3" s="316">
        <v>42430</v>
      </c>
      <c r="AG3" s="316">
        <v>42461</v>
      </c>
      <c r="AH3" s="316">
        <v>42491</v>
      </c>
      <c r="AI3" s="316">
        <v>42522</v>
      </c>
      <c r="AJ3" s="316">
        <v>42552</v>
      </c>
      <c r="AK3" s="316">
        <v>42583</v>
      </c>
      <c r="AL3" s="316">
        <v>42614</v>
      </c>
      <c r="AM3" s="316">
        <v>42644</v>
      </c>
      <c r="AN3" s="316">
        <v>42675</v>
      </c>
      <c r="AO3" s="316">
        <v>42705</v>
      </c>
      <c r="AP3" s="316">
        <v>42736</v>
      </c>
      <c r="AQ3" s="316">
        <v>42767</v>
      </c>
      <c r="AR3" s="316" t="s">
        <v>392</v>
      </c>
      <c r="AS3" s="316">
        <v>42917</v>
      </c>
      <c r="AT3" s="316">
        <v>42948</v>
      </c>
      <c r="AU3" s="316">
        <v>42979</v>
      </c>
      <c r="AV3" s="316">
        <v>43009</v>
      </c>
      <c r="AW3" s="316">
        <v>43040</v>
      </c>
      <c r="AX3" s="316">
        <v>43070</v>
      </c>
      <c r="AY3" s="316">
        <v>43101</v>
      </c>
      <c r="AZ3" s="316">
        <v>43132</v>
      </c>
      <c r="BA3" s="316">
        <v>43160</v>
      </c>
      <c r="BB3" s="316">
        <v>43191</v>
      </c>
      <c r="BC3" s="316">
        <v>43221</v>
      </c>
      <c r="BD3" s="316">
        <v>43252</v>
      </c>
      <c r="BE3" s="316" t="s">
        <v>393</v>
      </c>
    </row>
    <row r="4" spans="1:90" s="318" customFormat="1" ht="48.75" customHeight="1" x14ac:dyDescent="0.3">
      <c r="A4" s="298" t="s">
        <v>394</v>
      </c>
      <c r="B4" s="299" t="s">
        <v>395</v>
      </c>
      <c r="C4" s="299" t="s">
        <v>777</v>
      </c>
      <c r="D4" s="299" t="s">
        <v>776</v>
      </c>
      <c r="E4" s="300" t="s">
        <v>397</v>
      </c>
      <c r="F4" s="300" t="s">
        <v>397</v>
      </c>
      <c r="G4" s="300" t="s">
        <v>397</v>
      </c>
      <c r="H4" s="300" t="s">
        <v>397</v>
      </c>
      <c r="I4" s="300" t="s">
        <v>397</v>
      </c>
      <c r="J4" s="300" t="s">
        <v>397</v>
      </c>
      <c r="K4" s="300" t="s">
        <v>398</v>
      </c>
      <c r="L4" s="300" t="s">
        <v>398</v>
      </c>
      <c r="M4" s="300" t="s">
        <v>398</v>
      </c>
      <c r="N4" s="300" t="s">
        <v>398</v>
      </c>
      <c r="O4" s="300" t="s">
        <v>398</v>
      </c>
      <c r="P4" s="300" t="s">
        <v>398</v>
      </c>
      <c r="Q4" s="300" t="s">
        <v>398</v>
      </c>
      <c r="R4" s="300" t="s">
        <v>398</v>
      </c>
      <c r="S4" s="300" t="s">
        <v>398</v>
      </c>
      <c r="T4" s="300" t="s">
        <v>398</v>
      </c>
      <c r="U4" s="300" t="s">
        <v>398</v>
      </c>
      <c r="V4" s="300" t="s">
        <v>398</v>
      </c>
      <c r="W4" s="300" t="s">
        <v>398</v>
      </c>
      <c r="X4" s="300" t="s">
        <v>398</v>
      </c>
      <c r="Y4" s="300" t="s">
        <v>398</v>
      </c>
      <c r="Z4" s="300" t="s">
        <v>398</v>
      </c>
      <c r="AA4" s="300" t="s">
        <v>398</v>
      </c>
      <c r="AB4" s="300" t="s">
        <v>398</v>
      </c>
      <c r="AC4" s="300" t="s">
        <v>398</v>
      </c>
      <c r="AD4" s="300" t="s">
        <v>398</v>
      </c>
      <c r="AE4" s="300"/>
      <c r="AF4" s="301" t="s">
        <v>399</v>
      </c>
      <c r="AG4" s="301" t="s">
        <v>399</v>
      </c>
      <c r="AH4" s="301" t="s">
        <v>399</v>
      </c>
      <c r="AI4" s="301" t="s">
        <v>399</v>
      </c>
      <c r="AJ4" s="301" t="s">
        <v>399</v>
      </c>
      <c r="AK4" s="301" t="s">
        <v>399</v>
      </c>
      <c r="AL4" s="301" t="s">
        <v>400</v>
      </c>
      <c r="AM4" s="301" t="s">
        <v>400</v>
      </c>
      <c r="AN4" s="301" t="s">
        <v>400</v>
      </c>
      <c r="AO4" s="301" t="s">
        <v>400</v>
      </c>
      <c r="AP4" s="301" t="s">
        <v>400</v>
      </c>
      <c r="AQ4" s="301" t="s">
        <v>400</v>
      </c>
      <c r="AR4" s="300" t="s">
        <v>400</v>
      </c>
      <c r="AS4" s="301" t="s">
        <v>400</v>
      </c>
      <c r="AT4" s="301" t="s">
        <v>400</v>
      </c>
      <c r="AU4" s="301" t="s">
        <v>400</v>
      </c>
      <c r="AV4" s="301" t="s">
        <v>400</v>
      </c>
      <c r="AW4" s="301" t="s">
        <v>400</v>
      </c>
      <c r="AX4" s="301" t="s">
        <v>400</v>
      </c>
      <c r="AY4" s="301" t="s">
        <v>400</v>
      </c>
      <c r="AZ4" s="301" t="s">
        <v>400</v>
      </c>
      <c r="BA4" s="301" t="s">
        <v>400</v>
      </c>
      <c r="BB4" s="301" t="s">
        <v>400</v>
      </c>
      <c r="BC4" s="301" t="s">
        <v>400</v>
      </c>
      <c r="BD4" s="301" t="s">
        <v>400</v>
      </c>
      <c r="BE4" s="300" t="s">
        <v>400</v>
      </c>
      <c r="BF4" s="317" t="s">
        <v>401</v>
      </c>
      <c r="BG4" s="317" t="s">
        <v>402</v>
      </c>
    </row>
    <row r="5" spans="1:90" x14ac:dyDescent="0.3">
      <c r="A5" s="313" t="s">
        <v>403</v>
      </c>
      <c r="B5" s="304">
        <v>0</v>
      </c>
      <c r="C5" s="304">
        <v>0</v>
      </c>
      <c r="D5" s="304">
        <v>0</v>
      </c>
      <c r="E5" s="295">
        <v>39116.89</v>
      </c>
      <c r="F5" s="295">
        <v>39116.89</v>
      </c>
      <c r="G5" s="295">
        <v>39116.89</v>
      </c>
      <c r="H5" s="295">
        <v>39116.89</v>
      </c>
      <c r="I5" s="295">
        <v>39116.89</v>
      </c>
      <c r="J5" s="295">
        <v>39116.89</v>
      </c>
      <c r="K5" s="295">
        <v>39116.89</v>
      </c>
      <c r="L5" s="295">
        <v>39116.89</v>
      </c>
      <c r="M5" s="295">
        <v>39116.89</v>
      </c>
      <c r="N5" s="295">
        <v>39116.89</v>
      </c>
      <c r="O5" s="295">
        <v>39116.89</v>
      </c>
      <c r="P5" s="295">
        <v>39116.89</v>
      </c>
      <c r="Q5" s="295">
        <f>SUM(E5:P5)</f>
        <v>469402.68000000011</v>
      </c>
      <c r="R5" s="295">
        <v>39116.89</v>
      </c>
      <c r="S5" s="295">
        <v>39116.89</v>
      </c>
      <c r="T5" s="295">
        <v>39116.89</v>
      </c>
      <c r="U5" s="295">
        <v>39116.89</v>
      </c>
      <c r="V5" s="295">
        <v>39116.89</v>
      </c>
      <c r="W5" s="295">
        <v>39116.89</v>
      </c>
      <c r="X5" s="295">
        <v>39116.89</v>
      </c>
      <c r="Y5" s="295">
        <v>39116.89</v>
      </c>
      <c r="Z5" s="295">
        <v>39116.89</v>
      </c>
      <c r="AA5" s="295">
        <v>39116.89</v>
      </c>
      <c r="AB5" s="295">
        <v>39116.89</v>
      </c>
      <c r="AC5" s="295">
        <v>39116.89</v>
      </c>
      <c r="AD5" s="295">
        <f>SUM(R5:AC5)</f>
        <v>469402.68000000011</v>
      </c>
      <c r="AE5" s="295"/>
      <c r="AF5" s="319">
        <v>0</v>
      </c>
      <c r="AG5" s="319">
        <v>0</v>
      </c>
      <c r="AH5" s="319">
        <v>0</v>
      </c>
      <c r="AI5" s="319">
        <v>0</v>
      </c>
      <c r="AJ5" s="319">
        <v>0</v>
      </c>
      <c r="AK5" s="319">
        <v>0</v>
      </c>
      <c r="AL5" s="319">
        <f t="shared" ref="AL5:AQ47" si="0">ROUND(K5*$B5/12,2)</f>
        <v>0</v>
      </c>
      <c r="AM5" s="319">
        <f t="shared" si="0"/>
        <v>0</v>
      </c>
      <c r="AN5" s="319">
        <f t="shared" si="0"/>
        <v>0</v>
      </c>
      <c r="AO5" s="319">
        <f t="shared" si="0"/>
        <v>0</v>
      </c>
      <c r="AP5" s="319">
        <f t="shared" si="0"/>
        <v>0</v>
      </c>
      <c r="AQ5" s="319">
        <f t="shared" si="0"/>
        <v>0</v>
      </c>
      <c r="AR5" s="295">
        <f>SUM(AF5:AQ5)</f>
        <v>0</v>
      </c>
      <c r="AS5" s="319">
        <f t="shared" ref="AS5:BD26" si="1">ROUND(R5*$D5/12,2)</f>
        <v>0</v>
      </c>
      <c r="AT5" s="319">
        <f t="shared" si="1"/>
        <v>0</v>
      </c>
      <c r="AU5" s="319">
        <f t="shared" si="1"/>
        <v>0</v>
      </c>
      <c r="AV5" s="319">
        <f t="shared" si="1"/>
        <v>0</v>
      </c>
      <c r="AW5" s="319">
        <f t="shared" si="1"/>
        <v>0</v>
      </c>
      <c r="AX5" s="319">
        <f t="shared" si="1"/>
        <v>0</v>
      </c>
      <c r="AY5" s="319">
        <f t="shared" si="1"/>
        <v>0</v>
      </c>
      <c r="AZ5" s="319">
        <f t="shared" si="1"/>
        <v>0</v>
      </c>
      <c r="BA5" s="319">
        <f t="shared" si="1"/>
        <v>0</v>
      </c>
      <c r="BB5" s="319">
        <f t="shared" si="1"/>
        <v>0</v>
      </c>
      <c r="BC5" s="319">
        <f t="shared" si="1"/>
        <v>0</v>
      </c>
      <c r="BD5" s="319">
        <f t="shared" si="1"/>
        <v>0</v>
      </c>
      <c r="BE5" s="295">
        <f>SUM(AS5:BD5)</f>
        <v>0</v>
      </c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</row>
    <row r="6" spans="1:90" x14ac:dyDescent="0.3">
      <c r="A6" s="313" t="s">
        <v>404</v>
      </c>
      <c r="B6" s="304">
        <v>0</v>
      </c>
      <c r="C6" s="304">
        <v>0</v>
      </c>
      <c r="D6" s="304">
        <v>0</v>
      </c>
      <c r="E6" s="295">
        <v>5338.69</v>
      </c>
      <c r="F6" s="295">
        <v>5338.69</v>
      </c>
      <c r="G6" s="295">
        <v>5338.69</v>
      </c>
      <c r="H6" s="295">
        <v>5338.69</v>
      </c>
      <c r="I6" s="295">
        <v>5338.69</v>
      </c>
      <c r="J6" s="295">
        <v>5338.69</v>
      </c>
      <c r="K6" s="295">
        <v>5338.69</v>
      </c>
      <c r="L6" s="295">
        <v>5338.69</v>
      </c>
      <c r="M6" s="295">
        <v>5338.69</v>
      </c>
      <c r="N6" s="295">
        <v>5338.69</v>
      </c>
      <c r="O6" s="295">
        <v>5338.69</v>
      </c>
      <c r="P6" s="295">
        <v>5338.69</v>
      </c>
      <c r="Q6" s="295">
        <f t="shared" ref="Q6:Q69" si="2">SUM(E6:P6)</f>
        <v>64064.280000000006</v>
      </c>
      <c r="R6" s="295">
        <v>5338.69</v>
      </c>
      <c r="S6" s="295">
        <v>5338.69</v>
      </c>
      <c r="T6" s="295">
        <v>5338.69</v>
      </c>
      <c r="U6" s="295">
        <v>5338.69</v>
      </c>
      <c r="V6" s="295">
        <v>5338.69</v>
      </c>
      <c r="W6" s="295">
        <v>5338.69</v>
      </c>
      <c r="X6" s="295">
        <v>5338.69</v>
      </c>
      <c r="Y6" s="295">
        <v>5338.69</v>
      </c>
      <c r="Z6" s="295">
        <v>5338.69</v>
      </c>
      <c r="AA6" s="295">
        <v>5338.69</v>
      </c>
      <c r="AB6" s="295">
        <v>5338.69</v>
      </c>
      <c r="AC6" s="295">
        <v>5338.69</v>
      </c>
      <c r="AD6" s="295">
        <f t="shared" ref="AD6:AD69" si="3">SUM(R6:AC6)</f>
        <v>64064.280000000006</v>
      </c>
      <c r="AE6" s="295"/>
      <c r="AF6" s="319">
        <v>0</v>
      </c>
      <c r="AG6" s="319">
        <v>0</v>
      </c>
      <c r="AH6" s="319">
        <v>0</v>
      </c>
      <c r="AI6" s="319">
        <v>0</v>
      </c>
      <c r="AJ6" s="319">
        <v>0</v>
      </c>
      <c r="AK6" s="319">
        <v>0</v>
      </c>
      <c r="AL6" s="319">
        <f t="shared" si="0"/>
        <v>0</v>
      </c>
      <c r="AM6" s="319">
        <f t="shared" si="0"/>
        <v>0</v>
      </c>
      <c r="AN6" s="319">
        <f t="shared" si="0"/>
        <v>0</v>
      </c>
      <c r="AO6" s="319">
        <f t="shared" si="0"/>
        <v>0</v>
      </c>
      <c r="AP6" s="319">
        <f t="shared" si="0"/>
        <v>0</v>
      </c>
      <c r="AQ6" s="319">
        <f t="shared" si="0"/>
        <v>0</v>
      </c>
      <c r="AR6" s="295">
        <f t="shared" ref="AR6:AR69" si="4">SUM(AF6:AQ6)</f>
        <v>0</v>
      </c>
      <c r="AS6" s="319">
        <f t="shared" si="1"/>
        <v>0</v>
      </c>
      <c r="AT6" s="319">
        <f t="shared" si="1"/>
        <v>0</v>
      </c>
      <c r="AU6" s="319">
        <f t="shared" si="1"/>
        <v>0</v>
      </c>
      <c r="AV6" s="319">
        <f t="shared" si="1"/>
        <v>0</v>
      </c>
      <c r="AW6" s="319">
        <f t="shared" si="1"/>
        <v>0</v>
      </c>
      <c r="AX6" s="319">
        <f t="shared" si="1"/>
        <v>0</v>
      </c>
      <c r="AY6" s="319">
        <f t="shared" si="1"/>
        <v>0</v>
      </c>
      <c r="AZ6" s="319">
        <f t="shared" si="1"/>
        <v>0</v>
      </c>
      <c r="BA6" s="319">
        <f t="shared" si="1"/>
        <v>0</v>
      </c>
      <c r="BB6" s="319">
        <f t="shared" si="1"/>
        <v>0</v>
      </c>
      <c r="BC6" s="319">
        <f t="shared" si="1"/>
        <v>0</v>
      </c>
      <c r="BD6" s="319">
        <f t="shared" si="1"/>
        <v>0</v>
      </c>
      <c r="BE6" s="295">
        <f t="shared" ref="BE6:BE69" si="5">SUM(AS6:BD6)</f>
        <v>0</v>
      </c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</row>
    <row r="7" spans="1:90" x14ac:dyDescent="0.3">
      <c r="A7" s="313" t="s">
        <v>405</v>
      </c>
      <c r="B7" s="304">
        <v>0.18779999999999999</v>
      </c>
      <c r="C7" s="304">
        <v>3.6299999999999999E-2</v>
      </c>
      <c r="D7" s="304">
        <v>3.6299999999999999E-2</v>
      </c>
      <c r="E7" s="295">
        <v>55918.83</v>
      </c>
      <c r="F7" s="295">
        <v>55918.83</v>
      </c>
      <c r="G7" s="295">
        <v>55918.83</v>
      </c>
      <c r="H7" s="295">
        <v>55918.83</v>
      </c>
      <c r="I7" s="295">
        <v>55918.83</v>
      </c>
      <c r="J7" s="295">
        <v>55918.83</v>
      </c>
      <c r="K7" s="295">
        <v>55918.83</v>
      </c>
      <c r="L7" s="295">
        <v>55918.83</v>
      </c>
      <c r="M7" s="295">
        <v>55918.83</v>
      </c>
      <c r="N7" s="295">
        <v>55918.83</v>
      </c>
      <c r="O7" s="295">
        <v>55918.83</v>
      </c>
      <c r="P7" s="295">
        <v>55918.83</v>
      </c>
      <c r="Q7" s="295">
        <f t="shared" si="2"/>
        <v>671025.96</v>
      </c>
      <c r="R7" s="295">
        <v>55918.83</v>
      </c>
      <c r="S7" s="295">
        <v>55918.83</v>
      </c>
      <c r="T7" s="295">
        <v>55918.83</v>
      </c>
      <c r="U7" s="295">
        <v>55918.83</v>
      </c>
      <c r="V7" s="295">
        <v>55918.83</v>
      </c>
      <c r="W7" s="295">
        <v>55918.83</v>
      </c>
      <c r="X7" s="295">
        <v>55918.83</v>
      </c>
      <c r="Y7" s="295">
        <v>55918.83</v>
      </c>
      <c r="Z7" s="295">
        <v>55918.83</v>
      </c>
      <c r="AA7" s="295">
        <v>55918.83</v>
      </c>
      <c r="AB7" s="295">
        <v>55918.83</v>
      </c>
      <c r="AC7" s="295">
        <v>55918.83</v>
      </c>
      <c r="AD7" s="295">
        <f t="shared" si="3"/>
        <v>671025.96</v>
      </c>
      <c r="AE7" s="295"/>
      <c r="AF7" s="319">
        <v>875.13</v>
      </c>
      <c r="AG7" s="319">
        <v>875.13</v>
      </c>
      <c r="AH7" s="319">
        <v>875.13</v>
      </c>
      <c r="AI7" s="319">
        <v>875.13</v>
      </c>
      <c r="AJ7" s="319">
        <v>875.13</v>
      </c>
      <c r="AK7" s="319">
        <v>875.13</v>
      </c>
      <c r="AL7" s="319">
        <f t="shared" si="0"/>
        <v>875.13</v>
      </c>
      <c r="AM7" s="319">
        <f t="shared" si="0"/>
        <v>875.13</v>
      </c>
      <c r="AN7" s="319">
        <f t="shared" si="0"/>
        <v>875.13</v>
      </c>
      <c r="AO7" s="319">
        <f t="shared" si="0"/>
        <v>875.13</v>
      </c>
      <c r="AP7" s="319">
        <f t="shared" si="0"/>
        <v>875.13</v>
      </c>
      <c r="AQ7" s="319">
        <f t="shared" si="0"/>
        <v>875.13</v>
      </c>
      <c r="AR7" s="295">
        <f t="shared" si="4"/>
        <v>10501.559999999998</v>
      </c>
      <c r="AS7" s="319">
        <f t="shared" si="1"/>
        <v>169.15</v>
      </c>
      <c r="AT7" s="319">
        <f t="shared" si="1"/>
        <v>169.15</v>
      </c>
      <c r="AU7" s="319">
        <f t="shared" si="1"/>
        <v>169.15</v>
      </c>
      <c r="AV7" s="319">
        <f t="shared" si="1"/>
        <v>169.15</v>
      </c>
      <c r="AW7" s="319">
        <f t="shared" si="1"/>
        <v>169.15</v>
      </c>
      <c r="AX7" s="319">
        <f t="shared" si="1"/>
        <v>169.15</v>
      </c>
      <c r="AY7" s="319">
        <f t="shared" si="1"/>
        <v>169.15</v>
      </c>
      <c r="AZ7" s="319">
        <f t="shared" si="1"/>
        <v>169.15</v>
      </c>
      <c r="BA7" s="319">
        <f t="shared" si="1"/>
        <v>169.15</v>
      </c>
      <c r="BB7" s="319">
        <f t="shared" si="1"/>
        <v>169.15</v>
      </c>
      <c r="BC7" s="319">
        <f t="shared" si="1"/>
        <v>169.15</v>
      </c>
      <c r="BD7" s="319">
        <f t="shared" si="1"/>
        <v>169.15</v>
      </c>
      <c r="BE7" s="295">
        <f t="shared" si="5"/>
        <v>2029.8000000000004</v>
      </c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</row>
    <row r="8" spans="1:90" x14ac:dyDescent="0.3">
      <c r="A8" s="313" t="s">
        <v>406</v>
      </c>
      <c r="B8" s="304">
        <v>0.15279999999999999</v>
      </c>
      <c r="C8" s="304">
        <v>0.20960000000000001</v>
      </c>
      <c r="D8" s="304">
        <v>0.20960000000000001</v>
      </c>
      <c r="E8" s="295">
        <v>52387566.729999997</v>
      </c>
      <c r="F8" s="295">
        <v>51193754.799999997</v>
      </c>
      <c r="G8" s="295">
        <v>49752762.549999997</v>
      </c>
      <c r="H8" s="295">
        <v>49364610.950000003</v>
      </c>
      <c r="I8" s="295">
        <v>49320335.880000003</v>
      </c>
      <c r="J8" s="295">
        <v>50962490.979999997</v>
      </c>
      <c r="K8" s="295">
        <v>52594356.124999993</v>
      </c>
      <c r="L8" s="295">
        <v>52439277.109999992</v>
      </c>
      <c r="M8" s="295">
        <v>52201312.639999993</v>
      </c>
      <c r="N8" s="295">
        <v>56160319.729999989</v>
      </c>
      <c r="O8" s="295">
        <v>60084140.319999993</v>
      </c>
      <c r="P8" s="295">
        <v>60034317.319999993</v>
      </c>
      <c r="Q8" s="295">
        <f t="shared" si="2"/>
        <v>636495245.13499999</v>
      </c>
      <c r="R8" s="295">
        <v>57949812.444999993</v>
      </c>
      <c r="S8" s="295">
        <v>58453132.674999997</v>
      </c>
      <c r="T8" s="295">
        <v>60704486.709999993</v>
      </c>
      <c r="U8" s="295">
        <v>61509949.654999994</v>
      </c>
      <c r="V8" s="295">
        <v>61961903.404999994</v>
      </c>
      <c r="W8" s="295">
        <v>63023512.054999992</v>
      </c>
      <c r="X8" s="295">
        <v>63762233.899999991</v>
      </c>
      <c r="Y8" s="295">
        <v>63272474.399999991</v>
      </c>
      <c r="Z8" s="295">
        <v>62761921.899999991</v>
      </c>
      <c r="AA8" s="295">
        <v>62529756.419999994</v>
      </c>
      <c r="AB8" s="295">
        <v>62049869.329999991</v>
      </c>
      <c r="AC8" s="295">
        <v>62657828.044999994</v>
      </c>
      <c r="AD8" s="295">
        <f t="shared" si="3"/>
        <v>740636880.93999994</v>
      </c>
      <c r="AE8" s="295"/>
      <c r="AF8" s="319">
        <v>667068.35</v>
      </c>
      <c r="AG8" s="319">
        <v>651867.14</v>
      </c>
      <c r="AH8" s="319">
        <v>633518.51</v>
      </c>
      <c r="AI8" s="319">
        <v>628576.05000000005</v>
      </c>
      <c r="AJ8" s="319">
        <v>628012.28</v>
      </c>
      <c r="AK8" s="319">
        <v>648922.39</v>
      </c>
      <c r="AL8" s="319">
        <f t="shared" si="0"/>
        <v>669701.47</v>
      </c>
      <c r="AM8" s="319">
        <f t="shared" si="0"/>
        <v>667726.80000000005</v>
      </c>
      <c r="AN8" s="319">
        <f t="shared" si="0"/>
        <v>664696.71</v>
      </c>
      <c r="AO8" s="319">
        <f t="shared" si="0"/>
        <v>715108.07</v>
      </c>
      <c r="AP8" s="319">
        <f t="shared" si="0"/>
        <v>765071.39</v>
      </c>
      <c r="AQ8" s="319">
        <f t="shared" si="0"/>
        <v>764436.97</v>
      </c>
      <c r="AR8" s="295">
        <f t="shared" si="4"/>
        <v>8104706.1299999999</v>
      </c>
      <c r="AS8" s="319">
        <f t="shared" si="1"/>
        <v>1012190.06</v>
      </c>
      <c r="AT8" s="319">
        <f t="shared" si="1"/>
        <v>1020981.38</v>
      </c>
      <c r="AU8" s="319">
        <f t="shared" si="1"/>
        <v>1060305.03</v>
      </c>
      <c r="AV8" s="319">
        <f t="shared" si="1"/>
        <v>1074373.79</v>
      </c>
      <c r="AW8" s="319">
        <f t="shared" si="1"/>
        <v>1082267.9099999999</v>
      </c>
      <c r="AX8" s="319">
        <f t="shared" si="1"/>
        <v>1100810.68</v>
      </c>
      <c r="AY8" s="319">
        <f t="shared" si="1"/>
        <v>1113713.69</v>
      </c>
      <c r="AZ8" s="319">
        <f t="shared" si="1"/>
        <v>1105159.22</v>
      </c>
      <c r="BA8" s="319">
        <f t="shared" si="1"/>
        <v>1096241.57</v>
      </c>
      <c r="BB8" s="319">
        <f t="shared" si="1"/>
        <v>1092186.4099999999</v>
      </c>
      <c r="BC8" s="319">
        <f t="shared" si="1"/>
        <v>1083804.3799999999</v>
      </c>
      <c r="BD8" s="319">
        <f t="shared" si="1"/>
        <v>1094423.3999999999</v>
      </c>
      <c r="BE8" s="295">
        <f t="shared" si="5"/>
        <v>12936457.520000001</v>
      </c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</row>
    <row r="9" spans="1:90" x14ac:dyDescent="0.3">
      <c r="A9" s="313" t="s">
        <v>407</v>
      </c>
      <c r="B9" s="304">
        <v>9.9400000000000002E-2</v>
      </c>
      <c r="C9" s="304">
        <v>0.10060000000000001</v>
      </c>
      <c r="D9" s="304">
        <v>0.10060000000000001</v>
      </c>
      <c r="E9" s="295">
        <v>41045494.530000001</v>
      </c>
      <c r="F9" s="295">
        <v>41045494.530000001</v>
      </c>
      <c r="G9" s="295">
        <v>41045494.530000001</v>
      </c>
      <c r="H9" s="295">
        <v>41045494.530000001</v>
      </c>
      <c r="I9" s="295">
        <v>41045494.530000001</v>
      </c>
      <c r="J9" s="295">
        <v>41045494.530000001</v>
      </c>
      <c r="K9" s="295">
        <v>41045494.530000001</v>
      </c>
      <c r="L9" s="295">
        <v>41045494.530000001</v>
      </c>
      <c r="M9" s="295">
        <v>41045494.530000001</v>
      </c>
      <c r="N9" s="295">
        <v>41111294.484999999</v>
      </c>
      <c r="O9" s="295">
        <v>41177094.439999998</v>
      </c>
      <c r="P9" s="295">
        <v>41177094.439999998</v>
      </c>
      <c r="Q9" s="295">
        <f t="shared" si="2"/>
        <v>492874934.13499999</v>
      </c>
      <c r="R9" s="295">
        <v>41177094.439999998</v>
      </c>
      <c r="S9" s="295">
        <v>48737623.794999994</v>
      </c>
      <c r="T9" s="295">
        <v>56298153.149999991</v>
      </c>
      <c r="U9" s="295">
        <v>56298153.149999991</v>
      </c>
      <c r="V9" s="295">
        <v>56368153.149999991</v>
      </c>
      <c r="W9" s="295">
        <v>56522153.149999991</v>
      </c>
      <c r="X9" s="295">
        <v>56606153.149999991</v>
      </c>
      <c r="Y9" s="295">
        <v>56606153.149999991</v>
      </c>
      <c r="Z9" s="295">
        <v>56728653.149999991</v>
      </c>
      <c r="AA9" s="295">
        <v>56868653.149999991</v>
      </c>
      <c r="AB9" s="295">
        <v>56886153.149999991</v>
      </c>
      <c r="AC9" s="295">
        <v>56886153.144999988</v>
      </c>
      <c r="AD9" s="295">
        <f t="shared" si="3"/>
        <v>655983249.72999978</v>
      </c>
      <c r="AE9" s="295"/>
      <c r="AF9" s="319">
        <v>339993.51</v>
      </c>
      <c r="AG9" s="319">
        <v>339993.51</v>
      </c>
      <c r="AH9" s="319">
        <v>339993.51</v>
      </c>
      <c r="AI9" s="319">
        <v>339993.51</v>
      </c>
      <c r="AJ9" s="319">
        <v>339993.51</v>
      </c>
      <c r="AK9" s="319">
        <v>339993.51</v>
      </c>
      <c r="AL9" s="319">
        <f t="shared" si="0"/>
        <v>339993.51</v>
      </c>
      <c r="AM9" s="319">
        <f t="shared" si="0"/>
        <v>339993.51</v>
      </c>
      <c r="AN9" s="319">
        <f t="shared" si="0"/>
        <v>339993.51</v>
      </c>
      <c r="AO9" s="319">
        <f t="shared" si="0"/>
        <v>340538.56</v>
      </c>
      <c r="AP9" s="319">
        <f t="shared" si="0"/>
        <v>341083.6</v>
      </c>
      <c r="AQ9" s="319">
        <f t="shared" si="0"/>
        <v>341083.6</v>
      </c>
      <c r="AR9" s="295">
        <f t="shared" si="4"/>
        <v>4082647.35</v>
      </c>
      <c r="AS9" s="319">
        <f t="shared" si="1"/>
        <v>345201.31</v>
      </c>
      <c r="AT9" s="319">
        <f t="shared" si="1"/>
        <v>408583.75</v>
      </c>
      <c r="AU9" s="319">
        <f t="shared" si="1"/>
        <v>471966.18</v>
      </c>
      <c r="AV9" s="319">
        <f t="shared" si="1"/>
        <v>471966.18</v>
      </c>
      <c r="AW9" s="319">
        <f t="shared" si="1"/>
        <v>472553.02</v>
      </c>
      <c r="AX9" s="319">
        <f t="shared" si="1"/>
        <v>473844.05</v>
      </c>
      <c r="AY9" s="319">
        <f t="shared" si="1"/>
        <v>474548.25</v>
      </c>
      <c r="AZ9" s="319">
        <f t="shared" si="1"/>
        <v>474548.25</v>
      </c>
      <c r="BA9" s="319">
        <f t="shared" si="1"/>
        <v>475575.21</v>
      </c>
      <c r="BB9" s="319">
        <f t="shared" si="1"/>
        <v>476748.88</v>
      </c>
      <c r="BC9" s="319">
        <f t="shared" si="1"/>
        <v>476895.58</v>
      </c>
      <c r="BD9" s="319">
        <f t="shared" si="1"/>
        <v>476895.58</v>
      </c>
      <c r="BE9" s="295">
        <f t="shared" si="5"/>
        <v>5499326.2400000002</v>
      </c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</row>
    <row r="10" spans="1:90" x14ac:dyDescent="0.3">
      <c r="A10" s="313" t="s">
        <v>408</v>
      </c>
      <c r="B10" s="304">
        <v>0</v>
      </c>
      <c r="C10" s="304">
        <v>0</v>
      </c>
      <c r="D10" s="304">
        <v>0</v>
      </c>
      <c r="E10" s="295">
        <v>823156.57</v>
      </c>
      <c r="F10" s="295">
        <v>823156.57</v>
      </c>
      <c r="G10" s="295">
        <v>823156.57</v>
      </c>
      <c r="H10" s="295">
        <v>823156.57</v>
      </c>
      <c r="I10" s="295">
        <v>823156.57</v>
      </c>
      <c r="J10" s="295">
        <v>823156.57</v>
      </c>
      <c r="K10" s="295">
        <v>823156.57</v>
      </c>
      <c r="L10" s="295">
        <v>823156.57</v>
      </c>
      <c r="M10" s="295">
        <v>823156.57</v>
      </c>
      <c r="N10" s="295">
        <v>823156.57</v>
      </c>
      <c r="O10" s="295">
        <v>823156.57</v>
      </c>
      <c r="P10" s="295">
        <v>823156.57</v>
      </c>
      <c r="Q10" s="295">
        <f t="shared" si="2"/>
        <v>9877878.8400000017</v>
      </c>
      <c r="R10" s="295">
        <v>823156.57</v>
      </c>
      <c r="S10" s="295">
        <v>823156.57</v>
      </c>
      <c r="T10" s="295">
        <v>823156.57</v>
      </c>
      <c r="U10" s="295">
        <v>823156.57</v>
      </c>
      <c r="V10" s="295">
        <v>823156.57</v>
      </c>
      <c r="W10" s="295">
        <v>823156.57</v>
      </c>
      <c r="X10" s="295">
        <v>823156.57</v>
      </c>
      <c r="Y10" s="295">
        <v>823156.57</v>
      </c>
      <c r="Z10" s="295">
        <v>823156.57</v>
      </c>
      <c r="AA10" s="295">
        <v>823156.57</v>
      </c>
      <c r="AB10" s="295">
        <v>823156.57</v>
      </c>
      <c r="AC10" s="295">
        <v>823156.57</v>
      </c>
      <c r="AD10" s="295">
        <f t="shared" si="3"/>
        <v>9877878.8400000017</v>
      </c>
      <c r="AE10" s="295"/>
      <c r="AF10" s="319">
        <v>0</v>
      </c>
      <c r="AG10" s="319">
        <v>0</v>
      </c>
      <c r="AH10" s="319">
        <v>0</v>
      </c>
      <c r="AI10" s="319">
        <v>0</v>
      </c>
      <c r="AJ10" s="319">
        <v>0</v>
      </c>
      <c r="AK10" s="319">
        <v>0</v>
      </c>
      <c r="AL10" s="319">
        <f t="shared" si="0"/>
        <v>0</v>
      </c>
      <c r="AM10" s="319">
        <f t="shared" si="0"/>
        <v>0</v>
      </c>
      <c r="AN10" s="319">
        <f t="shared" si="0"/>
        <v>0</v>
      </c>
      <c r="AO10" s="319">
        <f t="shared" si="0"/>
        <v>0</v>
      </c>
      <c r="AP10" s="319">
        <f t="shared" si="0"/>
        <v>0</v>
      </c>
      <c r="AQ10" s="319">
        <f t="shared" si="0"/>
        <v>0</v>
      </c>
      <c r="AR10" s="295">
        <f t="shared" si="4"/>
        <v>0</v>
      </c>
      <c r="AS10" s="319">
        <f t="shared" si="1"/>
        <v>0</v>
      </c>
      <c r="AT10" s="319">
        <f t="shared" si="1"/>
        <v>0</v>
      </c>
      <c r="AU10" s="319">
        <f t="shared" si="1"/>
        <v>0</v>
      </c>
      <c r="AV10" s="319">
        <f t="shared" si="1"/>
        <v>0</v>
      </c>
      <c r="AW10" s="319">
        <f t="shared" si="1"/>
        <v>0</v>
      </c>
      <c r="AX10" s="319">
        <f t="shared" si="1"/>
        <v>0</v>
      </c>
      <c r="AY10" s="319">
        <f t="shared" si="1"/>
        <v>0</v>
      </c>
      <c r="AZ10" s="319">
        <f t="shared" si="1"/>
        <v>0</v>
      </c>
      <c r="BA10" s="319">
        <f t="shared" si="1"/>
        <v>0</v>
      </c>
      <c r="BB10" s="319">
        <f t="shared" si="1"/>
        <v>0</v>
      </c>
      <c r="BC10" s="319">
        <f t="shared" si="1"/>
        <v>0</v>
      </c>
      <c r="BD10" s="319">
        <f t="shared" si="1"/>
        <v>0</v>
      </c>
      <c r="BE10" s="295">
        <f t="shared" si="5"/>
        <v>0</v>
      </c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</row>
    <row r="11" spans="1:90" x14ac:dyDescent="0.3">
      <c r="A11" s="313" t="s">
        <v>409</v>
      </c>
      <c r="B11" s="304">
        <v>0</v>
      </c>
      <c r="C11" s="304">
        <v>0</v>
      </c>
      <c r="D11" s="304">
        <v>0</v>
      </c>
      <c r="E11" s="295">
        <v>74827.839999999997</v>
      </c>
      <c r="F11" s="295">
        <v>74827.839999999997</v>
      </c>
      <c r="G11" s="295">
        <v>74827.839999999997</v>
      </c>
      <c r="H11" s="295">
        <v>74827.839999999997</v>
      </c>
      <c r="I11" s="295">
        <v>74827.839999999997</v>
      </c>
      <c r="J11" s="295">
        <v>74827.839999999997</v>
      </c>
      <c r="K11" s="295">
        <v>74827.839999999997</v>
      </c>
      <c r="L11" s="295">
        <v>74827.839999999997</v>
      </c>
      <c r="M11" s="295">
        <v>74827.839999999997</v>
      </c>
      <c r="N11" s="295">
        <v>74827.839999999997</v>
      </c>
      <c r="O11" s="295">
        <v>74827.839999999997</v>
      </c>
      <c r="P11" s="295">
        <v>74827.839999999997</v>
      </c>
      <c r="Q11" s="295">
        <f t="shared" si="2"/>
        <v>897934.07999999973</v>
      </c>
      <c r="R11" s="295">
        <v>74827.839999999997</v>
      </c>
      <c r="S11" s="295">
        <v>74827.839999999997</v>
      </c>
      <c r="T11" s="295">
        <v>74827.839999999997</v>
      </c>
      <c r="U11" s="295">
        <v>74827.839999999997</v>
      </c>
      <c r="V11" s="295">
        <v>74827.839999999997</v>
      </c>
      <c r="W11" s="295">
        <v>74827.839999999997</v>
      </c>
      <c r="X11" s="295">
        <v>74827.839999999997</v>
      </c>
      <c r="Y11" s="295">
        <v>74827.839999999997</v>
      </c>
      <c r="Z11" s="295">
        <v>74827.839999999997</v>
      </c>
      <c r="AA11" s="295">
        <v>74827.839999999997</v>
      </c>
      <c r="AB11" s="295">
        <v>74827.839999999997</v>
      </c>
      <c r="AC11" s="295">
        <v>74827.839999999997</v>
      </c>
      <c r="AD11" s="295">
        <f t="shared" si="3"/>
        <v>897934.07999999973</v>
      </c>
      <c r="AE11" s="295"/>
      <c r="AF11" s="319">
        <v>0</v>
      </c>
      <c r="AG11" s="319">
        <v>0</v>
      </c>
      <c r="AH11" s="319">
        <v>0</v>
      </c>
      <c r="AI11" s="319">
        <v>0</v>
      </c>
      <c r="AJ11" s="319">
        <v>0</v>
      </c>
      <c r="AK11" s="319">
        <v>0</v>
      </c>
      <c r="AL11" s="319">
        <f t="shared" si="0"/>
        <v>0</v>
      </c>
      <c r="AM11" s="319">
        <f t="shared" si="0"/>
        <v>0</v>
      </c>
      <c r="AN11" s="319">
        <f t="shared" si="0"/>
        <v>0</v>
      </c>
      <c r="AO11" s="319">
        <f t="shared" si="0"/>
        <v>0</v>
      </c>
      <c r="AP11" s="319">
        <f t="shared" si="0"/>
        <v>0</v>
      </c>
      <c r="AQ11" s="319">
        <f t="shared" si="0"/>
        <v>0</v>
      </c>
      <c r="AR11" s="295">
        <f t="shared" si="4"/>
        <v>0</v>
      </c>
      <c r="AS11" s="319">
        <f t="shared" si="1"/>
        <v>0</v>
      </c>
      <c r="AT11" s="319">
        <f t="shared" si="1"/>
        <v>0</v>
      </c>
      <c r="AU11" s="319">
        <f t="shared" si="1"/>
        <v>0</v>
      </c>
      <c r="AV11" s="319">
        <f t="shared" si="1"/>
        <v>0</v>
      </c>
      <c r="AW11" s="319">
        <f t="shared" si="1"/>
        <v>0</v>
      </c>
      <c r="AX11" s="319">
        <f t="shared" si="1"/>
        <v>0</v>
      </c>
      <c r="AY11" s="319">
        <f t="shared" si="1"/>
        <v>0</v>
      </c>
      <c r="AZ11" s="319">
        <f t="shared" si="1"/>
        <v>0</v>
      </c>
      <c r="BA11" s="319">
        <f t="shared" si="1"/>
        <v>0</v>
      </c>
      <c r="BB11" s="319">
        <f t="shared" si="1"/>
        <v>0</v>
      </c>
      <c r="BC11" s="319">
        <f t="shared" si="1"/>
        <v>0</v>
      </c>
      <c r="BD11" s="319">
        <f t="shared" si="1"/>
        <v>0</v>
      </c>
      <c r="BE11" s="295">
        <f t="shared" si="5"/>
        <v>0</v>
      </c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</row>
    <row r="12" spans="1:90" x14ac:dyDescent="0.3">
      <c r="A12" s="313" t="s">
        <v>410</v>
      </c>
      <c r="B12" s="304">
        <v>0</v>
      </c>
      <c r="C12" s="304">
        <v>0</v>
      </c>
      <c r="D12" s="304">
        <v>0</v>
      </c>
      <c r="E12" s="295">
        <v>1672686.29</v>
      </c>
      <c r="F12" s="295">
        <v>1672686.29</v>
      </c>
      <c r="G12" s="295">
        <v>1672686.29</v>
      </c>
      <c r="H12" s="295">
        <v>1539841.87</v>
      </c>
      <c r="I12" s="295">
        <v>1406997.45</v>
      </c>
      <c r="J12" s="295">
        <v>1406997.45</v>
      </c>
      <c r="K12" s="295">
        <v>1406997.45</v>
      </c>
      <c r="L12" s="295">
        <v>1406997.45</v>
      </c>
      <c r="M12" s="295">
        <v>1406997.45</v>
      </c>
      <c r="N12" s="295">
        <v>1406997.45</v>
      </c>
      <c r="O12" s="295">
        <v>1406997.45</v>
      </c>
      <c r="P12" s="295">
        <v>1406997.45</v>
      </c>
      <c r="Q12" s="295">
        <f t="shared" si="2"/>
        <v>17813880.339999996</v>
      </c>
      <c r="R12" s="295">
        <v>1406997.45</v>
      </c>
      <c r="S12" s="295">
        <v>1406997.45</v>
      </c>
      <c r="T12" s="295">
        <v>1406997.45</v>
      </c>
      <c r="U12" s="295">
        <v>1406997.45</v>
      </c>
      <c r="V12" s="295">
        <v>1406997.45</v>
      </c>
      <c r="W12" s="295">
        <v>1406997.45</v>
      </c>
      <c r="X12" s="295">
        <v>1406997.45</v>
      </c>
      <c r="Y12" s="295">
        <v>1406997.45</v>
      </c>
      <c r="Z12" s="295">
        <v>1406997.45</v>
      </c>
      <c r="AA12" s="295">
        <v>1406997.45</v>
      </c>
      <c r="AB12" s="295">
        <v>1406997.45</v>
      </c>
      <c r="AC12" s="295">
        <v>1406997.45</v>
      </c>
      <c r="AD12" s="295">
        <f t="shared" si="3"/>
        <v>16883969.399999995</v>
      </c>
      <c r="AE12" s="295"/>
      <c r="AF12" s="319">
        <v>0</v>
      </c>
      <c r="AG12" s="319">
        <v>0</v>
      </c>
      <c r="AH12" s="319">
        <v>0</v>
      </c>
      <c r="AI12" s="319">
        <v>0</v>
      </c>
      <c r="AJ12" s="319">
        <v>0</v>
      </c>
      <c r="AK12" s="319">
        <v>0</v>
      </c>
      <c r="AL12" s="319">
        <f t="shared" si="0"/>
        <v>0</v>
      </c>
      <c r="AM12" s="319">
        <f t="shared" si="0"/>
        <v>0</v>
      </c>
      <c r="AN12" s="319">
        <f t="shared" si="0"/>
        <v>0</v>
      </c>
      <c r="AO12" s="319">
        <f t="shared" si="0"/>
        <v>0</v>
      </c>
      <c r="AP12" s="319">
        <f t="shared" si="0"/>
        <v>0</v>
      </c>
      <c r="AQ12" s="319">
        <f t="shared" si="0"/>
        <v>0</v>
      </c>
      <c r="AR12" s="295">
        <f t="shared" si="4"/>
        <v>0</v>
      </c>
      <c r="AS12" s="319">
        <f t="shared" si="1"/>
        <v>0</v>
      </c>
      <c r="AT12" s="319">
        <f t="shared" si="1"/>
        <v>0</v>
      </c>
      <c r="AU12" s="319">
        <f t="shared" si="1"/>
        <v>0</v>
      </c>
      <c r="AV12" s="319">
        <f t="shared" si="1"/>
        <v>0</v>
      </c>
      <c r="AW12" s="319">
        <f t="shared" si="1"/>
        <v>0</v>
      </c>
      <c r="AX12" s="319">
        <f t="shared" si="1"/>
        <v>0</v>
      </c>
      <c r="AY12" s="319">
        <f t="shared" si="1"/>
        <v>0</v>
      </c>
      <c r="AZ12" s="319">
        <f t="shared" si="1"/>
        <v>0</v>
      </c>
      <c r="BA12" s="319">
        <f t="shared" si="1"/>
        <v>0</v>
      </c>
      <c r="BB12" s="319">
        <f t="shared" si="1"/>
        <v>0</v>
      </c>
      <c r="BC12" s="319">
        <f t="shared" si="1"/>
        <v>0</v>
      </c>
      <c r="BD12" s="319">
        <f t="shared" si="1"/>
        <v>0</v>
      </c>
      <c r="BE12" s="295">
        <f t="shared" si="5"/>
        <v>0</v>
      </c>
      <c r="BF12" s="319">
        <f>BE12</f>
        <v>0</v>
      </c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</row>
    <row r="13" spans="1:90" x14ac:dyDescent="0.3">
      <c r="A13" s="313" t="s">
        <v>411</v>
      </c>
      <c r="B13" s="304">
        <v>0</v>
      </c>
      <c r="C13" s="304">
        <v>0</v>
      </c>
      <c r="D13" s="304">
        <v>0</v>
      </c>
      <c r="E13" s="295">
        <v>9842883.5</v>
      </c>
      <c r="F13" s="295">
        <v>9842883.5</v>
      </c>
      <c r="G13" s="295">
        <v>9842883.5</v>
      </c>
      <c r="H13" s="295">
        <v>9842883.5</v>
      </c>
      <c r="I13" s="295">
        <v>9842883.5</v>
      </c>
      <c r="J13" s="295">
        <v>9842883.5</v>
      </c>
      <c r="K13" s="295">
        <v>9842883.5</v>
      </c>
      <c r="L13" s="295">
        <v>9842883.5</v>
      </c>
      <c r="M13" s="295">
        <v>10080383.5</v>
      </c>
      <c r="N13" s="295">
        <v>10317883.5</v>
      </c>
      <c r="O13" s="295">
        <v>10317883.5</v>
      </c>
      <c r="P13" s="295">
        <v>10317883.5</v>
      </c>
      <c r="Q13" s="295">
        <f t="shared" si="2"/>
        <v>119777102</v>
      </c>
      <c r="R13" s="295">
        <v>10317883.5</v>
      </c>
      <c r="S13" s="295">
        <v>10317883.5</v>
      </c>
      <c r="T13" s="295">
        <v>10317883.5</v>
      </c>
      <c r="U13" s="295">
        <v>10317883.5</v>
      </c>
      <c r="V13" s="295">
        <v>10317883.5</v>
      </c>
      <c r="W13" s="295">
        <v>10317883.5</v>
      </c>
      <c r="X13" s="295">
        <v>10317883.5</v>
      </c>
      <c r="Y13" s="295">
        <v>10317883.5</v>
      </c>
      <c r="Z13" s="295">
        <v>10317883.5</v>
      </c>
      <c r="AA13" s="295">
        <v>10317883.5</v>
      </c>
      <c r="AB13" s="295">
        <v>10317883.5</v>
      </c>
      <c r="AC13" s="295">
        <v>10317883.5</v>
      </c>
      <c r="AD13" s="295">
        <f t="shared" si="3"/>
        <v>123814602</v>
      </c>
      <c r="AE13" s="295"/>
      <c r="AF13" s="319">
        <v>0</v>
      </c>
      <c r="AG13" s="319">
        <v>0</v>
      </c>
      <c r="AH13" s="319">
        <v>0</v>
      </c>
      <c r="AI13" s="319">
        <v>0</v>
      </c>
      <c r="AJ13" s="319">
        <v>0</v>
      </c>
      <c r="AK13" s="319">
        <v>0</v>
      </c>
      <c r="AL13" s="319">
        <f t="shared" si="0"/>
        <v>0</v>
      </c>
      <c r="AM13" s="319">
        <f t="shared" si="0"/>
        <v>0</v>
      </c>
      <c r="AN13" s="319">
        <f t="shared" si="0"/>
        <v>0</v>
      </c>
      <c r="AO13" s="319">
        <f t="shared" si="0"/>
        <v>0</v>
      </c>
      <c r="AP13" s="319">
        <f t="shared" si="0"/>
        <v>0</v>
      </c>
      <c r="AQ13" s="319">
        <f t="shared" si="0"/>
        <v>0</v>
      </c>
      <c r="AR13" s="295">
        <f t="shared" si="4"/>
        <v>0</v>
      </c>
      <c r="AS13" s="319">
        <f t="shared" si="1"/>
        <v>0</v>
      </c>
      <c r="AT13" s="319">
        <f t="shared" si="1"/>
        <v>0</v>
      </c>
      <c r="AU13" s="319">
        <f t="shared" si="1"/>
        <v>0</v>
      </c>
      <c r="AV13" s="319">
        <f t="shared" si="1"/>
        <v>0</v>
      </c>
      <c r="AW13" s="319">
        <f t="shared" si="1"/>
        <v>0</v>
      </c>
      <c r="AX13" s="319">
        <f t="shared" si="1"/>
        <v>0</v>
      </c>
      <c r="AY13" s="319">
        <f t="shared" si="1"/>
        <v>0</v>
      </c>
      <c r="AZ13" s="319">
        <f t="shared" si="1"/>
        <v>0</v>
      </c>
      <c r="BA13" s="319">
        <f t="shared" si="1"/>
        <v>0</v>
      </c>
      <c r="BB13" s="319">
        <f t="shared" si="1"/>
        <v>0</v>
      </c>
      <c r="BC13" s="319">
        <f t="shared" si="1"/>
        <v>0</v>
      </c>
      <c r="BD13" s="319">
        <f t="shared" si="1"/>
        <v>0</v>
      </c>
      <c r="BE13" s="295">
        <f t="shared" si="5"/>
        <v>0</v>
      </c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</row>
    <row r="14" spans="1:90" x14ac:dyDescent="0.3">
      <c r="A14" s="313" t="s">
        <v>412</v>
      </c>
      <c r="B14" s="304">
        <v>0</v>
      </c>
      <c r="C14" s="304">
        <v>0</v>
      </c>
      <c r="D14" s="304">
        <v>0</v>
      </c>
      <c r="E14" s="295">
        <v>10406297.27</v>
      </c>
      <c r="F14" s="295">
        <v>10406297.27</v>
      </c>
      <c r="G14" s="295">
        <v>10406297.27</v>
      </c>
      <c r="H14" s="295">
        <v>10406297.27</v>
      </c>
      <c r="I14" s="295">
        <v>10406297.27</v>
      </c>
      <c r="J14" s="295">
        <v>10406297.27</v>
      </c>
      <c r="K14" s="295">
        <v>10406297.27</v>
      </c>
      <c r="L14" s="295">
        <v>10406297.27</v>
      </c>
      <c r="M14" s="295">
        <v>10406297.27</v>
      </c>
      <c r="N14" s="295">
        <v>10406297.27</v>
      </c>
      <c r="O14" s="295">
        <v>10406297.27</v>
      </c>
      <c r="P14" s="295">
        <v>10406297.27</v>
      </c>
      <c r="Q14" s="295">
        <f t="shared" si="2"/>
        <v>124875567.23999996</v>
      </c>
      <c r="R14" s="295">
        <v>10406297.27</v>
      </c>
      <c r="S14" s="295">
        <v>10406297.27</v>
      </c>
      <c r="T14" s="295">
        <v>10406297.27</v>
      </c>
      <c r="U14" s="295">
        <v>10406297.27</v>
      </c>
      <c r="V14" s="295">
        <v>10406297.27</v>
      </c>
      <c r="W14" s="295">
        <v>10406297.27</v>
      </c>
      <c r="X14" s="295">
        <v>10406297.27</v>
      </c>
      <c r="Y14" s="295">
        <v>10406297.27</v>
      </c>
      <c r="Z14" s="295">
        <v>10406297.27</v>
      </c>
      <c r="AA14" s="295">
        <v>10406297.27</v>
      </c>
      <c r="AB14" s="295">
        <v>10406297.27</v>
      </c>
      <c r="AC14" s="295">
        <v>10406297.27</v>
      </c>
      <c r="AD14" s="295">
        <f t="shared" si="3"/>
        <v>124875567.23999996</v>
      </c>
      <c r="AE14" s="295"/>
      <c r="AF14" s="319">
        <v>0</v>
      </c>
      <c r="AG14" s="319">
        <v>0</v>
      </c>
      <c r="AH14" s="319">
        <v>0</v>
      </c>
      <c r="AI14" s="319">
        <v>0</v>
      </c>
      <c r="AJ14" s="319">
        <v>0</v>
      </c>
      <c r="AK14" s="319">
        <v>0</v>
      </c>
      <c r="AL14" s="319">
        <f t="shared" si="0"/>
        <v>0</v>
      </c>
      <c r="AM14" s="319">
        <f t="shared" si="0"/>
        <v>0</v>
      </c>
      <c r="AN14" s="319">
        <f t="shared" si="0"/>
        <v>0</v>
      </c>
      <c r="AO14" s="319">
        <f t="shared" si="0"/>
        <v>0</v>
      </c>
      <c r="AP14" s="319">
        <f t="shared" si="0"/>
        <v>0</v>
      </c>
      <c r="AQ14" s="319">
        <f t="shared" si="0"/>
        <v>0</v>
      </c>
      <c r="AR14" s="295">
        <f t="shared" si="4"/>
        <v>0</v>
      </c>
      <c r="AS14" s="319">
        <f t="shared" si="1"/>
        <v>0</v>
      </c>
      <c r="AT14" s="319">
        <f t="shared" si="1"/>
        <v>0</v>
      </c>
      <c r="AU14" s="319">
        <f t="shared" si="1"/>
        <v>0</v>
      </c>
      <c r="AV14" s="319">
        <f t="shared" si="1"/>
        <v>0</v>
      </c>
      <c r="AW14" s="319">
        <f t="shared" si="1"/>
        <v>0</v>
      </c>
      <c r="AX14" s="319">
        <f t="shared" si="1"/>
        <v>0</v>
      </c>
      <c r="AY14" s="319">
        <f t="shared" si="1"/>
        <v>0</v>
      </c>
      <c r="AZ14" s="319">
        <f t="shared" si="1"/>
        <v>0</v>
      </c>
      <c r="BA14" s="319">
        <f t="shared" si="1"/>
        <v>0</v>
      </c>
      <c r="BB14" s="319">
        <f t="shared" si="1"/>
        <v>0</v>
      </c>
      <c r="BC14" s="319">
        <f t="shared" si="1"/>
        <v>0</v>
      </c>
      <c r="BD14" s="319">
        <f t="shared" si="1"/>
        <v>0</v>
      </c>
      <c r="BE14" s="295">
        <f t="shared" si="5"/>
        <v>0</v>
      </c>
      <c r="BF14" s="319">
        <f>BE14</f>
        <v>0</v>
      </c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</row>
    <row r="15" spans="1:90" x14ac:dyDescent="0.3">
      <c r="A15" s="313" t="s">
        <v>413</v>
      </c>
      <c r="B15" s="304">
        <v>0</v>
      </c>
      <c r="C15" s="304">
        <v>0</v>
      </c>
      <c r="D15" s="304">
        <v>0</v>
      </c>
      <c r="E15" s="295">
        <v>30764.37</v>
      </c>
      <c r="F15" s="295">
        <v>30764.37</v>
      </c>
      <c r="G15" s="295">
        <v>30764.37</v>
      </c>
      <c r="H15" s="295">
        <v>30764.37</v>
      </c>
      <c r="I15" s="295">
        <v>30764.37</v>
      </c>
      <c r="J15" s="295">
        <v>30764.37</v>
      </c>
      <c r="K15" s="295">
        <v>30764.37</v>
      </c>
      <c r="L15" s="295">
        <v>30764.37</v>
      </c>
      <c r="M15" s="295">
        <v>30764.37</v>
      </c>
      <c r="N15" s="295">
        <v>30764.37</v>
      </c>
      <c r="O15" s="295">
        <v>30764.37</v>
      </c>
      <c r="P15" s="295">
        <v>30764.37</v>
      </c>
      <c r="Q15" s="295">
        <f t="shared" si="2"/>
        <v>369172.44</v>
      </c>
      <c r="R15" s="295">
        <v>30764.37</v>
      </c>
      <c r="S15" s="295">
        <v>30764.37</v>
      </c>
      <c r="T15" s="295">
        <v>30764.37</v>
      </c>
      <c r="U15" s="295">
        <v>30764.37</v>
      </c>
      <c r="V15" s="295">
        <v>30764.37</v>
      </c>
      <c r="W15" s="295">
        <v>30764.37</v>
      </c>
      <c r="X15" s="295">
        <v>30764.37</v>
      </c>
      <c r="Y15" s="295">
        <v>30764.37</v>
      </c>
      <c r="Z15" s="295">
        <v>30764.37</v>
      </c>
      <c r="AA15" s="295">
        <v>30764.37</v>
      </c>
      <c r="AB15" s="295">
        <v>30764.37</v>
      </c>
      <c r="AC15" s="295">
        <v>30764.37</v>
      </c>
      <c r="AD15" s="295">
        <f t="shared" si="3"/>
        <v>369172.44</v>
      </c>
      <c r="AE15" s="295"/>
      <c r="AF15" s="319">
        <v>0</v>
      </c>
      <c r="AG15" s="319">
        <v>0</v>
      </c>
      <c r="AH15" s="319">
        <v>0</v>
      </c>
      <c r="AI15" s="319">
        <v>0</v>
      </c>
      <c r="AJ15" s="319">
        <v>0</v>
      </c>
      <c r="AK15" s="319">
        <v>0</v>
      </c>
      <c r="AL15" s="319">
        <f t="shared" si="0"/>
        <v>0</v>
      </c>
      <c r="AM15" s="319">
        <f t="shared" si="0"/>
        <v>0</v>
      </c>
      <c r="AN15" s="319">
        <f t="shared" si="0"/>
        <v>0</v>
      </c>
      <c r="AO15" s="319">
        <f t="shared" si="0"/>
        <v>0</v>
      </c>
      <c r="AP15" s="319">
        <f t="shared" si="0"/>
        <v>0</v>
      </c>
      <c r="AQ15" s="319">
        <f t="shared" si="0"/>
        <v>0</v>
      </c>
      <c r="AR15" s="295">
        <f t="shared" si="4"/>
        <v>0</v>
      </c>
      <c r="AS15" s="319">
        <f t="shared" si="1"/>
        <v>0</v>
      </c>
      <c r="AT15" s="319">
        <f t="shared" si="1"/>
        <v>0</v>
      </c>
      <c r="AU15" s="319">
        <f t="shared" si="1"/>
        <v>0</v>
      </c>
      <c r="AV15" s="319">
        <f t="shared" si="1"/>
        <v>0</v>
      </c>
      <c r="AW15" s="319">
        <f t="shared" si="1"/>
        <v>0</v>
      </c>
      <c r="AX15" s="319">
        <f t="shared" si="1"/>
        <v>0</v>
      </c>
      <c r="AY15" s="319">
        <f t="shared" si="1"/>
        <v>0</v>
      </c>
      <c r="AZ15" s="319">
        <f t="shared" si="1"/>
        <v>0</v>
      </c>
      <c r="BA15" s="319">
        <f t="shared" si="1"/>
        <v>0</v>
      </c>
      <c r="BB15" s="319">
        <f t="shared" si="1"/>
        <v>0</v>
      </c>
      <c r="BC15" s="319">
        <f t="shared" si="1"/>
        <v>0</v>
      </c>
      <c r="BD15" s="319">
        <f t="shared" si="1"/>
        <v>0</v>
      </c>
      <c r="BE15" s="295">
        <f t="shared" si="5"/>
        <v>0</v>
      </c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</row>
    <row r="16" spans="1:90" x14ac:dyDescent="0.3">
      <c r="A16" s="313" t="s">
        <v>414</v>
      </c>
      <c r="B16" s="304">
        <v>0</v>
      </c>
      <c r="C16" s="304">
        <v>0</v>
      </c>
      <c r="D16" s="304">
        <v>0</v>
      </c>
      <c r="E16" s="295">
        <v>38438.050000000003</v>
      </c>
      <c r="F16" s="295">
        <v>38438.050000000003</v>
      </c>
      <c r="G16" s="295">
        <v>38438.050000000003</v>
      </c>
      <c r="H16" s="295">
        <v>38438.050000000003</v>
      </c>
      <c r="I16" s="295">
        <v>38438.050000000003</v>
      </c>
      <c r="J16" s="295">
        <v>38438.050000000003</v>
      </c>
      <c r="K16" s="295">
        <v>38438.050000000003</v>
      </c>
      <c r="L16" s="295">
        <v>38438.050000000003</v>
      </c>
      <c r="M16" s="295">
        <v>38438.050000000003</v>
      </c>
      <c r="N16" s="295">
        <v>38438.050000000003</v>
      </c>
      <c r="O16" s="295">
        <v>38438.050000000003</v>
      </c>
      <c r="P16" s="295">
        <v>38438.050000000003</v>
      </c>
      <c r="Q16" s="295">
        <f t="shared" si="2"/>
        <v>461256.59999999992</v>
      </c>
      <c r="R16" s="295">
        <v>38438.050000000003</v>
      </c>
      <c r="S16" s="295">
        <v>38438.050000000003</v>
      </c>
      <c r="T16" s="295">
        <v>38438.050000000003</v>
      </c>
      <c r="U16" s="295">
        <v>38438.050000000003</v>
      </c>
      <c r="V16" s="295">
        <v>38438.050000000003</v>
      </c>
      <c r="W16" s="295">
        <v>38438.050000000003</v>
      </c>
      <c r="X16" s="295">
        <v>38438.050000000003</v>
      </c>
      <c r="Y16" s="295">
        <v>38438.050000000003</v>
      </c>
      <c r="Z16" s="295">
        <v>38438.050000000003</v>
      </c>
      <c r="AA16" s="295">
        <v>38438.050000000003</v>
      </c>
      <c r="AB16" s="295">
        <v>38438.050000000003</v>
      </c>
      <c r="AC16" s="295">
        <v>38438.050000000003</v>
      </c>
      <c r="AD16" s="295">
        <f t="shared" si="3"/>
        <v>461256.59999999992</v>
      </c>
      <c r="AE16" s="295"/>
      <c r="AF16" s="319">
        <v>0</v>
      </c>
      <c r="AG16" s="319">
        <v>0</v>
      </c>
      <c r="AH16" s="319">
        <v>0</v>
      </c>
      <c r="AI16" s="319">
        <v>0</v>
      </c>
      <c r="AJ16" s="319">
        <v>0</v>
      </c>
      <c r="AK16" s="319">
        <v>0</v>
      </c>
      <c r="AL16" s="319">
        <f t="shared" si="0"/>
        <v>0</v>
      </c>
      <c r="AM16" s="319">
        <f t="shared" si="0"/>
        <v>0</v>
      </c>
      <c r="AN16" s="319">
        <f t="shared" si="0"/>
        <v>0</v>
      </c>
      <c r="AO16" s="319">
        <f t="shared" si="0"/>
        <v>0</v>
      </c>
      <c r="AP16" s="319">
        <f t="shared" si="0"/>
        <v>0</v>
      </c>
      <c r="AQ16" s="319">
        <f t="shared" si="0"/>
        <v>0</v>
      </c>
      <c r="AR16" s="295">
        <f t="shared" si="4"/>
        <v>0</v>
      </c>
      <c r="AS16" s="319">
        <f t="shared" si="1"/>
        <v>0</v>
      </c>
      <c r="AT16" s="319">
        <f t="shared" si="1"/>
        <v>0</v>
      </c>
      <c r="AU16" s="319">
        <f t="shared" si="1"/>
        <v>0</v>
      </c>
      <c r="AV16" s="319">
        <f t="shared" si="1"/>
        <v>0</v>
      </c>
      <c r="AW16" s="319">
        <f t="shared" si="1"/>
        <v>0</v>
      </c>
      <c r="AX16" s="319">
        <f t="shared" si="1"/>
        <v>0</v>
      </c>
      <c r="AY16" s="319">
        <f t="shared" si="1"/>
        <v>0</v>
      </c>
      <c r="AZ16" s="319">
        <f t="shared" si="1"/>
        <v>0</v>
      </c>
      <c r="BA16" s="319">
        <f t="shared" si="1"/>
        <v>0</v>
      </c>
      <c r="BB16" s="319">
        <f t="shared" si="1"/>
        <v>0</v>
      </c>
      <c r="BC16" s="319">
        <f t="shared" si="1"/>
        <v>0</v>
      </c>
      <c r="BD16" s="319">
        <f t="shared" si="1"/>
        <v>0</v>
      </c>
      <c r="BE16" s="295">
        <f t="shared" si="5"/>
        <v>0</v>
      </c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</row>
    <row r="17" spans="1:83" x14ac:dyDescent="0.3">
      <c r="A17" s="313" t="s">
        <v>415</v>
      </c>
      <c r="B17" s="304">
        <v>0</v>
      </c>
      <c r="C17" s="304">
        <v>0</v>
      </c>
      <c r="D17" s="304">
        <v>0</v>
      </c>
      <c r="E17" s="295">
        <v>9165.64</v>
      </c>
      <c r="F17" s="295">
        <v>9165.64</v>
      </c>
      <c r="G17" s="295">
        <v>9165.64</v>
      </c>
      <c r="H17" s="295">
        <v>9165.64</v>
      </c>
      <c r="I17" s="295">
        <v>9165.64</v>
      </c>
      <c r="J17" s="295">
        <v>9165.64</v>
      </c>
      <c r="K17" s="295">
        <v>9165.64</v>
      </c>
      <c r="L17" s="295">
        <v>9165.64</v>
      </c>
      <c r="M17" s="295">
        <v>9165.64</v>
      </c>
      <c r="N17" s="295">
        <v>9165.64</v>
      </c>
      <c r="O17" s="295">
        <v>9165.64</v>
      </c>
      <c r="P17" s="295">
        <v>9165.64</v>
      </c>
      <c r="Q17" s="295">
        <f t="shared" si="2"/>
        <v>109987.68</v>
      </c>
      <c r="R17" s="295">
        <v>9165.64</v>
      </c>
      <c r="S17" s="295">
        <v>9165.64</v>
      </c>
      <c r="T17" s="295">
        <v>9165.64</v>
      </c>
      <c r="U17" s="295">
        <v>9165.64</v>
      </c>
      <c r="V17" s="295">
        <v>9165.64</v>
      </c>
      <c r="W17" s="295">
        <v>9165.64</v>
      </c>
      <c r="X17" s="295">
        <v>9165.64</v>
      </c>
      <c r="Y17" s="295">
        <v>9165.64</v>
      </c>
      <c r="Z17" s="295">
        <v>9165.64</v>
      </c>
      <c r="AA17" s="295">
        <v>9165.64</v>
      </c>
      <c r="AB17" s="295">
        <v>9165.64</v>
      </c>
      <c r="AC17" s="295">
        <v>9165.64</v>
      </c>
      <c r="AD17" s="295">
        <f t="shared" si="3"/>
        <v>109987.68</v>
      </c>
      <c r="AE17" s="295"/>
      <c r="AF17" s="319">
        <v>0</v>
      </c>
      <c r="AG17" s="319">
        <v>0</v>
      </c>
      <c r="AH17" s="319">
        <v>0</v>
      </c>
      <c r="AI17" s="319">
        <v>0</v>
      </c>
      <c r="AJ17" s="319">
        <v>0</v>
      </c>
      <c r="AK17" s="319">
        <v>0</v>
      </c>
      <c r="AL17" s="319">
        <f t="shared" si="0"/>
        <v>0</v>
      </c>
      <c r="AM17" s="319">
        <f t="shared" si="0"/>
        <v>0</v>
      </c>
      <c r="AN17" s="319">
        <f t="shared" si="0"/>
        <v>0</v>
      </c>
      <c r="AO17" s="319">
        <f t="shared" si="0"/>
        <v>0</v>
      </c>
      <c r="AP17" s="319">
        <f t="shared" si="0"/>
        <v>0</v>
      </c>
      <c r="AQ17" s="319">
        <f t="shared" si="0"/>
        <v>0</v>
      </c>
      <c r="AR17" s="295">
        <f t="shared" si="4"/>
        <v>0</v>
      </c>
      <c r="AS17" s="319">
        <f t="shared" si="1"/>
        <v>0</v>
      </c>
      <c r="AT17" s="319">
        <f t="shared" si="1"/>
        <v>0</v>
      </c>
      <c r="AU17" s="319">
        <f t="shared" si="1"/>
        <v>0</v>
      </c>
      <c r="AV17" s="319">
        <f t="shared" si="1"/>
        <v>0</v>
      </c>
      <c r="AW17" s="319">
        <f t="shared" si="1"/>
        <v>0</v>
      </c>
      <c r="AX17" s="319">
        <f t="shared" si="1"/>
        <v>0</v>
      </c>
      <c r="AY17" s="319">
        <f t="shared" si="1"/>
        <v>0</v>
      </c>
      <c r="AZ17" s="319">
        <f t="shared" si="1"/>
        <v>0</v>
      </c>
      <c r="BA17" s="319">
        <f t="shared" si="1"/>
        <v>0</v>
      </c>
      <c r="BB17" s="319">
        <f t="shared" si="1"/>
        <v>0</v>
      </c>
      <c r="BC17" s="319">
        <f t="shared" si="1"/>
        <v>0</v>
      </c>
      <c r="BD17" s="319">
        <f t="shared" si="1"/>
        <v>0</v>
      </c>
      <c r="BE17" s="295">
        <f t="shared" si="5"/>
        <v>0</v>
      </c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</row>
    <row r="18" spans="1:83" x14ac:dyDescent="0.3">
      <c r="A18" s="313" t="s">
        <v>416</v>
      </c>
      <c r="B18" s="304">
        <v>0</v>
      </c>
      <c r="C18" s="304">
        <v>0</v>
      </c>
      <c r="D18" s="304">
        <v>0</v>
      </c>
      <c r="E18" s="295">
        <v>6841.16</v>
      </c>
      <c r="F18" s="295">
        <v>6841.16</v>
      </c>
      <c r="G18" s="295">
        <v>6841.16</v>
      </c>
      <c r="H18" s="295">
        <v>6841.16</v>
      </c>
      <c r="I18" s="295">
        <v>6841.16</v>
      </c>
      <c r="J18" s="295">
        <v>6841.16</v>
      </c>
      <c r="K18" s="295">
        <v>6841.16</v>
      </c>
      <c r="L18" s="295">
        <v>6841.16</v>
      </c>
      <c r="M18" s="295">
        <v>6841.16</v>
      </c>
      <c r="N18" s="295">
        <v>6841.16</v>
      </c>
      <c r="O18" s="295">
        <v>6841.16</v>
      </c>
      <c r="P18" s="295">
        <v>6841.16</v>
      </c>
      <c r="Q18" s="295">
        <f t="shared" si="2"/>
        <v>82093.920000000027</v>
      </c>
      <c r="R18" s="295">
        <v>6841.16</v>
      </c>
      <c r="S18" s="295">
        <v>6841.16</v>
      </c>
      <c r="T18" s="295">
        <v>6841.16</v>
      </c>
      <c r="U18" s="295">
        <v>6841.16</v>
      </c>
      <c r="V18" s="295">
        <v>6841.16</v>
      </c>
      <c r="W18" s="295">
        <v>6841.16</v>
      </c>
      <c r="X18" s="295">
        <v>6841.16</v>
      </c>
      <c r="Y18" s="295">
        <v>6841.16</v>
      </c>
      <c r="Z18" s="295">
        <v>6841.16</v>
      </c>
      <c r="AA18" s="295">
        <v>6841.16</v>
      </c>
      <c r="AB18" s="295">
        <v>6841.16</v>
      </c>
      <c r="AC18" s="295">
        <v>6841.16</v>
      </c>
      <c r="AD18" s="295">
        <f t="shared" si="3"/>
        <v>82093.920000000027</v>
      </c>
      <c r="AE18" s="295"/>
      <c r="AF18" s="319">
        <v>0</v>
      </c>
      <c r="AG18" s="319">
        <v>0</v>
      </c>
      <c r="AH18" s="319">
        <v>0</v>
      </c>
      <c r="AI18" s="319">
        <v>0</v>
      </c>
      <c r="AJ18" s="319">
        <v>0</v>
      </c>
      <c r="AK18" s="319">
        <v>0</v>
      </c>
      <c r="AL18" s="319">
        <f t="shared" si="0"/>
        <v>0</v>
      </c>
      <c r="AM18" s="319">
        <f t="shared" si="0"/>
        <v>0</v>
      </c>
      <c r="AN18" s="319">
        <f t="shared" si="0"/>
        <v>0</v>
      </c>
      <c r="AO18" s="319">
        <f t="shared" si="0"/>
        <v>0</v>
      </c>
      <c r="AP18" s="319">
        <f t="shared" si="0"/>
        <v>0</v>
      </c>
      <c r="AQ18" s="319">
        <f t="shared" si="0"/>
        <v>0</v>
      </c>
      <c r="AR18" s="295">
        <f t="shared" si="4"/>
        <v>0</v>
      </c>
      <c r="AS18" s="319">
        <f t="shared" si="1"/>
        <v>0</v>
      </c>
      <c r="AT18" s="319">
        <f t="shared" si="1"/>
        <v>0</v>
      </c>
      <c r="AU18" s="319">
        <f t="shared" si="1"/>
        <v>0</v>
      </c>
      <c r="AV18" s="319">
        <f t="shared" si="1"/>
        <v>0</v>
      </c>
      <c r="AW18" s="319">
        <f t="shared" si="1"/>
        <v>0</v>
      </c>
      <c r="AX18" s="319">
        <f t="shared" si="1"/>
        <v>0</v>
      </c>
      <c r="AY18" s="319">
        <f t="shared" si="1"/>
        <v>0</v>
      </c>
      <c r="AZ18" s="319">
        <f t="shared" si="1"/>
        <v>0</v>
      </c>
      <c r="BA18" s="319">
        <f t="shared" si="1"/>
        <v>0</v>
      </c>
      <c r="BB18" s="319">
        <f t="shared" si="1"/>
        <v>0</v>
      </c>
      <c r="BC18" s="319">
        <f t="shared" si="1"/>
        <v>0</v>
      </c>
      <c r="BD18" s="319">
        <f t="shared" si="1"/>
        <v>0</v>
      </c>
      <c r="BE18" s="295">
        <f t="shared" si="5"/>
        <v>0</v>
      </c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</row>
    <row r="19" spans="1:83" x14ac:dyDescent="0.3">
      <c r="A19" s="313" t="s">
        <v>417</v>
      </c>
      <c r="B19" s="304">
        <v>0</v>
      </c>
      <c r="C19" s="304">
        <v>0</v>
      </c>
      <c r="D19" s="304">
        <v>0</v>
      </c>
      <c r="E19" s="295">
        <v>0</v>
      </c>
      <c r="F19" s="295">
        <v>0</v>
      </c>
      <c r="G19" s="295">
        <v>0</v>
      </c>
      <c r="H19" s="295">
        <v>0</v>
      </c>
      <c r="I19" s="295">
        <v>0</v>
      </c>
      <c r="J19" s="295">
        <v>0</v>
      </c>
      <c r="K19" s="295">
        <v>0</v>
      </c>
      <c r="L19" s="295">
        <v>0</v>
      </c>
      <c r="M19" s="295">
        <v>0</v>
      </c>
      <c r="N19" s="295">
        <v>0</v>
      </c>
      <c r="O19" s="295">
        <v>0</v>
      </c>
      <c r="P19" s="295">
        <v>0</v>
      </c>
      <c r="Q19" s="295">
        <f t="shared" si="2"/>
        <v>0</v>
      </c>
      <c r="R19" s="295">
        <v>0</v>
      </c>
      <c r="S19" s="295">
        <v>0</v>
      </c>
      <c r="T19" s="295">
        <v>0</v>
      </c>
      <c r="U19" s="295">
        <v>0</v>
      </c>
      <c r="V19" s="295">
        <v>0</v>
      </c>
      <c r="W19" s="295">
        <v>917613.31</v>
      </c>
      <c r="X19" s="295">
        <v>1835226.62</v>
      </c>
      <c r="Y19" s="295">
        <v>1835226.62</v>
      </c>
      <c r="Z19" s="295">
        <v>1835226.62</v>
      </c>
      <c r="AA19" s="295">
        <v>1835226.62</v>
      </c>
      <c r="AB19" s="295">
        <v>1835226.62</v>
      </c>
      <c r="AC19" s="295">
        <v>1835226.62</v>
      </c>
      <c r="AD19" s="295">
        <f t="shared" si="3"/>
        <v>11928973.030000001</v>
      </c>
      <c r="AE19" s="295"/>
      <c r="AF19" s="319">
        <v>0</v>
      </c>
      <c r="AG19" s="319">
        <v>0</v>
      </c>
      <c r="AH19" s="319">
        <v>0</v>
      </c>
      <c r="AI19" s="319">
        <v>0</v>
      </c>
      <c r="AJ19" s="319">
        <v>0</v>
      </c>
      <c r="AK19" s="319">
        <v>0</v>
      </c>
      <c r="AL19" s="319">
        <f t="shared" si="0"/>
        <v>0</v>
      </c>
      <c r="AM19" s="319">
        <f t="shared" si="0"/>
        <v>0</v>
      </c>
      <c r="AN19" s="319">
        <f t="shared" si="0"/>
        <v>0</v>
      </c>
      <c r="AO19" s="319">
        <f t="shared" si="0"/>
        <v>0</v>
      </c>
      <c r="AP19" s="319">
        <f t="shared" si="0"/>
        <v>0</v>
      </c>
      <c r="AQ19" s="319">
        <f t="shared" si="0"/>
        <v>0</v>
      </c>
      <c r="AR19" s="295">
        <f t="shared" si="4"/>
        <v>0</v>
      </c>
      <c r="AS19" s="319">
        <f t="shared" si="1"/>
        <v>0</v>
      </c>
      <c r="AT19" s="319">
        <f t="shared" si="1"/>
        <v>0</v>
      </c>
      <c r="AU19" s="319">
        <f t="shared" si="1"/>
        <v>0</v>
      </c>
      <c r="AV19" s="319">
        <f t="shared" si="1"/>
        <v>0</v>
      </c>
      <c r="AW19" s="319">
        <f t="shared" si="1"/>
        <v>0</v>
      </c>
      <c r="AX19" s="319">
        <f t="shared" si="1"/>
        <v>0</v>
      </c>
      <c r="AY19" s="319">
        <f t="shared" si="1"/>
        <v>0</v>
      </c>
      <c r="AZ19" s="319">
        <f t="shared" si="1"/>
        <v>0</v>
      </c>
      <c r="BA19" s="319">
        <f t="shared" si="1"/>
        <v>0</v>
      </c>
      <c r="BB19" s="319">
        <f t="shared" si="1"/>
        <v>0</v>
      </c>
      <c r="BC19" s="319">
        <f t="shared" si="1"/>
        <v>0</v>
      </c>
      <c r="BD19" s="319">
        <f t="shared" si="1"/>
        <v>0</v>
      </c>
      <c r="BE19" s="295">
        <f t="shared" si="5"/>
        <v>0</v>
      </c>
      <c r="BF19" s="319">
        <f>BE19</f>
        <v>0</v>
      </c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</row>
    <row r="20" spans="1:83" x14ac:dyDescent="0.3">
      <c r="A20" s="313" t="s">
        <v>418</v>
      </c>
      <c r="B20" s="304">
        <v>0</v>
      </c>
      <c r="C20" s="304">
        <v>0</v>
      </c>
      <c r="D20" s="304">
        <v>0</v>
      </c>
      <c r="E20" s="295">
        <v>53141.73</v>
      </c>
      <c r="F20" s="295">
        <v>53141.73</v>
      </c>
      <c r="G20" s="295">
        <v>53141.73</v>
      </c>
      <c r="H20" s="295">
        <v>53141.73</v>
      </c>
      <c r="I20" s="295">
        <v>53141.73</v>
      </c>
      <c r="J20" s="295">
        <v>53141.73</v>
      </c>
      <c r="K20" s="295">
        <v>53141.73</v>
      </c>
      <c r="L20" s="295">
        <v>53141.73</v>
      </c>
      <c r="M20" s="295">
        <v>53141.73</v>
      </c>
      <c r="N20" s="295">
        <v>53141.73</v>
      </c>
      <c r="O20" s="295">
        <v>53141.73</v>
      </c>
      <c r="P20" s="295">
        <v>53141.73</v>
      </c>
      <c r="Q20" s="295">
        <f t="shared" si="2"/>
        <v>637700.75999999989</v>
      </c>
      <c r="R20" s="295">
        <v>53141.73</v>
      </c>
      <c r="S20" s="295">
        <v>53141.73</v>
      </c>
      <c r="T20" s="295">
        <v>53141.73</v>
      </c>
      <c r="U20" s="295">
        <v>53141.73</v>
      </c>
      <c r="V20" s="295">
        <v>53141.73</v>
      </c>
      <c r="W20" s="295">
        <v>53141.73</v>
      </c>
      <c r="X20" s="295">
        <v>53141.73</v>
      </c>
      <c r="Y20" s="295">
        <v>53141.73</v>
      </c>
      <c r="Z20" s="295">
        <v>53141.73</v>
      </c>
      <c r="AA20" s="295">
        <v>53141.73</v>
      </c>
      <c r="AB20" s="295">
        <v>53141.73</v>
      </c>
      <c r="AC20" s="295">
        <v>53141.73</v>
      </c>
      <c r="AD20" s="295">
        <f t="shared" si="3"/>
        <v>637700.75999999989</v>
      </c>
      <c r="AE20" s="295"/>
      <c r="AF20" s="319">
        <v>0</v>
      </c>
      <c r="AG20" s="319">
        <v>0</v>
      </c>
      <c r="AH20" s="319">
        <v>0</v>
      </c>
      <c r="AI20" s="319">
        <v>0</v>
      </c>
      <c r="AJ20" s="319">
        <v>0</v>
      </c>
      <c r="AK20" s="319">
        <v>0</v>
      </c>
      <c r="AL20" s="319">
        <f t="shared" si="0"/>
        <v>0</v>
      </c>
      <c r="AM20" s="319">
        <f t="shared" si="0"/>
        <v>0</v>
      </c>
      <c r="AN20" s="319">
        <f t="shared" si="0"/>
        <v>0</v>
      </c>
      <c r="AO20" s="319">
        <f t="shared" si="0"/>
        <v>0</v>
      </c>
      <c r="AP20" s="319">
        <f t="shared" si="0"/>
        <v>0</v>
      </c>
      <c r="AQ20" s="319">
        <f t="shared" si="0"/>
        <v>0</v>
      </c>
      <c r="AR20" s="295">
        <f t="shared" si="4"/>
        <v>0</v>
      </c>
      <c r="AS20" s="319">
        <f t="shared" si="1"/>
        <v>0</v>
      </c>
      <c r="AT20" s="319">
        <f t="shared" si="1"/>
        <v>0</v>
      </c>
      <c r="AU20" s="319">
        <f t="shared" si="1"/>
        <v>0</v>
      </c>
      <c r="AV20" s="319">
        <f t="shared" si="1"/>
        <v>0</v>
      </c>
      <c r="AW20" s="319">
        <f t="shared" si="1"/>
        <v>0</v>
      </c>
      <c r="AX20" s="319">
        <f t="shared" si="1"/>
        <v>0</v>
      </c>
      <c r="AY20" s="319">
        <f t="shared" si="1"/>
        <v>0</v>
      </c>
      <c r="AZ20" s="319">
        <f t="shared" si="1"/>
        <v>0</v>
      </c>
      <c r="BA20" s="319">
        <f t="shared" si="1"/>
        <v>0</v>
      </c>
      <c r="BB20" s="319">
        <f t="shared" si="1"/>
        <v>0</v>
      </c>
      <c r="BC20" s="319">
        <f t="shared" si="1"/>
        <v>0</v>
      </c>
      <c r="BD20" s="319">
        <f t="shared" si="1"/>
        <v>0</v>
      </c>
      <c r="BE20" s="295">
        <f t="shared" si="5"/>
        <v>0</v>
      </c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</row>
    <row r="21" spans="1:83" x14ac:dyDescent="0.3">
      <c r="A21" s="313" t="s">
        <v>419</v>
      </c>
      <c r="B21" s="304">
        <v>4.0000000000000002E-4</v>
      </c>
      <c r="C21" s="304">
        <v>3.2000000000000002E-3</v>
      </c>
      <c r="D21" s="348">
        <v>-2.0999999999999999E-3</v>
      </c>
      <c r="E21" s="295">
        <v>4690069.46</v>
      </c>
      <c r="F21" s="295">
        <v>4690069.46</v>
      </c>
      <c r="G21" s="295">
        <v>4690069.46</v>
      </c>
      <c r="H21" s="295">
        <v>4690069.46</v>
      </c>
      <c r="I21" s="295">
        <v>4690069.46</v>
      </c>
      <c r="J21" s="295">
        <v>4690069.46</v>
      </c>
      <c r="K21" s="295">
        <v>4690069.46</v>
      </c>
      <c r="L21" s="295">
        <v>4690069.46</v>
      </c>
      <c r="M21" s="295">
        <v>4690069.46</v>
      </c>
      <c r="N21" s="295">
        <v>4690069.46</v>
      </c>
      <c r="O21" s="295">
        <v>4690069.46</v>
      </c>
      <c r="P21" s="295">
        <v>4690069.46</v>
      </c>
      <c r="Q21" s="295">
        <f t="shared" si="2"/>
        <v>56280833.520000003</v>
      </c>
      <c r="R21" s="295">
        <v>4690069.46</v>
      </c>
      <c r="S21" s="295">
        <v>4690069.46</v>
      </c>
      <c r="T21" s="295">
        <v>4690069.46</v>
      </c>
      <c r="U21" s="295">
        <v>4690069.46</v>
      </c>
      <c r="V21" s="295">
        <v>4690069.46</v>
      </c>
      <c r="W21" s="295">
        <v>4690069.46</v>
      </c>
      <c r="X21" s="295">
        <v>4690069.46</v>
      </c>
      <c r="Y21" s="295">
        <v>4690069.46</v>
      </c>
      <c r="Z21" s="295">
        <v>4690069.46</v>
      </c>
      <c r="AA21" s="295">
        <v>4690069.46</v>
      </c>
      <c r="AB21" s="295">
        <v>4690069.46</v>
      </c>
      <c r="AC21" s="295">
        <v>4690069.46</v>
      </c>
      <c r="AD21" s="295">
        <f t="shared" si="3"/>
        <v>56280833.520000003</v>
      </c>
      <c r="AE21" s="295"/>
      <c r="AF21" s="319">
        <v>156.34</v>
      </c>
      <c r="AG21" s="319">
        <v>156.34</v>
      </c>
      <c r="AH21" s="319">
        <v>156.34</v>
      </c>
      <c r="AI21" s="319">
        <v>156.34</v>
      </c>
      <c r="AJ21" s="319">
        <v>156.34</v>
      </c>
      <c r="AK21" s="319">
        <v>156.34</v>
      </c>
      <c r="AL21" s="319">
        <f t="shared" si="0"/>
        <v>156.34</v>
      </c>
      <c r="AM21" s="319">
        <f t="shared" si="0"/>
        <v>156.34</v>
      </c>
      <c r="AN21" s="319">
        <f t="shared" si="0"/>
        <v>156.34</v>
      </c>
      <c r="AO21" s="319">
        <f t="shared" si="0"/>
        <v>156.34</v>
      </c>
      <c r="AP21" s="319">
        <f t="shared" si="0"/>
        <v>156.34</v>
      </c>
      <c r="AQ21" s="319">
        <f t="shared" si="0"/>
        <v>156.34</v>
      </c>
      <c r="AR21" s="295">
        <f t="shared" si="4"/>
        <v>1876.0799999999997</v>
      </c>
      <c r="AS21" s="319">
        <f t="shared" si="1"/>
        <v>-820.76</v>
      </c>
      <c r="AT21" s="319">
        <f t="shared" si="1"/>
        <v>-820.76</v>
      </c>
      <c r="AU21" s="319">
        <f t="shared" si="1"/>
        <v>-820.76</v>
      </c>
      <c r="AV21" s="319">
        <f t="shared" si="1"/>
        <v>-820.76</v>
      </c>
      <c r="AW21" s="319">
        <f t="shared" si="1"/>
        <v>-820.76</v>
      </c>
      <c r="AX21" s="319">
        <f t="shared" si="1"/>
        <v>-820.76</v>
      </c>
      <c r="AY21" s="319">
        <f t="shared" si="1"/>
        <v>-820.76</v>
      </c>
      <c r="AZ21" s="319">
        <f t="shared" si="1"/>
        <v>-820.76</v>
      </c>
      <c r="BA21" s="319">
        <f t="shared" si="1"/>
        <v>-820.76</v>
      </c>
      <c r="BB21" s="319">
        <f t="shared" si="1"/>
        <v>-820.76</v>
      </c>
      <c r="BC21" s="319">
        <f t="shared" si="1"/>
        <v>-820.76</v>
      </c>
      <c r="BD21" s="319">
        <f t="shared" si="1"/>
        <v>-820.76</v>
      </c>
      <c r="BE21" s="295">
        <f t="shared" si="5"/>
        <v>-9849.1200000000008</v>
      </c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</row>
    <row r="22" spans="1:83" x14ac:dyDescent="0.3">
      <c r="A22" s="313" t="s">
        <v>420</v>
      </c>
      <c r="B22" s="304">
        <v>5.8999999999999999E-3</v>
      </c>
      <c r="C22" s="304">
        <v>1.3799999999999998E-2</v>
      </c>
      <c r="D22" s="348">
        <v>1.0800000000000001E-2</v>
      </c>
      <c r="E22" s="295">
        <v>2297196.4300000002</v>
      </c>
      <c r="F22" s="295">
        <v>2297196.4300000002</v>
      </c>
      <c r="G22" s="295">
        <v>2297196.4300000002</v>
      </c>
      <c r="H22" s="295">
        <v>2297196.4300000002</v>
      </c>
      <c r="I22" s="295">
        <v>2297196.4300000002</v>
      </c>
      <c r="J22" s="295">
        <v>2297196.4300000002</v>
      </c>
      <c r="K22" s="295">
        <v>2297196.4300000002</v>
      </c>
      <c r="L22" s="295">
        <v>2302196.29</v>
      </c>
      <c r="M22" s="295">
        <v>2307196.1500000004</v>
      </c>
      <c r="N22" s="295">
        <v>2307196.1500000004</v>
      </c>
      <c r="O22" s="295">
        <v>2307196.1500000004</v>
      </c>
      <c r="P22" s="295">
        <v>2307196.1500000004</v>
      </c>
      <c r="Q22" s="295">
        <f t="shared" si="2"/>
        <v>27611355.899999999</v>
      </c>
      <c r="R22" s="295">
        <v>2307196.1500000004</v>
      </c>
      <c r="S22" s="295">
        <v>2307196.1500000004</v>
      </c>
      <c r="T22" s="295">
        <v>2307196.1500000004</v>
      </c>
      <c r="U22" s="295">
        <v>2307196.1500000004</v>
      </c>
      <c r="V22" s="295">
        <v>2307196.1500000004</v>
      </c>
      <c r="W22" s="295">
        <v>2307196.1500000004</v>
      </c>
      <c r="X22" s="295">
        <v>2307196.1500000004</v>
      </c>
      <c r="Y22" s="295">
        <v>2307196.1500000004</v>
      </c>
      <c r="Z22" s="295">
        <v>2307196.1500000004</v>
      </c>
      <c r="AA22" s="295">
        <v>4327196.1500000004</v>
      </c>
      <c r="AB22" s="295">
        <v>6347196.1500000004</v>
      </c>
      <c r="AC22" s="295">
        <v>6347196.1500000004</v>
      </c>
      <c r="AD22" s="295">
        <f t="shared" si="3"/>
        <v>37786353.799999997</v>
      </c>
      <c r="AE22" s="295"/>
      <c r="AF22" s="319">
        <v>1129.46</v>
      </c>
      <c r="AG22" s="319">
        <v>1129.46</v>
      </c>
      <c r="AH22" s="319">
        <v>1129.46</v>
      </c>
      <c r="AI22" s="319">
        <v>1129.46</v>
      </c>
      <c r="AJ22" s="319">
        <v>1129.46</v>
      </c>
      <c r="AK22" s="319">
        <v>1129.46</v>
      </c>
      <c r="AL22" s="319">
        <f t="shared" si="0"/>
        <v>1129.45</v>
      </c>
      <c r="AM22" s="319">
        <f t="shared" si="0"/>
        <v>1131.9100000000001</v>
      </c>
      <c r="AN22" s="319">
        <f t="shared" si="0"/>
        <v>1134.3699999999999</v>
      </c>
      <c r="AO22" s="319">
        <f t="shared" si="0"/>
        <v>1134.3699999999999</v>
      </c>
      <c r="AP22" s="319">
        <f t="shared" si="0"/>
        <v>1134.3699999999999</v>
      </c>
      <c r="AQ22" s="319">
        <f t="shared" si="0"/>
        <v>1134.3699999999999</v>
      </c>
      <c r="AR22" s="295">
        <f t="shared" si="4"/>
        <v>13575.599999999999</v>
      </c>
      <c r="AS22" s="319">
        <f t="shared" si="1"/>
        <v>2076.48</v>
      </c>
      <c r="AT22" s="319">
        <f t="shared" si="1"/>
        <v>2076.48</v>
      </c>
      <c r="AU22" s="319">
        <f t="shared" si="1"/>
        <v>2076.48</v>
      </c>
      <c r="AV22" s="319">
        <f t="shared" si="1"/>
        <v>2076.48</v>
      </c>
      <c r="AW22" s="319">
        <f t="shared" si="1"/>
        <v>2076.48</v>
      </c>
      <c r="AX22" s="319">
        <f t="shared" si="1"/>
        <v>2076.48</v>
      </c>
      <c r="AY22" s="319">
        <f t="shared" si="1"/>
        <v>2076.48</v>
      </c>
      <c r="AZ22" s="319">
        <f t="shared" si="1"/>
        <v>2076.48</v>
      </c>
      <c r="BA22" s="319">
        <f t="shared" si="1"/>
        <v>2076.48</v>
      </c>
      <c r="BB22" s="319">
        <f t="shared" si="1"/>
        <v>3894.48</v>
      </c>
      <c r="BC22" s="319">
        <f t="shared" si="1"/>
        <v>5712.48</v>
      </c>
      <c r="BD22" s="319">
        <f t="shared" si="1"/>
        <v>5712.48</v>
      </c>
      <c r="BE22" s="295">
        <f t="shared" si="5"/>
        <v>34007.759999999995</v>
      </c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</row>
    <row r="23" spans="1:83" x14ac:dyDescent="0.3">
      <c r="A23" s="313" t="s">
        <v>421</v>
      </c>
      <c r="B23" s="304">
        <v>1.6E-2</v>
      </c>
      <c r="C23" s="304">
        <v>2.29E-2</v>
      </c>
      <c r="D23" s="348">
        <v>2.0799999999999999E-2</v>
      </c>
      <c r="E23" s="295">
        <v>22904328.719999999</v>
      </c>
      <c r="F23" s="295">
        <v>23146393.48</v>
      </c>
      <c r="G23" s="295">
        <v>23148606</v>
      </c>
      <c r="H23" s="295">
        <v>23148606</v>
      </c>
      <c r="I23" s="295">
        <v>23219702.66</v>
      </c>
      <c r="J23" s="295">
        <v>23290799.32</v>
      </c>
      <c r="K23" s="295">
        <v>23290799.32</v>
      </c>
      <c r="L23" s="295">
        <v>23324799.32</v>
      </c>
      <c r="M23" s="295">
        <v>23358799.32</v>
      </c>
      <c r="N23" s="295">
        <v>23358799.32</v>
      </c>
      <c r="O23" s="295">
        <v>23358799.32</v>
      </c>
      <c r="P23" s="295">
        <v>23358799.32</v>
      </c>
      <c r="Q23" s="295">
        <f t="shared" si="2"/>
        <v>278909232.09999996</v>
      </c>
      <c r="R23" s="295">
        <v>23358799.32</v>
      </c>
      <c r="S23" s="295">
        <v>23358799.32</v>
      </c>
      <c r="T23" s="295">
        <v>23358799.32</v>
      </c>
      <c r="U23" s="295">
        <v>23358799.32</v>
      </c>
      <c r="V23" s="295">
        <v>23358799.32</v>
      </c>
      <c r="W23" s="295">
        <v>23358799.32</v>
      </c>
      <c r="X23" s="295">
        <v>23358799.32</v>
      </c>
      <c r="Y23" s="295">
        <v>23358799.32</v>
      </c>
      <c r="Z23" s="295">
        <v>23358799.32</v>
      </c>
      <c r="AA23" s="295">
        <v>23358799.32</v>
      </c>
      <c r="AB23" s="295">
        <v>23358799.32</v>
      </c>
      <c r="AC23" s="295">
        <v>23358799.32</v>
      </c>
      <c r="AD23" s="295">
        <f t="shared" si="3"/>
        <v>280305591.83999997</v>
      </c>
      <c r="AE23" s="295"/>
      <c r="AF23" s="319">
        <v>30539.11</v>
      </c>
      <c r="AG23" s="319">
        <v>30861.86</v>
      </c>
      <c r="AH23" s="319">
        <v>30864.81</v>
      </c>
      <c r="AI23" s="319">
        <v>30864.81</v>
      </c>
      <c r="AJ23" s="319">
        <v>30959.61</v>
      </c>
      <c r="AK23" s="319">
        <v>31054.400000000001</v>
      </c>
      <c r="AL23" s="319">
        <f t="shared" si="0"/>
        <v>31054.400000000001</v>
      </c>
      <c r="AM23" s="319">
        <f t="shared" si="0"/>
        <v>31099.73</v>
      </c>
      <c r="AN23" s="319">
        <f t="shared" si="0"/>
        <v>31145.07</v>
      </c>
      <c r="AO23" s="319">
        <f t="shared" si="0"/>
        <v>31145.07</v>
      </c>
      <c r="AP23" s="319">
        <f t="shared" si="0"/>
        <v>31145.07</v>
      </c>
      <c r="AQ23" s="319">
        <f t="shared" si="0"/>
        <v>31145.07</v>
      </c>
      <c r="AR23" s="295">
        <f t="shared" si="4"/>
        <v>371879.01</v>
      </c>
      <c r="AS23" s="319">
        <f t="shared" si="1"/>
        <v>40488.589999999997</v>
      </c>
      <c r="AT23" s="319">
        <f t="shared" si="1"/>
        <v>40488.589999999997</v>
      </c>
      <c r="AU23" s="319">
        <f t="shared" si="1"/>
        <v>40488.589999999997</v>
      </c>
      <c r="AV23" s="319">
        <f t="shared" si="1"/>
        <v>40488.589999999997</v>
      </c>
      <c r="AW23" s="319">
        <f t="shared" si="1"/>
        <v>40488.589999999997</v>
      </c>
      <c r="AX23" s="319">
        <f t="shared" si="1"/>
        <v>40488.589999999997</v>
      </c>
      <c r="AY23" s="319">
        <f t="shared" si="1"/>
        <v>40488.589999999997</v>
      </c>
      <c r="AZ23" s="319">
        <f t="shared" si="1"/>
        <v>40488.589999999997</v>
      </c>
      <c r="BA23" s="319">
        <f t="shared" si="1"/>
        <v>40488.589999999997</v>
      </c>
      <c r="BB23" s="319">
        <f t="shared" si="1"/>
        <v>40488.589999999997</v>
      </c>
      <c r="BC23" s="319">
        <f t="shared" si="1"/>
        <v>40488.589999999997</v>
      </c>
      <c r="BD23" s="319">
        <f t="shared" si="1"/>
        <v>40488.589999999997</v>
      </c>
      <c r="BE23" s="295">
        <f t="shared" si="5"/>
        <v>485863.07999999984</v>
      </c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</row>
    <row r="24" spans="1:83" x14ac:dyDescent="0.3">
      <c r="A24" s="313" t="s">
        <v>422</v>
      </c>
      <c r="B24" s="304">
        <v>1.6E-2</v>
      </c>
      <c r="C24" s="304">
        <v>2.29E-2</v>
      </c>
      <c r="D24" s="348">
        <v>2.0799999999999999E-2</v>
      </c>
      <c r="E24" s="295">
        <v>47042.13</v>
      </c>
      <c r="F24" s="295">
        <v>47042.13</v>
      </c>
      <c r="G24" s="295">
        <v>47042.13</v>
      </c>
      <c r="H24" s="295">
        <v>47042.13</v>
      </c>
      <c r="I24" s="295">
        <v>47042.13</v>
      </c>
      <c r="J24" s="295">
        <v>47042.13</v>
      </c>
      <c r="K24" s="295">
        <v>47042.13</v>
      </c>
      <c r="L24" s="295">
        <v>47042.13</v>
      </c>
      <c r="M24" s="295">
        <v>47042.13</v>
      </c>
      <c r="N24" s="295">
        <v>47042.13</v>
      </c>
      <c r="O24" s="295">
        <v>47042.13</v>
      </c>
      <c r="P24" s="295">
        <v>47042.13</v>
      </c>
      <c r="Q24" s="295">
        <f t="shared" si="2"/>
        <v>564505.55999999994</v>
      </c>
      <c r="R24" s="295">
        <v>47042.13</v>
      </c>
      <c r="S24" s="295">
        <v>47042.13</v>
      </c>
      <c r="T24" s="295">
        <v>47042.13</v>
      </c>
      <c r="U24" s="295">
        <v>47042.13</v>
      </c>
      <c r="V24" s="295">
        <v>47042.13</v>
      </c>
      <c r="W24" s="295">
        <v>47042.13</v>
      </c>
      <c r="X24" s="295">
        <v>47042.13</v>
      </c>
      <c r="Y24" s="295">
        <v>47042.13</v>
      </c>
      <c r="Z24" s="295">
        <v>47042.13</v>
      </c>
      <c r="AA24" s="295">
        <v>47042.13</v>
      </c>
      <c r="AB24" s="295">
        <v>47042.13</v>
      </c>
      <c r="AC24" s="295">
        <v>47042.13</v>
      </c>
      <c r="AD24" s="295">
        <f t="shared" si="3"/>
        <v>564505.55999999994</v>
      </c>
      <c r="AE24" s="295"/>
      <c r="AF24" s="319">
        <v>62.72</v>
      </c>
      <c r="AG24" s="319">
        <v>62.72</v>
      </c>
      <c r="AH24" s="319">
        <v>62.72</v>
      </c>
      <c r="AI24" s="319">
        <v>62.72</v>
      </c>
      <c r="AJ24" s="319">
        <v>62.72</v>
      </c>
      <c r="AK24" s="319">
        <v>62.72</v>
      </c>
      <c r="AL24" s="319">
        <f t="shared" si="0"/>
        <v>62.72</v>
      </c>
      <c r="AM24" s="319">
        <f t="shared" si="0"/>
        <v>62.72</v>
      </c>
      <c r="AN24" s="319">
        <f t="shared" si="0"/>
        <v>62.72</v>
      </c>
      <c r="AO24" s="319">
        <f t="shared" si="0"/>
        <v>62.72</v>
      </c>
      <c r="AP24" s="319">
        <f t="shared" si="0"/>
        <v>62.72</v>
      </c>
      <c r="AQ24" s="319">
        <f t="shared" si="0"/>
        <v>62.72</v>
      </c>
      <c r="AR24" s="295">
        <f t="shared" si="4"/>
        <v>752.64000000000021</v>
      </c>
      <c r="AS24" s="319">
        <f t="shared" si="1"/>
        <v>81.540000000000006</v>
      </c>
      <c r="AT24" s="319">
        <f t="shared" si="1"/>
        <v>81.540000000000006</v>
      </c>
      <c r="AU24" s="319">
        <f t="shared" si="1"/>
        <v>81.540000000000006</v>
      </c>
      <c r="AV24" s="319">
        <f t="shared" si="1"/>
        <v>81.540000000000006</v>
      </c>
      <c r="AW24" s="319">
        <f t="shared" si="1"/>
        <v>81.540000000000006</v>
      </c>
      <c r="AX24" s="319">
        <f t="shared" si="1"/>
        <v>81.540000000000006</v>
      </c>
      <c r="AY24" s="319">
        <f t="shared" si="1"/>
        <v>81.540000000000006</v>
      </c>
      <c r="AZ24" s="319">
        <f t="shared" si="1"/>
        <v>81.540000000000006</v>
      </c>
      <c r="BA24" s="319">
        <f t="shared" si="1"/>
        <v>81.540000000000006</v>
      </c>
      <c r="BB24" s="319">
        <f t="shared" si="1"/>
        <v>81.540000000000006</v>
      </c>
      <c r="BC24" s="319">
        <f t="shared" si="1"/>
        <v>81.540000000000006</v>
      </c>
      <c r="BD24" s="319">
        <f t="shared" si="1"/>
        <v>81.540000000000006</v>
      </c>
      <c r="BE24" s="295">
        <f t="shared" si="5"/>
        <v>978.4799999999999</v>
      </c>
      <c r="BF24" s="319">
        <f>BE24</f>
        <v>978.4799999999999</v>
      </c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</row>
    <row r="25" spans="1:83" x14ac:dyDescent="0.3">
      <c r="A25" s="313" t="s">
        <v>423</v>
      </c>
      <c r="B25" s="304">
        <v>4.2799999999999998E-2</v>
      </c>
      <c r="C25" s="304">
        <v>4.4800000000000006E-2</v>
      </c>
      <c r="D25" s="348">
        <v>4.2700000000000002E-2</v>
      </c>
      <c r="E25" s="295">
        <v>45463009.659999996</v>
      </c>
      <c r="F25" s="295">
        <v>45418296.880000003</v>
      </c>
      <c r="G25" s="295">
        <v>45400420.380000003</v>
      </c>
      <c r="H25" s="295">
        <v>45382543.880000003</v>
      </c>
      <c r="I25" s="295">
        <v>45382543.880000003</v>
      </c>
      <c r="J25" s="295">
        <v>45382543.880000003</v>
      </c>
      <c r="K25" s="295">
        <v>45382543.880000003</v>
      </c>
      <c r="L25" s="295">
        <v>45382543.880000003</v>
      </c>
      <c r="M25" s="295">
        <v>45382543.880000003</v>
      </c>
      <c r="N25" s="295">
        <v>45382543.880000003</v>
      </c>
      <c r="O25" s="295">
        <v>45382543.880000003</v>
      </c>
      <c r="P25" s="295">
        <v>45382543.880000003</v>
      </c>
      <c r="Q25" s="295">
        <f t="shared" si="2"/>
        <v>544724621.84000003</v>
      </c>
      <c r="R25" s="295">
        <v>45382543.880000003</v>
      </c>
      <c r="S25" s="295">
        <v>45382543.880000003</v>
      </c>
      <c r="T25" s="295">
        <v>45382543.880000003</v>
      </c>
      <c r="U25" s="295">
        <v>45382543.880000003</v>
      </c>
      <c r="V25" s="295">
        <v>45382543.880000003</v>
      </c>
      <c r="W25" s="295">
        <v>45382543.880000003</v>
      </c>
      <c r="X25" s="295">
        <v>45382543.880000003</v>
      </c>
      <c r="Y25" s="295">
        <v>45382543.880000003</v>
      </c>
      <c r="Z25" s="295">
        <v>45382543.880000003</v>
      </c>
      <c r="AA25" s="295">
        <v>45382543.880000003</v>
      </c>
      <c r="AB25" s="295">
        <v>45382543.880000003</v>
      </c>
      <c r="AC25" s="295">
        <v>45382543.880000003</v>
      </c>
      <c r="AD25" s="295">
        <f t="shared" si="3"/>
        <v>544590526.56000006</v>
      </c>
      <c r="AE25" s="295"/>
      <c r="AF25" s="319">
        <v>162151.40000000002</v>
      </c>
      <c r="AG25" s="319">
        <v>161991.91999999998</v>
      </c>
      <c r="AH25" s="319">
        <v>161928.17000000001</v>
      </c>
      <c r="AI25" s="319">
        <v>161864.41</v>
      </c>
      <c r="AJ25" s="319">
        <v>161864.41</v>
      </c>
      <c r="AK25" s="319">
        <v>161864.41</v>
      </c>
      <c r="AL25" s="319">
        <f t="shared" si="0"/>
        <v>161864.41</v>
      </c>
      <c r="AM25" s="319">
        <f t="shared" si="0"/>
        <v>161864.41</v>
      </c>
      <c r="AN25" s="319">
        <f t="shared" si="0"/>
        <v>161864.41</v>
      </c>
      <c r="AO25" s="319">
        <f t="shared" si="0"/>
        <v>161864.41</v>
      </c>
      <c r="AP25" s="319">
        <f t="shared" si="0"/>
        <v>161864.41</v>
      </c>
      <c r="AQ25" s="319">
        <f t="shared" si="0"/>
        <v>161864.41</v>
      </c>
      <c r="AR25" s="295">
        <f t="shared" si="4"/>
        <v>1942851.1799999997</v>
      </c>
      <c r="AS25" s="319">
        <f t="shared" si="1"/>
        <v>161486.22</v>
      </c>
      <c r="AT25" s="319">
        <f t="shared" si="1"/>
        <v>161486.22</v>
      </c>
      <c r="AU25" s="319">
        <f t="shared" si="1"/>
        <v>161486.22</v>
      </c>
      <c r="AV25" s="319">
        <f t="shared" si="1"/>
        <v>161486.22</v>
      </c>
      <c r="AW25" s="319">
        <f t="shared" si="1"/>
        <v>161486.22</v>
      </c>
      <c r="AX25" s="319">
        <f t="shared" si="1"/>
        <v>161486.22</v>
      </c>
      <c r="AY25" s="319">
        <f t="shared" si="1"/>
        <v>161486.22</v>
      </c>
      <c r="AZ25" s="319">
        <f t="shared" si="1"/>
        <v>161486.22</v>
      </c>
      <c r="BA25" s="319">
        <f t="shared" si="1"/>
        <v>161486.22</v>
      </c>
      <c r="BB25" s="319">
        <f t="shared" si="1"/>
        <v>161486.22</v>
      </c>
      <c r="BC25" s="319">
        <f t="shared" si="1"/>
        <v>161486.22</v>
      </c>
      <c r="BD25" s="319">
        <f t="shared" si="1"/>
        <v>161486.22</v>
      </c>
      <c r="BE25" s="295">
        <f t="shared" si="5"/>
        <v>1937834.64</v>
      </c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</row>
    <row r="26" spans="1:83" x14ac:dyDescent="0.3">
      <c r="A26" s="313" t="s">
        <v>424</v>
      </c>
      <c r="B26" s="304">
        <v>2.8E-3</v>
      </c>
      <c r="C26" s="304">
        <v>7.7000000000000002E-3</v>
      </c>
      <c r="D26" s="348">
        <v>5.0000000000000001E-3</v>
      </c>
      <c r="E26" s="295">
        <v>20188508.219999999</v>
      </c>
      <c r="F26" s="295">
        <v>20311635.48</v>
      </c>
      <c r="G26" s="295">
        <v>20090620.370000001</v>
      </c>
      <c r="H26" s="295">
        <v>19729880.140000001</v>
      </c>
      <c r="I26" s="295">
        <v>19584905.079999998</v>
      </c>
      <c r="J26" s="295">
        <v>19738308.710000001</v>
      </c>
      <c r="K26" s="295">
        <v>20368371.764999997</v>
      </c>
      <c r="L26" s="295">
        <v>20845031.199999999</v>
      </c>
      <c r="M26" s="295">
        <v>20884885.629999999</v>
      </c>
      <c r="N26" s="295">
        <v>20935304.924999997</v>
      </c>
      <c r="O26" s="295">
        <v>20945869.789999999</v>
      </c>
      <c r="P26" s="295">
        <v>20945869.789999999</v>
      </c>
      <c r="Q26" s="295">
        <f t="shared" si="2"/>
        <v>244569191.09999996</v>
      </c>
      <c r="R26" s="295">
        <f>21687909.79-R27</f>
        <v>21365081.239999998</v>
      </c>
      <c r="S26" s="295">
        <v>21384997.239999998</v>
      </c>
      <c r="T26" s="295">
        <v>21815245.239999998</v>
      </c>
      <c r="U26" s="295">
        <v>22250433.239999998</v>
      </c>
      <c r="V26" s="295">
        <v>22275289.239999998</v>
      </c>
      <c r="W26" s="295">
        <v>22397788.244999997</v>
      </c>
      <c r="X26" s="295">
        <v>22520287.25</v>
      </c>
      <c r="Y26" s="295">
        <v>22520287.25</v>
      </c>
      <c r="Z26" s="295">
        <v>22694383.25</v>
      </c>
      <c r="AA26" s="295">
        <v>22868479.25</v>
      </c>
      <c r="AB26" s="295">
        <v>22868479.25</v>
      </c>
      <c r="AC26" s="295">
        <v>22868479.25</v>
      </c>
      <c r="AD26" s="295">
        <f t="shared" si="3"/>
        <v>267829229.94499999</v>
      </c>
      <c r="AE26" s="295"/>
      <c r="AF26" s="319">
        <v>4710.6499999999996</v>
      </c>
      <c r="AG26" s="319">
        <v>4739.38</v>
      </c>
      <c r="AH26" s="319">
        <v>4687.8100000000004</v>
      </c>
      <c r="AI26" s="319">
        <v>4603.6400000000003</v>
      </c>
      <c r="AJ26" s="319">
        <v>4569.8100000000004</v>
      </c>
      <c r="AK26" s="319">
        <v>4605.6099999999997</v>
      </c>
      <c r="AL26" s="319">
        <f t="shared" si="0"/>
        <v>4752.62</v>
      </c>
      <c r="AM26" s="319">
        <f t="shared" si="0"/>
        <v>4863.84</v>
      </c>
      <c r="AN26" s="319">
        <f t="shared" si="0"/>
        <v>4873.1400000000003</v>
      </c>
      <c r="AO26" s="319">
        <f t="shared" si="0"/>
        <v>4884.8999999999996</v>
      </c>
      <c r="AP26" s="319">
        <f t="shared" si="0"/>
        <v>4887.37</v>
      </c>
      <c r="AQ26" s="319">
        <f t="shared" si="0"/>
        <v>4887.37</v>
      </c>
      <c r="AR26" s="295">
        <f t="shared" si="4"/>
        <v>57066.140000000007</v>
      </c>
      <c r="AS26" s="319">
        <f t="shared" si="1"/>
        <v>8902.1200000000008</v>
      </c>
      <c r="AT26" s="319">
        <f t="shared" si="1"/>
        <v>8910.42</v>
      </c>
      <c r="AU26" s="319">
        <f t="shared" si="1"/>
        <v>9089.69</v>
      </c>
      <c r="AV26" s="319">
        <f t="shared" ref="AV26:BD54" si="6">ROUND(U26*$D26/12,2)</f>
        <v>9271.01</v>
      </c>
      <c r="AW26" s="319">
        <f t="shared" si="6"/>
        <v>9281.3700000000008</v>
      </c>
      <c r="AX26" s="319">
        <f t="shared" si="6"/>
        <v>9332.41</v>
      </c>
      <c r="AY26" s="319">
        <f t="shared" si="6"/>
        <v>9383.4500000000007</v>
      </c>
      <c r="AZ26" s="319">
        <f t="shared" si="6"/>
        <v>9383.4500000000007</v>
      </c>
      <c r="BA26" s="319">
        <f t="shared" si="6"/>
        <v>9455.99</v>
      </c>
      <c r="BB26" s="319">
        <f t="shared" si="6"/>
        <v>9528.5300000000007</v>
      </c>
      <c r="BC26" s="319">
        <f t="shared" si="6"/>
        <v>9528.5300000000007</v>
      </c>
      <c r="BD26" s="319">
        <f t="shared" si="6"/>
        <v>9528.5300000000007</v>
      </c>
      <c r="BE26" s="295">
        <f t="shared" si="5"/>
        <v>111595.5</v>
      </c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</row>
    <row r="27" spans="1:83" x14ac:dyDescent="0.3">
      <c r="A27" s="313" t="s">
        <v>425</v>
      </c>
      <c r="B27" s="304">
        <v>0</v>
      </c>
      <c r="C27" s="304">
        <v>3.0999999999999999E-3</v>
      </c>
      <c r="D27" s="304">
        <v>3.0999999999999999E-3</v>
      </c>
      <c r="E27" s="295">
        <v>0</v>
      </c>
      <c r="F27" s="295">
        <v>0</v>
      </c>
      <c r="G27" s="295">
        <v>0</v>
      </c>
      <c r="H27" s="295">
        <v>0</v>
      </c>
      <c r="I27" s="295">
        <v>0</v>
      </c>
      <c r="J27" s="295">
        <v>0</v>
      </c>
      <c r="K27" s="295">
        <v>0</v>
      </c>
      <c r="L27" s="295">
        <v>0</v>
      </c>
      <c r="M27" s="295">
        <v>0</v>
      </c>
      <c r="N27" s="295">
        <v>0</v>
      </c>
      <c r="O27" s="295">
        <v>0</v>
      </c>
      <c r="P27" s="295">
        <v>0</v>
      </c>
      <c r="Q27" s="295">
        <f t="shared" si="2"/>
        <v>0</v>
      </c>
      <c r="R27" s="295">
        <v>322828.55</v>
      </c>
      <c r="S27" s="295">
        <v>322828.55</v>
      </c>
      <c r="T27" s="295">
        <v>322828.55</v>
      </c>
      <c r="U27" s="295">
        <v>322828.55</v>
      </c>
      <c r="V27" s="295">
        <v>322828.55</v>
      </c>
      <c r="W27" s="295">
        <v>322828.55</v>
      </c>
      <c r="X27" s="295">
        <v>322828.55</v>
      </c>
      <c r="Y27" s="295">
        <v>322828.55</v>
      </c>
      <c r="Z27" s="295">
        <v>322828.55</v>
      </c>
      <c r="AA27" s="295">
        <v>322828.55</v>
      </c>
      <c r="AB27" s="295">
        <v>322828.55</v>
      </c>
      <c r="AC27" s="295">
        <v>322828.55</v>
      </c>
      <c r="AD27" s="295">
        <f t="shared" si="3"/>
        <v>3873942.5999999992</v>
      </c>
      <c r="AE27" s="295"/>
      <c r="AF27" s="319">
        <v>0</v>
      </c>
      <c r="AG27" s="319">
        <v>0</v>
      </c>
      <c r="AH27" s="319">
        <v>0</v>
      </c>
      <c r="AI27" s="319">
        <v>0</v>
      </c>
      <c r="AJ27" s="319">
        <v>0</v>
      </c>
      <c r="AK27" s="319">
        <v>0</v>
      </c>
      <c r="AL27" s="319">
        <f t="shared" si="0"/>
        <v>0</v>
      </c>
      <c r="AM27" s="319">
        <f t="shared" si="0"/>
        <v>0</v>
      </c>
      <c r="AN27" s="319">
        <f t="shared" si="0"/>
        <v>0</v>
      </c>
      <c r="AO27" s="319">
        <f t="shared" si="0"/>
        <v>0</v>
      </c>
      <c r="AP27" s="319">
        <f t="shared" si="0"/>
        <v>0</v>
      </c>
      <c r="AQ27" s="319">
        <f t="shared" si="0"/>
        <v>0</v>
      </c>
      <c r="AR27" s="295">
        <f t="shared" si="4"/>
        <v>0</v>
      </c>
      <c r="AS27" s="319">
        <f t="shared" ref="AS27:AX83" si="7">ROUND(R27*$D27/12,2)</f>
        <v>83.4</v>
      </c>
      <c r="AT27" s="319">
        <f t="shared" si="7"/>
        <v>83.4</v>
      </c>
      <c r="AU27" s="319">
        <f t="shared" si="7"/>
        <v>83.4</v>
      </c>
      <c r="AV27" s="319">
        <f t="shared" si="6"/>
        <v>83.4</v>
      </c>
      <c r="AW27" s="319">
        <f t="shared" si="6"/>
        <v>83.4</v>
      </c>
      <c r="AX27" s="319">
        <f t="shared" si="6"/>
        <v>83.4</v>
      </c>
      <c r="AY27" s="319">
        <f t="shared" si="6"/>
        <v>83.4</v>
      </c>
      <c r="AZ27" s="319">
        <f t="shared" si="6"/>
        <v>83.4</v>
      </c>
      <c r="BA27" s="319">
        <f t="shared" si="6"/>
        <v>83.4</v>
      </c>
      <c r="BB27" s="319">
        <f t="shared" si="6"/>
        <v>83.4</v>
      </c>
      <c r="BC27" s="319">
        <f t="shared" si="6"/>
        <v>83.4</v>
      </c>
      <c r="BD27" s="319">
        <f t="shared" si="6"/>
        <v>83.4</v>
      </c>
      <c r="BE27" s="295">
        <f t="shared" si="5"/>
        <v>1000.7999999999998</v>
      </c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</row>
    <row r="28" spans="1:83" x14ac:dyDescent="0.3">
      <c r="A28" s="313" t="s">
        <v>426</v>
      </c>
      <c r="B28" s="304">
        <v>1.03E-2</v>
      </c>
      <c r="C28" s="304">
        <v>1.0800000000000001E-2</v>
      </c>
      <c r="D28" s="348">
        <v>8.0999999999999996E-3</v>
      </c>
      <c r="E28" s="295">
        <v>8436672.6699999999</v>
      </c>
      <c r="F28" s="295">
        <v>8436672.6699999999</v>
      </c>
      <c r="G28" s="295">
        <v>8416932.4000000004</v>
      </c>
      <c r="H28" s="295">
        <v>8397192.1199999992</v>
      </c>
      <c r="I28" s="295">
        <v>8397192.1199999992</v>
      </c>
      <c r="J28" s="295">
        <v>8397192.1199999992</v>
      </c>
      <c r="K28" s="295">
        <v>8397192.1199999992</v>
      </c>
      <c r="L28" s="295">
        <v>8397192.1199999992</v>
      </c>
      <c r="M28" s="295">
        <v>8397192.1199999992</v>
      </c>
      <c r="N28" s="295">
        <v>8397192.1199999992</v>
      </c>
      <c r="O28" s="295">
        <v>8397192.1199999992</v>
      </c>
      <c r="P28" s="295">
        <v>8397192.1199999992</v>
      </c>
      <c r="Q28" s="295">
        <f t="shared" si="2"/>
        <v>100865006.82000001</v>
      </c>
      <c r="R28" s="295">
        <f>8397192.12-R29</f>
        <v>8357711.5699999994</v>
      </c>
      <c r="S28" s="295">
        <v>8357711.5699999994</v>
      </c>
      <c r="T28" s="295">
        <v>8357711.5699999994</v>
      </c>
      <c r="U28" s="295">
        <v>8357711.5699999994</v>
      </c>
      <c r="V28" s="295">
        <v>8357711.5699999994</v>
      </c>
      <c r="W28" s="295">
        <v>8357711.5699999994</v>
      </c>
      <c r="X28" s="295">
        <v>8357711.5699999994</v>
      </c>
      <c r="Y28" s="295">
        <v>8357711.5699999994</v>
      </c>
      <c r="Z28" s="295">
        <v>8357711.5699999994</v>
      </c>
      <c r="AA28" s="295">
        <v>8357711.5699999994</v>
      </c>
      <c r="AB28" s="295">
        <v>8357711.5699999994</v>
      </c>
      <c r="AC28" s="295">
        <v>8357711.5699999994</v>
      </c>
      <c r="AD28" s="295">
        <f t="shared" si="3"/>
        <v>100292538.83999997</v>
      </c>
      <c r="AE28" s="295"/>
      <c r="AF28" s="319">
        <v>7241.48</v>
      </c>
      <c r="AG28" s="319">
        <v>7241.48</v>
      </c>
      <c r="AH28" s="319">
        <v>7224.54</v>
      </c>
      <c r="AI28" s="319">
        <v>7207.59</v>
      </c>
      <c r="AJ28" s="319">
        <v>7207.59</v>
      </c>
      <c r="AK28" s="319">
        <v>7207.59</v>
      </c>
      <c r="AL28" s="319">
        <f t="shared" si="0"/>
        <v>7207.59</v>
      </c>
      <c r="AM28" s="319">
        <f t="shared" si="0"/>
        <v>7207.59</v>
      </c>
      <c r="AN28" s="319">
        <f t="shared" si="0"/>
        <v>7207.59</v>
      </c>
      <c r="AO28" s="319">
        <f t="shared" si="0"/>
        <v>7207.59</v>
      </c>
      <c r="AP28" s="319">
        <f t="shared" si="0"/>
        <v>7207.59</v>
      </c>
      <c r="AQ28" s="319">
        <f t="shared" si="0"/>
        <v>7207.59</v>
      </c>
      <c r="AR28" s="295">
        <f t="shared" si="4"/>
        <v>86575.809999999983</v>
      </c>
      <c r="AS28" s="319">
        <f t="shared" si="7"/>
        <v>5641.46</v>
      </c>
      <c r="AT28" s="319">
        <f t="shared" si="7"/>
        <v>5641.46</v>
      </c>
      <c r="AU28" s="319">
        <f t="shared" si="7"/>
        <v>5641.46</v>
      </c>
      <c r="AV28" s="319">
        <f t="shared" si="6"/>
        <v>5641.46</v>
      </c>
      <c r="AW28" s="319">
        <f t="shared" si="6"/>
        <v>5641.46</v>
      </c>
      <c r="AX28" s="319">
        <f t="shared" si="6"/>
        <v>5641.46</v>
      </c>
      <c r="AY28" s="319">
        <f t="shared" si="6"/>
        <v>5641.46</v>
      </c>
      <c r="AZ28" s="319">
        <f t="shared" si="6"/>
        <v>5641.46</v>
      </c>
      <c r="BA28" s="319">
        <f t="shared" si="6"/>
        <v>5641.46</v>
      </c>
      <c r="BB28" s="319">
        <f t="shared" si="6"/>
        <v>5641.46</v>
      </c>
      <c r="BC28" s="319">
        <f t="shared" si="6"/>
        <v>5641.46</v>
      </c>
      <c r="BD28" s="319">
        <f t="shared" si="6"/>
        <v>5641.46</v>
      </c>
      <c r="BE28" s="295">
        <f t="shared" si="5"/>
        <v>67697.52</v>
      </c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</row>
    <row r="29" spans="1:83" x14ac:dyDescent="0.3">
      <c r="A29" s="313" t="s">
        <v>427</v>
      </c>
      <c r="B29" s="304">
        <v>0</v>
      </c>
      <c r="C29" s="304">
        <v>6.8999999999999999E-3</v>
      </c>
      <c r="D29" s="304">
        <v>6.8999999999999999E-3</v>
      </c>
      <c r="E29" s="295">
        <v>0</v>
      </c>
      <c r="F29" s="295">
        <v>0</v>
      </c>
      <c r="G29" s="295">
        <v>0</v>
      </c>
      <c r="H29" s="295">
        <v>0</v>
      </c>
      <c r="I29" s="295">
        <v>0</v>
      </c>
      <c r="J29" s="295">
        <v>0</v>
      </c>
      <c r="K29" s="295">
        <v>0</v>
      </c>
      <c r="L29" s="295">
        <v>0</v>
      </c>
      <c r="M29" s="295">
        <v>0</v>
      </c>
      <c r="N29" s="295">
        <v>0</v>
      </c>
      <c r="O29" s="295">
        <v>0</v>
      </c>
      <c r="P29" s="295">
        <v>0</v>
      </c>
      <c r="Q29" s="295">
        <f t="shared" si="2"/>
        <v>0</v>
      </c>
      <c r="R29" s="295">
        <v>39480.550000000003</v>
      </c>
      <c r="S29" s="295">
        <v>39480.550000000003</v>
      </c>
      <c r="T29" s="295">
        <v>39480.550000000003</v>
      </c>
      <c r="U29" s="295">
        <v>39480.550000000003</v>
      </c>
      <c r="V29" s="295">
        <v>39480.550000000003</v>
      </c>
      <c r="W29" s="295">
        <v>39480.550000000003</v>
      </c>
      <c r="X29" s="295">
        <v>39480.550000000003</v>
      </c>
      <c r="Y29" s="295">
        <v>39480.550000000003</v>
      </c>
      <c r="Z29" s="295">
        <v>39480.550000000003</v>
      </c>
      <c r="AA29" s="295">
        <v>39480.550000000003</v>
      </c>
      <c r="AB29" s="295">
        <v>39480.550000000003</v>
      </c>
      <c r="AC29" s="295">
        <v>39480.550000000003</v>
      </c>
      <c r="AD29" s="295">
        <f t="shared" si="3"/>
        <v>473766.59999999992</v>
      </c>
      <c r="AE29" s="295"/>
      <c r="AF29" s="319">
        <v>0</v>
      </c>
      <c r="AG29" s="319">
        <v>0</v>
      </c>
      <c r="AH29" s="319">
        <v>0</v>
      </c>
      <c r="AI29" s="319">
        <v>0</v>
      </c>
      <c r="AJ29" s="319">
        <v>0</v>
      </c>
      <c r="AK29" s="319">
        <v>0</v>
      </c>
      <c r="AL29" s="319">
        <f t="shared" si="0"/>
        <v>0</v>
      </c>
      <c r="AM29" s="319">
        <f t="shared" si="0"/>
        <v>0</v>
      </c>
      <c r="AN29" s="319">
        <f t="shared" si="0"/>
        <v>0</v>
      </c>
      <c r="AO29" s="319">
        <f t="shared" si="0"/>
        <v>0</v>
      </c>
      <c r="AP29" s="319">
        <f t="shared" si="0"/>
        <v>0</v>
      </c>
      <c r="AQ29" s="319">
        <f t="shared" si="0"/>
        <v>0</v>
      </c>
      <c r="AR29" s="295">
        <f t="shared" si="4"/>
        <v>0</v>
      </c>
      <c r="AS29" s="319">
        <f t="shared" si="7"/>
        <v>22.7</v>
      </c>
      <c r="AT29" s="319">
        <f t="shared" si="7"/>
        <v>22.7</v>
      </c>
      <c r="AU29" s="319">
        <f t="shared" si="7"/>
        <v>22.7</v>
      </c>
      <c r="AV29" s="319">
        <f t="shared" si="6"/>
        <v>22.7</v>
      </c>
      <c r="AW29" s="319">
        <f t="shared" si="6"/>
        <v>22.7</v>
      </c>
      <c r="AX29" s="319">
        <f t="shared" si="6"/>
        <v>22.7</v>
      </c>
      <c r="AY29" s="319">
        <f t="shared" si="6"/>
        <v>22.7</v>
      </c>
      <c r="AZ29" s="319">
        <f t="shared" si="6"/>
        <v>22.7</v>
      </c>
      <c r="BA29" s="319">
        <f t="shared" si="6"/>
        <v>22.7</v>
      </c>
      <c r="BB29" s="319">
        <f t="shared" si="6"/>
        <v>22.7</v>
      </c>
      <c r="BC29" s="319">
        <f t="shared" si="6"/>
        <v>22.7</v>
      </c>
      <c r="BD29" s="319">
        <f t="shared" si="6"/>
        <v>22.7</v>
      </c>
      <c r="BE29" s="295">
        <f t="shared" si="5"/>
        <v>272.39999999999992</v>
      </c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</row>
    <row r="30" spans="1:83" x14ac:dyDescent="0.3">
      <c r="A30" s="313" t="s">
        <v>428</v>
      </c>
      <c r="B30" s="304">
        <v>7.8000000000000005E-3</v>
      </c>
      <c r="C30" s="304">
        <v>9.8999999999999991E-3</v>
      </c>
      <c r="D30" s="348">
        <v>7.1000000000000004E-3</v>
      </c>
      <c r="E30" s="295">
        <v>16434297.32</v>
      </c>
      <c r="F30" s="295">
        <v>16609869.75</v>
      </c>
      <c r="G30" s="295">
        <v>16514636.75</v>
      </c>
      <c r="H30" s="295">
        <v>16419472.939999999</v>
      </c>
      <c r="I30" s="295">
        <v>16419472.939999999</v>
      </c>
      <c r="J30" s="295">
        <v>16374430.74</v>
      </c>
      <c r="K30" s="295">
        <v>16329388.539999999</v>
      </c>
      <c r="L30" s="295">
        <v>16329388.539999999</v>
      </c>
      <c r="M30" s="295">
        <v>16329388.539999999</v>
      </c>
      <c r="N30" s="295">
        <v>16329388.539999999</v>
      </c>
      <c r="O30" s="295">
        <v>16329388.539999999</v>
      </c>
      <c r="P30" s="295">
        <v>16329388.539999999</v>
      </c>
      <c r="Q30" s="295">
        <f t="shared" si="2"/>
        <v>196748511.67999995</v>
      </c>
      <c r="R30" s="295">
        <v>17025772.539999999</v>
      </c>
      <c r="S30" s="295">
        <v>17025772.539999999</v>
      </c>
      <c r="T30" s="295">
        <v>17025772.539999999</v>
      </c>
      <c r="U30" s="295">
        <v>17025772.539999999</v>
      </c>
      <c r="V30" s="295">
        <v>17025772.539999999</v>
      </c>
      <c r="W30" s="295">
        <v>17025772.539999999</v>
      </c>
      <c r="X30" s="295">
        <v>17025772.539999999</v>
      </c>
      <c r="Y30" s="295">
        <v>17025772.539999999</v>
      </c>
      <c r="Z30" s="295">
        <v>17025772.539999999</v>
      </c>
      <c r="AA30" s="295">
        <v>17025772.539999999</v>
      </c>
      <c r="AB30" s="295">
        <v>17025772.539999999</v>
      </c>
      <c r="AC30" s="295">
        <v>17025772.539999999</v>
      </c>
      <c r="AD30" s="295">
        <f t="shared" si="3"/>
        <v>204309270.47999993</v>
      </c>
      <c r="AE30" s="295"/>
      <c r="AF30" s="319">
        <v>10682.289999999999</v>
      </c>
      <c r="AG30" s="319">
        <v>10796.41</v>
      </c>
      <c r="AH30" s="319">
        <v>10734.52</v>
      </c>
      <c r="AI30" s="319">
        <v>10672.66</v>
      </c>
      <c r="AJ30" s="319">
        <v>10672.66</v>
      </c>
      <c r="AK30" s="319">
        <v>10643.38</v>
      </c>
      <c r="AL30" s="319">
        <f t="shared" si="0"/>
        <v>10614.1</v>
      </c>
      <c r="AM30" s="319">
        <f t="shared" si="0"/>
        <v>10614.1</v>
      </c>
      <c r="AN30" s="319">
        <f t="shared" si="0"/>
        <v>10614.1</v>
      </c>
      <c r="AO30" s="319">
        <f t="shared" si="0"/>
        <v>10614.1</v>
      </c>
      <c r="AP30" s="319">
        <f t="shared" si="0"/>
        <v>10614.1</v>
      </c>
      <c r="AQ30" s="319">
        <f t="shared" si="0"/>
        <v>10614.1</v>
      </c>
      <c r="AR30" s="295">
        <f t="shared" si="4"/>
        <v>127886.52000000002</v>
      </c>
      <c r="AS30" s="319">
        <f t="shared" si="7"/>
        <v>10073.58</v>
      </c>
      <c r="AT30" s="319">
        <f t="shared" si="7"/>
        <v>10073.58</v>
      </c>
      <c r="AU30" s="319">
        <f t="shared" si="7"/>
        <v>10073.58</v>
      </c>
      <c r="AV30" s="319">
        <f t="shared" si="6"/>
        <v>10073.58</v>
      </c>
      <c r="AW30" s="319">
        <f t="shared" si="6"/>
        <v>10073.58</v>
      </c>
      <c r="AX30" s="319">
        <f t="shared" si="6"/>
        <v>10073.58</v>
      </c>
      <c r="AY30" s="319">
        <f t="shared" si="6"/>
        <v>10073.58</v>
      </c>
      <c r="AZ30" s="319">
        <f t="shared" si="6"/>
        <v>10073.58</v>
      </c>
      <c r="BA30" s="319">
        <f t="shared" si="6"/>
        <v>10073.58</v>
      </c>
      <c r="BB30" s="319">
        <f t="shared" si="6"/>
        <v>10073.58</v>
      </c>
      <c r="BC30" s="319">
        <f t="shared" si="6"/>
        <v>10073.58</v>
      </c>
      <c r="BD30" s="319">
        <f t="shared" si="6"/>
        <v>10073.58</v>
      </c>
      <c r="BE30" s="295">
        <f t="shared" si="5"/>
        <v>120882.96</v>
      </c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</row>
    <row r="31" spans="1:83" x14ac:dyDescent="0.3">
      <c r="A31" s="313" t="s">
        <v>429</v>
      </c>
      <c r="B31" s="304">
        <v>1.2999999999999999E-2</v>
      </c>
      <c r="C31" s="304">
        <v>2.0099999999999996E-2</v>
      </c>
      <c r="D31" s="348">
        <v>1.77E-2</v>
      </c>
      <c r="E31" s="295">
        <v>42066797.079999998</v>
      </c>
      <c r="F31" s="295">
        <v>42066797.079999998</v>
      </c>
      <c r="G31" s="295">
        <v>42066797.079999998</v>
      </c>
      <c r="H31" s="295">
        <v>42066797.079999998</v>
      </c>
      <c r="I31" s="295">
        <v>42066797.079999998</v>
      </c>
      <c r="J31" s="295">
        <v>42066797.079999998</v>
      </c>
      <c r="K31" s="295">
        <v>42066797.079999998</v>
      </c>
      <c r="L31" s="295">
        <v>42066797.079999998</v>
      </c>
      <c r="M31" s="295">
        <v>42066797.079999998</v>
      </c>
      <c r="N31" s="295">
        <v>42066797.079999998</v>
      </c>
      <c r="O31" s="295">
        <v>42066797.079999998</v>
      </c>
      <c r="P31" s="295">
        <v>42066797.079999998</v>
      </c>
      <c r="Q31" s="295">
        <f t="shared" si="2"/>
        <v>504801564.95999986</v>
      </c>
      <c r="R31" s="295">
        <v>42066797.079999998</v>
      </c>
      <c r="S31" s="295">
        <v>42066797.079999998</v>
      </c>
      <c r="T31" s="295">
        <v>42066797.079999998</v>
      </c>
      <c r="U31" s="295">
        <v>42066797.079999998</v>
      </c>
      <c r="V31" s="295">
        <v>42066797.079999998</v>
      </c>
      <c r="W31" s="295">
        <v>42066797.079999998</v>
      </c>
      <c r="X31" s="295">
        <v>42066797.079999998</v>
      </c>
      <c r="Y31" s="295">
        <v>42066797.079999998</v>
      </c>
      <c r="Z31" s="295">
        <v>42066797.079999998</v>
      </c>
      <c r="AA31" s="295">
        <v>42240893.079999998</v>
      </c>
      <c r="AB31" s="295">
        <v>42589085.079999998</v>
      </c>
      <c r="AC31" s="295">
        <v>42763181.079999998</v>
      </c>
      <c r="AD31" s="295">
        <f t="shared" si="3"/>
        <v>506194332.95999986</v>
      </c>
      <c r="AE31" s="295"/>
      <c r="AF31" s="319">
        <v>45572.36</v>
      </c>
      <c r="AG31" s="319">
        <v>45572.36</v>
      </c>
      <c r="AH31" s="319">
        <v>45572.36</v>
      </c>
      <c r="AI31" s="319">
        <v>45572.36</v>
      </c>
      <c r="AJ31" s="319">
        <v>45572.36</v>
      </c>
      <c r="AK31" s="319">
        <v>45572.36</v>
      </c>
      <c r="AL31" s="319">
        <f t="shared" si="0"/>
        <v>45572.36</v>
      </c>
      <c r="AM31" s="319">
        <f t="shared" si="0"/>
        <v>45572.36</v>
      </c>
      <c r="AN31" s="319">
        <f t="shared" si="0"/>
        <v>45572.36</v>
      </c>
      <c r="AO31" s="319">
        <f t="shared" si="0"/>
        <v>45572.36</v>
      </c>
      <c r="AP31" s="319">
        <f t="shared" si="0"/>
        <v>45572.36</v>
      </c>
      <c r="AQ31" s="319">
        <f t="shared" si="0"/>
        <v>45572.36</v>
      </c>
      <c r="AR31" s="295">
        <f t="shared" si="4"/>
        <v>546868.31999999995</v>
      </c>
      <c r="AS31" s="319">
        <f t="shared" si="7"/>
        <v>62048.53</v>
      </c>
      <c r="AT31" s="319">
        <f t="shared" si="7"/>
        <v>62048.53</v>
      </c>
      <c r="AU31" s="319">
        <f t="shared" si="7"/>
        <v>62048.53</v>
      </c>
      <c r="AV31" s="319">
        <f t="shared" si="6"/>
        <v>62048.53</v>
      </c>
      <c r="AW31" s="319">
        <f t="shared" si="6"/>
        <v>62048.53</v>
      </c>
      <c r="AX31" s="319">
        <f t="shared" si="6"/>
        <v>62048.53</v>
      </c>
      <c r="AY31" s="319">
        <f t="shared" si="6"/>
        <v>62048.53</v>
      </c>
      <c r="AZ31" s="319">
        <f t="shared" si="6"/>
        <v>62048.53</v>
      </c>
      <c r="BA31" s="319">
        <f t="shared" si="6"/>
        <v>62048.53</v>
      </c>
      <c r="BB31" s="319">
        <f t="shared" si="6"/>
        <v>62305.32</v>
      </c>
      <c r="BC31" s="319">
        <f t="shared" si="6"/>
        <v>62818.9</v>
      </c>
      <c r="BD31" s="319">
        <f t="shared" si="6"/>
        <v>63075.69</v>
      </c>
      <c r="BE31" s="295">
        <f t="shared" si="5"/>
        <v>746636.68000000017</v>
      </c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</row>
    <row r="32" spans="1:83" x14ac:dyDescent="0.3">
      <c r="A32" s="313" t="s">
        <v>430</v>
      </c>
      <c r="B32" s="304">
        <v>1.2999999999999999E-2</v>
      </c>
      <c r="C32" s="304">
        <v>2.0099999999999996E-2</v>
      </c>
      <c r="D32" s="348">
        <v>1.77E-2</v>
      </c>
      <c r="E32" s="295">
        <v>8999804.6300000008</v>
      </c>
      <c r="F32" s="295">
        <v>8999804.6300000008</v>
      </c>
      <c r="G32" s="295">
        <v>8999804.6300000008</v>
      </c>
      <c r="H32" s="295">
        <v>8999804.6300000008</v>
      </c>
      <c r="I32" s="295">
        <v>8999804.6300000008</v>
      </c>
      <c r="J32" s="295">
        <v>8999804.6300000008</v>
      </c>
      <c r="K32" s="295">
        <v>8999804.6300000008</v>
      </c>
      <c r="L32" s="295">
        <v>8999804.6300000008</v>
      </c>
      <c r="M32" s="295">
        <v>8999804.6300000008</v>
      </c>
      <c r="N32" s="295">
        <v>8999804.6300000008</v>
      </c>
      <c r="O32" s="295">
        <v>8999804.6300000008</v>
      </c>
      <c r="P32" s="295">
        <v>8999804.6300000008</v>
      </c>
      <c r="Q32" s="295">
        <f t="shared" si="2"/>
        <v>107997655.55999999</v>
      </c>
      <c r="R32" s="295">
        <v>8999804.6300000008</v>
      </c>
      <c r="S32" s="295">
        <v>8999804.6300000008</v>
      </c>
      <c r="T32" s="295">
        <v>8999804.6300000008</v>
      </c>
      <c r="U32" s="295">
        <v>8999804.6300000008</v>
      </c>
      <c r="V32" s="295">
        <v>8999804.6300000008</v>
      </c>
      <c r="W32" s="295">
        <v>8999804.6300000008</v>
      </c>
      <c r="X32" s="295">
        <v>8999804.6300000008</v>
      </c>
      <c r="Y32" s="295">
        <v>8999804.6300000008</v>
      </c>
      <c r="Z32" s="295">
        <v>8999804.6300000008</v>
      </c>
      <c r="AA32" s="295">
        <v>8999804.6300000008</v>
      </c>
      <c r="AB32" s="295">
        <v>8999804.6300000008</v>
      </c>
      <c r="AC32" s="295">
        <v>8999804.6300000008</v>
      </c>
      <c r="AD32" s="295">
        <f t="shared" si="3"/>
        <v>107997655.55999999</v>
      </c>
      <c r="AE32" s="295"/>
      <c r="AF32" s="319">
        <v>9749.7899999999991</v>
      </c>
      <c r="AG32" s="319">
        <v>9749.7899999999991</v>
      </c>
      <c r="AH32" s="319">
        <v>9749.7899999999991</v>
      </c>
      <c r="AI32" s="319">
        <v>9749.7899999999991</v>
      </c>
      <c r="AJ32" s="319">
        <v>9749.7899999999991</v>
      </c>
      <c r="AK32" s="319">
        <v>9749.7899999999991</v>
      </c>
      <c r="AL32" s="319">
        <f t="shared" si="0"/>
        <v>9749.7900000000009</v>
      </c>
      <c r="AM32" s="319">
        <f t="shared" si="0"/>
        <v>9749.7900000000009</v>
      </c>
      <c r="AN32" s="319">
        <f t="shared" si="0"/>
        <v>9749.7900000000009</v>
      </c>
      <c r="AO32" s="319">
        <f t="shared" si="0"/>
        <v>9749.7900000000009</v>
      </c>
      <c r="AP32" s="319">
        <f t="shared" si="0"/>
        <v>9749.7900000000009</v>
      </c>
      <c r="AQ32" s="319">
        <f t="shared" si="0"/>
        <v>9749.7900000000009</v>
      </c>
      <c r="AR32" s="295">
        <f t="shared" si="4"/>
        <v>116997.48000000004</v>
      </c>
      <c r="AS32" s="319">
        <f t="shared" si="7"/>
        <v>13274.71</v>
      </c>
      <c r="AT32" s="319">
        <f t="shared" si="7"/>
        <v>13274.71</v>
      </c>
      <c r="AU32" s="319">
        <f t="shared" si="7"/>
        <v>13274.71</v>
      </c>
      <c r="AV32" s="319">
        <f t="shared" si="6"/>
        <v>13274.71</v>
      </c>
      <c r="AW32" s="319">
        <f t="shared" si="6"/>
        <v>13274.71</v>
      </c>
      <c r="AX32" s="319">
        <f t="shared" si="6"/>
        <v>13274.71</v>
      </c>
      <c r="AY32" s="319">
        <f t="shared" si="6"/>
        <v>13274.71</v>
      </c>
      <c r="AZ32" s="319">
        <f t="shared" si="6"/>
        <v>13274.71</v>
      </c>
      <c r="BA32" s="319">
        <f t="shared" si="6"/>
        <v>13274.71</v>
      </c>
      <c r="BB32" s="319">
        <f t="shared" si="6"/>
        <v>13274.71</v>
      </c>
      <c r="BC32" s="319">
        <f t="shared" si="6"/>
        <v>13274.71</v>
      </c>
      <c r="BD32" s="319">
        <f t="shared" si="6"/>
        <v>13274.71</v>
      </c>
      <c r="BE32" s="295">
        <f t="shared" si="5"/>
        <v>159296.51999999993</v>
      </c>
      <c r="BF32" s="319">
        <f>BE32</f>
        <v>159296.51999999993</v>
      </c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</row>
    <row r="33" spans="1:83" x14ac:dyDescent="0.3">
      <c r="A33" s="313" t="s">
        <v>431</v>
      </c>
      <c r="B33" s="304">
        <v>2.2100000000000002E-2</v>
      </c>
      <c r="C33" s="304">
        <v>2.7099999999999999E-2</v>
      </c>
      <c r="D33" s="348">
        <v>2.4899999999999999E-2</v>
      </c>
      <c r="E33" s="295">
        <v>30964066.489999998</v>
      </c>
      <c r="F33" s="295">
        <v>30963075.989999998</v>
      </c>
      <c r="G33" s="295">
        <v>31014497.940000001</v>
      </c>
      <c r="H33" s="295">
        <v>31065919.890000001</v>
      </c>
      <c r="I33" s="295">
        <v>31065919.890000001</v>
      </c>
      <c r="J33" s="295">
        <v>31065919.890000001</v>
      </c>
      <c r="K33" s="295">
        <v>31226615.585000001</v>
      </c>
      <c r="L33" s="295">
        <v>31408309.905000001</v>
      </c>
      <c r="M33" s="295">
        <v>31429308.530000001</v>
      </c>
      <c r="N33" s="295">
        <v>31658603.25</v>
      </c>
      <c r="O33" s="295">
        <v>31887897.970000003</v>
      </c>
      <c r="P33" s="295">
        <v>31887897.970000003</v>
      </c>
      <c r="Q33" s="295">
        <f t="shared" si="2"/>
        <v>375638033.30000007</v>
      </c>
      <c r="R33" s="295">
        <v>31956258.840000004</v>
      </c>
      <c r="S33" s="295">
        <v>32027058.840000004</v>
      </c>
      <c r="T33" s="295">
        <v>32097858.840000004</v>
      </c>
      <c r="U33" s="295">
        <v>32097858.840000004</v>
      </c>
      <c r="V33" s="295">
        <v>32097858.840000004</v>
      </c>
      <c r="W33" s="295">
        <v>32489377.720000003</v>
      </c>
      <c r="X33" s="295">
        <v>32880896.600000005</v>
      </c>
      <c r="Y33" s="295">
        <v>32880896.600000005</v>
      </c>
      <c r="Z33" s="295">
        <v>32880896.600000005</v>
      </c>
      <c r="AA33" s="295">
        <v>33054992.600000005</v>
      </c>
      <c r="AB33" s="295">
        <v>33403184.600000005</v>
      </c>
      <c r="AC33" s="295">
        <v>33577280.600000009</v>
      </c>
      <c r="AD33" s="295">
        <f t="shared" si="3"/>
        <v>391444419.5200001</v>
      </c>
      <c r="AE33" s="295"/>
      <c r="AF33" s="319">
        <v>57025.490000000005</v>
      </c>
      <c r="AG33" s="319">
        <v>57023.659999999996</v>
      </c>
      <c r="AH33" s="319">
        <v>57118.37</v>
      </c>
      <c r="AI33" s="319">
        <v>57213.07</v>
      </c>
      <c r="AJ33" s="319">
        <v>57213.07</v>
      </c>
      <c r="AK33" s="319">
        <v>57213.07</v>
      </c>
      <c r="AL33" s="319">
        <f t="shared" si="0"/>
        <v>57509.02</v>
      </c>
      <c r="AM33" s="319">
        <f t="shared" si="0"/>
        <v>57843.64</v>
      </c>
      <c r="AN33" s="319">
        <f t="shared" si="0"/>
        <v>57882.31</v>
      </c>
      <c r="AO33" s="319">
        <f t="shared" si="0"/>
        <v>58304.59</v>
      </c>
      <c r="AP33" s="319">
        <f t="shared" si="0"/>
        <v>58726.879999999997</v>
      </c>
      <c r="AQ33" s="319">
        <f t="shared" si="0"/>
        <v>58726.879999999997</v>
      </c>
      <c r="AR33" s="295">
        <f t="shared" si="4"/>
        <v>691800.05</v>
      </c>
      <c r="AS33" s="319">
        <f t="shared" si="7"/>
        <v>66309.240000000005</v>
      </c>
      <c r="AT33" s="319">
        <f t="shared" si="7"/>
        <v>66456.149999999994</v>
      </c>
      <c r="AU33" s="319">
        <f t="shared" si="7"/>
        <v>66603.06</v>
      </c>
      <c r="AV33" s="319">
        <f t="shared" si="6"/>
        <v>66603.06</v>
      </c>
      <c r="AW33" s="319">
        <f t="shared" si="6"/>
        <v>66603.06</v>
      </c>
      <c r="AX33" s="319">
        <f t="shared" si="6"/>
        <v>67415.460000000006</v>
      </c>
      <c r="AY33" s="319">
        <f t="shared" si="6"/>
        <v>68227.86</v>
      </c>
      <c r="AZ33" s="319">
        <f t="shared" si="6"/>
        <v>68227.86</v>
      </c>
      <c r="BA33" s="319">
        <f t="shared" si="6"/>
        <v>68227.86</v>
      </c>
      <c r="BB33" s="319">
        <f t="shared" si="6"/>
        <v>68589.11</v>
      </c>
      <c r="BC33" s="319">
        <f t="shared" si="6"/>
        <v>69311.61</v>
      </c>
      <c r="BD33" s="319">
        <f t="shared" si="6"/>
        <v>69672.86</v>
      </c>
      <c r="BE33" s="295">
        <f t="shared" si="5"/>
        <v>812247.19</v>
      </c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</row>
    <row r="34" spans="1:83" x14ac:dyDescent="0.3">
      <c r="A34" s="313" t="s">
        <v>432</v>
      </c>
      <c r="B34" s="304">
        <v>2.2100000000000002E-2</v>
      </c>
      <c r="C34" s="304">
        <v>2.7099999999999999E-2</v>
      </c>
      <c r="D34" s="348">
        <v>2.4899999999999999E-2</v>
      </c>
      <c r="E34" s="295">
        <v>2506914.31</v>
      </c>
      <c r="F34" s="295">
        <v>2506914.31</v>
      </c>
      <c r="G34" s="295">
        <v>2506914.31</v>
      </c>
      <c r="H34" s="295">
        <v>2506914.31</v>
      </c>
      <c r="I34" s="295">
        <v>2506914.31</v>
      </c>
      <c r="J34" s="295">
        <v>2506914.31</v>
      </c>
      <c r="K34" s="295">
        <v>2506914.31</v>
      </c>
      <c r="L34" s="295">
        <v>2506914.31</v>
      </c>
      <c r="M34" s="295">
        <v>2506914.31</v>
      </c>
      <c r="N34" s="295">
        <v>2506914.31</v>
      </c>
      <c r="O34" s="295">
        <v>2506914.31</v>
      </c>
      <c r="P34" s="295">
        <v>2506914.31</v>
      </c>
      <c r="Q34" s="295">
        <f t="shared" si="2"/>
        <v>30082971.719999995</v>
      </c>
      <c r="R34" s="295">
        <v>2506914.31</v>
      </c>
      <c r="S34" s="295">
        <v>2506914.31</v>
      </c>
      <c r="T34" s="295">
        <v>2506914.31</v>
      </c>
      <c r="U34" s="295">
        <v>2506914.31</v>
      </c>
      <c r="V34" s="295">
        <v>2506914.31</v>
      </c>
      <c r="W34" s="295">
        <v>2506914.31</v>
      </c>
      <c r="X34" s="295">
        <v>2506914.31</v>
      </c>
      <c r="Y34" s="295">
        <v>2506914.31</v>
      </c>
      <c r="Z34" s="295">
        <v>2506914.31</v>
      </c>
      <c r="AA34" s="295">
        <v>2506914.31</v>
      </c>
      <c r="AB34" s="295">
        <v>2506914.31</v>
      </c>
      <c r="AC34" s="295">
        <v>2506914.31</v>
      </c>
      <c r="AD34" s="295">
        <f t="shared" si="3"/>
        <v>30082971.719999995</v>
      </c>
      <c r="AE34" s="295"/>
      <c r="AF34" s="319">
        <v>4616.9000000000005</v>
      </c>
      <c r="AG34" s="319">
        <v>4616.9000000000005</v>
      </c>
      <c r="AH34" s="319">
        <v>4616.9000000000005</v>
      </c>
      <c r="AI34" s="319">
        <v>4616.9000000000005</v>
      </c>
      <c r="AJ34" s="319">
        <v>4616.9000000000005</v>
      </c>
      <c r="AK34" s="319">
        <v>4616.9000000000005</v>
      </c>
      <c r="AL34" s="319">
        <f t="shared" si="0"/>
        <v>4616.8999999999996</v>
      </c>
      <c r="AM34" s="319">
        <f t="shared" si="0"/>
        <v>4616.8999999999996</v>
      </c>
      <c r="AN34" s="319">
        <f t="shared" si="0"/>
        <v>4616.8999999999996</v>
      </c>
      <c r="AO34" s="319">
        <f t="shared" si="0"/>
        <v>4616.8999999999996</v>
      </c>
      <c r="AP34" s="319">
        <f t="shared" si="0"/>
        <v>4616.8999999999996</v>
      </c>
      <c r="AQ34" s="319">
        <f t="shared" si="0"/>
        <v>4616.8999999999996</v>
      </c>
      <c r="AR34" s="295">
        <f t="shared" si="4"/>
        <v>55402.80000000001</v>
      </c>
      <c r="AS34" s="319">
        <f t="shared" si="7"/>
        <v>5201.8500000000004</v>
      </c>
      <c r="AT34" s="319">
        <f t="shared" si="7"/>
        <v>5201.8500000000004</v>
      </c>
      <c r="AU34" s="319">
        <f t="shared" si="7"/>
        <v>5201.8500000000004</v>
      </c>
      <c r="AV34" s="319">
        <f t="shared" si="6"/>
        <v>5201.8500000000004</v>
      </c>
      <c r="AW34" s="319">
        <f t="shared" si="6"/>
        <v>5201.8500000000004</v>
      </c>
      <c r="AX34" s="319">
        <f t="shared" si="6"/>
        <v>5201.8500000000004</v>
      </c>
      <c r="AY34" s="319">
        <f t="shared" si="6"/>
        <v>5201.8500000000004</v>
      </c>
      <c r="AZ34" s="319">
        <f t="shared" si="6"/>
        <v>5201.8500000000004</v>
      </c>
      <c r="BA34" s="319">
        <f t="shared" si="6"/>
        <v>5201.8500000000004</v>
      </c>
      <c r="BB34" s="319">
        <f t="shared" si="6"/>
        <v>5201.8500000000004</v>
      </c>
      <c r="BC34" s="319">
        <f t="shared" si="6"/>
        <v>5201.8500000000004</v>
      </c>
      <c r="BD34" s="319">
        <f t="shared" si="6"/>
        <v>5201.8500000000004</v>
      </c>
      <c r="BE34" s="295">
        <f t="shared" si="5"/>
        <v>62422.19999999999</v>
      </c>
      <c r="BF34" s="319">
        <f>BE34</f>
        <v>62422.19999999999</v>
      </c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</row>
    <row r="35" spans="1:83" x14ac:dyDescent="0.3">
      <c r="A35" s="313" t="s">
        <v>433</v>
      </c>
      <c r="B35" s="304">
        <v>1.06E-2</v>
      </c>
      <c r="C35" s="304">
        <v>1.0999999999999999E-2</v>
      </c>
      <c r="D35" s="348">
        <v>8.3000000000000001E-3</v>
      </c>
      <c r="E35" s="295">
        <v>15817337.720000001</v>
      </c>
      <c r="F35" s="295">
        <v>15817337.720000001</v>
      </c>
      <c r="G35" s="295">
        <v>15816838.710000001</v>
      </c>
      <c r="H35" s="295">
        <v>15816339.699999999</v>
      </c>
      <c r="I35" s="295">
        <v>15816339.699999999</v>
      </c>
      <c r="J35" s="295">
        <v>15816339.699999999</v>
      </c>
      <c r="K35" s="295">
        <v>15816339.699999999</v>
      </c>
      <c r="L35" s="295">
        <v>15816339.699999999</v>
      </c>
      <c r="M35" s="295">
        <v>15816339.699999999</v>
      </c>
      <c r="N35" s="295">
        <v>15816339.699999999</v>
      </c>
      <c r="O35" s="295">
        <v>15816339.699999999</v>
      </c>
      <c r="P35" s="295">
        <v>15816339.699999999</v>
      </c>
      <c r="Q35" s="295">
        <f t="shared" si="2"/>
        <v>189798571.44999999</v>
      </c>
      <c r="R35" s="295">
        <v>15816339.699999999</v>
      </c>
      <c r="S35" s="295">
        <v>15816339.699999999</v>
      </c>
      <c r="T35" s="295">
        <v>15816339.699999999</v>
      </c>
      <c r="U35" s="295">
        <v>15816339.699999999</v>
      </c>
      <c r="V35" s="295">
        <v>15816339.699999999</v>
      </c>
      <c r="W35" s="295">
        <v>15816339.699999999</v>
      </c>
      <c r="X35" s="295">
        <v>15816339.699999999</v>
      </c>
      <c r="Y35" s="295">
        <v>15816339.699999999</v>
      </c>
      <c r="Z35" s="295">
        <v>15816339.699999999</v>
      </c>
      <c r="AA35" s="295">
        <v>15816339.699999999</v>
      </c>
      <c r="AB35" s="295">
        <v>15816339.699999999</v>
      </c>
      <c r="AC35" s="295">
        <v>15816339.699999999</v>
      </c>
      <c r="AD35" s="295">
        <f t="shared" si="3"/>
        <v>189796076.39999998</v>
      </c>
      <c r="AE35" s="295"/>
      <c r="AF35" s="319">
        <v>13971.99</v>
      </c>
      <c r="AG35" s="319">
        <v>13971.99</v>
      </c>
      <c r="AH35" s="319">
        <v>13971.54</v>
      </c>
      <c r="AI35" s="319">
        <v>13971.1</v>
      </c>
      <c r="AJ35" s="319">
        <v>13971.1</v>
      </c>
      <c r="AK35" s="319">
        <v>13971.1</v>
      </c>
      <c r="AL35" s="319">
        <f t="shared" si="0"/>
        <v>13971.1</v>
      </c>
      <c r="AM35" s="319">
        <f t="shared" si="0"/>
        <v>13971.1</v>
      </c>
      <c r="AN35" s="319">
        <f t="shared" si="0"/>
        <v>13971.1</v>
      </c>
      <c r="AO35" s="319">
        <f t="shared" si="0"/>
        <v>13971.1</v>
      </c>
      <c r="AP35" s="319">
        <f t="shared" si="0"/>
        <v>13971.1</v>
      </c>
      <c r="AQ35" s="319">
        <f t="shared" si="0"/>
        <v>13971.1</v>
      </c>
      <c r="AR35" s="295">
        <f t="shared" si="4"/>
        <v>167655.42000000004</v>
      </c>
      <c r="AS35" s="319">
        <f t="shared" si="7"/>
        <v>10939.63</v>
      </c>
      <c r="AT35" s="319">
        <f t="shared" si="7"/>
        <v>10939.63</v>
      </c>
      <c r="AU35" s="319">
        <f t="shared" si="7"/>
        <v>10939.63</v>
      </c>
      <c r="AV35" s="319">
        <f t="shared" si="6"/>
        <v>10939.63</v>
      </c>
      <c r="AW35" s="319">
        <f t="shared" si="6"/>
        <v>10939.63</v>
      </c>
      <c r="AX35" s="319">
        <f t="shared" si="6"/>
        <v>10939.63</v>
      </c>
      <c r="AY35" s="319">
        <f t="shared" si="6"/>
        <v>10939.63</v>
      </c>
      <c r="AZ35" s="319">
        <f t="shared" si="6"/>
        <v>10939.63</v>
      </c>
      <c r="BA35" s="319">
        <f t="shared" si="6"/>
        <v>10939.63</v>
      </c>
      <c r="BB35" s="319">
        <f t="shared" si="6"/>
        <v>10939.63</v>
      </c>
      <c r="BC35" s="319">
        <f t="shared" si="6"/>
        <v>10939.63</v>
      </c>
      <c r="BD35" s="319">
        <f t="shared" si="6"/>
        <v>10939.63</v>
      </c>
      <c r="BE35" s="295">
        <f t="shared" si="5"/>
        <v>131275.56000000003</v>
      </c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</row>
    <row r="36" spans="1:83" x14ac:dyDescent="0.3">
      <c r="A36" s="313" t="s">
        <v>434</v>
      </c>
      <c r="B36" s="304">
        <v>0</v>
      </c>
      <c r="C36" s="304">
        <v>0</v>
      </c>
      <c r="D36" s="304">
        <v>0</v>
      </c>
      <c r="E36" s="295">
        <v>1558538.26</v>
      </c>
      <c r="F36" s="295">
        <v>1558538.26</v>
      </c>
      <c r="G36" s="295">
        <v>1558538.26</v>
      </c>
      <c r="H36" s="295">
        <v>1558538.26</v>
      </c>
      <c r="I36" s="295">
        <v>1558538.26</v>
      </c>
      <c r="J36" s="295">
        <v>1558538.26</v>
      </c>
      <c r="K36" s="295">
        <v>1558538.26</v>
      </c>
      <c r="L36" s="295">
        <v>1558538.26</v>
      </c>
      <c r="M36" s="295">
        <v>1558538.26</v>
      </c>
      <c r="N36" s="295">
        <v>1558538.26</v>
      </c>
      <c r="O36" s="295">
        <v>1558538.26</v>
      </c>
      <c r="P36" s="295">
        <v>1558538.26</v>
      </c>
      <c r="Q36" s="295">
        <f t="shared" si="2"/>
        <v>18702459.120000001</v>
      </c>
      <c r="R36" s="295">
        <v>1558538.26</v>
      </c>
      <c r="S36" s="295">
        <v>1558538.26</v>
      </c>
      <c r="T36" s="295">
        <v>1558538.26</v>
      </c>
      <c r="U36" s="295">
        <v>1558538.26</v>
      </c>
      <c r="V36" s="295">
        <v>1558538.26</v>
      </c>
      <c r="W36" s="295">
        <v>1558538.26</v>
      </c>
      <c r="X36" s="295">
        <v>1558538.26</v>
      </c>
      <c r="Y36" s="295">
        <v>1558538.26</v>
      </c>
      <c r="Z36" s="295">
        <v>1558538.26</v>
      </c>
      <c r="AA36" s="295">
        <v>1558538.26</v>
      </c>
      <c r="AB36" s="295">
        <v>1558538.26</v>
      </c>
      <c r="AC36" s="295">
        <v>1558538.26</v>
      </c>
      <c r="AD36" s="295">
        <f t="shared" si="3"/>
        <v>18702459.120000001</v>
      </c>
      <c r="AE36" s="295"/>
      <c r="AF36" s="319">
        <v>0</v>
      </c>
      <c r="AG36" s="319">
        <v>0</v>
      </c>
      <c r="AH36" s="319">
        <v>0</v>
      </c>
      <c r="AI36" s="319">
        <v>0</v>
      </c>
      <c r="AJ36" s="319">
        <v>0</v>
      </c>
      <c r="AK36" s="319">
        <v>0</v>
      </c>
      <c r="AL36" s="319">
        <f t="shared" si="0"/>
        <v>0</v>
      </c>
      <c r="AM36" s="319">
        <f t="shared" si="0"/>
        <v>0</v>
      </c>
      <c r="AN36" s="319">
        <f t="shared" si="0"/>
        <v>0</v>
      </c>
      <c r="AO36" s="319">
        <f t="shared" si="0"/>
        <v>0</v>
      </c>
      <c r="AP36" s="319">
        <f t="shared" si="0"/>
        <v>0</v>
      </c>
      <c r="AQ36" s="319">
        <f t="shared" si="0"/>
        <v>0</v>
      </c>
      <c r="AR36" s="295">
        <f t="shared" si="4"/>
        <v>0</v>
      </c>
      <c r="AS36" s="319">
        <f t="shared" si="7"/>
        <v>0</v>
      </c>
      <c r="AT36" s="319">
        <f t="shared" si="7"/>
        <v>0</v>
      </c>
      <c r="AU36" s="319">
        <f t="shared" si="7"/>
        <v>0</v>
      </c>
      <c r="AV36" s="319">
        <f t="shared" si="6"/>
        <v>0</v>
      </c>
      <c r="AW36" s="319">
        <f t="shared" si="6"/>
        <v>0</v>
      </c>
      <c r="AX36" s="319">
        <f t="shared" si="6"/>
        <v>0</v>
      </c>
      <c r="AY36" s="319">
        <f t="shared" si="6"/>
        <v>0</v>
      </c>
      <c r="AZ36" s="319">
        <f t="shared" si="6"/>
        <v>0</v>
      </c>
      <c r="BA36" s="319">
        <f t="shared" si="6"/>
        <v>0</v>
      </c>
      <c r="BB36" s="319">
        <f t="shared" si="6"/>
        <v>0</v>
      </c>
      <c r="BC36" s="319">
        <f t="shared" si="6"/>
        <v>0</v>
      </c>
      <c r="BD36" s="319">
        <f t="shared" si="6"/>
        <v>0</v>
      </c>
      <c r="BE36" s="295">
        <f t="shared" si="5"/>
        <v>0</v>
      </c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</row>
    <row r="37" spans="1:83" x14ac:dyDescent="0.3">
      <c r="A37" s="313" t="s">
        <v>435</v>
      </c>
      <c r="B37" s="304">
        <v>0</v>
      </c>
      <c r="C37" s="304">
        <v>0</v>
      </c>
      <c r="D37" s="304">
        <v>0</v>
      </c>
      <c r="E37" s="295">
        <v>2549285.0099999998</v>
      </c>
      <c r="F37" s="295">
        <v>2549285.0099999998</v>
      </c>
      <c r="G37" s="295">
        <v>2549285.0099999998</v>
      </c>
      <c r="H37" s="295">
        <v>2549285.0099999998</v>
      </c>
      <c r="I37" s="295">
        <v>2549285.0099999998</v>
      </c>
      <c r="J37" s="295">
        <v>2549285.0099999998</v>
      </c>
      <c r="K37" s="295">
        <v>2549285.0099999998</v>
      </c>
      <c r="L37" s="295">
        <v>2549285.0099999998</v>
      </c>
      <c r="M37" s="295">
        <v>2549285.0099999998</v>
      </c>
      <c r="N37" s="295">
        <v>2549285.0099999998</v>
      </c>
      <c r="O37" s="295">
        <v>2549285.0099999998</v>
      </c>
      <c r="P37" s="295">
        <v>2549285.0099999998</v>
      </c>
      <c r="Q37" s="295">
        <f t="shared" si="2"/>
        <v>30591420.11999999</v>
      </c>
      <c r="R37" s="295">
        <v>2549285.0099999998</v>
      </c>
      <c r="S37" s="295">
        <v>2549285.0099999998</v>
      </c>
      <c r="T37" s="295">
        <v>2549285.0099999998</v>
      </c>
      <c r="U37" s="295">
        <v>2549285.0099999998</v>
      </c>
      <c r="V37" s="295">
        <v>2549285.0099999998</v>
      </c>
      <c r="W37" s="295">
        <v>2549285.0099999998</v>
      </c>
      <c r="X37" s="295">
        <v>2549285.0099999998</v>
      </c>
      <c r="Y37" s="295">
        <v>2549285.0099999998</v>
      </c>
      <c r="Z37" s="295">
        <v>2549285.0099999998</v>
      </c>
      <c r="AA37" s="295">
        <v>2549285.0099999998</v>
      </c>
      <c r="AB37" s="295">
        <v>2549285.0099999998</v>
      </c>
      <c r="AC37" s="295">
        <v>2549285.0099999998</v>
      </c>
      <c r="AD37" s="295">
        <f t="shared" si="3"/>
        <v>30591420.11999999</v>
      </c>
      <c r="AE37" s="295"/>
      <c r="AF37" s="319">
        <v>0</v>
      </c>
      <c r="AG37" s="319">
        <v>0</v>
      </c>
      <c r="AH37" s="319">
        <v>0</v>
      </c>
      <c r="AI37" s="319">
        <v>0</v>
      </c>
      <c r="AJ37" s="319">
        <v>0</v>
      </c>
      <c r="AK37" s="319">
        <v>0</v>
      </c>
      <c r="AL37" s="319">
        <f t="shared" si="0"/>
        <v>0</v>
      </c>
      <c r="AM37" s="319">
        <f t="shared" si="0"/>
        <v>0</v>
      </c>
      <c r="AN37" s="319">
        <f t="shared" si="0"/>
        <v>0</v>
      </c>
      <c r="AO37" s="319">
        <f t="shared" si="0"/>
        <v>0</v>
      </c>
      <c r="AP37" s="319">
        <f t="shared" si="0"/>
        <v>0</v>
      </c>
      <c r="AQ37" s="319">
        <f t="shared" si="0"/>
        <v>0</v>
      </c>
      <c r="AR37" s="295">
        <f t="shared" si="4"/>
        <v>0</v>
      </c>
      <c r="AS37" s="319">
        <f t="shared" si="7"/>
        <v>0</v>
      </c>
      <c r="AT37" s="319">
        <f t="shared" si="7"/>
        <v>0</v>
      </c>
      <c r="AU37" s="319">
        <f t="shared" si="7"/>
        <v>0</v>
      </c>
      <c r="AV37" s="319">
        <f t="shared" si="6"/>
        <v>0</v>
      </c>
      <c r="AW37" s="319">
        <f t="shared" si="6"/>
        <v>0</v>
      </c>
      <c r="AX37" s="319">
        <f t="shared" si="6"/>
        <v>0</v>
      </c>
      <c r="AY37" s="319">
        <f t="shared" si="6"/>
        <v>0</v>
      </c>
      <c r="AZ37" s="319">
        <f t="shared" si="6"/>
        <v>0</v>
      </c>
      <c r="BA37" s="319">
        <f t="shared" si="6"/>
        <v>0</v>
      </c>
      <c r="BB37" s="319">
        <f t="shared" si="6"/>
        <v>0</v>
      </c>
      <c r="BC37" s="319">
        <f t="shared" si="6"/>
        <v>0</v>
      </c>
      <c r="BD37" s="319">
        <f t="shared" si="6"/>
        <v>0</v>
      </c>
      <c r="BE37" s="295">
        <f t="shared" si="5"/>
        <v>0</v>
      </c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</row>
    <row r="38" spans="1:83" x14ac:dyDescent="0.3">
      <c r="A38" s="313" t="s">
        <v>436</v>
      </c>
      <c r="B38" s="304">
        <v>5.7799999999999997E-2</v>
      </c>
      <c r="C38" s="304">
        <v>0</v>
      </c>
      <c r="D38" s="304">
        <v>0</v>
      </c>
      <c r="E38" s="295">
        <v>4560022.0599999996</v>
      </c>
      <c r="F38" s="295">
        <v>4560022.0599999996</v>
      </c>
      <c r="G38" s="295">
        <v>4560022.0599999996</v>
      </c>
      <c r="H38" s="295">
        <v>4560022.0599999996</v>
      </c>
      <c r="I38" s="295">
        <v>4560022.0599999996</v>
      </c>
      <c r="J38" s="295">
        <v>4560022.0599999996</v>
      </c>
      <c r="K38" s="295">
        <v>4560022.0599999996</v>
      </c>
      <c r="L38" s="295">
        <v>4560022.0599999996</v>
      </c>
      <c r="M38" s="295">
        <v>4560022.0599999996</v>
      </c>
      <c r="N38" s="295">
        <v>4560022.0599999996</v>
      </c>
      <c r="O38" s="295">
        <v>4560022.0599999996</v>
      </c>
      <c r="P38" s="295">
        <v>4560022.0599999996</v>
      </c>
      <c r="Q38" s="295">
        <f t="shared" si="2"/>
        <v>54720264.720000006</v>
      </c>
      <c r="R38" s="295">
        <v>4560022.0599999996</v>
      </c>
      <c r="S38" s="295">
        <v>4560022.0599999996</v>
      </c>
      <c r="T38" s="295">
        <v>4560022.0599999996</v>
      </c>
      <c r="U38" s="295">
        <v>4560022.0599999996</v>
      </c>
      <c r="V38" s="295">
        <v>4560022.0599999996</v>
      </c>
      <c r="W38" s="295">
        <v>4560022.0599999996</v>
      </c>
      <c r="X38" s="295">
        <v>4560022.0599999996</v>
      </c>
      <c r="Y38" s="295">
        <v>4560022.0599999996</v>
      </c>
      <c r="Z38" s="295">
        <v>4560022.0599999996</v>
      </c>
      <c r="AA38" s="295">
        <v>4560022.0599999996</v>
      </c>
      <c r="AB38" s="295">
        <v>4560022.0599999996</v>
      </c>
      <c r="AC38" s="295">
        <v>4560022.0599999996</v>
      </c>
      <c r="AD38" s="295">
        <f t="shared" si="3"/>
        <v>54720264.720000006</v>
      </c>
      <c r="AE38" s="295"/>
      <c r="AF38" s="319">
        <v>21964.1</v>
      </c>
      <c r="AG38" s="319">
        <v>21964.1</v>
      </c>
      <c r="AH38" s="319">
        <v>21964.1</v>
      </c>
      <c r="AI38" s="319">
        <v>21964.1</v>
      </c>
      <c r="AJ38" s="319">
        <v>21964.1</v>
      </c>
      <c r="AK38" s="319">
        <v>21964.1</v>
      </c>
      <c r="AL38" s="319">
        <f t="shared" si="0"/>
        <v>21964.11</v>
      </c>
      <c r="AM38" s="319">
        <f t="shared" si="0"/>
        <v>21964.11</v>
      </c>
      <c r="AN38" s="319">
        <f t="shared" si="0"/>
        <v>21964.11</v>
      </c>
      <c r="AO38" s="319">
        <f t="shared" si="0"/>
        <v>21964.11</v>
      </c>
      <c r="AP38" s="319">
        <f t="shared" si="0"/>
        <v>21964.11</v>
      </c>
      <c r="AQ38" s="319">
        <f t="shared" si="0"/>
        <v>21964.11</v>
      </c>
      <c r="AR38" s="295">
        <f t="shared" si="4"/>
        <v>263569.25999999995</v>
      </c>
      <c r="AS38" s="319">
        <f t="shared" si="7"/>
        <v>0</v>
      </c>
      <c r="AT38" s="319">
        <f t="shared" si="7"/>
        <v>0</v>
      </c>
      <c r="AU38" s="319">
        <f t="shared" si="7"/>
        <v>0</v>
      </c>
      <c r="AV38" s="319">
        <f t="shared" si="6"/>
        <v>0</v>
      </c>
      <c r="AW38" s="319">
        <f t="shared" si="6"/>
        <v>0</v>
      </c>
      <c r="AX38" s="319">
        <f t="shared" si="6"/>
        <v>0</v>
      </c>
      <c r="AY38" s="319">
        <f t="shared" si="6"/>
        <v>0</v>
      </c>
      <c r="AZ38" s="319">
        <f t="shared" si="6"/>
        <v>0</v>
      </c>
      <c r="BA38" s="319">
        <f t="shared" si="6"/>
        <v>0</v>
      </c>
      <c r="BB38" s="319">
        <f t="shared" si="6"/>
        <v>0</v>
      </c>
      <c r="BC38" s="319">
        <f t="shared" si="6"/>
        <v>0</v>
      </c>
      <c r="BD38" s="319">
        <f t="shared" si="6"/>
        <v>0</v>
      </c>
      <c r="BE38" s="295">
        <f t="shared" si="5"/>
        <v>0</v>
      </c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</row>
    <row r="39" spans="1:83" x14ac:dyDescent="0.3">
      <c r="A39" s="313" t="s">
        <v>437</v>
      </c>
      <c r="B39" s="304">
        <v>0</v>
      </c>
      <c r="C39" s="304">
        <v>0</v>
      </c>
      <c r="D39" s="304">
        <v>0</v>
      </c>
      <c r="E39" s="295">
        <v>37239.96</v>
      </c>
      <c r="F39" s="295">
        <v>37239.96</v>
      </c>
      <c r="G39" s="295">
        <v>37239.96</v>
      </c>
      <c r="H39" s="295">
        <v>37239.96</v>
      </c>
      <c r="I39" s="295">
        <v>37239.96</v>
      </c>
      <c r="J39" s="295">
        <v>37239.96</v>
      </c>
      <c r="K39" s="295">
        <v>37239.96</v>
      </c>
      <c r="L39" s="295">
        <v>37239.96</v>
      </c>
      <c r="M39" s="295">
        <v>37239.96</v>
      </c>
      <c r="N39" s="295">
        <v>37239.96</v>
      </c>
      <c r="O39" s="295">
        <v>37239.96</v>
      </c>
      <c r="P39" s="295">
        <v>37239.96</v>
      </c>
      <c r="Q39" s="295">
        <f t="shared" si="2"/>
        <v>446879.52000000008</v>
      </c>
      <c r="R39" s="295">
        <v>37239.96</v>
      </c>
      <c r="S39" s="295">
        <v>37239.96</v>
      </c>
      <c r="T39" s="295">
        <v>37239.96</v>
      </c>
      <c r="U39" s="295">
        <v>37239.96</v>
      </c>
      <c r="V39" s="295">
        <v>37239.96</v>
      </c>
      <c r="W39" s="295">
        <v>37239.96</v>
      </c>
      <c r="X39" s="295">
        <v>37239.96</v>
      </c>
      <c r="Y39" s="295">
        <v>37239.96</v>
      </c>
      <c r="Z39" s="295">
        <v>37239.96</v>
      </c>
      <c r="AA39" s="295">
        <v>37239.96</v>
      </c>
      <c r="AB39" s="295">
        <v>37239.96</v>
      </c>
      <c r="AC39" s="295">
        <v>37239.96</v>
      </c>
      <c r="AD39" s="295">
        <f t="shared" si="3"/>
        <v>446879.52000000008</v>
      </c>
      <c r="AE39" s="295"/>
      <c r="AF39" s="319">
        <v>0</v>
      </c>
      <c r="AG39" s="319">
        <v>0</v>
      </c>
      <c r="AH39" s="319">
        <v>0</v>
      </c>
      <c r="AI39" s="319">
        <v>0</v>
      </c>
      <c r="AJ39" s="319">
        <v>0</v>
      </c>
      <c r="AK39" s="319">
        <v>0</v>
      </c>
      <c r="AL39" s="319">
        <f t="shared" si="0"/>
        <v>0</v>
      </c>
      <c r="AM39" s="319">
        <f t="shared" si="0"/>
        <v>0</v>
      </c>
      <c r="AN39" s="319">
        <f t="shared" si="0"/>
        <v>0</v>
      </c>
      <c r="AO39" s="319">
        <f t="shared" si="0"/>
        <v>0</v>
      </c>
      <c r="AP39" s="319">
        <f t="shared" si="0"/>
        <v>0</v>
      </c>
      <c r="AQ39" s="319">
        <f t="shared" si="0"/>
        <v>0</v>
      </c>
      <c r="AR39" s="295">
        <f t="shared" si="4"/>
        <v>0</v>
      </c>
      <c r="AS39" s="319">
        <f t="shared" si="7"/>
        <v>0</v>
      </c>
      <c r="AT39" s="319">
        <f t="shared" si="7"/>
        <v>0</v>
      </c>
      <c r="AU39" s="319">
        <f t="shared" si="7"/>
        <v>0</v>
      </c>
      <c r="AV39" s="319">
        <f t="shared" si="6"/>
        <v>0</v>
      </c>
      <c r="AW39" s="319">
        <f t="shared" si="6"/>
        <v>0</v>
      </c>
      <c r="AX39" s="319">
        <f t="shared" si="6"/>
        <v>0</v>
      </c>
      <c r="AY39" s="319">
        <f t="shared" si="6"/>
        <v>0</v>
      </c>
      <c r="AZ39" s="319">
        <f t="shared" si="6"/>
        <v>0</v>
      </c>
      <c r="BA39" s="319">
        <f t="shared" si="6"/>
        <v>0</v>
      </c>
      <c r="BB39" s="319">
        <f t="shared" si="6"/>
        <v>0</v>
      </c>
      <c r="BC39" s="319">
        <f t="shared" si="6"/>
        <v>0</v>
      </c>
      <c r="BD39" s="319">
        <f t="shared" si="6"/>
        <v>0</v>
      </c>
      <c r="BE39" s="295">
        <f t="shared" si="5"/>
        <v>0</v>
      </c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</row>
    <row r="40" spans="1:83" x14ac:dyDescent="0.3">
      <c r="A40" s="313" t="s">
        <v>438</v>
      </c>
      <c r="B40" s="304">
        <v>9.8999999999999991E-3</v>
      </c>
      <c r="C40" s="304">
        <v>1.5099999999999999E-2</v>
      </c>
      <c r="D40" s="304">
        <v>1.5099999999999999E-2</v>
      </c>
      <c r="E40" s="295">
        <v>1102956.3899999999</v>
      </c>
      <c r="F40" s="295">
        <v>1102956.3899999999</v>
      </c>
      <c r="G40" s="295">
        <v>1102956.3899999999</v>
      </c>
      <c r="H40" s="295">
        <v>1102956.3899999999</v>
      </c>
      <c r="I40" s="295">
        <v>1102956.3899999999</v>
      </c>
      <c r="J40" s="295">
        <v>1102956.3899999999</v>
      </c>
      <c r="K40" s="295">
        <v>1102956.3899999999</v>
      </c>
      <c r="L40" s="295">
        <v>1106956.3899999999</v>
      </c>
      <c r="M40" s="295">
        <v>1110956.3899999999</v>
      </c>
      <c r="N40" s="295">
        <v>1110956.3899999999</v>
      </c>
      <c r="O40" s="295">
        <v>1110956.3899999999</v>
      </c>
      <c r="P40" s="295">
        <v>1110956.3899999999</v>
      </c>
      <c r="Q40" s="295">
        <f t="shared" si="2"/>
        <v>13271476.680000002</v>
      </c>
      <c r="R40" s="295">
        <v>1110956.3899999999</v>
      </c>
      <c r="S40" s="295">
        <v>1110956.3899999999</v>
      </c>
      <c r="T40" s="295">
        <v>1110956.3899999999</v>
      </c>
      <c r="U40" s="295">
        <v>1110956.3899999999</v>
      </c>
      <c r="V40" s="295">
        <v>1110956.3899999999</v>
      </c>
      <c r="W40" s="295">
        <v>1110956.3899999999</v>
      </c>
      <c r="X40" s="295">
        <v>1110956.3899999999</v>
      </c>
      <c r="Y40" s="295">
        <v>1110956.3899999999</v>
      </c>
      <c r="Z40" s="295">
        <v>1110956.3899999999</v>
      </c>
      <c r="AA40" s="295">
        <v>1110956.3899999999</v>
      </c>
      <c r="AB40" s="295">
        <v>1110956.3899999999</v>
      </c>
      <c r="AC40" s="295">
        <v>1110956.3899999999</v>
      </c>
      <c r="AD40" s="295">
        <f t="shared" si="3"/>
        <v>13331476.680000002</v>
      </c>
      <c r="AE40" s="295"/>
      <c r="AF40" s="319">
        <v>909.94</v>
      </c>
      <c r="AG40" s="319">
        <v>909.94</v>
      </c>
      <c r="AH40" s="319">
        <v>909.94</v>
      </c>
      <c r="AI40" s="319">
        <v>909.94</v>
      </c>
      <c r="AJ40" s="319">
        <v>909.94</v>
      </c>
      <c r="AK40" s="319">
        <v>909.94</v>
      </c>
      <c r="AL40" s="319">
        <f t="shared" si="0"/>
        <v>909.94</v>
      </c>
      <c r="AM40" s="319">
        <f t="shared" si="0"/>
        <v>913.24</v>
      </c>
      <c r="AN40" s="319">
        <f t="shared" si="0"/>
        <v>916.54</v>
      </c>
      <c r="AO40" s="319">
        <f t="shared" si="0"/>
        <v>916.54</v>
      </c>
      <c r="AP40" s="319">
        <f t="shared" si="0"/>
        <v>916.54</v>
      </c>
      <c r="AQ40" s="319">
        <f t="shared" si="0"/>
        <v>916.54</v>
      </c>
      <c r="AR40" s="295">
        <f t="shared" si="4"/>
        <v>10948.980000000003</v>
      </c>
      <c r="AS40" s="319">
        <f t="shared" si="7"/>
        <v>1397.95</v>
      </c>
      <c r="AT40" s="319">
        <f t="shared" si="7"/>
        <v>1397.95</v>
      </c>
      <c r="AU40" s="319">
        <f t="shared" si="7"/>
        <v>1397.95</v>
      </c>
      <c r="AV40" s="319">
        <f t="shared" si="6"/>
        <v>1397.95</v>
      </c>
      <c r="AW40" s="319">
        <f t="shared" si="6"/>
        <v>1397.95</v>
      </c>
      <c r="AX40" s="319">
        <f t="shared" si="6"/>
        <v>1397.95</v>
      </c>
      <c r="AY40" s="319">
        <f t="shared" si="6"/>
        <v>1397.95</v>
      </c>
      <c r="AZ40" s="319">
        <f t="shared" si="6"/>
        <v>1397.95</v>
      </c>
      <c r="BA40" s="319">
        <f t="shared" si="6"/>
        <v>1397.95</v>
      </c>
      <c r="BB40" s="319">
        <f t="shared" si="6"/>
        <v>1397.95</v>
      </c>
      <c r="BC40" s="319">
        <f t="shared" si="6"/>
        <v>1397.95</v>
      </c>
      <c r="BD40" s="319">
        <f t="shared" si="6"/>
        <v>1397.95</v>
      </c>
      <c r="BE40" s="295">
        <f t="shared" si="5"/>
        <v>16775.400000000005</v>
      </c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</row>
    <row r="41" spans="1:83" x14ac:dyDescent="0.3">
      <c r="A41" s="313" t="s">
        <v>439</v>
      </c>
      <c r="B41" s="304">
        <v>1.2799999999999999E-2</v>
      </c>
      <c r="C41" s="304">
        <v>1.2299999999999998E-2</v>
      </c>
      <c r="D41" s="348">
        <v>1.0999999999999999E-2</v>
      </c>
      <c r="E41" s="295">
        <v>5556451.46</v>
      </c>
      <c r="F41" s="295">
        <v>5556451.46</v>
      </c>
      <c r="G41" s="295">
        <v>5556451.46</v>
      </c>
      <c r="H41" s="295">
        <v>5556451.46</v>
      </c>
      <c r="I41" s="295">
        <v>5556451.46</v>
      </c>
      <c r="J41" s="295">
        <v>5556451.46</v>
      </c>
      <c r="K41" s="295">
        <v>5556451.46</v>
      </c>
      <c r="L41" s="295">
        <v>5556451.46</v>
      </c>
      <c r="M41" s="295">
        <v>5556451.46</v>
      </c>
      <c r="N41" s="295">
        <v>5556451.46</v>
      </c>
      <c r="O41" s="295">
        <v>5556451.46</v>
      </c>
      <c r="P41" s="295">
        <v>5556451.46</v>
      </c>
      <c r="Q41" s="295">
        <f t="shared" si="2"/>
        <v>66677417.520000003</v>
      </c>
      <c r="R41" s="295">
        <v>5556451.46</v>
      </c>
      <c r="S41" s="295">
        <v>5556451.46</v>
      </c>
      <c r="T41" s="295">
        <v>5556451.46</v>
      </c>
      <c r="U41" s="295">
        <v>5556451.46</v>
      </c>
      <c r="V41" s="295">
        <v>5556451.46</v>
      </c>
      <c r="W41" s="295">
        <v>5556451.46</v>
      </c>
      <c r="X41" s="295">
        <v>5556451.46</v>
      </c>
      <c r="Y41" s="295">
        <v>5556451.46</v>
      </c>
      <c r="Z41" s="295">
        <v>5556451.46</v>
      </c>
      <c r="AA41" s="295">
        <v>5556451.46</v>
      </c>
      <c r="AB41" s="295">
        <v>5556451.46</v>
      </c>
      <c r="AC41" s="295">
        <v>5556451.46</v>
      </c>
      <c r="AD41" s="295">
        <f t="shared" si="3"/>
        <v>66677417.520000003</v>
      </c>
      <c r="AE41" s="295"/>
      <c r="AF41" s="319">
        <v>5926.88</v>
      </c>
      <c r="AG41" s="319">
        <v>5926.88</v>
      </c>
      <c r="AH41" s="319">
        <v>5926.88</v>
      </c>
      <c r="AI41" s="319">
        <v>5926.88</v>
      </c>
      <c r="AJ41" s="319">
        <v>5926.88</v>
      </c>
      <c r="AK41" s="319">
        <v>5926.88</v>
      </c>
      <c r="AL41" s="319">
        <f t="shared" si="0"/>
        <v>5926.88</v>
      </c>
      <c r="AM41" s="319">
        <f t="shared" si="0"/>
        <v>5926.88</v>
      </c>
      <c r="AN41" s="319">
        <f t="shared" si="0"/>
        <v>5926.88</v>
      </c>
      <c r="AO41" s="319">
        <f t="shared" si="0"/>
        <v>5926.88</v>
      </c>
      <c r="AP41" s="319">
        <f t="shared" si="0"/>
        <v>5926.88</v>
      </c>
      <c r="AQ41" s="319">
        <f t="shared" si="0"/>
        <v>5926.88</v>
      </c>
      <c r="AR41" s="295">
        <f t="shared" si="4"/>
        <v>71122.559999999983</v>
      </c>
      <c r="AS41" s="319">
        <f t="shared" si="7"/>
        <v>5093.41</v>
      </c>
      <c r="AT41" s="319">
        <f t="shared" si="7"/>
        <v>5093.41</v>
      </c>
      <c r="AU41" s="319">
        <f t="shared" si="7"/>
        <v>5093.41</v>
      </c>
      <c r="AV41" s="319">
        <f t="shared" si="6"/>
        <v>5093.41</v>
      </c>
      <c r="AW41" s="319">
        <f t="shared" si="6"/>
        <v>5093.41</v>
      </c>
      <c r="AX41" s="319">
        <f t="shared" si="6"/>
        <v>5093.41</v>
      </c>
      <c r="AY41" s="319">
        <f t="shared" si="6"/>
        <v>5093.41</v>
      </c>
      <c r="AZ41" s="319">
        <f t="shared" si="6"/>
        <v>5093.41</v>
      </c>
      <c r="BA41" s="319">
        <f t="shared" si="6"/>
        <v>5093.41</v>
      </c>
      <c r="BB41" s="319">
        <f t="shared" si="6"/>
        <v>5093.41</v>
      </c>
      <c r="BC41" s="319">
        <f t="shared" si="6"/>
        <v>5093.41</v>
      </c>
      <c r="BD41" s="319">
        <f t="shared" si="6"/>
        <v>5093.41</v>
      </c>
      <c r="BE41" s="295">
        <f t="shared" si="5"/>
        <v>61120.920000000013</v>
      </c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</row>
    <row r="42" spans="1:83" x14ac:dyDescent="0.3">
      <c r="A42" s="313" t="s">
        <v>440</v>
      </c>
      <c r="B42" s="304">
        <v>1.8200000000000001E-2</v>
      </c>
      <c r="C42" s="304">
        <v>1.8400000000000003E-2</v>
      </c>
      <c r="D42" s="348">
        <v>1.7100000000000001E-2</v>
      </c>
      <c r="E42" s="295">
        <v>99357525.340000004</v>
      </c>
      <c r="F42" s="295">
        <v>99069758.079999998</v>
      </c>
      <c r="G42" s="295">
        <v>96789616.640000001</v>
      </c>
      <c r="H42" s="295">
        <v>94508261.760000005</v>
      </c>
      <c r="I42" s="295">
        <v>94546243.75</v>
      </c>
      <c r="J42" s="295">
        <v>94576021.109999999</v>
      </c>
      <c r="K42" s="295">
        <v>94567903.109999999</v>
      </c>
      <c r="L42" s="295">
        <v>94577222.444999993</v>
      </c>
      <c r="M42" s="295">
        <v>94586541.780000001</v>
      </c>
      <c r="N42" s="295">
        <v>94594659.780000001</v>
      </c>
      <c r="O42" s="295">
        <v>94602777.780000001</v>
      </c>
      <c r="P42" s="295">
        <v>94602777.780000001</v>
      </c>
      <c r="Q42" s="295">
        <f t="shared" si="2"/>
        <v>1146379309.3549998</v>
      </c>
      <c r="R42" s="295">
        <f>94602777.78-R44</f>
        <v>90040177.480000004</v>
      </c>
      <c r="S42" s="295">
        <v>90040177.480000004</v>
      </c>
      <c r="T42" s="295">
        <v>90040177.480000004</v>
      </c>
      <c r="U42" s="295">
        <v>90040177.480000004</v>
      </c>
      <c r="V42" s="295">
        <v>90040177.480000004</v>
      </c>
      <c r="W42" s="295">
        <v>90040177.480000004</v>
      </c>
      <c r="X42" s="295">
        <v>90040177.480000004</v>
      </c>
      <c r="Y42" s="295">
        <v>90040177.480000004</v>
      </c>
      <c r="Z42" s="295">
        <v>90040177.480000004</v>
      </c>
      <c r="AA42" s="295">
        <v>90040177.480000004</v>
      </c>
      <c r="AB42" s="295">
        <v>90040177.480000004</v>
      </c>
      <c r="AC42" s="295">
        <v>90040177.480000004</v>
      </c>
      <c r="AD42" s="295">
        <f t="shared" si="3"/>
        <v>1080482129.76</v>
      </c>
      <c r="AE42" s="295"/>
      <c r="AF42" s="319">
        <v>150692.25</v>
      </c>
      <c r="AG42" s="319">
        <v>150255.79999999999</v>
      </c>
      <c r="AH42" s="319">
        <v>146797.58000000002</v>
      </c>
      <c r="AI42" s="319">
        <v>143337.53</v>
      </c>
      <c r="AJ42" s="319">
        <v>143395.13999999998</v>
      </c>
      <c r="AK42" s="319">
        <v>143440.29999999999</v>
      </c>
      <c r="AL42" s="319">
        <f t="shared" si="0"/>
        <v>143427.99</v>
      </c>
      <c r="AM42" s="319">
        <f t="shared" si="0"/>
        <v>143442.12</v>
      </c>
      <c r="AN42" s="319">
        <f t="shared" si="0"/>
        <v>143456.26</v>
      </c>
      <c r="AO42" s="319">
        <f t="shared" si="0"/>
        <v>143468.57</v>
      </c>
      <c r="AP42" s="319">
        <f t="shared" si="0"/>
        <v>143480.88</v>
      </c>
      <c r="AQ42" s="319">
        <f t="shared" si="0"/>
        <v>143480.88</v>
      </c>
      <c r="AR42" s="295">
        <f t="shared" si="4"/>
        <v>1738675.2999999998</v>
      </c>
      <c r="AS42" s="319">
        <f t="shared" si="7"/>
        <v>128307.25</v>
      </c>
      <c r="AT42" s="319">
        <f t="shared" si="7"/>
        <v>128307.25</v>
      </c>
      <c r="AU42" s="319">
        <f t="shared" si="7"/>
        <v>128307.25</v>
      </c>
      <c r="AV42" s="319">
        <f t="shared" si="6"/>
        <v>128307.25</v>
      </c>
      <c r="AW42" s="319">
        <f t="shared" si="6"/>
        <v>128307.25</v>
      </c>
      <c r="AX42" s="319">
        <f t="shared" si="6"/>
        <v>128307.25</v>
      </c>
      <c r="AY42" s="319">
        <f t="shared" si="6"/>
        <v>128307.25</v>
      </c>
      <c r="AZ42" s="319">
        <f t="shared" si="6"/>
        <v>128307.25</v>
      </c>
      <c r="BA42" s="319">
        <f t="shared" si="6"/>
        <v>128307.25</v>
      </c>
      <c r="BB42" s="319">
        <f t="shared" si="6"/>
        <v>128307.25</v>
      </c>
      <c r="BC42" s="319">
        <f t="shared" si="6"/>
        <v>128307.25</v>
      </c>
      <c r="BD42" s="319">
        <f t="shared" si="6"/>
        <v>128307.25</v>
      </c>
      <c r="BE42" s="295">
        <f t="shared" si="5"/>
        <v>1539687</v>
      </c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</row>
    <row r="43" spans="1:83" x14ac:dyDescent="0.3">
      <c r="A43" s="313" t="s">
        <v>441</v>
      </c>
      <c r="B43" s="304">
        <v>1.8200000000000001E-2</v>
      </c>
      <c r="C43" s="304">
        <v>1.8400000000000003E-2</v>
      </c>
      <c r="D43" s="348">
        <v>1.7100000000000001E-2</v>
      </c>
      <c r="E43" s="295">
        <v>468724.34</v>
      </c>
      <c r="F43" s="295">
        <v>468724.34</v>
      </c>
      <c r="G43" s="295">
        <v>468724.34</v>
      </c>
      <c r="H43" s="295">
        <v>468724.34</v>
      </c>
      <c r="I43" s="295">
        <v>468724.34</v>
      </c>
      <c r="J43" s="295">
        <v>468724.34</v>
      </c>
      <c r="K43" s="295">
        <v>468724.34</v>
      </c>
      <c r="L43" s="295">
        <v>468724.34</v>
      </c>
      <c r="M43" s="295">
        <v>468724.34</v>
      </c>
      <c r="N43" s="295">
        <v>468724.34</v>
      </c>
      <c r="O43" s="295">
        <v>468724.34</v>
      </c>
      <c r="P43" s="295">
        <v>468724.34</v>
      </c>
      <c r="Q43" s="295">
        <f t="shared" si="2"/>
        <v>5624692.0799999991</v>
      </c>
      <c r="R43" s="295">
        <v>468724.34</v>
      </c>
      <c r="S43" s="295">
        <v>468724.34</v>
      </c>
      <c r="T43" s="295">
        <v>468724.34</v>
      </c>
      <c r="U43" s="295">
        <v>468724.34</v>
      </c>
      <c r="V43" s="295">
        <v>468724.34</v>
      </c>
      <c r="W43" s="295">
        <v>468724.34</v>
      </c>
      <c r="X43" s="295">
        <v>468724.34</v>
      </c>
      <c r="Y43" s="295">
        <v>468724.34</v>
      </c>
      <c r="Z43" s="295">
        <v>468724.34</v>
      </c>
      <c r="AA43" s="295">
        <v>468724.34</v>
      </c>
      <c r="AB43" s="295">
        <v>468724.34</v>
      </c>
      <c r="AC43" s="295">
        <v>468724.34</v>
      </c>
      <c r="AD43" s="295">
        <f t="shared" si="3"/>
        <v>5624692.0799999991</v>
      </c>
      <c r="AE43" s="295"/>
      <c r="AF43" s="319">
        <v>710.90000000000009</v>
      </c>
      <c r="AG43" s="319">
        <v>710.90000000000009</v>
      </c>
      <c r="AH43" s="319">
        <v>710.90000000000009</v>
      </c>
      <c r="AI43" s="319">
        <v>710.90000000000009</v>
      </c>
      <c r="AJ43" s="319">
        <v>710.90000000000009</v>
      </c>
      <c r="AK43" s="319">
        <v>710.90000000000009</v>
      </c>
      <c r="AL43" s="319">
        <f t="shared" si="0"/>
        <v>710.9</v>
      </c>
      <c r="AM43" s="319">
        <f t="shared" si="0"/>
        <v>710.9</v>
      </c>
      <c r="AN43" s="319">
        <f t="shared" si="0"/>
        <v>710.9</v>
      </c>
      <c r="AO43" s="319">
        <f t="shared" si="0"/>
        <v>710.9</v>
      </c>
      <c r="AP43" s="319">
        <f t="shared" si="0"/>
        <v>710.9</v>
      </c>
      <c r="AQ43" s="319">
        <f t="shared" si="0"/>
        <v>710.9</v>
      </c>
      <c r="AR43" s="295">
        <f t="shared" si="4"/>
        <v>8530.7999999999993</v>
      </c>
      <c r="AS43" s="319">
        <f t="shared" si="7"/>
        <v>667.93</v>
      </c>
      <c r="AT43" s="319">
        <f t="shared" si="7"/>
        <v>667.93</v>
      </c>
      <c r="AU43" s="319">
        <f t="shared" si="7"/>
        <v>667.93</v>
      </c>
      <c r="AV43" s="319">
        <f t="shared" si="6"/>
        <v>667.93</v>
      </c>
      <c r="AW43" s="319">
        <f t="shared" si="6"/>
        <v>667.93</v>
      </c>
      <c r="AX43" s="319">
        <f t="shared" si="6"/>
        <v>667.93</v>
      </c>
      <c r="AY43" s="319">
        <f t="shared" si="6"/>
        <v>667.93</v>
      </c>
      <c r="AZ43" s="319">
        <f t="shared" si="6"/>
        <v>667.93</v>
      </c>
      <c r="BA43" s="319">
        <f t="shared" si="6"/>
        <v>667.93</v>
      </c>
      <c r="BB43" s="319">
        <f t="shared" si="6"/>
        <v>667.93</v>
      </c>
      <c r="BC43" s="319">
        <f t="shared" si="6"/>
        <v>667.93</v>
      </c>
      <c r="BD43" s="319">
        <f t="shared" si="6"/>
        <v>667.93</v>
      </c>
      <c r="BE43" s="295">
        <f t="shared" si="5"/>
        <v>8015.1600000000008</v>
      </c>
      <c r="BF43" s="319">
        <f>BE43</f>
        <v>8015.1600000000008</v>
      </c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</row>
    <row r="44" spans="1:83" x14ac:dyDescent="0.3">
      <c r="A44" s="313" t="s">
        <v>442</v>
      </c>
      <c r="B44" s="304">
        <v>0</v>
      </c>
      <c r="C44" s="304">
        <v>1.06E-2</v>
      </c>
      <c r="D44" s="304">
        <v>1.06E-2</v>
      </c>
      <c r="E44" s="295">
        <v>0</v>
      </c>
      <c r="F44" s="295">
        <v>0</v>
      </c>
      <c r="G44" s="295">
        <v>0</v>
      </c>
      <c r="H44" s="295">
        <v>0</v>
      </c>
      <c r="I44" s="295">
        <v>0</v>
      </c>
      <c r="J44" s="295">
        <v>0</v>
      </c>
      <c r="K44" s="295">
        <v>0</v>
      </c>
      <c r="L44" s="295">
        <v>0</v>
      </c>
      <c r="M44" s="295">
        <v>0</v>
      </c>
      <c r="N44" s="295">
        <v>0</v>
      </c>
      <c r="O44" s="295">
        <v>0</v>
      </c>
      <c r="P44" s="295">
        <v>0</v>
      </c>
      <c r="Q44" s="295">
        <f t="shared" si="2"/>
        <v>0</v>
      </c>
      <c r="R44" s="295">
        <v>4562600.3</v>
      </c>
      <c r="S44" s="295">
        <v>4562600.3</v>
      </c>
      <c r="T44" s="295">
        <v>4562600.3</v>
      </c>
      <c r="U44" s="295">
        <v>4562600.3</v>
      </c>
      <c r="V44" s="295">
        <v>4562600.3</v>
      </c>
      <c r="W44" s="295">
        <v>4562600.3</v>
      </c>
      <c r="X44" s="295">
        <v>4562600.3</v>
      </c>
      <c r="Y44" s="295">
        <v>4562600.3</v>
      </c>
      <c r="Z44" s="295">
        <v>4562600.3</v>
      </c>
      <c r="AA44" s="295">
        <v>4562600.3</v>
      </c>
      <c r="AB44" s="295">
        <v>4562600.3</v>
      </c>
      <c r="AC44" s="295">
        <v>4562600.3</v>
      </c>
      <c r="AD44" s="295">
        <f t="shared" si="3"/>
        <v>54751203.599999987</v>
      </c>
      <c r="AE44" s="295"/>
      <c r="AF44" s="319">
        <v>0</v>
      </c>
      <c r="AG44" s="319">
        <v>0</v>
      </c>
      <c r="AH44" s="319">
        <v>0</v>
      </c>
      <c r="AI44" s="319">
        <v>0</v>
      </c>
      <c r="AJ44" s="319">
        <v>0</v>
      </c>
      <c r="AK44" s="319">
        <v>0</v>
      </c>
      <c r="AL44" s="319">
        <f t="shared" si="0"/>
        <v>0</v>
      </c>
      <c r="AM44" s="319">
        <f t="shared" si="0"/>
        <v>0</v>
      </c>
      <c r="AN44" s="319">
        <f t="shared" si="0"/>
        <v>0</v>
      </c>
      <c r="AO44" s="319">
        <f t="shared" si="0"/>
        <v>0</v>
      </c>
      <c r="AP44" s="319">
        <f t="shared" si="0"/>
        <v>0</v>
      </c>
      <c r="AQ44" s="319">
        <f t="shared" si="0"/>
        <v>0</v>
      </c>
      <c r="AR44" s="295">
        <f t="shared" si="4"/>
        <v>0</v>
      </c>
      <c r="AS44" s="319">
        <f t="shared" si="7"/>
        <v>4030.3</v>
      </c>
      <c r="AT44" s="319">
        <f t="shared" si="7"/>
        <v>4030.3</v>
      </c>
      <c r="AU44" s="319">
        <f t="shared" si="7"/>
        <v>4030.3</v>
      </c>
      <c r="AV44" s="319">
        <f t="shared" si="6"/>
        <v>4030.3</v>
      </c>
      <c r="AW44" s="319">
        <f t="shared" si="6"/>
        <v>4030.3</v>
      </c>
      <c r="AX44" s="319">
        <f t="shared" si="6"/>
        <v>4030.3</v>
      </c>
      <c r="AY44" s="319">
        <f t="shared" si="6"/>
        <v>4030.3</v>
      </c>
      <c r="AZ44" s="319">
        <f t="shared" si="6"/>
        <v>4030.3</v>
      </c>
      <c r="BA44" s="319">
        <f t="shared" si="6"/>
        <v>4030.3</v>
      </c>
      <c r="BB44" s="319">
        <f t="shared" si="6"/>
        <v>4030.3</v>
      </c>
      <c r="BC44" s="319">
        <f t="shared" si="6"/>
        <v>4030.3</v>
      </c>
      <c r="BD44" s="319">
        <f t="shared" si="6"/>
        <v>4030.3</v>
      </c>
      <c r="BE44" s="295">
        <f t="shared" si="5"/>
        <v>48363.600000000006</v>
      </c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</row>
    <row r="45" spans="1:83" x14ac:dyDescent="0.3">
      <c r="A45" s="313" t="s">
        <v>443</v>
      </c>
      <c r="B45" s="304">
        <v>0</v>
      </c>
      <c r="C45" s="304">
        <v>0</v>
      </c>
      <c r="D45" s="304">
        <v>0</v>
      </c>
      <c r="E45" s="295">
        <v>583381.43999999994</v>
      </c>
      <c r="F45" s="295">
        <v>583381.43999999994</v>
      </c>
      <c r="G45" s="295">
        <v>583381.43999999994</v>
      </c>
      <c r="H45" s="295">
        <v>583381.43999999994</v>
      </c>
      <c r="I45" s="295">
        <v>583381.43999999994</v>
      </c>
      <c r="J45" s="295">
        <v>583381.43999999994</v>
      </c>
      <c r="K45" s="295">
        <v>583381.43999999994</v>
      </c>
      <c r="L45" s="295">
        <v>583381.43999999994</v>
      </c>
      <c r="M45" s="295">
        <v>583381.43999999994</v>
      </c>
      <c r="N45" s="295">
        <v>583381.43999999994</v>
      </c>
      <c r="O45" s="295">
        <v>583381.43999999994</v>
      </c>
      <c r="P45" s="295">
        <v>583381.43999999994</v>
      </c>
      <c r="Q45" s="295">
        <f t="shared" si="2"/>
        <v>7000577.2799999975</v>
      </c>
      <c r="R45" s="295">
        <v>583381.43999999994</v>
      </c>
      <c r="S45" s="295">
        <v>583381.43999999994</v>
      </c>
      <c r="T45" s="295">
        <v>583381.43999999994</v>
      </c>
      <c r="U45" s="295">
        <v>583381.43999999994</v>
      </c>
      <c r="V45" s="295">
        <v>583381.43999999994</v>
      </c>
      <c r="W45" s="295">
        <v>583381.43999999994</v>
      </c>
      <c r="X45" s="295">
        <v>583381.43999999994</v>
      </c>
      <c r="Y45" s="295">
        <v>583381.43999999994</v>
      </c>
      <c r="Z45" s="295">
        <v>583381.43999999994</v>
      </c>
      <c r="AA45" s="295">
        <v>583381.43999999994</v>
      </c>
      <c r="AB45" s="295">
        <v>583381.43999999994</v>
      </c>
      <c r="AC45" s="295">
        <v>583381.43999999994</v>
      </c>
      <c r="AD45" s="295">
        <f t="shared" si="3"/>
        <v>7000577.2799999975</v>
      </c>
      <c r="AE45" s="295"/>
      <c r="AF45" s="319">
        <v>0</v>
      </c>
      <c r="AG45" s="319">
        <v>0</v>
      </c>
      <c r="AH45" s="319">
        <v>0</v>
      </c>
      <c r="AI45" s="319">
        <v>0</v>
      </c>
      <c r="AJ45" s="319">
        <v>0</v>
      </c>
      <c r="AK45" s="319">
        <v>0</v>
      </c>
      <c r="AL45" s="319">
        <f t="shared" si="0"/>
        <v>0</v>
      </c>
      <c r="AM45" s="319">
        <f t="shared" si="0"/>
        <v>0</v>
      </c>
      <c r="AN45" s="319">
        <f t="shared" si="0"/>
        <v>0</v>
      </c>
      <c r="AO45" s="319">
        <f t="shared" si="0"/>
        <v>0</v>
      </c>
      <c r="AP45" s="319">
        <f t="shared" si="0"/>
        <v>0</v>
      </c>
      <c r="AQ45" s="319">
        <f t="shared" si="0"/>
        <v>0</v>
      </c>
      <c r="AR45" s="295">
        <f t="shared" si="4"/>
        <v>0</v>
      </c>
      <c r="AS45" s="319">
        <f t="shared" si="7"/>
        <v>0</v>
      </c>
      <c r="AT45" s="319">
        <f t="shared" si="7"/>
        <v>0</v>
      </c>
      <c r="AU45" s="319">
        <f t="shared" si="7"/>
        <v>0</v>
      </c>
      <c r="AV45" s="319">
        <f t="shared" si="6"/>
        <v>0</v>
      </c>
      <c r="AW45" s="319">
        <f t="shared" si="6"/>
        <v>0</v>
      </c>
      <c r="AX45" s="319">
        <f t="shared" si="6"/>
        <v>0</v>
      </c>
      <c r="AY45" s="319">
        <f t="shared" si="6"/>
        <v>0</v>
      </c>
      <c r="AZ45" s="319">
        <f t="shared" si="6"/>
        <v>0</v>
      </c>
      <c r="BA45" s="319">
        <f t="shared" si="6"/>
        <v>0</v>
      </c>
      <c r="BB45" s="319">
        <f t="shared" si="6"/>
        <v>0</v>
      </c>
      <c r="BC45" s="319">
        <f t="shared" si="6"/>
        <v>0</v>
      </c>
      <c r="BD45" s="319">
        <f t="shared" si="6"/>
        <v>0</v>
      </c>
      <c r="BE45" s="295">
        <f t="shared" si="5"/>
        <v>0</v>
      </c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</row>
    <row r="46" spans="1:83" x14ac:dyDescent="0.3">
      <c r="A46" s="313" t="s">
        <v>444</v>
      </c>
      <c r="B46" s="304">
        <v>0</v>
      </c>
      <c r="C46" s="304">
        <v>0</v>
      </c>
      <c r="D46" s="304">
        <v>0</v>
      </c>
      <c r="E46" s="295">
        <v>1692976.56</v>
      </c>
      <c r="F46" s="295">
        <v>1692976.56</v>
      </c>
      <c r="G46" s="295">
        <v>1662117.27</v>
      </c>
      <c r="H46" s="295">
        <v>1631257.97</v>
      </c>
      <c r="I46" s="295">
        <v>1631257.97</v>
      </c>
      <c r="J46" s="295">
        <v>1631257.97</v>
      </c>
      <c r="K46" s="295">
        <v>1631257.97</v>
      </c>
      <c r="L46" s="295">
        <v>1631257.97</v>
      </c>
      <c r="M46" s="295">
        <v>1631257.97</v>
      </c>
      <c r="N46" s="295">
        <v>1631257.97</v>
      </c>
      <c r="O46" s="295">
        <v>1631257.97</v>
      </c>
      <c r="P46" s="295">
        <v>1631257.97</v>
      </c>
      <c r="Q46" s="295">
        <f t="shared" si="2"/>
        <v>19729392.120000001</v>
      </c>
      <c r="R46" s="295">
        <v>1631257.97</v>
      </c>
      <c r="S46" s="295">
        <v>1631257.97</v>
      </c>
      <c r="T46" s="295">
        <v>1631257.97</v>
      </c>
      <c r="U46" s="295">
        <v>1631257.97</v>
      </c>
      <c r="V46" s="295">
        <v>1631257.97</v>
      </c>
      <c r="W46" s="295">
        <v>1631257.97</v>
      </c>
      <c r="X46" s="295">
        <v>1631257.97</v>
      </c>
      <c r="Y46" s="295">
        <v>1631257.97</v>
      </c>
      <c r="Z46" s="295">
        <v>1631257.97</v>
      </c>
      <c r="AA46" s="295">
        <v>1631257.97</v>
      </c>
      <c r="AB46" s="295">
        <v>1631257.97</v>
      </c>
      <c r="AC46" s="295">
        <v>1631257.97</v>
      </c>
      <c r="AD46" s="295">
        <f t="shared" si="3"/>
        <v>19575095.640000001</v>
      </c>
      <c r="AE46" s="295"/>
      <c r="AF46" s="319">
        <v>0</v>
      </c>
      <c r="AG46" s="319">
        <v>0</v>
      </c>
      <c r="AH46" s="319">
        <v>0</v>
      </c>
      <c r="AI46" s="319">
        <v>0</v>
      </c>
      <c r="AJ46" s="319">
        <v>0</v>
      </c>
      <c r="AK46" s="319">
        <v>0</v>
      </c>
      <c r="AL46" s="319">
        <f t="shared" si="0"/>
        <v>0</v>
      </c>
      <c r="AM46" s="319">
        <f t="shared" si="0"/>
        <v>0</v>
      </c>
      <c r="AN46" s="319">
        <f t="shared" si="0"/>
        <v>0</v>
      </c>
      <c r="AO46" s="319">
        <f t="shared" si="0"/>
        <v>0</v>
      </c>
      <c r="AP46" s="319">
        <f t="shared" si="0"/>
        <v>0</v>
      </c>
      <c r="AQ46" s="319">
        <f t="shared" si="0"/>
        <v>0</v>
      </c>
      <c r="AR46" s="295">
        <f t="shared" si="4"/>
        <v>0</v>
      </c>
      <c r="AS46" s="319">
        <f t="shared" si="7"/>
        <v>0</v>
      </c>
      <c r="AT46" s="319">
        <f t="shared" si="7"/>
        <v>0</v>
      </c>
      <c r="AU46" s="319">
        <f t="shared" si="7"/>
        <v>0</v>
      </c>
      <c r="AV46" s="319">
        <f t="shared" si="6"/>
        <v>0</v>
      </c>
      <c r="AW46" s="319">
        <f t="shared" si="6"/>
        <v>0</v>
      </c>
      <c r="AX46" s="319">
        <f t="shared" si="6"/>
        <v>0</v>
      </c>
      <c r="AY46" s="319">
        <f t="shared" si="6"/>
        <v>0</v>
      </c>
      <c r="AZ46" s="319">
        <f t="shared" si="6"/>
        <v>0</v>
      </c>
      <c r="BA46" s="319">
        <f t="shared" si="6"/>
        <v>0</v>
      </c>
      <c r="BB46" s="319">
        <f t="shared" si="6"/>
        <v>0</v>
      </c>
      <c r="BC46" s="319">
        <f t="shared" si="6"/>
        <v>0</v>
      </c>
      <c r="BD46" s="319">
        <f t="shared" si="6"/>
        <v>0</v>
      </c>
      <c r="BE46" s="295">
        <f t="shared" si="5"/>
        <v>0</v>
      </c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</row>
    <row r="47" spans="1:83" x14ac:dyDescent="0.3">
      <c r="A47" s="313" t="s">
        <v>445</v>
      </c>
      <c r="B47" s="304">
        <v>0</v>
      </c>
      <c r="C47" s="304">
        <v>2.4399999999999998E-2</v>
      </c>
      <c r="D47" s="304">
        <v>2.4399999999999998E-2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  <c r="J47" s="295">
        <v>0</v>
      </c>
      <c r="K47" s="295">
        <v>0</v>
      </c>
      <c r="L47" s="295">
        <v>0</v>
      </c>
      <c r="M47" s="295">
        <v>0</v>
      </c>
      <c r="N47" s="295">
        <v>0</v>
      </c>
      <c r="O47" s="295">
        <v>0</v>
      </c>
      <c r="P47" s="295">
        <v>0</v>
      </c>
      <c r="Q47" s="295">
        <f t="shared" si="2"/>
        <v>0</v>
      </c>
      <c r="R47" s="295">
        <v>9299115</v>
      </c>
      <c r="S47" s="295">
        <v>9299115</v>
      </c>
      <c r="T47" s="295">
        <v>9299115</v>
      </c>
      <c r="U47" s="295">
        <v>9299115</v>
      </c>
      <c r="V47" s="295">
        <v>9299115</v>
      </c>
      <c r="W47" s="295">
        <v>9299115</v>
      </c>
      <c r="X47" s="295">
        <v>9299115</v>
      </c>
      <c r="Y47" s="295">
        <v>9299115</v>
      </c>
      <c r="Z47" s="295">
        <v>9299115</v>
      </c>
      <c r="AA47" s="295">
        <v>9299115</v>
      </c>
      <c r="AB47" s="295">
        <v>9299115</v>
      </c>
      <c r="AC47" s="295">
        <v>9299115</v>
      </c>
      <c r="AD47" s="295">
        <f t="shared" si="3"/>
        <v>111589380</v>
      </c>
      <c r="AE47" s="295"/>
      <c r="AF47" s="319">
        <v>0</v>
      </c>
      <c r="AG47" s="319">
        <v>0</v>
      </c>
      <c r="AH47" s="319">
        <v>0</v>
      </c>
      <c r="AI47" s="319">
        <v>0</v>
      </c>
      <c r="AJ47" s="319">
        <v>0</v>
      </c>
      <c r="AK47" s="319">
        <v>0</v>
      </c>
      <c r="AL47" s="319">
        <f t="shared" si="0"/>
        <v>0</v>
      </c>
      <c r="AM47" s="319">
        <f t="shared" si="0"/>
        <v>0</v>
      </c>
      <c r="AN47" s="319">
        <f t="shared" si="0"/>
        <v>0</v>
      </c>
      <c r="AO47" s="319">
        <f t="shared" ref="AO47:AQ110" si="8">ROUND(N47*$B47/12,2)</f>
        <v>0</v>
      </c>
      <c r="AP47" s="319">
        <f t="shared" si="8"/>
        <v>0</v>
      </c>
      <c r="AQ47" s="319">
        <f t="shared" si="8"/>
        <v>0</v>
      </c>
      <c r="AR47" s="295">
        <f t="shared" si="4"/>
        <v>0</v>
      </c>
      <c r="AS47" s="319">
        <f t="shared" si="7"/>
        <v>18908.2</v>
      </c>
      <c r="AT47" s="319">
        <f t="shared" si="7"/>
        <v>18908.2</v>
      </c>
      <c r="AU47" s="319">
        <f t="shared" si="7"/>
        <v>18908.2</v>
      </c>
      <c r="AV47" s="319">
        <f t="shared" si="6"/>
        <v>18908.2</v>
      </c>
      <c r="AW47" s="319">
        <f t="shared" si="6"/>
        <v>18908.2</v>
      </c>
      <c r="AX47" s="319">
        <f t="shared" si="6"/>
        <v>18908.2</v>
      </c>
      <c r="AY47" s="319">
        <f t="shared" si="6"/>
        <v>18908.2</v>
      </c>
      <c r="AZ47" s="319">
        <f t="shared" si="6"/>
        <v>18908.2</v>
      </c>
      <c r="BA47" s="319">
        <f t="shared" si="6"/>
        <v>18908.2</v>
      </c>
      <c r="BB47" s="319">
        <f t="shared" si="6"/>
        <v>18908.2</v>
      </c>
      <c r="BC47" s="319">
        <f t="shared" si="6"/>
        <v>18908.2</v>
      </c>
      <c r="BD47" s="319">
        <f t="shared" si="6"/>
        <v>18908.2</v>
      </c>
      <c r="BE47" s="295">
        <f t="shared" si="5"/>
        <v>226898.40000000005</v>
      </c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</row>
    <row r="48" spans="1:83" x14ac:dyDescent="0.3">
      <c r="A48" s="313" t="s">
        <v>446</v>
      </c>
      <c r="B48" s="304">
        <v>2.8000000000000001E-2</v>
      </c>
      <c r="C48" s="304">
        <v>6.6100000000000006E-2</v>
      </c>
      <c r="D48" s="348">
        <v>6.0699999999999997E-2</v>
      </c>
      <c r="E48" s="295">
        <v>49970271.350000001</v>
      </c>
      <c r="F48" s="295">
        <v>48746925.299999997</v>
      </c>
      <c r="G48" s="295">
        <v>47514563.579999998</v>
      </c>
      <c r="H48" s="295">
        <v>47505547.909999996</v>
      </c>
      <c r="I48" s="295">
        <v>47505547.909999996</v>
      </c>
      <c r="J48" s="295">
        <v>47505547.909999996</v>
      </c>
      <c r="K48" s="295">
        <v>47505547.909999996</v>
      </c>
      <c r="L48" s="295">
        <v>47564684.244999997</v>
      </c>
      <c r="M48" s="295">
        <v>47623820.579999998</v>
      </c>
      <c r="N48" s="295">
        <v>47623820.579999998</v>
      </c>
      <c r="O48" s="295">
        <v>47623820.579999998</v>
      </c>
      <c r="P48" s="295">
        <v>47623820.579999998</v>
      </c>
      <c r="Q48" s="295">
        <f t="shared" si="2"/>
        <v>574313918.43499994</v>
      </c>
      <c r="R48" s="295">
        <f>48058533.68-R47</f>
        <v>38759418.68</v>
      </c>
      <c r="S48" s="295">
        <v>38759418.68</v>
      </c>
      <c r="T48" s="295">
        <v>38759418.68</v>
      </c>
      <c r="U48" s="295">
        <v>38759418.68</v>
      </c>
      <c r="V48" s="295">
        <v>38759418.68</v>
      </c>
      <c r="W48" s="295">
        <v>38759418.68</v>
      </c>
      <c r="X48" s="295">
        <v>38759418.68</v>
      </c>
      <c r="Y48" s="295">
        <v>38759418.68</v>
      </c>
      <c r="Z48" s="295">
        <v>38759418.68</v>
      </c>
      <c r="AA48" s="295">
        <v>38759418.68</v>
      </c>
      <c r="AB48" s="295">
        <v>38816078.68</v>
      </c>
      <c r="AC48" s="295">
        <v>38872738.68</v>
      </c>
      <c r="AD48" s="295">
        <f t="shared" si="3"/>
        <v>465283004.16000003</v>
      </c>
      <c r="AE48" s="295"/>
      <c r="AF48" s="319">
        <v>116597.3</v>
      </c>
      <c r="AG48" s="319">
        <v>113742.83</v>
      </c>
      <c r="AH48" s="319">
        <v>110867.31999999999</v>
      </c>
      <c r="AI48" s="319">
        <v>110846.27000000002</v>
      </c>
      <c r="AJ48" s="319">
        <v>110846.27000000002</v>
      </c>
      <c r="AK48" s="319">
        <v>110846.27000000002</v>
      </c>
      <c r="AL48" s="319">
        <f t="shared" ref="AL48:AQ111" si="9">ROUND(K48*$B48/12,2)</f>
        <v>110846.28</v>
      </c>
      <c r="AM48" s="319">
        <f t="shared" si="9"/>
        <v>110984.26</v>
      </c>
      <c r="AN48" s="319">
        <f t="shared" si="9"/>
        <v>111122.25</v>
      </c>
      <c r="AO48" s="319">
        <f t="shared" si="8"/>
        <v>111122.25</v>
      </c>
      <c r="AP48" s="319">
        <f t="shared" si="8"/>
        <v>111122.25</v>
      </c>
      <c r="AQ48" s="319">
        <f t="shared" si="8"/>
        <v>111122.25</v>
      </c>
      <c r="AR48" s="295">
        <f t="shared" si="4"/>
        <v>1340065.8</v>
      </c>
      <c r="AS48" s="319">
        <f t="shared" si="7"/>
        <v>196058.06</v>
      </c>
      <c r="AT48" s="319">
        <f t="shared" si="7"/>
        <v>196058.06</v>
      </c>
      <c r="AU48" s="319">
        <f t="shared" si="7"/>
        <v>196058.06</v>
      </c>
      <c r="AV48" s="319">
        <f t="shared" si="6"/>
        <v>196058.06</v>
      </c>
      <c r="AW48" s="319">
        <f t="shared" si="6"/>
        <v>196058.06</v>
      </c>
      <c r="AX48" s="319">
        <f t="shared" si="6"/>
        <v>196058.06</v>
      </c>
      <c r="AY48" s="319">
        <f t="shared" si="6"/>
        <v>196058.06</v>
      </c>
      <c r="AZ48" s="319">
        <f t="shared" si="6"/>
        <v>196058.06</v>
      </c>
      <c r="BA48" s="319">
        <f t="shared" si="6"/>
        <v>196058.06</v>
      </c>
      <c r="BB48" s="319">
        <f t="shared" si="6"/>
        <v>196058.06</v>
      </c>
      <c r="BC48" s="319">
        <f t="shared" si="6"/>
        <v>196344.66</v>
      </c>
      <c r="BD48" s="319">
        <f t="shared" si="6"/>
        <v>196631.27</v>
      </c>
      <c r="BE48" s="295">
        <f t="shared" si="5"/>
        <v>2353556.5300000003</v>
      </c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</row>
    <row r="49" spans="1:83" x14ac:dyDescent="0.3">
      <c r="A49" s="313" t="s">
        <v>447</v>
      </c>
      <c r="B49" s="304">
        <v>0</v>
      </c>
      <c r="C49" s="304">
        <v>1.24E-2</v>
      </c>
      <c r="D49" s="304">
        <v>1.24E-2</v>
      </c>
      <c r="E49" s="295">
        <v>0</v>
      </c>
      <c r="F49" s="295">
        <v>0</v>
      </c>
      <c r="G49" s="295">
        <v>0</v>
      </c>
      <c r="H49" s="295">
        <v>0</v>
      </c>
      <c r="I49" s="295">
        <v>0</v>
      </c>
      <c r="J49" s="295">
        <v>0</v>
      </c>
      <c r="K49" s="295">
        <v>0</v>
      </c>
      <c r="L49" s="295">
        <v>0</v>
      </c>
      <c r="M49" s="295">
        <v>0</v>
      </c>
      <c r="N49" s="295">
        <v>0</v>
      </c>
      <c r="O49" s="295">
        <v>0</v>
      </c>
      <c r="P49" s="295">
        <v>0</v>
      </c>
      <c r="Q49" s="295">
        <f t="shared" si="2"/>
        <v>0</v>
      </c>
      <c r="R49" s="295">
        <v>3909061.67</v>
      </c>
      <c r="S49" s="295">
        <v>3909061.67</v>
      </c>
      <c r="T49" s="295">
        <v>3909061.67</v>
      </c>
      <c r="U49" s="295">
        <v>3909061.67</v>
      </c>
      <c r="V49" s="295">
        <v>3909061.67</v>
      </c>
      <c r="W49" s="295">
        <v>3909061.67</v>
      </c>
      <c r="X49" s="295">
        <v>3909061.67</v>
      </c>
      <c r="Y49" s="295">
        <v>3909061.67</v>
      </c>
      <c r="Z49" s="295">
        <v>3909061.67</v>
      </c>
      <c r="AA49" s="295">
        <v>3909061.67</v>
      </c>
      <c r="AB49" s="295">
        <v>3909061.67</v>
      </c>
      <c r="AC49" s="295">
        <v>3909061.67</v>
      </c>
      <c r="AD49" s="295">
        <f t="shared" si="3"/>
        <v>46908740.040000014</v>
      </c>
      <c r="AE49" s="295"/>
      <c r="AF49" s="319">
        <v>0</v>
      </c>
      <c r="AG49" s="319">
        <v>0</v>
      </c>
      <c r="AH49" s="319">
        <v>0</v>
      </c>
      <c r="AI49" s="319">
        <v>0</v>
      </c>
      <c r="AJ49" s="319">
        <v>0</v>
      </c>
      <c r="AK49" s="319">
        <v>0</v>
      </c>
      <c r="AL49" s="319">
        <f t="shared" si="9"/>
        <v>0</v>
      </c>
      <c r="AM49" s="319">
        <f t="shared" si="9"/>
        <v>0</v>
      </c>
      <c r="AN49" s="319">
        <f t="shared" si="9"/>
        <v>0</v>
      </c>
      <c r="AO49" s="319">
        <f t="shared" si="8"/>
        <v>0</v>
      </c>
      <c r="AP49" s="319">
        <f t="shared" si="8"/>
        <v>0</v>
      </c>
      <c r="AQ49" s="319">
        <f t="shared" si="8"/>
        <v>0</v>
      </c>
      <c r="AR49" s="295">
        <f t="shared" si="4"/>
        <v>0</v>
      </c>
      <c r="AS49" s="319">
        <f t="shared" si="7"/>
        <v>4039.36</v>
      </c>
      <c r="AT49" s="319">
        <f t="shared" si="7"/>
        <v>4039.36</v>
      </c>
      <c r="AU49" s="319">
        <f t="shared" si="7"/>
        <v>4039.36</v>
      </c>
      <c r="AV49" s="319">
        <f t="shared" si="6"/>
        <v>4039.36</v>
      </c>
      <c r="AW49" s="319">
        <f t="shared" si="6"/>
        <v>4039.36</v>
      </c>
      <c r="AX49" s="319">
        <f t="shared" si="6"/>
        <v>4039.36</v>
      </c>
      <c r="AY49" s="319">
        <f t="shared" si="6"/>
        <v>4039.36</v>
      </c>
      <c r="AZ49" s="319">
        <f t="shared" si="6"/>
        <v>4039.36</v>
      </c>
      <c r="BA49" s="319">
        <f t="shared" si="6"/>
        <v>4039.36</v>
      </c>
      <c r="BB49" s="319">
        <f t="shared" si="6"/>
        <v>4039.36</v>
      </c>
      <c r="BC49" s="319">
        <f t="shared" si="6"/>
        <v>4039.36</v>
      </c>
      <c r="BD49" s="319">
        <f t="shared" si="6"/>
        <v>4039.36</v>
      </c>
      <c r="BE49" s="295">
        <f t="shared" si="5"/>
        <v>48472.32</v>
      </c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</row>
    <row r="50" spans="1:83" x14ac:dyDescent="0.3">
      <c r="A50" s="313" t="s">
        <v>448</v>
      </c>
      <c r="B50" s="304">
        <v>2.64E-2</v>
      </c>
      <c r="C50" s="304">
        <v>5.16E-2</v>
      </c>
      <c r="D50" s="348">
        <v>4.8500000000000001E-2</v>
      </c>
      <c r="E50" s="295">
        <v>45297737.68</v>
      </c>
      <c r="F50" s="295">
        <v>45657876.890000001</v>
      </c>
      <c r="G50" s="295">
        <v>45972517.57</v>
      </c>
      <c r="H50" s="295">
        <v>45891974.729999997</v>
      </c>
      <c r="I50" s="295">
        <v>45891978.270000003</v>
      </c>
      <c r="J50" s="295">
        <v>45879389.259999998</v>
      </c>
      <c r="K50" s="295">
        <v>45866180.329999998</v>
      </c>
      <c r="L50" s="295">
        <v>45890563.950000003</v>
      </c>
      <c r="M50" s="295">
        <v>45915563.950000003</v>
      </c>
      <c r="N50" s="295">
        <v>45915563.950000003</v>
      </c>
      <c r="O50" s="295">
        <v>45915563.950000003</v>
      </c>
      <c r="P50" s="295">
        <v>45915563.950000003</v>
      </c>
      <c r="Q50" s="295">
        <f t="shared" si="2"/>
        <v>550010474.4799999</v>
      </c>
      <c r="R50" s="295">
        <f>45968563.95-R49</f>
        <v>42059502.280000001</v>
      </c>
      <c r="S50" s="295">
        <v>42059502.280000001</v>
      </c>
      <c r="T50" s="295">
        <v>42059502.280000001</v>
      </c>
      <c r="U50" s="295">
        <v>42059502.280000001</v>
      </c>
      <c r="V50" s="295">
        <v>42059502.280000001</v>
      </c>
      <c r="W50" s="295">
        <v>42109502.280000001</v>
      </c>
      <c r="X50" s="295">
        <v>42159502.280000001</v>
      </c>
      <c r="Y50" s="295">
        <v>42159502.280000001</v>
      </c>
      <c r="Z50" s="295">
        <v>42159502.280000001</v>
      </c>
      <c r="AA50" s="295">
        <v>43180002.280000001</v>
      </c>
      <c r="AB50" s="295">
        <v>44200502.280000001</v>
      </c>
      <c r="AC50" s="295">
        <v>44200502.280000001</v>
      </c>
      <c r="AD50" s="295">
        <f t="shared" si="3"/>
        <v>510466527.3599999</v>
      </c>
      <c r="AE50" s="295"/>
      <c r="AF50" s="319">
        <v>99655.02</v>
      </c>
      <c r="AG50" s="319">
        <v>100447.32999999999</v>
      </c>
      <c r="AH50" s="319">
        <v>101139.54</v>
      </c>
      <c r="AI50" s="319">
        <v>100962.34</v>
      </c>
      <c r="AJ50" s="319">
        <v>100962.35</v>
      </c>
      <c r="AK50" s="319">
        <v>100934.65</v>
      </c>
      <c r="AL50" s="319">
        <f t="shared" si="9"/>
        <v>100905.60000000001</v>
      </c>
      <c r="AM50" s="319">
        <f t="shared" si="9"/>
        <v>100959.24</v>
      </c>
      <c r="AN50" s="319">
        <f t="shared" si="9"/>
        <v>101014.24</v>
      </c>
      <c r="AO50" s="319">
        <f t="shared" si="8"/>
        <v>101014.24</v>
      </c>
      <c r="AP50" s="319">
        <f t="shared" si="8"/>
        <v>101014.24</v>
      </c>
      <c r="AQ50" s="319">
        <f t="shared" si="8"/>
        <v>101014.24</v>
      </c>
      <c r="AR50" s="295">
        <f t="shared" si="4"/>
        <v>1210023.03</v>
      </c>
      <c r="AS50" s="319">
        <f t="shared" si="7"/>
        <v>169990.49</v>
      </c>
      <c r="AT50" s="319">
        <f t="shared" si="7"/>
        <v>169990.49</v>
      </c>
      <c r="AU50" s="319">
        <f t="shared" si="7"/>
        <v>169990.49</v>
      </c>
      <c r="AV50" s="319">
        <f t="shared" si="6"/>
        <v>169990.49</v>
      </c>
      <c r="AW50" s="319">
        <f t="shared" si="6"/>
        <v>169990.49</v>
      </c>
      <c r="AX50" s="319">
        <f t="shared" si="6"/>
        <v>170192.57</v>
      </c>
      <c r="AY50" s="319">
        <f t="shared" si="6"/>
        <v>170394.66</v>
      </c>
      <c r="AZ50" s="319">
        <f t="shared" si="6"/>
        <v>170394.66</v>
      </c>
      <c r="BA50" s="319">
        <f t="shared" si="6"/>
        <v>170394.66</v>
      </c>
      <c r="BB50" s="319">
        <f t="shared" si="6"/>
        <v>174519.18</v>
      </c>
      <c r="BC50" s="319">
        <f t="shared" si="6"/>
        <v>178643.7</v>
      </c>
      <c r="BD50" s="319">
        <f t="shared" si="6"/>
        <v>178643.7</v>
      </c>
      <c r="BE50" s="295">
        <f t="shared" si="5"/>
        <v>2063135.5799999996</v>
      </c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</row>
    <row r="51" spans="1:83" x14ac:dyDescent="0.3">
      <c r="A51" s="313" t="s">
        <v>449</v>
      </c>
      <c r="B51" s="304">
        <v>0</v>
      </c>
      <c r="C51" s="304">
        <v>3.5699999999999996E-2</v>
      </c>
      <c r="D51" s="304">
        <v>3.5699999999999996E-2</v>
      </c>
      <c r="E51" s="295">
        <v>0</v>
      </c>
      <c r="F51" s="295">
        <v>0</v>
      </c>
      <c r="G51" s="295">
        <v>0</v>
      </c>
      <c r="H51" s="295">
        <v>0</v>
      </c>
      <c r="I51" s="295">
        <v>0</v>
      </c>
      <c r="J51" s="295">
        <v>0</v>
      </c>
      <c r="K51" s="295">
        <v>0</v>
      </c>
      <c r="L51" s="295">
        <v>0</v>
      </c>
      <c r="M51" s="295">
        <v>0</v>
      </c>
      <c r="N51" s="295">
        <v>0</v>
      </c>
      <c r="O51" s="295">
        <v>0</v>
      </c>
      <c r="P51" s="295">
        <v>0</v>
      </c>
      <c r="Q51" s="295">
        <f t="shared" si="2"/>
        <v>0</v>
      </c>
      <c r="R51" s="295">
        <v>19802080.260000002</v>
      </c>
      <c r="S51" s="295">
        <v>19802080.260000002</v>
      </c>
      <c r="T51" s="295">
        <v>19802080.260000002</v>
      </c>
      <c r="U51" s="295">
        <v>19802080.260000002</v>
      </c>
      <c r="V51" s="295">
        <v>19802080.260000002</v>
      </c>
      <c r="W51" s="295">
        <v>19802080.260000002</v>
      </c>
      <c r="X51" s="295">
        <v>19802080.260000002</v>
      </c>
      <c r="Y51" s="295">
        <v>19802080.260000002</v>
      </c>
      <c r="Z51" s="295">
        <v>19802080.260000002</v>
      </c>
      <c r="AA51" s="295">
        <v>19802080.260000002</v>
      </c>
      <c r="AB51" s="295">
        <v>19802080.260000002</v>
      </c>
      <c r="AC51" s="295">
        <v>19802080.260000002</v>
      </c>
      <c r="AD51" s="295">
        <f t="shared" si="3"/>
        <v>237624963.11999997</v>
      </c>
      <c r="AE51" s="295"/>
      <c r="AF51" s="319">
        <v>0</v>
      </c>
      <c r="AG51" s="319">
        <v>0</v>
      </c>
      <c r="AH51" s="319">
        <v>0</v>
      </c>
      <c r="AI51" s="319">
        <v>0</v>
      </c>
      <c r="AJ51" s="319">
        <v>0</v>
      </c>
      <c r="AK51" s="319">
        <v>0</v>
      </c>
      <c r="AL51" s="319">
        <f t="shared" si="9"/>
        <v>0</v>
      </c>
      <c r="AM51" s="319">
        <f t="shared" si="9"/>
        <v>0</v>
      </c>
      <c r="AN51" s="319">
        <f t="shared" si="9"/>
        <v>0</v>
      </c>
      <c r="AO51" s="319">
        <f t="shared" si="8"/>
        <v>0</v>
      </c>
      <c r="AP51" s="319">
        <f t="shared" si="8"/>
        <v>0</v>
      </c>
      <c r="AQ51" s="319">
        <f t="shared" si="8"/>
        <v>0</v>
      </c>
      <c r="AR51" s="295">
        <f t="shared" si="4"/>
        <v>0</v>
      </c>
      <c r="AS51" s="319">
        <f t="shared" si="7"/>
        <v>58911.19</v>
      </c>
      <c r="AT51" s="319">
        <f t="shared" si="7"/>
        <v>58911.19</v>
      </c>
      <c r="AU51" s="319">
        <f t="shared" si="7"/>
        <v>58911.19</v>
      </c>
      <c r="AV51" s="319">
        <f t="shared" si="6"/>
        <v>58911.19</v>
      </c>
      <c r="AW51" s="319">
        <f t="shared" si="6"/>
        <v>58911.19</v>
      </c>
      <c r="AX51" s="319">
        <f t="shared" si="6"/>
        <v>58911.19</v>
      </c>
      <c r="AY51" s="319">
        <f t="shared" si="6"/>
        <v>58911.19</v>
      </c>
      <c r="AZ51" s="319">
        <f t="shared" si="6"/>
        <v>58911.19</v>
      </c>
      <c r="BA51" s="319">
        <f t="shared" si="6"/>
        <v>58911.19</v>
      </c>
      <c r="BB51" s="319">
        <f t="shared" si="6"/>
        <v>58911.19</v>
      </c>
      <c r="BC51" s="319">
        <f t="shared" si="6"/>
        <v>58911.19</v>
      </c>
      <c r="BD51" s="319">
        <f t="shared" si="6"/>
        <v>58911.19</v>
      </c>
      <c r="BE51" s="295">
        <f t="shared" si="5"/>
        <v>706934.2799999998</v>
      </c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</row>
    <row r="52" spans="1:83" x14ac:dyDescent="0.3">
      <c r="A52" s="313" t="s">
        <v>450</v>
      </c>
      <c r="B52" s="304">
        <v>2.3499999999999997E-2</v>
      </c>
      <c r="C52" s="304">
        <v>4.4299999999999992E-2</v>
      </c>
      <c r="D52" s="348">
        <v>4.2200000000000001E-2</v>
      </c>
      <c r="E52" s="295">
        <v>148213300.94999999</v>
      </c>
      <c r="F52" s="295">
        <v>148657194.40000001</v>
      </c>
      <c r="G52" s="295">
        <v>148957047.88</v>
      </c>
      <c r="H52" s="295">
        <v>148928679.80000001</v>
      </c>
      <c r="I52" s="295">
        <v>148927789.22</v>
      </c>
      <c r="J52" s="295">
        <v>148950506.52000001</v>
      </c>
      <c r="K52" s="295">
        <v>149041477.63500002</v>
      </c>
      <c r="L52" s="295">
        <v>149123233.04000002</v>
      </c>
      <c r="M52" s="295">
        <v>149152470.18500003</v>
      </c>
      <c r="N52" s="295">
        <v>149057041.33000001</v>
      </c>
      <c r="O52" s="295">
        <v>148919397.83000001</v>
      </c>
      <c r="P52" s="295">
        <v>148713518.83000001</v>
      </c>
      <c r="Q52" s="295">
        <f t="shared" si="2"/>
        <v>1786641657.6199996</v>
      </c>
      <c r="R52" s="295">
        <f>150460249-R51</f>
        <v>130658168.73999999</v>
      </c>
      <c r="S52" s="295">
        <v>130452079.23999999</v>
      </c>
      <c r="T52" s="295">
        <v>130245925.23999999</v>
      </c>
      <c r="U52" s="295">
        <v>130229518.73999999</v>
      </c>
      <c r="V52" s="295">
        <v>130156631.73999999</v>
      </c>
      <c r="W52" s="295">
        <v>129959078.73999999</v>
      </c>
      <c r="X52" s="295">
        <v>129821435.23999999</v>
      </c>
      <c r="Y52" s="295">
        <v>129615556.23999999</v>
      </c>
      <c r="Z52" s="295">
        <v>129312205.23999999</v>
      </c>
      <c r="AA52" s="295">
        <v>129188481.23999999</v>
      </c>
      <c r="AB52" s="295">
        <v>128970714.23999999</v>
      </c>
      <c r="AC52" s="295">
        <v>128767139.23999999</v>
      </c>
      <c r="AD52" s="295">
        <f t="shared" si="3"/>
        <v>1557376933.8799999</v>
      </c>
      <c r="AE52" s="295"/>
      <c r="AF52" s="319">
        <v>290251.05</v>
      </c>
      <c r="AG52" s="319">
        <v>291120.34000000003</v>
      </c>
      <c r="AH52" s="319">
        <v>291707.55000000005</v>
      </c>
      <c r="AI52" s="319">
        <v>291652</v>
      </c>
      <c r="AJ52" s="319">
        <v>291650.25999999995</v>
      </c>
      <c r="AK52" s="319">
        <v>291694.74</v>
      </c>
      <c r="AL52" s="319">
        <f t="shared" si="9"/>
        <v>291872.89</v>
      </c>
      <c r="AM52" s="319">
        <f t="shared" si="9"/>
        <v>292033</v>
      </c>
      <c r="AN52" s="319">
        <f t="shared" si="9"/>
        <v>292090.25</v>
      </c>
      <c r="AO52" s="319">
        <f t="shared" si="8"/>
        <v>291903.37</v>
      </c>
      <c r="AP52" s="319">
        <f t="shared" si="8"/>
        <v>291633.82</v>
      </c>
      <c r="AQ52" s="319">
        <f t="shared" si="8"/>
        <v>291230.64</v>
      </c>
      <c r="AR52" s="295">
        <f t="shared" si="4"/>
        <v>3498839.91</v>
      </c>
      <c r="AS52" s="319">
        <f t="shared" si="7"/>
        <v>459481.23</v>
      </c>
      <c r="AT52" s="319">
        <f t="shared" si="7"/>
        <v>458756.48</v>
      </c>
      <c r="AU52" s="319">
        <f t="shared" si="7"/>
        <v>458031.5</v>
      </c>
      <c r="AV52" s="319">
        <f t="shared" si="6"/>
        <v>457973.81</v>
      </c>
      <c r="AW52" s="319">
        <f t="shared" si="6"/>
        <v>457717.49</v>
      </c>
      <c r="AX52" s="319">
        <f t="shared" si="6"/>
        <v>457022.76</v>
      </c>
      <c r="AY52" s="319">
        <f t="shared" si="6"/>
        <v>456538.71</v>
      </c>
      <c r="AZ52" s="319">
        <f t="shared" si="6"/>
        <v>455814.71</v>
      </c>
      <c r="BA52" s="319">
        <f t="shared" si="6"/>
        <v>454747.92</v>
      </c>
      <c r="BB52" s="319">
        <f t="shared" si="6"/>
        <v>454312.83</v>
      </c>
      <c r="BC52" s="319">
        <f t="shared" si="6"/>
        <v>453547.01</v>
      </c>
      <c r="BD52" s="319">
        <f t="shared" si="6"/>
        <v>452831.11</v>
      </c>
      <c r="BE52" s="295">
        <f t="shared" si="5"/>
        <v>5476775.5599999996</v>
      </c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</row>
    <row r="53" spans="1:83" x14ac:dyDescent="0.3">
      <c r="A53" s="313" t="s">
        <v>451</v>
      </c>
      <c r="B53" s="304">
        <v>2.3499999999999997E-2</v>
      </c>
      <c r="C53" s="304">
        <v>4.4299999999999992E-2</v>
      </c>
      <c r="D53" s="348">
        <v>4.2200000000000001E-2</v>
      </c>
      <c r="E53" s="295">
        <v>117906724.55</v>
      </c>
      <c r="F53" s="295">
        <v>118313541.31999999</v>
      </c>
      <c r="G53" s="295">
        <v>118720358.08</v>
      </c>
      <c r="H53" s="295">
        <v>118720358.08</v>
      </c>
      <c r="I53" s="295">
        <v>118720358.08</v>
      </c>
      <c r="J53" s="295">
        <v>118720358.08</v>
      </c>
      <c r="K53" s="295">
        <v>118729413.78999999</v>
      </c>
      <c r="L53" s="295">
        <v>118738469.5</v>
      </c>
      <c r="M53" s="295">
        <v>118738469.5</v>
      </c>
      <c r="N53" s="295">
        <v>118738469.5</v>
      </c>
      <c r="O53" s="295">
        <v>118738469.5</v>
      </c>
      <c r="P53" s="295">
        <v>118738469.5</v>
      </c>
      <c r="Q53" s="295">
        <f t="shared" si="2"/>
        <v>1423523459.48</v>
      </c>
      <c r="R53" s="295">
        <v>120309469.5</v>
      </c>
      <c r="S53" s="295">
        <v>120309469.5</v>
      </c>
      <c r="T53" s="295">
        <v>120309469.5</v>
      </c>
      <c r="U53" s="295">
        <v>120309469.5</v>
      </c>
      <c r="V53" s="295">
        <v>120309469.5</v>
      </c>
      <c r="W53" s="295">
        <v>120309469.5</v>
      </c>
      <c r="X53" s="295">
        <v>120309469.5</v>
      </c>
      <c r="Y53" s="295">
        <v>120309469.5</v>
      </c>
      <c r="Z53" s="295">
        <v>120309469.5</v>
      </c>
      <c r="AA53" s="295">
        <v>120309469.5</v>
      </c>
      <c r="AB53" s="295">
        <v>120309469.5</v>
      </c>
      <c r="AC53" s="295">
        <v>120309469.5</v>
      </c>
      <c r="AD53" s="295">
        <f t="shared" si="3"/>
        <v>1443713634</v>
      </c>
      <c r="AE53" s="295"/>
      <c r="AF53" s="319">
        <v>230900.66</v>
      </c>
      <c r="AG53" s="319">
        <v>231697.36</v>
      </c>
      <c r="AH53" s="319">
        <v>232494.04</v>
      </c>
      <c r="AI53" s="319">
        <v>232494.04</v>
      </c>
      <c r="AJ53" s="319">
        <v>232494.04</v>
      </c>
      <c r="AK53" s="319">
        <v>232494.04</v>
      </c>
      <c r="AL53" s="319">
        <f t="shared" si="9"/>
        <v>232511.77</v>
      </c>
      <c r="AM53" s="319">
        <f t="shared" si="9"/>
        <v>232529.5</v>
      </c>
      <c r="AN53" s="319">
        <f t="shared" si="9"/>
        <v>232529.5</v>
      </c>
      <c r="AO53" s="319">
        <f t="shared" si="8"/>
        <v>232529.5</v>
      </c>
      <c r="AP53" s="319">
        <f t="shared" si="8"/>
        <v>232529.5</v>
      </c>
      <c r="AQ53" s="319">
        <f t="shared" si="8"/>
        <v>232529.5</v>
      </c>
      <c r="AR53" s="295">
        <f t="shared" si="4"/>
        <v>2787733.45</v>
      </c>
      <c r="AS53" s="319">
        <f t="shared" si="7"/>
        <v>423088.3</v>
      </c>
      <c r="AT53" s="319">
        <f t="shared" si="7"/>
        <v>423088.3</v>
      </c>
      <c r="AU53" s="319">
        <f t="shared" si="7"/>
        <v>423088.3</v>
      </c>
      <c r="AV53" s="319">
        <f t="shared" si="6"/>
        <v>423088.3</v>
      </c>
      <c r="AW53" s="319">
        <f t="shared" si="6"/>
        <v>423088.3</v>
      </c>
      <c r="AX53" s="319">
        <f t="shared" si="6"/>
        <v>423088.3</v>
      </c>
      <c r="AY53" s="319">
        <f t="shared" si="6"/>
        <v>423088.3</v>
      </c>
      <c r="AZ53" s="319">
        <f t="shared" si="6"/>
        <v>423088.3</v>
      </c>
      <c r="BA53" s="319">
        <f t="shared" si="6"/>
        <v>423088.3</v>
      </c>
      <c r="BB53" s="319">
        <f t="shared" si="6"/>
        <v>423088.3</v>
      </c>
      <c r="BC53" s="319">
        <f t="shared" si="6"/>
        <v>423088.3</v>
      </c>
      <c r="BD53" s="319">
        <f t="shared" si="6"/>
        <v>423088.3</v>
      </c>
      <c r="BE53" s="295">
        <f t="shared" si="5"/>
        <v>5077059.5999999987</v>
      </c>
      <c r="BF53" s="319">
        <f>BE53</f>
        <v>5077059.5999999987</v>
      </c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</row>
    <row r="54" spans="1:83" x14ac:dyDescent="0.3">
      <c r="A54" s="313" t="s">
        <v>452</v>
      </c>
      <c r="B54" s="304">
        <v>2.3499999999999997E-2</v>
      </c>
      <c r="C54" s="304">
        <v>4.4299999999999992E-2</v>
      </c>
      <c r="D54" s="348">
        <v>4.2200000000000001E-2</v>
      </c>
      <c r="E54" s="295">
        <v>87628471.599999994</v>
      </c>
      <c r="F54" s="295">
        <v>87628471.599999994</v>
      </c>
      <c r="G54" s="295">
        <v>87628471.599999994</v>
      </c>
      <c r="H54" s="295">
        <v>87628471.599999994</v>
      </c>
      <c r="I54" s="295">
        <v>87628471.599999994</v>
      </c>
      <c r="J54" s="295">
        <v>87628471.599999994</v>
      </c>
      <c r="K54" s="295">
        <v>140976768.285</v>
      </c>
      <c r="L54" s="295">
        <v>200672692.35999998</v>
      </c>
      <c r="M54" s="295">
        <v>208240745.99000001</v>
      </c>
      <c r="N54" s="295">
        <v>210801376.03</v>
      </c>
      <c r="O54" s="295">
        <v>212141579.82999998</v>
      </c>
      <c r="P54" s="295">
        <v>212141579.82999998</v>
      </c>
      <c r="Q54" s="295">
        <f t="shared" si="2"/>
        <v>1710745571.925</v>
      </c>
      <c r="R54" s="295">
        <v>212141579.82999998</v>
      </c>
      <c r="S54" s="295">
        <v>212141579.82999998</v>
      </c>
      <c r="T54" s="295">
        <v>212141579.82999998</v>
      </c>
      <c r="U54" s="295">
        <v>212141579.82999998</v>
      </c>
      <c r="V54" s="295">
        <v>212141579.82999998</v>
      </c>
      <c r="W54" s="295">
        <v>212141579.82999998</v>
      </c>
      <c r="X54" s="295">
        <v>212141579.82999998</v>
      </c>
      <c r="Y54" s="295">
        <v>212141579.82999998</v>
      </c>
      <c r="Z54" s="295">
        <v>212141579.82999998</v>
      </c>
      <c r="AA54" s="295">
        <v>212141579.82999998</v>
      </c>
      <c r="AB54" s="295">
        <v>212141579.82999998</v>
      </c>
      <c r="AC54" s="295">
        <v>212141579.82999998</v>
      </c>
      <c r="AD54" s="295">
        <f t="shared" si="3"/>
        <v>2545698957.9599996</v>
      </c>
      <c r="AE54" s="295"/>
      <c r="AF54" s="319">
        <v>171605.75</v>
      </c>
      <c r="AG54" s="319">
        <v>171605.75</v>
      </c>
      <c r="AH54" s="319">
        <v>171605.75</v>
      </c>
      <c r="AI54" s="319">
        <v>171605.75</v>
      </c>
      <c r="AJ54" s="319">
        <v>171605.75</v>
      </c>
      <c r="AK54" s="319">
        <v>171605.75</v>
      </c>
      <c r="AL54" s="319">
        <f t="shared" si="9"/>
        <v>276079.5</v>
      </c>
      <c r="AM54" s="319">
        <f t="shared" si="9"/>
        <v>392984.02</v>
      </c>
      <c r="AN54" s="319">
        <f t="shared" si="9"/>
        <v>407804.79</v>
      </c>
      <c r="AO54" s="319">
        <f t="shared" si="8"/>
        <v>412819.36</v>
      </c>
      <c r="AP54" s="319">
        <f t="shared" si="8"/>
        <v>415443.93</v>
      </c>
      <c r="AQ54" s="319">
        <f t="shared" si="8"/>
        <v>415443.93</v>
      </c>
      <c r="AR54" s="295">
        <f t="shared" si="4"/>
        <v>3350210.0300000003</v>
      </c>
      <c r="AS54" s="319">
        <f t="shared" si="7"/>
        <v>746031.22</v>
      </c>
      <c r="AT54" s="319">
        <f t="shared" si="7"/>
        <v>746031.22</v>
      </c>
      <c r="AU54" s="319">
        <f t="shared" si="7"/>
        <v>746031.22</v>
      </c>
      <c r="AV54" s="319">
        <f t="shared" si="6"/>
        <v>746031.22</v>
      </c>
      <c r="AW54" s="319">
        <f t="shared" si="6"/>
        <v>746031.22</v>
      </c>
      <c r="AX54" s="319">
        <f t="shared" si="6"/>
        <v>746031.22</v>
      </c>
      <c r="AY54" s="319">
        <f t="shared" ref="AY54:BD96" si="10">ROUND(X54*$D54/12,2)</f>
        <v>746031.22</v>
      </c>
      <c r="AZ54" s="319">
        <f t="shared" si="10"/>
        <v>746031.22</v>
      </c>
      <c r="BA54" s="319">
        <f t="shared" si="10"/>
        <v>746031.22</v>
      </c>
      <c r="BB54" s="319">
        <f t="shared" si="10"/>
        <v>746031.22</v>
      </c>
      <c r="BC54" s="319">
        <f t="shared" si="10"/>
        <v>746031.22</v>
      </c>
      <c r="BD54" s="319">
        <f t="shared" si="10"/>
        <v>746031.22</v>
      </c>
      <c r="BE54" s="295">
        <f t="shared" si="5"/>
        <v>8952374.6399999987</v>
      </c>
      <c r="BF54" s="319">
        <f>BE54</f>
        <v>8952374.6399999987</v>
      </c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</row>
    <row r="55" spans="1:83" x14ac:dyDescent="0.3">
      <c r="A55" s="313" t="s">
        <v>453</v>
      </c>
      <c r="B55" s="304">
        <v>2.3499999999999997E-2</v>
      </c>
      <c r="C55" s="304">
        <v>4.4299999999999992E-2</v>
      </c>
      <c r="D55" s="348">
        <v>4.2200000000000001E-2</v>
      </c>
      <c r="E55" s="295">
        <v>0</v>
      </c>
      <c r="F55" s="295">
        <v>0</v>
      </c>
      <c r="G55" s="295">
        <v>0</v>
      </c>
      <c r="H55" s="295">
        <v>0</v>
      </c>
      <c r="I55" s="295">
        <v>0</v>
      </c>
      <c r="J55" s="295">
        <v>0</v>
      </c>
      <c r="K55" s="295">
        <v>0</v>
      </c>
      <c r="L55" s="295">
        <v>0</v>
      </c>
      <c r="M55" s="295">
        <v>0</v>
      </c>
      <c r="N55" s="295">
        <v>0</v>
      </c>
      <c r="O55" s="295">
        <v>0</v>
      </c>
      <c r="P55" s="295">
        <v>0</v>
      </c>
      <c r="Q55" s="295">
        <f t="shared" si="2"/>
        <v>0</v>
      </c>
      <c r="R55" s="295">
        <v>0</v>
      </c>
      <c r="S55" s="295">
        <v>0</v>
      </c>
      <c r="T55" s="295">
        <v>0</v>
      </c>
      <c r="U55" s="295">
        <v>0</v>
      </c>
      <c r="V55" s="295">
        <v>0</v>
      </c>
      <c r="W55" s="295">
        <v>5884804.4349999996</v>
      </c>
      <c r="X55" s="295">
        <v>11769608.869999999</v>
      </c>
      <c r="Y55" s="295">
        <v>11769608.869999999</v>
      </c>
      <c r="Z55" s="295">
        <v>11769608.869999999</v>
      </c>
      <c r="AA55" s="295">
        <v>11769608.869999999</v>
      </c>
      <c r="AB55" s="295">
        <v>11769608.869999999</v>
      </c>
      <c r="AC55" s="295">
        <v>11769608.869999999</v>
      </c>
      <c r="AD55" s="295">
        <f t="shared" si="3"/>
        <v>76502457.654999986</v>
      </c>
      <c r="AE55" s="295"/>
      <c r="AF55" s="319">
        <v>0</v>
      </c>
      <c r="AG55" s="319">
        <v>0</v>
      </c>
      <c r="AH55" s="319">
        <v>0</v>
      </c>
      <c r="AI55" s="319">
        <v>0</v>
      </c>
      <c r="AJ55" s="319">
        <v>0</v>
      </c>
      <c r="AK55" s="319">
        <v>0</v>
      </c>
      <c r="AL55" s="319">
        <f t="shared" si="9"/>
        <v>0</v>
      </c>
      <c r="AM55" s="319">
        <f t="shared" si="9"/>
        <v>0</v>
      </c>
      <c r="AN55" s="319">
        <f t="shared" si="9"/>
        <v>0</v>
      </c>
      <c r="AO55" s="319">
        <f t="shared" si="8"/>
        <v>0</v>
      </c>
      <c r="AP55" s="319">
        <f t="shared" si="8"/>
        <v>0</v>
      </c>
      <c r="AQ55" s="319">
        <f t="shared" si="8"/>
        <v>0</v>
      </c>
      <c r="AR55" s="295">
        <f t="shared" si="4"/>
        <v>0</v>
      </c>
      <c r="AS55" s="319">
        <f t="shared" si="7"/>
        <v>0</v>
      </c>
      <c r="AT55" s="319">
        <f t="shared" si="7"/>
        <v>0</v>
      </c>
      <c r="AU55" s="319">
        <f t="shared" si="7"/>
        <v>0</v>
      </c>
      <c r="AV55" s="319">
        <f t="shared" si="7"/>
        <v>0</v>
      </c>
      <c r="AW55" s="319">
        <f t="shared" si="7"/>
        <v>0</v>
      </c>
      <c r="AX55" s="319">
        <f t="shared" si="7"/>
        <v>20694.900000000001</v>
      </c>
      <c r="AY55" s="319">
        <f t="shared" si="10"/>
        <v>41389.79</v>
      </c>
      <c r="AZ55" s="319">
        <f t="shared" si="10"/>
        <v>41389.79</v>
      </c>
      <c r="BA55" s="319">
        <f t="shared" si="10"/>
        <v>41389.79</v>
      </c>
      <c r="BB55" s="319">
        <f t="shared" si="10"/>
        <v>41389.79</v>
      </c>
      <c r="BC55" s="319">
        <f t="shared" si="10"/>
        <v>41389.79</v>
      </c>
      <c r="BD55" s="319">
        <f t="shared" si="10"/>
        <v>41389.79</v>
      </c>
      <c r="BE55" s="295">
        <f t="shared" si="5"/>
        <v>269033.64</v>
      </c>
      <c r="BF55" s="319">
        <f>BE55</f>
        <v>269033.64</v>
      </c>
      <c r="BG55" s="319"/>
      <c r="BH55" s="319"/>
      <c r="BI55" s="319"/>
      <c r="BJ55" s="319"/>
      <c r="BK55" s="319"/>
      <c r="BL55" s="319"/>
      <c r="BM55" s="319"/>
      <c r="BN55" s="319"/>
      <c r="BO55" s="319"/>
      <c r="BP55" s="319"/>
      <c r="BQ55" s="319"/>
      <c r="BR55" s="319"/>
      <c r="BS55" s="319"/>
      <c r="BT55" s="319"/>
      <c r="BU55" s="319"/>
      <c r="BV55" s="319"/>
      <c r="BW55" s="319"/>
      <c r="BX55" s="319"/>
      <c r="BY55" s="319"/>
      <c r="BZ55" s="319"/>
      <c r="CA55" s="319"/>
      <c r="CB55" s="319"/>
      <c r="CC55" s="319"/>
      <c r="CD55" s="319"/>
      <c r="CE55" s="319"/>
    </row>
    <row r="56" spans="1:83" x14ac:dyDescent="0.3">
      <c r="A56" s="313" t="s">
        <v>454</v>
      </c>
      <c r="B56" s="304">
        <v>4.2700000000000002E-2</v>
      </c>
      <c r="C56" s="304">
        <v>4.3400000000000001E-2</v>
      </c>
      <c r="D56" s="348">
        <v>4.1300000000000003E-2</v>
      </c>
      <c r="E56" s="295">
        <v>334570713.14999998</v>
      </c>
      <c r="F56" s="295">
        <v>334994708.98000002</v>
      </c>
      <c r="G56" s="295">
        <v>334926752.69</v>
      </c>
      <c r="H56" s="295">
        <v>334450746.64999998</v>
      </c>
      <c r="I56" s="295">
        <v>334450746.64999998</v>
      </c>
      <c r="J56" s="295">
        <v>334450746.64999998</v>
      </c>
      <c r="K56" s="295">
        <v>334455922.54999995</v>
      </c>
      <c r="L56" s="295">
        <v>334718598.44999999</v>
      </c>
      <c r="M56" s="295">
        <v>335008232.44999999</v>
      </c>
      <c r="N56" s="295">
        <v>335040366.44999999</v>
      </c>
      <c r="O56" s="295">
        <v>335040366.44999999</v>
      </c>
      <c r="P56" s="295">
        <v>335040366.44999999</v>
      </c>
      <c r="Q56" s="295">
        <f t="shared" si="2"/>
        <v>4017148267.5699987</v>
      </c>
      <c r="R56" s="295">
        <v>335040366.44999999</v>
      </c>
      <c r="S56" s="295">
        <v>335040366.44999999</v>
      </c>
      <c r="T56" s="295">
        <v>335040366.44999999</v>
      </c>
      <c r="U56" s="295">
        <v>335040366.44999999</v>
      </c>
      <c r="V56" s="295">
        <v>335040366.44999999</v>
      </c>
      <c r="W56" s="295">
        <v>335040366.44999999</v>
      </c>
      <c r="X56" s="295">
        <v>335040366.44999999</v>
      </c>
      <c r="Y56" s="295">
        <v>335040366.44999999</v>
      </c>
      <c r="Z56" s="295">
        <v>335040366.44999999</v>
      </c>
      <c r="AA56" s="295">
        <v>335105366.44999999</v>
      </c>
      <c r="AB56" s="295">
        <v>335902777.44999999</v>
      </c>
      <c r="AC56" s="295">
        <v>336635188.44999999</v>
      </c>
      <c r="AD56" s="295">
        <f t="shared" si="3"/>
        <v>4023006630.3999991</v>
      </c>
      <c r="AE56" s="295"/>
      <c r="AF56" s="319">
        <v>1190514.1200000001</v>
      </c>
      <c r="AG56" s="319">
        <v>1192022.8400000001</v>
      </c>
      <c r="AH56" s="319">
        <v>1191781.03</v>
      </c>
      <c r="AI56" s="319">
        <v>1190087.24</v>
      </c>
      <c r="AJ56" s="319">
        <v>1190087.24</v>
      </c>
      <c r="AK56" s="319">
        <v>1190087.24</v>
      </c>
      <c r="AL56" s="319">
        <f t="shared" si="9"/>
        <v>1190105.6599999999</v>
      </c>
      <c r="AM56" s="319">
        <f t="shared" si="9"/>
        <v>1191040.3500000001</v>
      </c>
      <c r="AN56" s="319">
        <f t="shared" si="9"/>
        <v>1192070.96</v>
      </c>
      <c r="AO56" s="319">
        <f t="shared" si="8"/>
        <v>1192185.3</v>
      </c>
      <c r="AP56" s="319">
        <f t="shared" si="8"/>
        <v>1192185.3</v>
      </c>
      <c r="AQ56" s="319">
        <f t="shared" si="8"/>
        <v>1192185.3</v>
      </c>
      <c r="AR56" s="295">
        <f t="shared" si="4"/>
        <v>14294352.580000002</v>
      </c>
      <c r="AS56" s="319">
        <f t="shared" si="7"/>
        <v>1153097.26</v>
      </c>
      <c r="AT56" s="319">
        <f t="shared" si="7"/>
        <v>1153097.26</v>
      </c>
      <c r="AU56" s="319">
        <f t="shared" si="7"/>
        <v>1153097.26</v>
      </c>
      <c r="AV56" s="319">
        <f t="shared" si="7"/>
        <v>1153097.26</v>
      </c>
      <c r="AW56" s="319">
        <f t="shared" si="7"/>
        <v>1153097.26</v>
      </c>
      <c r="AX56" s="319">
        <f t="shared" si="7"/>
        <v>1153097.26</v>
      </c>
      <c r="AY56" s="319">
        <f t="shared" si="10"/>
        <v>1153097.26</v>
      </c>
      <c r="AZ56" s="319">
        <f t="shared" si="10"/>
        <v>1153097.26</v>
      </c>
      <c r="BA56" s="319">
        <f t="shared" si="10"/>
        <v>1153097.26</v>
      </c>
      <c r="BB56" s="319">
        <f t="shared" si="10"/>
        <v>1153320.97</v>
      </c>
      <c r="BC56" s="319">
        <f t="shared" si="10"/>
        <v>1156065.3899999999</v>
      </c>
      <c r="BD56" s="319">
        <f t="shared" si="10"/>
        <v>1158586.1100000001</v>
      </c>
      <c r="BE56" s="295">
        <f t="shared" si="5"/>
        <v>13845847.810000001</v>
      </c>
      <c r="BF56" s="319"/>
      <c r="BG56" s="319"/>
      <c r="BH56" s="319"/>
      <c r="BI56" s="319"/>
      <c r="BJ56" s="319"/>
      <c r="BK56" s="319"/>
      <c r="BL56" s="319"/>
      <c r="BM56" s="319"/>
      <c r="BN56" s="319"/>
      <c r="BO56" s="319"/>
      <c r="BP56" s="319"/>
      <c r="BQ56" s="319"/>
      <c r="BR56" s="319"/>
      <c r="BS56" s="319"/>
      <c r="BT56" s="319"/>
      <c r="BU56" s="319"/>
      <c r="BV56" s="319"/>
      <c r="BW56" s="319"/>
      <c r="BX56" s="319"/>
      <c r="BY56" s="319"/>
      <c r="BZ56" s="319"/>
      <c r="CA56" s="319"/>
      <c r="CB56" s="319"/>
      <c r="CC56" s="319"/>
      <c r="CD56" s="319"/>
      <c r="CE56" s="319"/>
    </row>
    <row r="57" spans="1:83" x14ac:dyDescent="0.3">
      <c r="A57" s="313" t="s">
        <v>455</v>
      </c>
      <c r="B57" s="304">
        <v>0</v>
      </c>
      <c r="C57" s="304">
        <v>9.5999999999999992E-3</v>
      </c>
      <c r="D57" s="304">
        <v>9.5999999999999992E-3</v>
      </c>
      <c r="E57" s="295">
        <v>0</v>
      </c>
      <c r="F57" s="295">
        <v>0</v>
      </c>
      <c r="G57" s="295">
        <v>0</v>
      </c>
      <c r="H57" s="295">
        <v>0</v>
      </c>
      <c r="I57" s="295">
        <v>0</v>
      </c>
      <c r="J57" s="295">
        <v>0</v>
      </c>
      <c r="K57" s="295">
        <v>0</v>
      </c>
      <c r="L57" s="295">
        <v>0</v>
      </c>
      <c r="M57" s="295">
        <v>0</v>
      </c>
      <c r="N57" s="295">
        <v>0</v>
      </c>
      <c r="O57" s="295">
        <v>0</v>
      </c>
      <c r="P57" s="295">
        <v>0</v>
      </c>
      <c r="Q57" s="295">
        <f t="shared" si="2"/>
        <v>0</v>
      </c>
      <c r="R57" s="295">
        <v>1777792.39</v>
      </c>
      <c r="S57" s="295">
        <v>1777792.39</v>
      </c>
      <c r="T57" s="295">
        <v>1777792.39</v>
      </c>
      <c r="U57" s="295">
        <v>1777792.39</v>
      </c>
      <c r="V57" s="295">
        <v>1777792.39</v>
      </c>
      <c r="W57" s="295">
        <v>1777792.39</v>
      </c>
      <c r="X57" s="295">
        <v>1777792.39</v>
      </c>
      <c r="Y57" s="295">
        <v>1777792.39</v>
      </c>
      <c r="Z57" s="295">
        <v>1777792.39</v>
      </c>
      <c r="AA57" s="295">
        <v>1777792.39</v>
      </c>
      <c r="AB57" s="295">
        <v>1777792.39</v>
      </c>
      <c r="AC57" s="295">
        <v>1777792.39</v>
      </c>
      <c r="AD57" s="295">
        <f t="shared" si="3"/>
        <v>21333508.680000003</v>
      </c>
      <c r="AE57" s="295"/>
      <c r="AF57" s="319">
        <v>0</v>
      </c>
      <c r="AG57" s="319">
        <v>0</v>
      </c>
      <c r="AH57" s="319">
        <v>0</v>
      </c>
      <c r="AI57" s="319">
        <v>0</v>
      </c>
      <c r="AJ57" s="319">
        <v>0</v>
      </c>
      <c r="AK57" s="319">
        <v>0</v>
      </c>
      <c r="AL57" s="319">
        <f t="shared" si="9"/>
        <v>0</v>
      </c>
      <c r="AM57" s="319">
        <f t="shared" si="9"/>
        <v>0</v>
      </c>
      <c r="AN57" s="319">
        <f t="shared" si="9"/>
        <v>0</v>
      </c>
      <c r="AO57" s="319">
        <f t="shared" si="8"/>
        <v>0</v>
      </c>
      <c r="AP57" s="319">
        <f t="shared" si="8"/>
        <v>0</v>
      </c>
      <c r="AQ57" s="319">
        <f t="shared" si="8"/>
        <v>0</v>
      </c>
      <c r="AR57" s="295">
        <f t="shared" si="4"/>
        <v>0</v>
      </c>
      <c r="AS57" s="319">
        <f t="shared" si="7"/>
        <v>1422.23</v>
      </c>
      <c r="AT57" s="319">
        <f t="shared" si="7"/>
        <v>1422.23</v>
      </c>
      <c r="AU57" s="319">
        <f t="shared" si="7"/>
        <v>1422.23</v>
      </c>
      <c r="AV57" s="319">
        <f t="shared" si="7"/>
        <v>1422.23</v>
      </c>
      <c r="AW57" s="319">
        <f t="shared" si="7"/>
        <v>1422.23</v>
      </c>
      <c r="AX57" s="319">
        <f t="shared" si="7"/>
        <v>1422.23</v>
      </c>
      <c r="AY57" s="319">
        <f t="shared" si="10"/>
        <v>1422.23</v>
      </c>
      <c r="AZ57" s="319">
        <f t="shared" si="10"/>
        <v>1422.23</v>
      </c>
      <c r="BA57" s="319">
        <f t="shared" si="10"/>
        <v>1422.23</v>
      </c>
      <c r="BB57" s="319">
        <f t="shared" si="10"/>
        <v>1422.23</v>
      </c>
      <c r="BC57" s="319">
        <f t="shared" si="10"/>
        <v>1422.23</v>
      </c>
      <c r="BD57" s="319">
        <f t="shared" si="10"/>
        <v>1422.23</v>
      </c>
      <c r="BE57" s="295">
        <f t="shared" si="5"/>
        <v>17066.759999999998</v>
      </c>
      <c r="BF57" s="319"/>
      <c r="BG57" s="319"/>
      <c r="BH57" s="319"/>
      <c r="BI57" s="319"/>
      <c r="BJ57" s="319"/>
      <c r="BK57" s="319"/>
      <c r="BL57" s="319"/>
      <c r="BM57" s="319"/>
      <c r="BN57" s="319"/>
      <c r="BO57" s="319"/>
      <c r="BP57" s="319"/>
      <c r="BQ57" s="319"/>
      <c r="BR57" s="319"/>
      <c r="BS57" s="319"/>
      <c r="BT57" s="319"/>
      <c r="BU57" s="319"/>
      <c r="BV57" s="319"/>
      <c r="BW57" s="319"/>
      <c r="BX57" s="319"/>
      <c r="BY57" s="319"/>
      <c r="BZ57" s="319"/>
      <c r="CA57" s="319"/>
      <c r="CB57" s="319"/>
      <c r="CC57" s="319"/>
      <c r="CD57" s="319"/>
      <c r="CE57" s="319"/>
    </row>
    <row r="58" spans="1:83" x14ac:dyDescent="0.3">
      <c r="A58" s="313" t="s">
        <v>456</v>
      </c>
      <c r="B58" s="304">
        <v>2.5999999999999999E-2</v>
      </c>
      <c r="C58" s="304">
        <v>4.41E-2</v>
      </c>
      <c r="D58" s="348">
        <v>4.1300000000000003E-2</v>
      </c>
      <c r="E58" s="295">
        <v>190725316.59</v>
      </c>
      <c r="F58" s="295">
        <v>190724861.81</v>
      </c>
      <c r="G58" s="295">
        <v>191624005.81999999</v>
      </c>
      <c r="H58" s="295">
        <v>192518332.06</v>
      </c>
      <c r="I58" s="295">
        <v>192484487.15000001</v>
      </c>
      <c r="J58" s="295">
        <v>191817331.28999999</v>
      </c>
      <c r="K58" s="295">
        <v>191178952.84</v>
      </c>
      <c r="L58" s="295">
        <v>191199630.33000001</v>
      </c>
      <c r="M58" s="295">
        <v>191234965.47</v>
      </c>
      <c r="N58" s="295">
        <v>192867486.21000001</v>
      </c>
      <c r="O58" s="295">
        <v>194487626.30000001</v>
      </c>
      <c r="P58" s="295">
        <v>194350902.80000001</v>
      </c>
      <c r="Q58" s="295">
        <f t="shared" si="2"/>
        <v>2305213898.6700001</v>
      </c>
      <c r="R58" s="295">
        <f>197150876.74-R57</f>
        <v>195373084.35000002</v>
      </c>
      <c r="S58" s="295">
        <v>195337420.84500006</v>
      </c>
      <c r="T58" s="295">
        <v>195362535.90500006</v>
      </c>
      <c r="U58" s="295">
        <v>195433261.47000006</v>
      </c>
      <c r="V58" s="295">
        <v>197663294.86000004</v>
      </c>
      <c r="W58" s="295">
        <v>199789738.25000006</v>
      </c>
      <c r="X58" s="295">
        <v>199698329.75000006</v>
      </c>
      <c r="Y58" s="295">
        <v>199561606.25000006</v>
      </c>
      <c r="Z58" s="295">
        <v>201021886.75000006</v>
      </c>
      <c r="AA58" s="295">
        <v>204703600.63000005</v>
      </c>
      <c r="AB58" s="295">
        <v>207042494.01000005</v>
      </c>
      <c r="AC58" s="295">
        <v>207288668.51000005</v>
      </c>
      <c r="AD58" s="295">
        <f t="shared" si="3"/>
        <v>2398275921.5800009</v>
      </c>
      <c r="AE58" s="295"/>
      <c r="AF58" s="319">
        <v>413238.18</v>
      </c>
      <c r="AG58" s="319">
        <v>413237.2</v>
      </c>
      <c r="AH58" s="319">
        <v>415185.35</v>
      </c>
      <c r="AI58" s="319">
        <v>417123.05</v>
      </c>
      <c r="AJ58" s="319">
        <v>417049.72000000003</v>
      </c>
      <c r="AK58" s="319">
        <v>415604.20999999996</v>
      </c>
      <c r="AL58" s="319">
        <f t="shared" si="9"/>
        <v>414221.06</v>
      </c>
      <c r="AM58" s="319">
        <f t="shared" si="9"/>
        <v>414265.87</v>
      </c>
      <c r="AN58" s="319">
        <f t="shared" si="9"/>
        <v>414342.43</v>
      </c>
      <c r="AO58" s="319">
        <f t="shared" si="8"/>
        <v>417879.55</v>
      </c>
      <c r="AP58" s="319">
        <f t="shared" si="8"/>
        <v>421389.86</v>
      </c>
      <c r="AQ58" s="319">
        <f t="shared" si="8"/>
        <v>421093.62</v>
      </c>
      <c r="AR58" s="295">
        <f t="shared" si="4"/>
        <v>4994630.1000000006</v>
      </c>
      <c r="AS58" s="319">
        <f t="shared" si="7"/>
        <v>672409.03</v>
      </c>
      <c r="AT58" s="319">
        <f t="shared" si="7"/>
        <v>672286.29</v>
      </c>
      <c r="AU58" s="319">
        <f t="shared" si="7"/>
        <v>672372.73</v>
      </c>
      <c r="AV58" s="319">
        <f t="shared" si="7"/>
        <v>672616.14</v>
      </c>
      <c r="AW58" s="319">
        <f t="shared" si="7"/>
        <v>680291.17</v>
      </c>
      <c r="AX58" s="319">
        <f t="shared" si="7"/>
        <v>687609.68</v>
      </c>
      <c r="AY58" s="319">
        <f t="shared" si="10"/>
        <v>687295.08</v>
      </c>
      <c r="AZ58" s="319">
        <f t="shared" si="10"/>
        <v>686824.53</v>
      </c>
      <c r="BA58" s="319">
        <f t="shared" si="10"/>
        <v>691850.33</v>
      </c>
      <c r="BB58" s="319">
        <f t="shared" si="10"/>
        <v>704521.56</v>
      </c>
      <c r="BC58" s="319">
        <f t="shared" si="10"/>
        <v>712571.25</v>
      </c>
      <c r="BD58" s="319">
        <f t="shared" si="10"/>
        <v>713418.5</v>
      </c>
      <c r="BE58" s="295">
        <f t="shared" si="5"/>
        <v>8254066.290000001</v>
      </c>
      <c r="BF58" s="319"/>
      <c r="BG58" s="319"/>
      <c r="BH58" s="319"/>
      <c r="BI58" s="319"/>
      <c r="BJ58" s="319"/>
      <c r="BK58" s="319"/>
      <c r="BL58" s="319"/>
      <c r="BM58" s="319"/>
      <c r="BN58" s="319"/>
      <c r="BO58" s="319"/>
      <c r="BP58" s="319"/>
      <c r="BQ58" s="319"/>
      <c r="BR58" s="319"/>
      <c r="BS58" s="319"/>
      <c r="BT58" s="319"/>
      <c r="BU58" s="319"/>
      <c r="BV58" s="319"/>
      <c r="BW58" s="319"/>
      <c r="BX58" s="319"/>
      <c r="BY58" s="319"/>
      <c r="BZ58" s="319"/>
      <c r="CA58" s="319"/>
      <c r="CB58" s="319"/>
      <c r="CC58" s="319"/>
      <c r="CD58" s="319"/>
      <c r="CE58" s="319"/>
    </row>
    <row r="59" spans="1:83" x14ac:dyDescent="0.3">
      <c r="A59" s="313" t="s">
        <v>457</v>
      </c>
      <c r="B59" s="304">
        <v>2.5999999999999999E-2</v>
      </c>
      <c r="C59" s="304">
        <v>4.41E-2</v>
      </c>
      <c r="D59" s="348">
        <v>4.1300000000000003E-2</v>
      </c>
      <c r="E59" s="295">
        <v>160279154.88</v>
      </c>
      <c r="F59" s="295">
        <v>160279154.88</v>
      </c>
      <c r="G59" s="295">
        <v>160279154.88</v>
      </c>
      <c r="H59" s="295">
        <v>160279154.88</v>
      </c>
      <c r="I59" s="295">
        <v>160279154.88</v>
      </c>
      <c r="J59" s="295">
        <v>160279154.88</v>
      </c>
      <c r="K59" s="295">
        <v>159924809.27500001</v>
      </c>
      <c r="L59" s="295">
        <v>160326034.10499999</v>
      </c>
      <c r="M59" s="295">
        <v>162182066.91499999</v>
      </c>
      <c r="N59" s="295">
        <v>164134529.28999999</v>
      </c>
      <c r="O59" s="295">
        <v>165136529.28999999</v>
      </c>
      <c r="P59" s="295">
        <v>165436529.28999999</v>
      </c>
      <c r="Q59" s="295">
        <f t="shared" si="2"/>
        <v>1938815427.4449999</v>
      </c>
      <c r="R59" s="295">
        <v>165586529.28999999</v>
      </c>
      <c r="S59" s="295">
        <v>165586529.28999999</v>
      </c>
      <c r="T59" s="295">
        <v>165586529.28999999</v>
      </c>
      <c r="U59" s="295">
        <v>165586529.28999999</v>
      </c>
      <c r="V59" s="295">
        <v>165586529.28999999</v>
      </c>
      <c r="W59" s="295">
        <v>165586529.28999999</v>
      </c>
      <c r="X59" s="295">
        <v>165586529.28999999</v>
      </c>
      <c r="Y59" s="295">
        <v>165586529.28999999</v>
      </c>
      <c r="Z59" s="295">
        <v>165586529.28999999</v>
      </c>
      <c r="AA59" s="295">
        <v>165586529.28999999</v>
      </c>
      <c r="AB59" s="295">
        <v>165586529.28999999</v>
      </c>
      <c r="AC59" s="295">
        <v>165586529.28999999</v>
      </c>
      <c r="AD59" s="295">
        <f t="shared" si="3"/>
        <v>1987038351.4799998</v>
      </c>
      <c r="AE59" s="295"/>
      <c r="AF59" s="319">
        <v>347271.50000000006</v>
      </c>
      <c r="AG59" s="319">
        <v>347271.50000000006</v>
      </c>
      <c r="AH59" s="319">
        <v>347271.50000000006</v>
      </c>
      <c r="AI59" s="319">
        <v>347271.50000000006</v>
      </c>
      <c r="AJ59" s="319">
        <v>347271.50000000006</v>
      </c>
      <c r="AK59" s="319">
        <v>347271.50000000006</v>
      </c>
      <c r="AL59" s="319">
        <f t="shared" si="9"/>
        <v>346503.75</v>
      </c>
      <c r="AM59" s="319">
        <f t="shared" si="9"/>
        <v>347373.07</v>
      </c>
      <c r="AN59" s="319">
        <f t="shared" si="9"/>
        <v>351394.48</v>
      </c>
      <c r="AO59" s="319">
        <f t="shared" si="8"/>
        <v>355624.81</v>
      </c>
      <c r="AP59" s="319">
        <f t="shared" si="8"/>
        <v>357795.81</v>
      </c>
      <c r="AQ59" s="319">
        <f t="shared" si="8"/>
        <v>358445.81</v>
      </c>
      <c r="AR59" s="295">
        <f t="shared" si="4"/>
        <v>4200766.7299999995</v>
      </c>
      <c r="AS59" s="319">
        <f t="shared" si="7"/>
        <v>569893.64</v>
      </c>
      <c r="AT59" s="319">
        <f t="shared" si="7"/>
        <v>569893.64</v>
      </c>
      <c r="AU59" s="319">
        <f t="shared" si="7"/>
        <v>569893.64</v>
      </c>
      <c r="AV59" s="319">
        <f t="shared" si="7"/>
        <v>569893.64</v>
      </c>
      <c r="AW59" s="319">
        <f t="shared" si="7"/>
        <v>569893.64</v>
      </c>
      <c r="AX59" s="319">
        <f t="shared" si="7"/>
        <v>569893.64</v>
      </c>
      <c r="AY59" s="319">
        <f t="shared" si="10"/>
        <v>569893.64</v>
      </c>
      <c r="AZ59" s="319">
        <f t="shared" si="10"/>
        <v>569893.64</v>
      </c>
      <c r="BA59" s="319">
        <f t="shared" si="10"/>
        <v>569893.64</v>
      </c>
      <c r="BB59" s="319">
        <f t="shared" si="10"/>
        <v>569893.64</v>
      </c>
      <c r="BC59" s="319">
        <f t="shared" si="10"/>
        <v>569893.64</v>
      </c>
      <c r="BD59" s="319">
        <f t="shared" si="10"/>
        <v>569893.64</v>
      </c>
      <c r="BE59" s="295">
        <f t="shared" si="5"/>
        <v>6838723.6799999988</v>
      </c>
      <c r="BF59" s="319">
        <f>BE59</f>
        <v>6838723.6799999988</v>
      </c>
      <c r="BG59" s="319"/>
      <c r="BH59" s="319"/>
      <c r="BI59" s="319"/>
      <c r="BJ59" s="319"/>
      <c r="BK59" s="319"/>
      <c r="BL59" s="319"/>
      <c r="BM59" s="319"/>
      <c r="BN59" s="319"/>
      <c r="BO59" s="319"/>
      <c r="BP59" s="319"/>
      <c r="BQ59" s="319"/>
      <c r="BR59" s="319"/>
      <c r="BS59" s="319"/>
      <c r="BT59" s="319"/>
      <c r="BU59" s="319"/>
      <c r="BV59" s="319"/>
      <c r="BW59" s="319"/>
      <c r="BX59" s="319"/>
      <c r="BY59" s="319"/>
      <c r="BZ59" s="319"/>
      <c r="CA59" s="319"/>
      <c r="CB59" s="319"/>
      <c r="CC59" s="319"/>
      <c r="CD59" s="319"/>
      <c r="CE59" s="319"/>
    </row>
    <row r="60" spans="1:83" x14ac:dyDescent="0.3">
      <c r="A60" s="313" t="s">
        <v>458</v>
      </c>
      <c r="B60" s="304">
        <v>3.7000000000000005E-2</v>
      </c>
      <c r="C60" s="304">
        <v>4.0500000000000001E-2</v>
      </c>
      <c r="D60" s="348">
        <v>3.7699999999999997E-2</v>
      </c>
      <c r="E60" s="295">
        <v>138832539.38999999</v>
      </c>
      <c r="F60" s="295">
        <v>138832539.38999999</v>
      </c>
      <c r="G60" s="295">
        <v>138852279.66999999</v>
      </c>
      <c r="H60" s="295">
        <v>138872019.94</v>
      </c>
      <c r="I60" s="295">
        <v>138872019.94</v>
      </c>
      <c r="J60" s="295">
        <v>138903384.81</v>
      </c>
      <c r="K60" s="295">
        <v>138932438.875</v>
      </c>
      <c r="L60" s="295">
        <v>138930128.07999998</v>
      </c>
      <c r="M60" s="295">
        <v>138930128.07999998</v>
      </c>
      <c r="N60" s="295">
        <v>138940976.44499999</v>
      </c>
      <c r="O60" s="295">
        <v>138951824.80999997</v>
      </c>
      <c r="P60" s="295">
        <v>138951824.80999997</v>
      </c>
      <c r="Q60" s="295">
        <f t="shared" si="2"/>
        <v>1666802104.2399995</v>
      </c>
      <c r="R60" s="295">
        <v>138986540.00999996</v>
      </c>
      <c r="S60" s="295">
        <v>138986540.00999996</v>
      </c>
      <c r="T60" s="295">
        <v>138986540.00999996</v>
      </c>
      <c r="U60" s="295">
        <v>138986540.00999996</v>
      </c>
      <c r="V60" s="295">
        <v>138986540.00999996</v>
      </c>
      <c r="W60" s="295">
        <v>138986540.00999996</v>
      </c>
      <c r="X60" s="295">
        <v>138986540.00999996</v>
      </c>
      <c r="Y60" s="295">
        <v>138986540.00999996</v>
      </c>
      <c r="Z60" s="295">
        <v>138986540.00999996</v>
      </c>
      <c r="AA60" s="295">
        <v>138986540.00999996</v>
      </c>
      <c r="AB60" s="295">
        <v>138986540.00999996</v>
      </c>
      <c r="AC60" s="295">
        <v>138986540.00999996</v>
      </c>
      <c r="AD60" s="295">
        <f t="shared" si="3"/>
        <v>1667838480.1199996</v>
      </c>
      <c r="AE60" s="295"/>
      <c r="AF60" s="319">
        <v>428067.01</v>
      </c>
      <c r="AG60" s="319">
        <v>428067.01</v>
      </c>
      <c r="AH60" s="319">
        <v>428127.86000000004</v>
      </c>
      <c r="AI60" s="319">
        <v>428188.73</v>
      </c>
      <c r="AJ60" s="319">
        <v>428188.73</v>
      </c>
      <c r="AK60" s="319">
        <v>428285.44</v>
      </c>
      <c r="AL60" s="319">
        <f t="shared" si="9"/>
        <v>428375.02</v>
      </c>
      <c r="AM60" s="319">
        <f t="shared" si="9"/>
        <v>428367.89</v>
      </c>
      <c r="AN60" s="319">
        <f t="shared" si="9"/>
        <v>428367.89</v>
      </c>
      <c r="AO60" s="319">
        <f t="shared" si="8"/>
        <v>428401.34</v>
      </c>
      <c r="AP60" s="319">
        <f t="shared" si="8"/>
        <v>428434.79</v>
      </c>
      <c r="AQ60" s="319">
        <f t="shared" si="8"/>
        <v>428434.79</v>
      </c>
      <c r="AR60" s="295">
        <f t="shared" si="4"/>
        <v>5139306.5</v>
      </c>
      <c r="AS60" s="319">
        <f t="shared" si="7"/>
        <v>436649.38</v>
      </c>
      <c r="AT60" s="319">
        <f t="shared" si="7"/>
        <v>436649.38</v>
      </c>
      <c r="AU60" s="319">
        <f t="shared" si="7"/>
        <v>436649.38</v>
      </c>
      <c r="AV60" s="319">
        <f t="shared" si="7"/>
        <v>436649.38</v>
      </c>
      <c r="AW60" s="319">
        <f t="shared" si="7"/>
        <v>436649.38</v>
      </c>
      <c r="AX60" s="319">
        <f t="shared" si="7"/>
        <v>436649.38</v>
      </c>
      <c r="AY60" s="319">
        <f t="shared" si="10"/>
        <v>436649.38</v>
      </c>
      <c r="AZ60" s="319">
        <f t="shared" si="10"/>
        <v>436649.38</v>
      </c>
      <c r="BA60" s="319">
        <f t="shared" si="10"/>
        <v>436649.38</v>
      </c>
      <c r="BB60" s="319">
        <f t="shared" si="10"/>
        <v>436649.38</v>
      </c>
      <c r="BC60" s="319">
        <f t="shared" si="10"/>
        <v>436649.38</v>
      </c>
      <c r="BD60" s="319">
        <f t="shared" si="10"/>
        <v>436649.38</v>
      </c>
      <c r="BE60" s="295">
        <f t="shared" si="5"/>
        <v>5239792.5599999996</v>
      </c>
      <c r="BF60" s="319"/>
      <c r="BG60" s="319"/>
      <c r="BH60" s="319"/>
      <c r="BI60" s="319"/>
      <c r="BJ60" s="319"/>
      <c r="BK60" s="319"/>
      <c r="BL60" s="319"/>
      <c r="BM60" s="319"/>
      <c r="BN60" s="319"/>
      <c r="BO60" s="319"/>
      <c r="BP60" s="319"/>
      <c r="BQ60" s="319"/>
      <c r="BR60" s="319"/>
      <c r="BS60" s="319"/>
      <c r="BT60" s="319"/>
      <c r="BU60" s="319"/>
      <c r="BV60" s="319"/>
      <c r="BW60" s="319"/>
      <c r="BX60" s="319"/>
      <c r="BY60" s="319"/>
      <c r="BZ60" s="319"/>
      <c r="CA60" s="319"/>
      <c r="CB60" s="319"/>
      <c r="CC60" s="319"/>
      <c r="CD60" s="319"/>
      <c r="CE60" s="319"/>
    </row>
    <row r="61" spans="1:83" x14ac:dyDescent="0.3">
      <c r="A61" s="313" t="s">
        <v>459</v>
      </c>
      <c r="B61" s="304">
        <v>3.7000000000000005E-2</v>
      </c>
      <c r="C61" s="304">
        <v>4.0500000000000001E-2</v>
      </c>
      <c r="D61" s="348">
        <v>3.7699999999999997E-2</v>
      </c>
      <c r="E61" s="295">
        <v>0</v>
      </c>
      <c r="F61" s="295">
        <v>0</v>
      </c>
      <c r="G61" s="295">
        <v>0</v>
      </c>
      <c r="H61" s="295">
        <v>0</v>
      </c>
      <c r="I61" s="295">
        <v>0</v>
      </c>
      <c r="J61" s="295">
        <v>0</v>
      </c>
      <c r="K61" s="295">
        <v>0</v>
      </c>
      <c r="L61" s="295">
        <v>0</v>
      </c>
      <c r="M61" s="295">
        <v>0</v>
      </c>
      <c r="N61" s="295">
        <v>0</v>
      </c>
      <c r="O61" s="295">
        <v>0</v>
      </c>
      <c r="P61" s="295">
        <v>0</v>
      </c>
      <c r="Q61" s="295">
        <f t="shared" si="2"/>
        <v>0</v>
      </c>
      <c r="R61" s="295">
        <v>2137520.9899999998</v>
      </c>
      <c r="S61" s="295">
        <v>2137520.9899999998</v>
      </c>
      <c r="T61" s="295">
        <v>2137520.9899999998</v>
      </c>
      <c r="U61" s="295">
        <v>2137520.9899999998</v>
      </c>
      <c r="V61" s="295">
        <v>2137520.9899999998</v>
      </c>
      <c r="W61" s="295">
        <v>2137520.9899999998</v>
      </c>
      <c r="X61" s="295">
        <v>2137520.9899999998</v>
      </c>
      <c r="Y61" s="295">
        <v>2137520.9899999998</v>
      </c>
      <c r="Z61" s="295">
        <v>2137520.9899999998</v>
      </c>
      <c r="AA61" s="295">
        <v>2137520.9899999998</v>
      </c>
      <c r="AB61" s="295">
        <v>2137520.9899999998</v>
      </c>
      <c r="AC61" s="295">
        <v>2137520.9899999998</v>
      </c>
      <c r="AD61" s="295">
        <f t="shared" si="3"/>
        <v>25650251.879999992</v>
      </c>
      <c r="AE61" s="295"/>
      <c r="AF61" s="319">
        <v>0</v>
      </c>
      <c r="AG61" s="319">
        <v>0</v>
      </c>
      <c r="AH61" s="319">
        <v>0</v>
      </c>
      <c r="AI61" s="319">
        <v>0</v>
      </c>
      <c r="AJ61" s="319">
        <v>0</v>
      </c>
      <c r="AK61" s="319">
        <v>0</v>
      </c>
      <c r="AL61" s="319">
        <f t="shared" si="9"/>
        <v>0</v>
      </c>
      <c r="AM61" s="319">
        <f t="shared" si="9"/>
        <v>0</v>
      </c>
      <c r="AN61" s="319">
        <f t="shared" si="9"/>
        <v>0</v>
      </c>
      <c r="AO61" s="319">
        <f t="shared" si="8"/>
        <v>0</v>
      </c>
      <c r="AP61" s="319">
        <f t="shared" si="8"/>
        <v>0</v>
      </c>
      <c r="AQ61" s="319">
        <f t="shared" si="8"/>
        <v>0</v>
      </c>
      <c r="AR61" s="295">
        <f t="shared" si="4"/>
        <v>0</v>
      </c>
      <c r="AS61" s="319">
        <f t="shared" si="7"/>
        <v>6715.38</v>
      </c>
      <c r="AT61" s="319">
        <f t="shared" si="7"/>
        <v>6715.38</v>
      </c>
      <c r="AU61" s="319">
        <f t="shared" si="7"/>
        <v>6715.38</v>
      </c>
      <c r="AV61" s="319">
        <f t="shared" si="7"/>
        <v>6715.38</v>
      </c>
      <c r="AW61" s="319">
        <f t="shared" si="7"/>
        <v>6715.38</v>
      </c>
      <c r="AX61" s="319">
        <f t="shared" si="7"/>
        <v>6715.38</v>
      </c>
      <c r="AY61" s="319">
        <f t="shared" si="10"/>
        <v>6715.38</v>
      </c>
      <c r="AZ61" s="319">
        <f t="shared" si="10"/>
        <v>6715.38</v>
      </c>
      <c r="BA61" s="319">
        <f t="shared" si="10"/>
        <v>6715.38</v>
      </c>
      <c r="BB61" s="319">
        <f t="shared" si="10"/>
        <v>6715.38</v>
      </c>
      <c r="BC61" s="319">
        <f t="shared" si="10"/>
        <v>6715.38</v>
      </c>
      <c r="BD61" s="319">
        <f t="shared" si="10"/>
        <v>6715.38</v>
      </c>
      <c r="BE61" s="295">
        <f t="shared" si="5"/>
        <v>80584.56</v>
      </c>
      <c r="BF61" s="319">
        <f>BE61</f>
        <v>80584.56</v>
      </c>
      <c r="BG61" s="319"/>
      <c r="BH61" s="319"/>
      <c r="BI61" s="319"/>
      <c r="BJ61" s="319"/>
      <c r="BK61" s="319"/>
      <c r="BL61" s="319"/>
      <c r="BM61" s="319"/>
      <c r="BN61" s="319"/>
      <c r="BO61" s="319"/>
      <c r="BP61" s="319"/>
      <c r="BQ61" s="319"/>
      <c r="BR61" s="319"/>
      <c r="BS61" s="319"/>
      <c r="BT61" s="319"/>
      <c r="BU61" s="319"/>
      <c r="BV61" s="319"/>
      <c r="BW61" s="319"/>
      <c r="BX61" s="319"/>
      <c r="BY61" s="319"/>
      <c r="BZ61" s="319"/>
      <c r="CA61" s="319"/>
      <c r="CB61" s="319"/>
      <c r="CC61" s="319"/>
      <c r="CD61" s="319"/>
      <c r="CE61" s="319"/>
    </row>
    <row r="62" spans="1:83" x14ac:dyDescent="0.3">
      <c r="A62" s="313" t="s">
        <v>460</v>
      </c>
      <c r="B62" s="304">
        <v>1.46E-2</v>
      </c>
      <c r="C62" s="304">
        <v>4.5499999999999999E-2</v>
      </c>
      <c r="D62" s="348">
        <v>4.2799999999999998E-2</v>
      </c>
      <c r="E62" s="295">
        <v>132060319.44</v>
      </c>
      <c r="F62" s="295">
        <v>132055939.29000001</v>
      </c>
      <c r="G62" s="295">
        <v>132076144.84999999</v>
      </c>
      <c r="H62" s="295">
        <v>132027177.73999999</v>
      </c>
      <c r="I62" s="295">
        <v>131965480.43000001</v>
      </c>
      <c r="J62" s="295">
        <v>131760185.14</v>
      </c>
      <c r="K62" s="295">
        <v>131528046.34999999</v>
      </c>
      <c r="L62" s="295">
        <v>131497711.67999999</v>
      </c>
      <c r="M62" s="295">
        <v>131482311.815</v>
      </c>
      <c r="N62" s="295">
        <v>131920084.78999999</v>
      </c>
      <c r="O62" s="295">
        <v>132353128.315</v>
      </c>
      <c r="P62" s="295">
        <v>132032083.66500001</v>
      </c>
      <c r="Q62" s="295">
        <f t="shared" si="2"/>
        <v>1582758613.5049999</v>
      </c>
      <c r="R62" s="295">
        <v>130830384.815</v>
      </c>
      <c r="S62" s="295">
        <v>130474789.645</v>
      </c>
      <c r="T62" s="295">
        <v>130119733.97499999</v>
      </c>
      <c r="U62" s="295">
        <v>130097697.30499999</v>
      </c>
      <c r="V62" s="295">
        <v>130241199.08999999</v>
      </c>
      <c r="W62" s="295">
        <v>130127467.87499999</v>
      </c>
      <c r="X62" s="295">
        <v>129854272.22499998</v>
      </c>
      <c r="Y62" s="295">
        <v>129533227.57499999</v>
      </c>
      <c r="Z62" s="295">
        <v>129001238.90499999</v>
      </c>
      <c r="AA62" s="295">
        <v>128784871.61499998</v>
      </c>
      <c r="AB62" s="295">
        <v>128501699.82499999</v>
      </c>
      <c r="AC62" s="295">
        <v>128212897.15499999</v>
      </c>
      <c r="AD62" s="295">
        <f t="shared" si="3"/>
        <v>1555779480.0049999</v>
      </c>
      <c r="AE62" s="295"/>
      <c r="AF62" s="319">
        <v>160673.38999999998</v>
      </c>
      <c r="AG62" s="319">
        <v>160668.06</v>
      </c>
      <c r="AH62" s="319">
        <v>160692.65000000002</v>
      </c>
      <c r="AI62" s="319">
        <v>160633.06000000003</v>
      </c>
      <c r="AJ62" s="319">
        <v>160557.99</v>
      </c>
      <c r="AK62" s="319">
        <v>160308.22999999998</v>
      </c>
      <c r="AL62" s="319">
        <f t="shared" si="9"/>
        <v>160025.79</v>
      </c>
      <c r="AM62" s="319">
        <f t="shared" si="9"/>
        <v>159988.88</v>
      </c>
      <c r="AN62" s="319">
        <f t="shared" si="9"/>
        <v>159970.15</v>
      </c>
      <c r="AO62" s="319">
        <f t="shared" si="8"/>
        <v>160502.76999999999</v>
      </c>
      <c r="AP62" s="319">
        <f t="shared" si="8"/>
        <v>161029.64000000001</v>
      </c>
      <c r="AQ62" s="319">
        <f t="shared" si="8"/>
        <v>160639.04000000001</v>
      </c>
      <c r="AR62" s="295">
        <f t="shared" si="4"/>
        <v>1925689.65</v>
      </c>
      <c r="AS62" s="319">
        <f t="shared" si="7"/>
        <v>466628.37</v>
      </c>
      <c r="AT62" s="319">
        <f t="shared" si="7"/>
        <v>465360.08</v>
      </c>
      <c r="AU62" s="319">
        <f t="shared" si="7"/>
        <v>464093.72</v>
      </c>
      <c r="AV62" s="319">
        <f t="shared" si="7"/>
        <v>464015.12</v>
      </c>
      <c r="AW62" s="319">
        <f t="shared" si="7"/>
        <v>464526.94</v>
      </c>
      <c r="AX62" s="319">
        <f t="shared" si="7"/>
        <v>464121.3</v>
      </c>
      <c r="AY62" s="319">
        <f t="shared" si="10"/>
        <v>463146.9</v>
      </c>
      <c r="AZ62" s="319">
        <f t="shared" si="10"/>
        <v>462001.85</v>
      </c>
      <c r="BA62" s="319">
        <f t="shared" si="10"/>
        <v>460104.42</v>
      </c>
      <c r="BB62" s="319">
        <f t="shared" si="10"/>
        <v>459332.71</v>
      </c>
      <c r="BC62" s="319">
        <f t="shared" si="10"/>
        <v>458322.73</v>
      </c>
      <c r="BD62" s="319">
        <f t="shared" si="10"/>
        <v>457292.67</v>
      </c>
      <c r="BE62" s="295">
        <f t="shared" si="5"/>
        <v>5548946.8100000005</v>
      </c>
      <c r="BF62" s="319"/>
      <c r="BG62" s="319"/>
      <c r="BH62" s="319"/>
      <c r="BI62" s="319"/>
      <c r="BJ62" s="319"/>
      <c r="BK62" s="319"/>
      <c r="BL62" s="319"/>
      <c r="BM62" s="319"/>
      <c r="BN62" s="319"/>
      <c r="BO62" s="319"/>
      <c r="BP62" s="319"/>
      <c r="BQ62" s="319"/>
      <c r="BR62" s="319"/>
      <c r="BS62" s="319"/>
      <c r="BT62" s="319"/>
      <c r="BU62" s="319"/>
      <c r="BV62" s="319"/>
      <c r="BW62" s="319"/>
      <c r="BX62" s="319"/>
      <c r="BY62" s="319"/>
      <c r="BZ62" s="319"/>
      <c r="CA62" s="319"/>
      <c r="CB62" s="319"/>
      <c r="CC62" s="319"/>
      <c r="CD62" s="319"/>
      <c r="CE62" s="319"/>
    </row>
    <row r="63" spans="1:83" x14ac:dyDescent="0.3">
      <c r="A63" s="313" t="s">
        <v>461</v>
      </c>
      <c r="B63" s="304">
        <v>1.46E-2</v>
      </c>
      <c r="C63" s="304">
        <v>4.5499999999999999E-2</v>
      </c>
      <c r="D63" s="348">
        <v>4.2799999999999998E-2</v>
      </c>
      <c r="E63" s="295">
        <v>138719571.78999999</v>
      </c>
      <c r="F63" s="295">
        <v>138719571.78999999</v>
      </c>
      <c r="G63" s="295">
        <v>138719571.78999999</v>
      </c>
      <c r="H63" s="295">
        <v>138719571.78999999</v>
      </c>
      <c r="I63" s="295">
        <v>138719571.78999999</v>
      </c>
      <c r="J63" s="295">
        <v>141502604.05000001</v>
      </c>
      <c r="K63" s="295">
        <v>140854508.82499999</v>
      </c>
      <c r="L63" s="295">
        <v>137873381.34999999</v>
      </c>
      <c r="M63" s="295">
        <v>138806659.565</v>
      </c>
      <c r="N63" s="295">
        <v>139789937.78</v>
      </c>
      <c r="O63" s="295">
        <v>140289937.78</v>
      </c>
      <c r="P63" s="295">
        <v>140289937.78</v>
      </c>
      <c r="Q63" s="295">
        <f t="shared" si="2"/>
        <v>1673004826.0799999</v>
      </c>
      <c r="R63" s="295">
        <v>140289937.78</v>
      </c>
      <c r="S63" s="295">
        <v>140289937.78</v>
      </c>
      <c r="T63" s="295">
        <v>140289937.78</v>
      </c>
      <c r="U63" s="295">
        <v>140289937.78</v>
      </c>
      <c r="V63" s="295">
        <v>140289937.78</v>
      </c>
      <c r="W63" s="295">
        <v>140289937.78</v>
      </c>
      <c r="X63" s="295">
        <v>140289937.78</v>
      </c>
      <c r="Y63" s="295">
        <v>140289937.78</v>
      </c>
      <c r="Z63" s="295">
        <v>140289937.78</v>
      </c>
      <c r="AA63" s="295">
        <v>140289937.78</v>
      </c>
      <c r="AB63" s="295">
        <v>140289937.78</v>
      </c>
      <c r="AC63" s="295">
        <v>140289937.78</v>
      </c>
      <c r="AD63" s="295">
        <f t="shared" si="3"/>
        <v>1683479253.3599999</v>
      </c>
      <c r="AE63" s="295"/>
      <c r="AF63" s="319">
        <v>168775.47</v>
      </c>
      <c r="AG63" s="319">
        <v>168775.47</v>
      </c>
      <c r="AH63" s="319">
        <v>168775.47</v>
      </c>
      <c r="AI63" s="319">
        <v>168775.47</v>
      </c>
      <c r="AJ63" s="319">
        <v>168775.47</v>
      </c>
      <c r="AK63" s="319">
        <v>172161.49</v>
      </c>
      <c r="AL63" s="319">
        <f t="shared" si="9"/>
        <v>171372.99</v>
      </c>
      <c r="AM63" s="319">
        <f t="shared" si="9"/>
        <v>167745.95000000001</v>
      </c>
      <c r="AN63" s="319">
        <f t="shared" si="9"/>
        <v>168881.44</v>
      </c>
      <c r="AO63" s="319">
        <f t="shared" si="8"/>
        <v>170077.76</v>
      </c>
      <c r="AP63" s="319">
        <f t="shared" si="8"/>
        <v>170686.09</v>
      </c>
      <c r="AQ63" s="319">
        <f t="shared" si="8"/>
        <v>170686.09</v>
      </c>
      <c r="AR63" s="295">
        <f t="shared" si="4"/>
        <v>2035489.1600000001</v>
      </c>
      <c r="AS63" s="319">
        <f t="shared" si="7"/>
        <v>500367.44</v>
      </c>
      <c r="AT63" s="319">
        <f t="shared" si="7"/>
        <v>500367.44</v>
      </c>
      <c r="AU63" s="319">
        <f t="shared" si="7"/>
        <v>500367.44</v>
      </c>
      <c r="AV63" s="319">
        <f t="shared" si="7"/>
        <v>500367.44</v>
      </c>
      <c r="AW63" s="319">
        <f t="shared" si="7"/>
        <v>500367.44</v>
      </c>
      <c r="AX63" s="319">
        <f t="shared" si="7"/>
        <v>500367.44</v>
      </c>
      <c r="AY63" s="319">
        <f t="shared" si="10"/>
        <v>500367.44</v>
      </c>
      <c r="AZ63" s="319">
        <f t="shared" si="10"/>
        <v>500367.44</v>
      </c>
      <c r="BA63" s="319">
        <f t="shared" si="10"/>
        <v>500367.44</v>
      </c>
      <c r="BB63" s="319">
        <f t="shared" si="10"/>
        <v>500367.44</v>
      </c>
      <c r="BC63" s="319">
        <f t="shared" si="10"/>
        <v>500367.44</v>
      </c>
      <c r="BD63" s="319">
        <f t="shared" si="10"/>
        <v>500367.44</v>
      </c>
      <c r="BE63" s="295">
        <f t="shared" si="5"/>
        <v>6004409.2800000012</v>
      </c>
      <c r="BF63" s="319">
        <f>BE63</f>
        <v>6004409.2800000012</v>
      </c>
      <c r="BG63" s="319"/>
      <c r="BH63" s="319"/>
      <c r="BI63" s="319"/>
      <c r="BJ63" s="319"/>
      <c r="BK63" s="319"/>
      <c r="BL63" s="319"/>
      <c r="BM63" s="319"/>
      <c r="BN63" s="319"/>
      <c r="BO63" s="319"/>
      <c r="BP63" s="319"/>
      <c r="BQ63" s="319"/>
      <c r="BR63" s="319"/>
      <c r="BS63" s="319"/>
      <c r="BT63" s="319"/>
      <c r="BU63" s="319"/>
      <c r="BV63" s="319"/>
      <c r="BW63" s="319"/>
      <c r="BX63" s="319"/>
      <c r="BY63" s="319"/>
      <c r="BZ63" s="319"/>
      <c r="CA63" s="319"/>
      <c r="CB63" s="319"/>
      <c r="CC63" s="319"/>
      <c r="CD63" s="319"/>
      <c r="CE63" s="319"/>
    </row>
    <row r="64" spans="1:83" x14ac:dyDescent="0.3">
      <c r="A64" s="313" t="s">
        <v>462</v>
      </c>
      <c r="B64" s="304">
        <v>0</v>
      </c>
      <c r="C64" s="304">
        <v>0</v>
      </c>
      <c r="D64" s="304">
        <v>0</v>
      </c>
      <c r="E64" s="295">
        <v>0</v>
      </c>
      <c r="F64" s="295">
        <v>0</v>
      </c>
      <c r="G64" s="295">
        <v>0</v>
      </c>
      <c r="H64" s="295">
        <v>0</v>
      </c>
      <c r="I64" s="295">
        <v>0</v>
      </c>
      <c r="J64" s="295">
        <v>0</v>
      </c>
      <c r="K64" s="295">
        <v>0</v>
      </c>
      <c r="L64" s="295">
        <v>0</v>
      </c>
      <c r="M64" s="295">
        <v>0</v>
      </c>
      <c r="N64" s="295">
        <v>0</v>
      </c>
      <c r="O64" s="295">
        <v>0</v>
      </c>
      <c r="P64" s="295">
        <v>0</v>
      </c>
      <c r="Q64" s="295">
        <f t="shared" si="2"/>
        <v>0</v>
      </c>
      <c r="R64" s="295">
        <v>1901133.18</v>
      </c>
      <c r="S64" s="295">
        <v>1901133.18</v>
      </c>
      <c r="T64" s="295">
        <v>1901133.18</v>
      </c>
      <c r="U64" s="295">
        <v>1901133.18</v>
      </c>
      <c r="V64" s="295">
        <v>1901133.18</v>
      </c>
      <c r="W64" s="295">
        <v>1901133.18</v>
      </c>
      <c r="X64" s="295">
        <v>1901133.18</v>
      </c>
      <c r="Y64" s="295">
        <v>1901133.18</v>
      </c>
      <c r="Z64" s="295">
        <v>1901133.18</v>
      </c>
      <c r="AA64" s="295">
        <v>1901133.18</v>
      </c>
      <c r="AB64" s="295">
        <v>1901133.18</v>
      </c>
      <c r="AC64" s="295">
        <v>1901133.18</v>
      </c>
      <c r="AD64" s="295">
        <f t="shared" si="3"/>
        <v>22813598.16</v>
      </c>
      <c r="AE64" s="295"/>
      <c r="AF64" s="319">
        <v>0</v>
      </c>
      <c r="AG64" s="319">
        <v>0</v>
      </c>
      <c r="AH64" s="319">
        <v>0</v>
      </c>
      <c r="AI64" s="319">
        <v>0</v>
      </c>
      <c r="AJ64" s="319">
        <v>0</v>
      </c>
      <c r="AK64" s="319">
        <v>0</v>
      </c>
      <c r="AL64" s="319">
        <f t="shared" si="9"/>
        <v>0</v>
      </c>
      <c r="AM64" s="319">
        <f t="shared" si="9"/>
        <v>0</v>
      </c>
      <c r="AN64" s="319">
        <f t="shared" si="9"/>
        <v>0</v>
      </c>
      <c r="AO64" s="319">
        <f t="shared" si="8"/>
        <v>0</v>
      </c>
      <c r="AP64" s="319">
        <f t="shared" si="8"/>
        <v>0</v>
      </c>
      <c r="AQ64" s="319">
        <f t="shared" si="8"/>
        <v>0</v>
      </c>
      <c r="AR64" s="295">
        <f t="shared" si="4"/>
        <v>0</v>
      </c>
      <c r="AS64" s="319">
        <f t="shared" si="7"/>
        <v>0</v>
      </c>
      <c r="AT64" s="319">
        <f t="shared" si="7"/>
        <v>0</v>
      </c>
      <c r="AU64" s="319">
        <f t="shared" si="7"/>
        <v>0</v>
      </c>
      <c r="AV64" s="319">
        <f t="shared" si="7"/>
        <v>0</v>
      </c>
      <c r="AW64" s="319">
        <f t="shared" si="7"/>
        <v>0</v>
      </c>
      <c r="AX64" s="319">
        <f t="shared" si="7"/>
        <v>0</v>
      </c>
      <c r="AY64" s="319">
        <f t="shared" si="10"/>
        <v>0</v>
      </c>
      <c r="AZ64" s="319">
        <f t="shared" si="10"/>
        <v>0</v>
      </c>
      <c r="BA64" s="319">
        <f t="shared" si="10"/>
        <v>0</v>
      </c>
      <c r="BB64" s="319">
        <f t="shared" si="10"/>
        <v>0</v>
      </c>
      <c r="BC64" s="319">
        <f t="shared" si="10"/>
        <v>0</v>
      </c>
      <c r="BD64" s="319">
        <f t="shared" si="10"/>
        <v>0</v>
      </c>
      <c r="BE64" s="295">
        <f t="shared" si="5"/>
        <v>0</v>
      </c>
      <c r="BF64" s="319"/>
      <c r="BG64" s="319"/>
      <c r="BH64" s="319"/>
      <c r="BI64" s="319"/>
      <c r="BJ64" s="319"/>
      <c r="BK64" s="319"/>
      <c r="BL64" s="319"/>
      <c r="BM64" s="319"/>
      <c r="BN64" s="319"/>
      <c r="BO64" s="319"/>
      <c r="BP64" s="319"/>
      <c r="BQ64" s="319"/>
      <c r="BR64" s="319"/>
      <c r="BS64" s="319"/>
      <c r="BT64" s="319"/>
      <c r="BU64" s="319"/>
      <c r="BV64" s="319"/>
      <c r="BW64" s="319"/>
      <c r="BX64" s="319"/>
      <c r="BY64" s="319"/>
      <c r="BZ64" s="319"/>
      <c r="CA64" s="319"/>
      <c r="CB64" s="319"/>
      <c r="CC64" s="319"/>
      <c r="CD64" s="319"/>
      <c r="CE64" s="319"/>
    </row>
    <row r="65" spans="1:83" x14ac:dyDescent="0.3">
      <c r="A65" s="313" t="s">
        <v>463</v>
      </c>
      <c r="B65" s="304">
        <v>2.1099999999999997E-2</v>
      </c>
      <c r="C65" s="304">
        <v>9.300000000000001E-3</v>
      </c>
      <c r="D65" s="348">
        <v>6.4999999999999997E-3</v>
      </c>
      <c r="E65" s="295">
        <v>68155980.25</v>
      </c>
      <c r="F65" s="295">
        <v>68155980.25</v>
      </c>
      <c r="G65" s="295">
        <v>68155980.25</v>
      </c>
      <c r="H65" s="295">
        <v>68155980.25</v>
      </c>
      <c r="I65" s="295">
        <v>68109182.349999994</v>
      </c>
      <c r="J65" s="295">
        <v>68226061.290000007</v>
      </c>
      <c r="K65" s="295">
        <v>68389738.11999999</v>
      </c>
      <c r="L65" s="295">
        <v>68389738.11999999</v>
      </c>
      <c r="M65" s="295">
        <v>68405423.164999992</v>
      </c>
      <c r="N65" s="295">
        <v>68421108.209999993</v>
      </c>
      <c r="O65" s="295">
        <v>68421108.209999993</v>
      </c>
      <c r="P65" s="295">
        <v>68421108.209999993</v>
      </c>
      <c r="Q65" s="295">
        <f t="shared" si="2"/>
        <v>819407388.67500007</v>
      </c>
      <c r="R65" s="295">
        <f>68421108.21-R64</f>
        <v>66519975.029999994</v>
      </c>
      <c r="S65" s="295">
        <v>66519975.029999994</v>
      </c>
      <c r="T65" s="295">
        <v>66519975.029999994</v>
      </c>
      <c r="U65" s="295">
        <v>66519975.029999994</v>
      </c>
      <c r="V65" s="295">
        <v>66519975.029999994</v>
      </c>
      <c r="W65" s="295">
        <v>66519975.029999994</v>
      </c>
      <c r="X65" s="295">
        <v>66519975.029999994</v>
      </c>
      <c r="Y65" s="295">
        <v>66519975.029999994</v>
      </c>
      <c r="Z65" s="295">
        <v>66519975.029999994</v>
      </c>
      <c r="AA65" s="295">
        <v>66519975.029999994</v>
      </c>
      <c r="AB65" s="295">
        <v>66519975.029999994</v>
      </c>
      <c r="AC65" s="295">
        <v>66519975.029999994</v>
      </c>
      <c r="AD65" s="295">
        <f t="shared" si="3"/>
        <v>798239700.35999978</v>
      </c>
      <c r="AE65" s="295"/>
      <c r="AF65" s="319">
        <v>119840.93000000001</v>
      </c>
      <c r="AG65" s="319">
        <v>119840.93000000001</v>
      </c>
      <c r="AH65" s="319">
        <v>119840.93000000001</v>
      </c>
      <c r="AI65" s="319">
        <v>119840.93000000001</v>
      </c>
      <c r="AJ65" s="319">
        <v>119758.64000000001</v>
      </c>
      <c r="AK65" s="319">
        <v>119964.16</v>
      </c>
      <c r="AL65" s="319">
        <f t="shared" si="9"/>
        <v>120251.96</v>
      </c>
      <c r="AM65" s="319">
        <f t="shared" si="9"/>
        <v>120251.96</v>
      </c>
      <c r="AN65" s="319">
        <f t="shared" si="9"/>
        <v>120279.54</v>
      </c>
      <c r="AO65" s="319">
        <f t="shared" si="8"/>
        <v>120307.12</v>
      </c>
      <c r="AP65" s="319">
        <f t="shared" si="8"/>
        <v>120307.12</v>
      </c>
      <c r="AQ65" s="319">
        <f t="shared" si="8"/>
        <v>120307.12</v>
      </c>
      <c r="AR65" s="295">
        <f t="shared" si="4"/>
        <v>1440791.3400000003</v>
      </c>
      <c r="AS65" s="319">
        <f t="shared" si="7"/>
        <v>36031.65</v>
      </c>
      <c r="AT65" s="319">
        <f t="shared" si="7"/>
        <v>36031.65</v>
      </c>
      <c r="AU65" s="319">
        <f t="shared" si="7"/>
        <v>36031.65</v>
      </c>
      <c r="AV65" s="319">
        <f t="shared" si="7"/>
        <v>36031.65</v>
      </c>
      <c r="AW65" s="319">
        <f t="shared" si="7"/>
        <v>36031.65</v>
      </c>
      <c r="AX65" s="319">
        <f t="shared" si="7"/>
        <v>36031.65</v>
      </c>
      <c r="AY65" s="319">
        <f t="shared" si="10"/>
        <v>36031.65</v>
      </c>
      <c r="AZ65" s="319">
        <f t="shared" si="10"/>
        <v>36031.65</v>
      </c>
      <c r="BA65" s="319">
        <f t="shared" si="10"/>
        <v>36031.65</v>
      </c>
      <c r="BB65" s="319">
        <f t="shared" si="10"/>
        <v>36031.65</v>
      </c>
      <c r="BC65" s="319">
        <f t="shared" si="10"/>
        <v>36031.65</v>
      </c>
      <c r="BD65" s="319">
        <f t="shared" si="10"/>
        <v>36031.65</v>
      </c>
      <c r="BE65" s="295">
        <f t="shared" si="5"/>
        <v>432379.8000000001</v>
      </c>
      <c r="BF65" s="319"/>
      <c r="BG65" s="319"/>
      <c r="BH65" s="319"/>
      <c r="BI65" s="319"/>
      <c r="BJ65" s="319"/>
      <c r="BK65" s="319"/>
      <c r="BL65" s="319"/>
      <c r="BM65" s="319"/>
      <c r="BN65" s="319"/>
      <c r="BO65" s="319"/>
      <c r="BP65" s="319"/>
      <c r="BQ65" s="319"/>
      <c r="BR65" s="319"/>
      <c r="BS65" s="319"/>
      <c r="BT65" s="319"/>
      <c r="BU65" s="319"/>
      <c r="BV65" s="319"/>
      <c r="BW65" s="319"/>
      <c r="BX65" s="319"/>
      <c r="BY65" s="319"/>
      <c r="BZ65" s="319"/>
      <c r="CA65" s="319"/>
      <c r="CB65" s="319"/>
      <c r="CC65" s="319"/>
      <c r="CD65" s="319"/>
      <c r="CE65" s="319"/>
    </row>
    <row r="66" spans="1:83" x14ac:dyDescent="0.3">
      <c r="A66" s="313" t="s">
        <v>464</v>
      </c>
      <c r="B66" s="304">
        <v>2.1099999999999997E-2</v>
      </c>
      <c r="C66" s="304">
        <v>9.300000000000001E-3</v>
      </c>
      <c r="D66" s="348">
        <v>6.4999999999999997E-3</v>
      </c>
      <c r="E66" s="295">
        <v>0</v>
      </c>
      <c r="F66" s="295">
        <v>0</v>
      </c>
      <c r="G66" s="295">
        <v>0</v>
      </c>
      <c r="H66" s="295">
        <v>0</v>
      </c>
      <c r="I66" s="295">
        <v>0</v>
      </c>
      <c r="J66" s="295">
        <v>0</v>
      </c>
      <c r="K66" s="295">
        <v>0</v>
      </c>
      <c r="L66" s="295">
        <v>0</v>
      </c>
      <c r="M66" s="295">
        <v>0</v>
      </c>
      <c r="N66" s="295">
        <v>1250000</v>
      </c>
      <c r="O66" s="295">
        <v>2637500</v>
      </c>
      <c r="P66" s="295">
        <v>3205000</v>
      </c>
      <c r="Q66" s="295">
        <f t="shared" si="2"/>
        <v>7092500</v>
      </c>
      <c r="R66" s="295">
        <v>6434775.8200000003</v>
      </c>
      <c r="S66" s="295">
        <v>6434775.8200000003</v>
      </c>
      <c r="T66" s="295">
        <v>6434775.8200000003</v>
      </c>
      <c r="U66" s="295">
        <v>6434775.8200000003</v>
      </c>
      <c r="V66" s="295">
        <v>6434775.8200000003</v>
      </c>
      <c r="W66" s="295">
        <v>6434775.8200000003</v>
      </c>
      <c r="X66" s="295">
        <v>6434775.8200000003</v>
      </c>
      <c r="Y66" s="295">
        <v>6434775.8200000003</v>
      </c>
      <c r="Z66" s="295">
        <v>6434775.8200000003</v>
      </c>
      <c r="AA66" s="295">
        <v>6434775.8200000003</v>
      </c>
      <c r="AB66" s="295">
        <v>6434775.8200000003</v>
      </c>
      <c r="AC66" s="295">
        <v>6434775.8200000003</v>
      </c>
      <c r="AD66" s="295">
        <f t="shared" si="3"/>
        <v>77217309.840000004</v>
      </c>
      <c r="AE66" s="295"/>
      <c r="AF66" s="319">
        <v>0</v>
      </c>
      <c r="AG66" s="319">
        <v>0</v>
      </c>
      <c r="AH66" s="319">
        <v>0</v>
      </c>
      <c r="AI66" s="319">
        <v>0</v>
      </c>
      <c r="AJ66" s="319">
        <v>0</v>
      </c>
      <c r="AK66" s="319">
        <v>0</v>
      </c>
      <c r="AL66" s="319">
        <f t="shared" si="9"/>
        <v>0</v>
      </c>
      <c r="AM66" s="319">
        <f t="shared" si="9"/>
        <v>0</v>
      </c>
      <c r="AN66" s="319">
        <f t="shared" si="9"/>
        <v>0</v>
      </c>
      <c r="AO66" s="319">
        <f t="shared" si="8"/>
        <v>2197.92</v>
      </c>
      <c r="AP66" s="319">
        <f t="shared" si="8"/>
        <v>4637.6000000000004</v>
      </c>
      <c r="AQ66" s="319">
        <f t="shared" si="8"/>
        <v>5635.46</v>
      </c>
      <c r="AR66" s="295">
        <f t="shared" si="4"/>
        <v>12470.98</v>
      </c>
      <c r="AS66" s="319">
        <f t="shared" si="7"/>
        <v>3485.5</v>
      </c>
      <c r="AT66" s="319">
        <f t="shared" si="7"/>
        <v>3485.5</v>
      </c>
      <c r="AU66" s="319">
        <f t="shared" si="7"/>
        <v>3485.5</v>
      </c>
      <c r="AV66" s="319">
        <f t="shared" si="7"/>
        <v>3485.5</v>
      </c>
      <c r="AW66" s="319">
        <f t="shared" si="7"/>
        <v>3485.5</v>
      </c>
      <c r="AX66" s="319">
        <f t="shared" si="7"/>
        <v>3485.5</v>
      </c>
      <c r="AY66" s="319">
        <f t="shared" si="10"/>
        <v>3485.5</v>
      </c>
      <c r="AZ66" s="319">
        <f t="shared" si="10"/>
        <v>3485.5</v>
      </c>
      <c r="BA66" s="319">
        <f t="shared" si="10"/>
        <v>3485.5</v>
      </c>
      <c r="BB66" s="319">
        <f t="shared" si="10"/>
        <v>3485.5</v>
      </c>
      <c r="BC66" s="319">
        <f t="shared" si="10"/>
        <v>3485.5</v>
      </c>
      <c r="BD66" s="319">
        <f t="shared" si="10"/>
        <v>3485.5</v>
      </c>
      <c r="BE66" s="295">
        <f t="shared" si="5"/>
        <v>41826</v>
      </c>
      <c r="BF66" s="319">
        <f>BE66</f>
        <v>41826</v>
      </c>
      <c r="BG66" s="319"/>
      <c r="BH66" s="319"/>
      <c r="BI66" s="319"/>
      <c r="BJ66" s="319"/>
      <c r="BK66" s="319"/>
      <c r="BL66" s="319"/>
      <c r="BM66" s="319"/>
      <c r="BN66" s="319"/>
      <c r="BO66" s="319"/>
      <c r="BP66" s="319"/>
      <c r="BQ66" s="319"/>
      <c r="BR66" s="319"/>
      <c r="BS66" s="319"/>
      <c r="BT66" s="319"/>
      <c r="BU66" s="319"/>
      <c r="BV66" s="319"/>
      <c r="BW66" s="319"/>
      <c r="BX66" s="319"/>
      <c r="BY66" s="319"/>
      <c r="BZ66" s="319"/>
      <c r="CA66" s="319"/>
      <c r="CB66" s="319"/>
      <c r="CC66" s="319"/>
      <c r="CD66" s="319"/>
      <c r="CE66" s="319"/>
    </row>
    <row r="67" spans="1:83" x14ac:dyDescent="0.3">
      <c r="A67" s="313" t="s">
        <v>465</v>
      </c>
      <c r="B67" s="304">
        <v>1.9999999999999997E-2</v>
      </c>
      <c r="C67" s="304">
        <v>3.27E-2</v>
      </c>
      <c r="D67" s="348">
        <v>3.0300000000000001E-2</v>
      </c>
      <c r="E67" s="295">
        <v>258412591.38</v>
      </c>
      <c r="F67" s="295">
        <v>258412731.97999999</v>
      </c>
      <c r="G67" s="295">
        <v>258406407.93000001</v>
      </c>
      <c r="H67" s="295">
        <v>258400083.88</v>
      </c>
      <c r="I67" s="295">
        <v>258359321.68000001</v>
      </c>
      <c r="J67" s="295">
        <v>258261059.02000001</v>
      </c>
      <c r="K67" s="295">
        <v>258198180.55000001</v>
      </c>
      <c r="L67" s="295">
        <v>258345846.21000001</v>
      </c>
      <c r="M67" s="295">
        <v>258773226.005</v>
      </c>
      <c r="N67" s="295">
        <v>259700064.73500001</v>
      </c>
      <c r="O67" s="295">
        <v>260349488.83000001</v>
      </c>
      <c r="P67" s="295">
        <v>260224790.33000001</v>
      </c>
      <c r="Q67" s="295">
        <f t="shared" si="2"/>
        <v>3105843792.5299997</v>
      </c>
      <c r="R67" s="295">
        <v>260412152.24000001</v>
      </c>
      <c r="S67" s="295">
        <v>260274372.74000001</v>
      </c>
      <c r="T67" s="295">
        <v>260136797.74000001</v>
      </c>
      <c r="U67" s="295">
        <v>260583399.965</v>
      </c>
      <c r="V67" s="295">
        <v>262004727.25999999</v>
      </c>
      <c r="W67" s="295">
        <v>262971689.31999999</v>
      </c>
      <c r="X67" s="295">
        <v>262966225.80999997</v>
      </c>
      <c r="Y67" s="295">
        <v>262841527.30999997</v>
      </c>
      <c r="Z67" s="295">
        <v>262987967.80999997</v>
      </c>
      <c r="AA67" s="295">
        <v>263275530.18999997</v>
      </c>
      <c r="AB67" s="295">
        <v>263186801.06999996</v>
      </c>
      <c r="AC67" s="295">
        <v>263074309.06999996</v>
      </c>
      <c r="AD67" s="295">
        <f t="shared" si="3"/>
        <v>3144715500.5250006</v>
      </c>
      <c r="AE67" s="295"/>
      <c r="AF67" s="319">
        <v>430687.66000000003</v>
      </c>
      <c r="AG67" s="319">
        <v>430687.88</v>
      </c>
      <c r="AH67" s="319">
        <v>430677.35000000003</v>
      </c>
      <c r="AI67" s="319">
        <v>430666.8</v>
      </c>
      <c r="AJ67" s="319">
        <v>430598.87</v>
      </c>
      <c r="AK67" s="319">
        <v>430435.10000000003</v>
      </c>
      <c r="AL67" s="319">
        <f t="shared" si="9"/>
        <v>430330.3</v>
      </c>
      <c r="AM67" s="319">
        <f t="shared" si="9"/>
        <v>430576.41</v>
      </c>
      <c r="AN67" s="319">
        <f t="shared" si="9"/>
        <v>431288.71</v>
      </c>
      <c r="AO67" s="319">
        <f t="shared" si="8"/>
        <v>432833.44</v>
      </c>
      <c r="AP67" s="319">
        <f t="shared" si="8"/>
        <v>433915.81</v>
      </c>
      <c r="AQ67" s="319">
        <f t="shared" si="8"/>
        <v>433707.98</v>
      </c>
      <c r="AR67" s="295">
        <f t="shared" si="4"/>
        <v>5176406.3100000005</v>
      </c>
      <c r="AS67" s="319">
        <f t="shared" si="7"/>
        <v>657540.68000000005</v>
      </c>
      <c r="AT67" s="319">
        <f t="shared" si="7"/>
        <v>657192.79</v>
      </c>
      <c r="AU67" s="319">
        <f t="shared" si="7"/>
        <v>656845.41</v>
      </c>
      <c r="AV67" s="319">
        <f t="shared" si="7"/>
        <v>657973.07999999996</v>
      </c>
      <c r="AW67" s="319">
        <f t="shared" si="7"/>
        <v>661561.93999999994</v>
      </c>
      <c r="AX67" s="319">
        <f t="shared" si="7"/>
        <v>664003.52</v>
      </c>
      <c r="AY67" s="319">
        <f t="shared" si="10"/>
        <v>663989.72</v>
      </c>
      <c r="AZ67" s="319">
        <f t="shared" si="10"/>
        <v>663674.86</v>
      </c>
      <c r="BA67" s="319">
        <f t="shared" si="10"/>
        <v>664044.62</v>
      </c>
      <c r="BB67" s="319">
        <f t="shared" si="10"/>
        <v>664770.71</v>
      </c>
      <c r="BC67" s="319">
        <f t="shared" si="10"/>
        <v>664546.67000000004</v>
      </c>
      <c r="BD67" s="319">
        <f t="shared" si="10"/>
        <v>664262.63</v>
      </c>
      <c r="BE67" s="295">
        <f t="shared" si="5"/>
        <v>7940406.6300000008</v>
      </c>
      <c r="BF67" s="319"/>
      <c r="BG67" s="319"/>
      <c r="BH67" s="319"/>
      <c r="BI67" s="319"/>
      <c r="BJ67" s="319"/>
      <c r="BK67" s="319"/>
      <c r="BL67" s="319"/>
      <c r="BM67" s="319"/>
      <c r="BN67" s="319"/>
      <c r="BO67" s="319"/>
      <c r="BP67" s="319"/>
      <c r="BQ67" s="319"/>
      <c r="BR67" s="319"/>
      <c r="BS67" s="319"/>
      <c r="BT67" s="319"/>
      <c r="BU67" s="319"/>
      <c r="BV67" s="319"/>
      <c r="BW67" s="319"/>
      <c r="BX67" s="319"/>
      <c r="BY67" s="319"/>
      <c r="BZ67" s="319"/>
      <c r="CA67" s="319"/>
      <c r="CB67" s="319"/>
      <c r="CC67" s="319"/>
      <c r="CD67" s="319"/>
      <c r="CE67" s="319"/>
    </row>
    <row r="68" spans="1:83" x14ac:dyDescent="0.3">
      <c r="A68" s="313" t="s">
        <v>466</v>
      </c>
      <c r="B68" s="304">
        <v>1.9999999999999997E-2</v>
      </c>
      <c r="C68" s="304">
        <v>3.27E-2</v>
      </c>
      <c r="D68" s="348">
        <v>3.0300000000000001E-2</v>
      </c>
      <c r="E68" s="295">
        <v>166017436.28999999</v>
      </c>
      <c r="F68" s="295">
        <v>166017436.28999999</v>
      </c>
      <c r="G68" s="295">
        <v>166017436.28999999</v>
      </c>
      <c r="H68" s="295">
        <v>166017436.28999999</v>
      </c>
      <c r="I68" s="295">
        <v>166017436.28999999</v>
      </c>
      <c r="J68" s="295">
        <v>168501166.44999999</v>
      </c>
      <c r="K68" s="295">
        <v>170258905.72999999</v>
      </c>
      <c r="L68" s="295">
        <v>169532914.85999998</v>
      </c>
      <c r="M68" s="295">
        <v>169555939.06999999</v>
      </c>
      <c r="N68" s="295">
        <v>169578963.27999997</v>
      </c>
      <c r="O68" s="295">
        <v>169578963.27999997</v>
      </c>
      <c r="P68" s="295">
        <v>169578963.27999997</v>
      </c>
      <c r="Q68" s="295">
        <f t="shared" si="2"/>
        <v>2016672997.3999996</v>
      </c>
      <c r="R68" s="295">
        <v>169578963.27999997</v>
      </c>
      <c r="S68" s="295">
        <v>169578963.27999997</v>
      </c>
      <c r="T68" s="295">
        <v>169578963.27999997</v>
      </c>
      <c r="U68" s="295">
        <v>169578963.27999997</v>
      </c>
      <c r="V68" s="295">
        <v>169578963.27999997</v>
      </c>
      <c r="W68" s="295">
        <v>169578963.27999997</v>
      </c>
      <c r="X68" s="295">
        <v>169578963.27999997</v>
      </c>
      <c r="Y68" s="295">
        <v>169578963.27999997</v>
      </c>
      <c r="Z68" s="295">
        <v>169578963.27999997</v>
      </c>
      <c r="AA68" s="295">
        <v>169578963.27999997</v>
      </c>
      <c r="AB68" s="295">
        <v>169578963.27999997</v>
      </c>
      <c r="AC68" s="295">
        <v>169578963.27999997</v>
      </c>
      <c r="AD68" s="295">
        <f t="shared" si="3"/>
        <v>2034947559.3599997</v>
      </c>
      <c r="AE68" s="295"/>
      <c r="AF68" s="319">
        <v>276695.73000000004</v>
      </c>
      <c r="AG68" s="319">
        <v>276695.73000000004</v>
      </c>
      <c r="AH68" s="319">
        <v>276695.73000000004</v>
      </c>
      <c r="AI68" s="319">
        <v>276695.73000000004</v>
      </c>
      <c r="AJ68" s="319">
        <v>276695.73000000004</v>
      </c>
      <c r="AK68" s="319">
        <v>280835.26999999996</v>
      </c>
      <c r="AL68" s="319">
        <f t="shared" si="9"/>
        <v>283764.84000000003</v>
      </c>
      <c r="AM68" s="319">
        <f t="shared" si="9"/>
        <v>282554.86</v>
      </c>
      <c r="AN68" s="319">
        <f t="shared" si="9"/>
        <v>282593.23</v>
      </c>
      <c r="AO68" s="319">
        <f t="shared" si="8"/>
        <v>282631.61</v>
      </c>
      <c r="AP68" s="319">
        <f t="shared" si="8"/>
        <v>282631.61</v>
      </c>
      <c r="AQ68" s="319">
        <f t="shared" si="8"/>
        <v>282631.61</v>
      </c>
      <c r="AR68" s="295">
        <f t="shared" si="4"/>
        <v>3361121.6799999997</v>
      </c>
      <c r="AS68" s="319">
        <f t="shared" si="7"/>
        <v>428186.88</v>
      </c>
      <c r="AT68" s="319">
        <f t="shared" si="7"/>
        <v>428186.88</v>
      </c>
      <c r="AU68" s="319">
        <f t="shared" si="7"/>
        <v>428186.88</v>
      </c>
      <c r="AV68" s="319">
        <f t="shared" si="7"/>
        <v>428186.88</v>
      </c>
      <c r="AW68" s="319">
        <f t="shared" si="7"/>
        <v>428186.88</v>
      </c>
      <c r="AX68" s="319">
        <f t="shared" si="7"/>
        <v>428186.88</v>
      </c>
      <c r="AY68" s="319">
        <f t="shared" si="10"/>
        <v>428186.88</v>
      </c>
      <c r="AZ68" s="319">
        <f t="shared" si="10"/>
        <v>428186.88</v>
      </c>
      <c r="BA68" s="319">
        <f t="shared" si="10"/>
        <v>428186.88</v>
      </c>
      <c r="BB68" s="319">
        <f t="shared" si="10"/>
        <v>428186.88</v>
      </c>
      <c r="BC68" s="319">
        <f t="shared" si="10"/>
        <v>428186.88</v>
      </c>
      <c r="BD68" s="319">
        <f t="shared" si="10"/>
        <v>428186.88</v>
      </c>
      <c r="BE68" s="295">
        <f t="shared" si="5"/>
        <v>5138242.5599999996</v>
      </c>
      <c r="BF68" s="319">
        <f>BE68</f>
        <v>5138242.5599999996</v>
      </c>
      <c r="BG68" s="319"/>
      <c r="BH68" s="319"/>
      <c r="BI68" s="319"/>
      <c r="BJ68" s="319"/>
      <c r="BK68" s="319"/>
      <c r="BL68" s="319"/>
      <c r="BM68" s="319"/>
      <c r="BN68" s="319"/>
      <c r="BO68" s="319"/>
      <c r="BP68" s="319"/>
      <c r="BQ68" s="319"/>
      <c r="BR68" s="319"/>
      <c r="BS68" s="319"/>
      <c r="BT68" s="319"/>
      <c r="BU68" s="319"/>
      <c r="BV68" s="319"/>
      <c r="BW68" s="319"/>
      <c r="BX68" s="319"/>
      <c r="BY68" s="319"/>
      <c r="BZ68" s="319"/>
      <c r="CA68" s="319"/>
      <c r="CB68" s="319"/>
      <c r="CC68" s="319"/>
      <c r="CD68" s="319"/>
      <c r="CE68" s="319"/>
    </row>
    <row r="69" spans="1:83" x14ac:dyDescent="0.3">
      <c r="A69" s="313" t="s">
        <v>467</v>
      </c>
      <c r="B69" s="304">
        <v>0</v>
      </c>
      <c r="C69" s="304">
        <v>2.63E-2</v>
      </c>
      <c r="D69" s="304">
        <v>2.63E-2</v>
      </c>
      <c r="E69" s="295">
        <v>0</v>
      </c>
      <c r="F69" s="295">
        <v>0</v>
      </c>
      <c r="G69" s="295">
        <v>0</v>
      </c>
      <c r="H69" s="295">
        <v>0</v>
      </c>
      <c r="I69" s="295">
        <v>0</v>
      </c>
      <c r="J69" s="295">
        <v>0</v>
      </c>
      <c r="K69" s="295">
        <v>0</v>
      </c>
      <c r="L69" s="295">
        <v>0</v>
      </c>
      <c r="M69" s="295">
        <v>0</v>
      </c>
      <c r="N69" s="295">
        <v>0</v>
      </c>
      <c r="O69" s="295">
        <v>0</v>
      </c>
      <c r="P69" s="295">
        <v>0</v>
      </c>
      <c r="Q69" s="295">
        <f t="shared" si="2"/>
        <v>0</v>
      </c>
      <c r="R69" s="295">
        <v>32692663.870000001</v>
      </c>
      <c r="S69" s="295">
        <v>32692663.870000001</v>
      </c>
      <c r="T69" s="295">
        <v>32692663.870000001</v>
      </c>
      <c r="U69" s="295">
        <v>32692663.870000001</v>
      </c>
      <c r="V69" s="295">
        <v>32692663.870000001</v>
      </c>
      <c r="W69" s="295">
        <v>32692663.870000001</v>
      </c>
      <c r="X69" s="295">
        <v>32692663.870000001</v>
      </c>
      <c r="Y69" s="295">
        <v>32692663.870000001</v>
      </c>
      <c r="Z69" s="295">
        <v>32692663.870000001</v>
      </c>
      <c r="AA69" s="295">
        <v>32692663.870000001</v>
      </c>
      <c r="AB69" s="295">
        <v>32692663.870000001</v>
      </c>
      <c r="AC69" s="295">
        <v>32692663.870000001</v>
      </c>
      <c r="AD69" s="295">
        <f t="shared" si="3"/>
        <v>392311966.44</v>
      </c>
      <c r="AE69" s="295"/>
      <c r="AF69" s="319">
        <v>0</v>
      </c>
      <c r="AG69" s="319">
        <v>0</v>
      </c>
      <c r="AH69" s="319">
        <v>0</v>
      </c>
      <c r="AI69" s="319">
        <v>0</v>
      </c>
      <c r="AJ69" s="319">
        <v>0</v>
      </c>
      <c r="AK69" s="319">
        <v>0</v>
      </c>
      <c r="AL69" s="319">
        <f t="shared" si="9"/>
        <v>0</v>
      </c>
      <c r="AM69" s="319">
        <f t="shared" si="9"/>
        <v>0</v>
      </c>
      <c r="AN69" s="319">
        <f t="shared" si="9"/>
        <v>0</v>
      </c>
      <c r="AO69" s="319">
        <f t="shared" si="8"/>
        <v>0</v>
      </c>
      <c r="AP69" s="319">
        <f t="shared" si="8"/>
        <v>0</v>
      </c>
      <c r="AQ69" s="319">
        <f t="shared" si="8"/>
        <v>0</v>
      </c>
      <c r="AR69" s="295">
        <f t="shared" si="4"/>
        <v>0</v>
      </c>
      <c r="AS69" s="319">
        <f t="shared" si="7"/>
        <v>71651.42</v>
      </c>
      <c r="AT69" s="319">
        <f t="shared" si="7"/>
        <v>71651.42</v>
      </c>
      <c r="AU69" s="319">
        <f t="shared" si="7"/>
        <v>71651.42</v>
      </c>
      <c r="AV69" s="319">
        <f t="shared" si="7"/>
        <v>71651.42</v>
      </c>
      <c r="AW69" s="319">
        <f t="shared" si="7"/>
        <v>71651.42</v>
      </c>
      <c r="AX69" s="319">
        <f t="shared" si="7"/>
        <v>71651.42</v>
      </c>
      <c r="AY69" s="319">
        <f t="shared" si="10"/>
        <v>71651.42</v>
      </c>
      <c r="AZ69" s="319">
        <f t="shared" si="10"/>
        <v>71651.42</v>
      </c>
      <c r="BA69" s="319">
        <f t="shared" si="10"/>
        <v>71651.42</v>
      </c>
      <c r="BB69" s="319">
        <f t="shared" si="10"/>
        <v>71651.42</v>
      </c>
      <c r="BC69" s="319">
        <f t="shared" si="10"/>
        <v>71651.42</v>
      </c>
      <c r="BD69" s="319">
        <f t="shared" si="10"/>
        <v>71651.42</v>
      </c>
      <c r="BE69" s="295">
        <f t="shared" si="5"/>
        <v>859817.04000000015</v>
      </c>
      <c r="BF69" s="319"/>
      <c r="BG69" s="319"/>
      <c r="BH69" s="319"/>
      <c r="BI69" s="319"/>
      <c r="BJ69" s="319"/>
      <c r="BK69" s="319"/>
      <c r="BL69" s="319"/>
      <c r="BM69" s="319"/>
      <c r="BN69" s="319"/>
      <c r="BO69" s="319"/>
      <c r="BP69" s="319"/>
      <c r="BQ69" s="319"/>
      <c r="BR69" s="319"/>
      <c r="BS69" s="319"/>
      <c r="BT69" s="319"/>
      <c r="BU69" s="319"/>
      <c r="BV69" s="319"/>
      <c r="BW69" s="319"/>
      <c r="BX69" s="319"/>
      <c r="BY69" s="319"/>
      <c r="BZ69" s="319"/>
      <c r="CA69" s="319"/>
      <c r="CB69" s="319"/>
      <c r="CC69" s="319"/>
      <c r="CD69" s="319"/>
      <c r="CE69" s="319"/>
    </row>
    <row r="70" spans="1:83" x14ac:dyDescent="0.3">
      <c r="A70" s="313" t="s">
        <v>468</v>
      </c>
      <c r="B70" s="304">
        <v>2.3099999999999999E-2</v>
      </c>
      <c r="C70" s="304">
        <v>4.0800000000000003E-2</v>
      </c>
      <c r="D70" s="348">
        <v>3.85E-2</v>
      </c>
      <c r="E70" s="295">
        <v>316188899.54000002</v>
      </c>
      <c r="F70" s="295">
        <v>316197224.13999999</v>
      </c>
      <c r="G70" s="295">
        <v>316145074.54000002</v>
      </c>
      <c r="H70" s="295">
        <v>315994407</v>
      </c>
      <c r="I70" s="295">
        <v>316128892.20999998</v>
      </c>
      <c r="J70" s="295">
        <v>316849797.64999998</v>
      </c>
      <c r="K70" s="295">
        <v>317421921.47499996</v>
      </c>
      <c r="L70" s="295">
        <v>317484069.15999997</v>
      </c>
      <c r="M70" s="295">
        <v>317302450.15999997</v>
      </c>
      <c r="N70" s="295">
        <v>316896978.12499994</v>
      </c>
      <c r="O70" s="295">
        <v>316636402.08999997</v>
      </c>
      <c r="P70" s="295">
        <v>316138553.08999997</v>
      </c>
      <c r="Q70" s="295">
        <f t="shared" ref="Q70:Q133" si="11">SUM(E70:P70)</f>
        <v>3799384669.1799998</v>
      </c>
      <c r="R70" s="295">
        <f>315905041.24-R69</f>
        <v>283212377.37</v>
      </c>
      <c r="S70" s="295">
        <v>282987306.36999995</v>
      </c>
      <c r="T70" s="295">
        <v>282464050.86999995</v>
      </c>
      <c r="U70" s="295">
        <v>282890503.22499996</v>
      </c>
      <c r="V70" s="295">
        <v>283790654.52999991</v>
      </c>
      <c r="W70" s="295">
        <v>283847646.4799999</v>
      </c>
      <c r="X70" s="295">
        <v>283427119.9799999</v>
      </c>
      <c r="Y70" s="295">
        <v>282929270.9799999</v>
      </c>
      <c r="Z70" s="295">
        <v>282349183.9799999</v>
      </c>
      <c r="AA70" s="295">
        <v>282236177.4799999</v>
      </c>
      <c r="AB70" s="295">
        <v>281785597.4799999</v>
      </c>
      <c r="AC70" s="295">
        <v>281336482.4799999</v>
      </c>
      <c r="AD70" s="295">
        <f t="shared" ref="AD70:AD133" si="12">SUM(R70:AC70)</f>
        <v>3393256371.2249999</v>
      </c>
      <c r="AE70" s="295"/>
      <c r="AF70" s="319">
        <v>608663.63</v>
      </c>
      <c r="AG70" s="319">
        <v>608679.65</v>
      </c>
      <c r="AH70" s="319">
        <v>608579.26</v>
      </c>
      <c r="AI70" s="319">
        <v>608289.23</v>
      </c>
      <c r="AJ70" s="319">
        <v>608548.12</v>
      </c>
      <c r="AK70" s="319">
        <v>609935.86</v>
      </c>
      <c r="AL70" s="319">
        <f t="shared" si="9"/>
        <v>611037.19999999995</v>
      </c>
      <c r="AM70" s="319">
        <f t="shared" si="9"/>
        <v>611156.82999999996</v>
      </c>
      <c r="AN70" s="319">
        <f t="shared" si="9"/>
        <v>610807.22</v>
      </c>
      <c r="AO70" s="319">
        <f t="shared" si="8"/>
        <v>610026.68000000005</v>
      </c>
      <c r="AP70" s="319">
        <f t="shared" si="8"/>
        <v>609525.06999999995</v>
      </c>
      <c r="AQ70" s="319">
        <f t="shared" si="8"/>
        <v>608566.71</v>
      </c>
      <c r="AR70" s="295">
        <f t="shared" ref="AR70:AR133" si="13">SUM(AF70:AQ70)</f>
        <v>7313815.46</v>
      </c>
      <c r="AS70" s="319">
        <f t="shared" si="7"/>
        <v>908639.71</v>
      </c>
      <c r="AT70" s="319">
        <f t="shared" si="7"/>
        <v>907917.61</v>
      </c>
      <c r="AU70" s="319">
        <f t="shared" si="7"/>
        <v>906238.83</v>
      </c>
      <c r="AV70" s="319">
        <f t="shared" si="7"/>
        <v>907607.03</v>
      </c>
      <c r="AW70" s="319">
        <f t="shared" si="7"/>
        <v>910495.02</v>
      </c>
      <c r="AX70" s="319">
        <f t="shared" si="7"/>
        <v>910677.87</v>
      </c>
      <c r="AY70" s="319">
        <f t="shared" si="10"/>
        <v>909328.68</v>
      </c>
      <c r="AZ70" s="319">
        <f t="shared" si="10"/>
        <v>907731.41</v>
      </c>
      <c r="BA70" s="319">
        <f t="shared" si="10"/>
        <v>905870.3</v>
      </c>
      <c r="BB70" s="319">
        <f t="shared" si="10"/>
        <v>905507.74</v>
      </c>
      <c r="BC70" s="319">
        <f t="shared" si="10"/>
        <v>904062.13</v>
      </c>
      <c r="BD70" s="319">
        <f t="shared" si="10"/>
        <v>902621.21</v>
      </c>
      <c r="BE70" s="295">
        <f t="shared" ref="BE70:BE133" si="14">SUM(AS70:BD70)</f>
        <v>10886697.539999999</v>
      </c>
      <c r="BF70" s="319"/>
      <c r="BG70" s="319"/>
      <c r="BH70" s="319"/>
      <c r="BI70" s="319"/>
      <c r="BJ70" s="319"/>
      <c r="BK70" s="319"/>
      <c r="BL70" s="319"/>
      <c r="BM70" s="319"/>
      <c r="BN70" s="319"/>
      <c r="BO70" s="319"/>
      <c r="BP70" s="319"/>
      <c r="BQ70" s="319"/>
      <c r="BR70" s="319"/>
      <c r="BS70" s="319"/>
      <c r="BT70" s="319"/>
      <c r="BU70" s="319"/>
      <c r="BV70" s="319"/>
      <c r="BW70" s="319"/>
      <c r="BX70" s="319"/>
      <c r="BY70" s="319"/>
      <c r="BZ70" s="319"/>
      <c r="CA70" s="319"/>
      <c r="CB70" s="319"/>
      <c r="CC70" s="319"/>
      <c r="CD70" s="319"/>
      <c r="CE70" s="319"/>
    </row>
    <row r="71" spans="1:83" x14ac:dyDescent="0.3">
      <c r="A71" s="313" t="s">
        <v>469</v>
      </c>
      <c r="B71" s="304">
        <v>2.3099999999999999E-2</v>
      </c>
      <c r="C71" s="304">
        <v>4.0800000000000003E-2</v>
      </c>
      <c r="D71" s="348">
        <v>3.85E-2</v>
      </c>
      <c r="E71" s="295">
        <v>306963700.87</v>
      </c>
      <c r="F71" s="295">
        <v>306963700.87</v>
      </c>
      <c r="G71" s="295">
        <v>306963700.87</v>
      </c>
      <c r="H71" s="295">
        <v>306963700.87</v>
      </c>
      <c r="I71" s="295">
        <v>311994965.47000003</v>
      </c>
      <c r="J71" s="295">
        <v>317026230.06</v>
      </c>
      <c r="K71" s="295">
        <v>325285304.80000001</v>
      </c>
      <c r="L71" s="295">
        <v>334764512.60000002</v>
      </c>
      <c r="M71" s="295">
        <v>337248645.66000003</v>
      </c>
      <c r="N71" s="295">
        <v>339502179.16000003</v>
      </c>
      <c r="O71" s="295">
        <v>340616712.66000003</v>
      </c>
      <c r="P71" s="295">
        <v>340991712.66000003</v>
      </c>
      <c r="Q71" s="295">
        <f t="shared" si="11"/>
        <v>3875285066.5499992</v>
      </c>
      <c r="R71" s="295">
        <v>344341712.66000003</v>
      </c>
      <c r="S71" s="295">
        <v>344491712.66000003</v>
      </c>
      <c r="T71" s="295">
        <v>344491712.66000003</v>
      </c>
      <c r="U71" s="295">
        <v>344491712.66000003</v>
      </c>
      <c r="V71" s="295">
        <v>344491712.66000003</v>
      </c>
      <c r="W71" s="295">
        <v>344491712.66000003</v>
      </c>
      <c r="X71" s="295">
        <v>344491712.66000003</v>
      </c>
      <c r="Y71" s="295">
        <v>344491712.66000003</v>
      </c>
      <c r="Z71" s="295">
        <v>344491712.66000003</v>
      </c>
      <c r="AA71" s="295">
        <v>344491712.66000003</v>
      </c>
      <c r="AB71" s="295">
        <v>344491712.66000003</v>
      </c>
      <c r="AC71" s="295">
        <v>344491712.66000003</v>
      </c>
      <c r="AD71" s="295">
        <f t="shared" si="12"/>
        <v>4133750551.9199996</v>
      </c>
      <c r="AE71" s="295"/>
      <c r="AF71" s="319">
        <v>590905.12</v>
      </c>
      <c r="AG71" s="319">
        <v>590905.12</v>
      </c>
      <c r="AH71" s="319">
        <v>590905.12</v>
      </c>
      <c r="AI71" s="319">
        <v>590905.12</v>
      </c>
      <c r="AJ71" s="319">
        <v>600590.31000000006</v>
      </c>
      <c r="AK71" s="319">
        <v>610275.5</v>
      </c>
      <c r="AL71" s="319">
        <f t="shared" si="9"/>
        <v>626174.21</v>
      </c>
      <c r="AM71" s="319">
        <f t="shared" si="9"/>
        <v>644421.68999999994</v>
      </c>
      <c r="AN71" s="319">
        <f t="shared" si="9"/>
        <v>649203.64</v>
      </c>
      <c r="AO71" s="319">
        <f t="shared" si="8"/>
        <v>653541.68999999994</v>
      </c>
      <c r="AP71" s="319">
        <f t="shared" si="8"/>
        <v>655687.17000000004</v>
      </c>
      <c r="AQ71" s="319">
        <f t="shared" si="8"/>
        <v>656409.05000000005</v>
      </c>
      <c r="AR71" s="295">
        <f t="shared" si="13"/>
        <v>7459923.7399999993</v>
      </c>
      <c r="AS71" s="319">
        <f t="shared" si="7"/>
        <v>1104762.99</v>
      </c>
      <c r="AT71" s="319">
        <f t="shared" si="7"/>
        <v>1105244.24</v>
      </c>
      <c r="AU71" s="319">
        <f t="shared" si="7"/>
        <v>1105244.24</v>
      </c>
      <c r="AV71" s="319">
        <f t="shared" si="7"/>
        <v>1105244.24</v>
      </c>
      <c r="AW71" s="319">
        <f t="shared" si="7"/>
        <v>1105244.24</v>
      </c>
      <c r="AX71" s="319">
        <f t="shared" si="7"/>
        <v>1105244.24</v>
      </c>
      <c r="AY71" s="319">
        <f t="shared" si="10"/>
        <v>1105244.24</v>
      </c>
      <c r="AZ71" s="319">
        <f t="shared" si="10"/>
        <v>1105244.24</v>
      </c>
      <c r="BA71" s="319">
        <f t="shared" si="10"/>
        <v>1105244.24</v>
      </c>
      <c r="BB71" s="319">
        <f t="shared" si="10"/>
        <v>1105244.24</v>
      </c>
      <c r="BC71" s="319">
        <f t="shared" si="10"/>
        <v>1105244.24</v>
      </c>
      <c r="BD71" s="319">
        <f t="shared" si="10"/>
        <v>1105244.24</v>
      </c>
      <c r="BE71" s="295">
        <f t="shared" si="14"/>
        <v>13262449.630000001</v>
      </c>
      <c r="BF71" s="319">
        <f t="shared" ref="BF71:BF73" si="15">BE71</f>
        <v>13262449.630000001</v>
      </c>
      <c r="BG71" s="319"/>
      <c r="BH71" s="319"/>
      <c r="BI71" s="319"/>
      <c r="BJ71" s="319"/>
      <c r="BK71" s="319"/>
      <c r="BL71" s="319"/>
      <c r="BM71" s="319"/>
      <c r="BN71" s="319"/>
      <c r="BO71" s="319"/>
      <c r="BP71" s="319"/>
      <c r="BQ71" s="319"/>
      <c r="BR71" s="319"/>
      <c r="BS71" s="319"/>
      <c r="BT71" s="319"/>
      <c r="BU71" s="319"/>
      <c r="BV71" s="319"/>
      <c r="BW71" s="319"/>
      <c r="BX71" s="319"/>
      <c r="BY71" s="319"/>
      <c r="BZ71" s="319"/>
      <c r="CA71" s="319"/>
      <c r="CB71" s="319"/>
      <c r="CC71" s="319"/>
      <c r="CD71" s="319"/>
      <c r="CE71" s="319"/>
    </row>
    <row r="72" spans="1:83" x14ac:dyDescent="0.3">
      <c r="A72" s="313" t="s">
        <v>470</v>
      </c>
      <c r="B72" s="304">
        <v>2.3099999999999999E-2</v>
      </c>
      <c r="C72" s="304">
        <v>4.0800000000000003E-2</v>
      </c>
      <c r="D72" s="348">
        <v>3.85E-2</v>
      </c>
      <c r="E72" s="295">
        <v>146022597.40000001</v>
      </c>
      <c r="F72" s="295">
        <v>146022597.40000001</v>
      </c>
      <c r="G72" s="295">
        <v>146022597.40000001</v>
      </c>
      <c r="H72" s="295">
        <v>146022597.40000001</v>
      </c>
      <c r="I72" s="295">
        <v>146022597.40000001</v>
      </c>
      <c r="J72" s="295">
        <v>147641582.65000001</v>
      </c>
      <c r="K72" s="295">
        <v>148544066.965</v>
      </c>
      <c r="L72" s="295">
        <v>147927566.03</v>
      </c>
      <c r="M72" s="295">
        <v>148177566.03</v>
      </c>
      <c r="N72" s="295">
        <v>148452455.5</v>
      </c>
      <c r="O72" s="295">
        <v>148727344.97</v>
      </c>
      <c r="P72" s="295">
        <v>149027344.97</v>
      </c>
      <c r="Q72" s="295">
        <f t="shared" si="11"/>
        <v>1768610914.115</v>
      </c>
      <c r="R72" s="295">
        <v>149177344.97</v>
      </c>
      <c r="S72" s="295">
        <v>149177344.97</v>
      </c>
      <c r="T72" s="295">
        <v>149177344.97</v>
      </c>
      <c r="U72" s="295">
        <v>149177344.97</v>
      </c>
      <c r="V72" s="295">
        <v>149177344.97</v>
      </c>
      <c r="W72" s="295">
        <v>149177344.97</v>
      </c>
      <c r="X72" s="295">
        <v>149177344.97</v>
      </c>
      <c r="Y72" s="295">
        <v>149177344.97</v>
      </c>
      <c r="Z72" s="295">
        <v>149177344.97</v>
      </c>
      <c r="AA72" s="295">
        <v>149177344.97</v>
      </c>
      <c r="AB72" s="295">
        <v>149177344.97</v>
      </c>
      <c r="AC72" s="295">
        <v>149177344.97</v>
      </c>
      <c r="AD72" s="295">
        <f t="shared" si="12"/>
        <v>1790128139.6400001</v>
      </c>
      <c r="AE72" s="295"/>
      <c r="AF72" s="319">
        <v>281093.5</v>
      </c>
      <c r="AG72" s="319">
        <v>281093.5</v>
      </c>
      <c r="AH72" s="319">
        <v>281093.5</v>
      </c>
      <c r="AI72" s="319">
        <v>281093.5</v>
      </c>
      <c r="AJ72" s="319">
        <v>281093.5</v>
      </c>
      <c r="AK72" s="319">
        <v>284210.03999999998</v>
      </c>
      <c r="AL72" s="319">
        <f t="shared" si="9"/>
        <v>285947.33</v>
      </c>
      <c r="AM72" s="319">
        <f t="shared" si="9"/>
        <v>284760.56</v>
      </c>
      <c r="AN72" s="319">
        <f t="shared" si="9"/>
        <v>285241.81</v>
      </c>
      <c r="AO72" s="319">
        <f t="shared" si="8"/>
        <v>285770.98</v>
      </c>
      <c r="AP72" s="319">
        <f t="shared" si="8"/>
        <v>286300.14</v>
      </c>
      <c r="AQ72" s="319">
        <f t="shared" si="8"/>
        <v>286877.64</v>
      </c>
      <c r="AR72" s="295">
        <f t="shared" si="13"/>
        <v>3404576.0000000005</v>
      </c>
      <c r="AS72" s="319">
        <f t="shared" si="7"/>
        <v>478610.65</v>
      </c>
      <c r="AT72" s="319">
        <f t="shared" si="7"/>
        <v>478610.65</v>
      </c>
      <c r="AU72" s="319">
        <f t="shared" si="7"/>
        <v>478610.65</v>
      </c>
      <c r="AV72" s="319">
        <f t="shared" si="7"/>
        <v>478610.65</v>
      </c>
      <c r="AW72" s="319">
        <f t="shared" si="7"/>
        <v>478610.65</v>
      </c>
      <c r="AX72" s="319">
        <f t="shared" si="7"/>
        <v>478610.65</v>
      </c>
      <c r="AY72" s="319">
        <f t="shared" si="10"/>
        <v>478610.65</v>
      </c>
      <c r="AZ72" s="319">
        <f t="shared" si="10"/>
        <v>478610.65</v>
      </c>
      <c r="BA72" s="319">
        <f t="shared" si="10"/>
        <v>478610.65</v>
      </c>
      <c r="BB72" s="319">
        <f t="shared" si="10"/>
        <v>478610.65</v>
      </c>
      <c r="BC72" s="319">
        <f t="shared" si="10"/>
        <v>478610.65</v>
      </c>
      <c r="BD72" s="319">
        <f t="shared" si="10"/>
        <v>478610.65</v>
      </c>
      <c r="BE72" s="295">
        <f t="shared" si="14"/>
        <v>5743327.8000000007</v>
      </c>
      <c r="BF72" s="319">
        <f t="shared" si="15"/>
        <v>5743327.8000000007</v>
      </c>
      <c r="BG72" s="319"/>
      <c r="BH72" s="319"/>
      <c r="BI72" s="319"/>
      <c r="BJ72" s="319"/>
      <c r="BK72" s="319"/>
      <c r="BL72" s="319"/>
      <c r="BM72" s="319"/>
      <c r="BN72" s="319"/>
      <c r="BO72" s="319"/>
      <c r="BP72" s="319"/>
      <c r="BQ72" s="319"/>
      <c r="BR72" s="319"/>
      <c r="BS72" s="319"/>
      <c r="BT72" s="319"/>
      <c r="BU72" s="319"/>
      <c r="BV72" s="319"/>
      <c r="BW72" s="319"/>
      <c r="BX72" s="319"/>
      <c r="BY72" s="319"/>
      <c r="BZ72" s="319"/>
      <c r="CA72" s="319"/>
      <c r="CB72" s="319"/>
      <c r="CC72" s="319"/>
      <c r="CD72" s="319"/>
      <c r="CE72" s="319"/>
    </row>
    <row r="73" spans="1:83" x14ac:dyDescent="0.3">
      <c r="A73" s="313" t="s">
        <v>471</v>
      </c>
      <c r="B73" s="304">
        <v>2.3099999999999999E-2</v>
      </c>
      <c r="C73" s="304">
        <v>4.0800000000000003E-2</v>
      </c>
      <c r="D73" s="348">
        <v>3.85E-2</v>
      </c>
      <c r="E73" s="295">
        <v>0</v>
      </c>
      <c r="F73" s="295">
        <v>0</v>
      </c>
      <c r="G73" s="295">
        <v>0</v>
      </c>
      <c r="H73" s="295">
        <v>0</v>
      </c>
      <c r="I73" s="295">
        <v>0</v>
      </c>
      <c r="J73" s="295">
        <v>0</v>
      </c>
      <c r="K73" s="295">
        <v>0</v>
      </c>
      <c r="L73" s="295">
        <v>0</v>
      </c>
      <c r="M73" s="295">
        <v>0</v>
      </c>
      <c r="N73" s="295">
        <v>0</v>
      </c>
      <c r="O73" s="295">
        <v>0</v>
      </c>
      <c r="P73" s="295">
        <v>0</v>
      </c>
      <c r="Q73" s="295">
        <f t="shared" si="11"/>
        <v>0</v>
      </c>
      <c r="R73" s="295">
        <v>0</v>
      </c>
      <c r="S73" s="295">
        <v>0</v>
      </c>
      <c r="T73" s="295">
        <v>0</v>
      </c>
      <c r="U73" s="295">
        <v>0</v>
      </c>
      <c r="V73" s="295">
        <v>0</v>
      </c>
      <c r="W73" s="295">
        <v>731500.00000000012</v>
      </c>
      <c r="X73" s="295">
        <v>1463000.0000000002</v>
      </c>
      <c r="Y73" s="295">
        <v>1463000.0000000002</v>
      </c>
      <c r="Z73" s="295">
        <v>1463000.0000000002</v>
      </c>
      <c r="AA73" s="295">
        <v>1463000.0000000002</v>
      </c>
      <c r="AB73" s="295">
        <v>1463000.0000000002</v>
      </c>
      <c r="AC73" s="295">
        <v>1463000.0000000002</v>
      </c>
      <c r="AD73" s="295">
        <f t="shared" si="12"/>
        <v>9509500.0000000019</v>
      </c>
      <c r="AE73" s="295"/>
      <c r="AF73" s="319">
        <v>0</v>
      </c>
      <c r="AG73" s="319">
        <v>0</v>
      </c>
      <c r="AH73" s="319">
        <v>0</v>
      </c>
      <c r="AI73" s="319">
        <v>0</v>
      </c>
      <c r="AJ73" s="319">
        <v>0</v>
      </c>
      <c r="AK73" s="319">
        <v>0</v>
      </c>
      <c r="AL73" s="319">
        <f t="shared" si="9"/>
        <v>0</v>
      </c>
      <c r="AM73" s="319">
        <f t="shared" si="9"/>
        <v>0</v>
      </c>
      <c r="AN73" s="319">
        <f t="shared" si="9"/>
        <v>0</v>
      </c>
      <c r="AO73" s="319">
        <f t="shared" si="8"/>
        <v>0</v>
      </c>
      <c r="AP73" s="319">
        <f t="shared" si="8"/>
        <v>0</v>
      </c>
      <c r="AQ73" s="319">
        <f t="shared" si="8"/>
        <v>0</v>
      </c>
      <c r="AR73" s="295">
        <f t="shared" si="13"/>
        <v>0</v>
      </c>
      <c r="AS73" s="319">
        <f t="shared" si="7"/>
        <v>0</v>
      </c>
      <c r="AT73" s="319">
        <f t="shared" si="7"/>
        <v>0</v>
      </c>
      <c r="AU73" s="319">
        <f t="shared" si="7"/>
        <v>0</v>
      </c>
      <c r="AV73" s="319">
        <f t="shared" si="7"/>
        <v>0</v>
      </c>
      <c r="AW73" s="319">
        <f t="shared" si="7"/>
        <v>0</v>
      </c>
      <c r="AX73" s="319">
        <f t="shared" si="7"/>
        <v>2346.9</v>
      </c>
      <c r="AY73" s="319">
        <f t="shared" si="10"/>
        <v>4693.79</v>
      </c>
      <c r="AZ73" s="319">
        <f t="shared" si="10"/>
        <v>4693.79</v>
      </c>
      <c r="BA73" s="319">
        <f t="shared" si="10"/>
        <v>4693.79</v>
      </c>
      <c r="BB73" s="319">
        <f t="shared" si="10"/>
        <v>4693.79</v>
      </c>
      <c r="BC73" s="319">
        <f t="shared" si="10"/>
        <v>4693.79</v>
      </c>
      <c r="BD73" s="319">
        <f t="shared" si="10"/>
        <v>4693.79</v>
      </c>
      <c r="BE73" s="295">
        <f t="shared" si="14"/>
        <v>30509.640000000003</v>
      </c>
      <c r="BF73" s="319">
        <f t="shared" si="15"/>
        <v>30509.640000000003</v>
      </c>
      <c r="BG73" s="319"/>
      <c r="BH73" s="319"/>
      <c r="BI73" s="319"/>
      <c r="BJ73" s="319"/>
      <c r="BK73" s="319"/>
      <c r="BL73" s="319"/>
      <c r="BM73" s="319"/>
      <c r="BN73" s="319"/>
      <c r="BO73" s="319"/>
      <c r="BP73" s="319"/>
      <c r="BQ73" s="319"/>
      <c r="BR73" s="319"/>
      <c r="BS73" s="319"/>
      <c r="BT73" s="319"/>
      <c r="BU73" s="319"/>
      <c r="BV73" s="319"/>
      <c r="BW73" s="319"/>
      <c r="BX73" s="319"/>
      <c r="BY73" s="319"/>
      <c r="BZ73" s="319"/>
      <c r="CA73" s="319"/>
      <c r="CB73" s="319"/>
      <c r="CC73" s="319"/>
      <c r="CD73" s="319"/>
      <c r="CE73" s="319"/>
    </row>
    <row r="74" spans="1:83" x14ac:dyDescent="0.3">
      <c r="A74" s="313" t="s">
        <v>472</v>
      </c>
      <c r="B74" s="304">
        <v>3.4499999999999996E-2</v>
      </c>
      <c r="C74" s="304">
        <v>3.8600000000000002E-2</v>
      </c>
      <c r="D74" s="348">
        <v>3.6200000000000003E-2</v>
      </c>
      <c r="E74" s="295">
        <v>118469648.72</v>
      </c>
      <c r="F74" s="295">
        <v>118478765.09999999</v>
      </c>
      <c r="G74" s="295">
        <v>118478765.09999999</v>
      </c>
      <c r="H74" s="295">
        <v>118447520.47</v>
      </c>
      <c r="I74" s="295">
        <v>118416275.83</v>
      </c>
      <c r="J74" s="295">
        <v>118416275.83</v>
      </c>
      <c r="K74" s="295">
        <v>118627539.575</v>
      </c>
      <c r="L74" s="295">
        <v>118826090.81999999</v>
      </c>
      <c r="M74" s="295">
        <v>118735965.30999999</v>
      </c>
      <c r="N74" s="295">
        <v>118446638.83499999</v>
      </c>
      <c r="O74" s="295">
        <v>118228329.86999999</v>
      </c>
      <c r="P74" s="295">
        <v>117969284.36999999</v>
      </c>
      <c r="Q74" s="295">
        <f t="shared" si="11"/>
        <v>1421541099.8299999</v>
      </c>
      <c r="R74" s="295">
        <v>116829466.36999999</v>
      </c>
      <c r="S74" s="295">
        <v>116543247.86999999</v>
      </c>
      <c r="T74" s="295">
        <v>116257453.86999999</v>
      </c>
      <c r="U74" s="295">
        <v>116233568.86999999</v>
      </c>
      <c r="V74" s="295">
        <v>116120855.36999999</v>
      </c>
      <c r="W74" s="295">
        <v>115805835.86999999</v>
      </c>
      <c r="X74" s="295">
        <v>115584421.86999999</v>
      </c>
      <c r="Y74" s="295">
        <v>115325376.36999999</v>
      </c>
      <c r="Z74" s="295">
        <v>114900429.86999999</v>
      </c>
      <c r="AA74" s="295">
        <v>114696332.36999999</v>
      </c>
      <c r="AB74" s="295">
        <v>114439695.36999999</v>
      </c>
      <c r="AC74" s="295">
        <v>114206007.36999999</v>
      </c>
      <c r="AD74" s="295">
        <f t="shared" si="12"/>
        <v>1386942691.4399996</v>
      </c>
      <c r="AE74" s="295"/>
      <c r="AF74" s="319">
        <v>340600.24</v>
      </c>
      <c r="AG74" s="319">
        <v>340626.45</v>
      </c>
      <c r="AH74" s="319">
        <v>340626.45</v>
      </c>
      <c r="AI74" s="319">
        <v>340536.62</v>
      </c>
      <c r="AJ74" s="319">
        <v>340446.79000000004</v>
      </c>
      <c r="AK74" s="319">
        <v>340446.79000000004</v>
      </c>
      <c r="AL74" s="319">
        <f t="shared" si="9"/>
        <v>341054.18</v>
      </c>
      <c r="AM74" s="319">
        <f t="shared" si="9"/>
        <v>341625.01</v>
      </c>
      <c r="AN74" s="319">
        <f t="shared" si="9"/>
        <v>341365.9</v>
      </c>
      <c r="AO74" s="319">
        <f t="shared" si="8"/>
        <v>340534.09</v>
      </c>
      <c r="AP74" s="319">
        <f t="shared" si="8"/>
        <v>339906.45</v>
      </c>
      <c r="AQ74" s="319">
        <f t="shared" si="8"/>
        <v>339161.69</v>
      </c>
      <c r="AR74" s="295">
        <f t="shared" si="13"/>
        <v>4086930.66</v>
      </c>
      <c r="AS74" s="319">
        <f t="shared" si="7"/>
        <v>352435.56</v>
      </c>
      <c r="AT74" s="319">
        <f t="shared" si="7"/>
        <v>351572.13</v>
      </c>
      <c r="AU74" s="319">
        <f t="shared" si="7"/>
        <v>350709.99</v>
      </c>
      <c r="AV74" s="319">
        <f t="shared" si="7"/>
        <v>350637.93</v>
      </c>
      <c r="AW74" s="319">
        <f t="shared" si="7"/>
        <v>350297.91</v>
      </c>
      <c r="AX74" s="319">
        <f t="shared" si="7"/>
        <v>349347.6</v>
      </c>
      <c r="AY74" s="319">
        <f t="shared" si="10"/>
        <v>348679.67</v>
      </c>
      <c r="AZ74" s="319">
        <f t="shared" si="10"/>
        <v>347898.22</v>
      </c>
      <c r="BA74" s="319">
        <f t="shared" si="10"/>
        <v>346616.3</v>
      </c>
      <c r="BB74" s="319">
        <f t="shared" si="10"/>
        <v>346000.6</v>
      </c>
      <c r="BC74" s="319">
        <f t="shared" si="10"/>
        <v>345226.41</v>
      </c>
      <c r="BD74" s="319">
        <f t="shared" si="10"/>
        <v>344521.46</v>
      </c>
      <c r="BE74" s="295">
        <f t="shared" si="14"/>
        <v>4183943.78</v>
      </c>
      <c r="BF74" s="319"/>
      <c r="BG74" s="319"/>
      <c r="BH74" s="319"/>
      <c r="BI74" s="319"/>
      <c r="BJ74" s="319"/>
      <c r="BK74" s="319"/>
      <c r="BL74" s="319"/>
      <c r="BM74" s="319"/>
      <c r="BN74" s="319"/>
      <c r="BO74" s="319"/>
      <c r="BP74" s="319"/>
      <c r="BQ74" s="319"/>
      <c r="BR74" s="319"/>
      <c r="BS74" s="319"/>
      <c r="BT74" s="319"/>
      <c r="BU74" s="319"/>
      <c r="BV74" s="319"/>
      <c r="BW74" s="319"/>
      <c r="BX74" s="319"/>
      <c r="BY74" s="319"/>
      <c r="BZ74" s="319"/>
      <c r="CA74" s="319"/>
      <c r="CB74" s="319"/>
      <c r="CC74" s="319"/>
      <c r="CD74" s="319"/>
      <c r="CE74" s="319"/>
    </row>
    <row r="75" spans="1:83" x14ac:dyDescent="0.3">
      <c r="A75" s="313" t="s">
        <v>473</v>
      </c>
      <c r="B75" s="304">
        <v>3.4499999999999996E-2</v>
      </c>
      <c r="C75" s="304">
        <v>3.8600000000000002E-2</v>
      </c>
      <c r="D75" s="348">
        <v>3.6200000000000003E-2</v>
      </c>
      <c r="E75" s="295">
        <v>0</v>
      </c>
      <c r="F75" s="295">
        <v>0</v>
      </c>
      <c r="G75" s="295">
        <v>0</v>
      </c>
      <c r="H75" s="295">
        <v>0</v>
      </c>
      <c r="I75" s="295">
        <v>0</v>
      </c>
      <c r="J75" s="295">
        <v>0</v>
      </c>
      <c r="K75" s="295">
        <v>0</v>
      </c>
      <c r="L75" s="295">
        <v>0</v>
      </c>
      <c r="M75" s="295">
        <v>0</v>
      </c>
      <c r="N75" s="295">
        <v>0</v>
      </c>
      <c r="O75" s="295">
        <v>0</v>
      </c>
      <c r="P75" s="295">
        <v>0</v>
      </c>
      <c r="Q75" s="295">
        <f t="shared" si="11"/>
        <v>0</v>
      </c>
      <c r="R75" s="295">
        <v>1847520.99</v>
      </c>
      <c r="S75" s="295">
        <v>1847520.99</v>
      </c>
      <c r="T75" s="295">
        <v>1847520.99</v>
      </c>
      <c r="U75" s="295">
        <v>1847520.99</v>
      </c>
      <c r="V75" s="295">
        <v>1847520.99</v>
      </c>
      <c r="W75" s="295">
        <v>1847520.99</v>
      </c>
      <c r="X75" s="295">
        <v>1847520.99</v>
      </c>
      <c r="Y75" s="295">
        <v>1847520.99</v>
      </c>
      <c r="Z75" s="295">
        <v>1847520.99</v>
      </c>
      <c r="AA75" s="295">
        <v>1847520.99</v>
      </c>
      <c r="AB75" s="295">
        <v>1847520.99</v>
      </c>
      <c r="AC75" s="295">
        <v>1847520.99</v>
      </c>
      <c r="AD75" s="295">
        <f t="shared" si="12"/>
        <v>22170251.879999995</v>
      </c>
      <c r="AE75" s="295"/>
      <c r="AF75" s="319">
        <v>0</v>
      </c>
      <c r="AG75" s="319">
        <v>0</v>
      </c>
      <c r="AH75" s="319">
        <v>0</v>
      </c>
      <c r="AI75" s="319">
        <v>0</v>
      </c>
      <c r="AJ75" s="319">
        <v>0</v>
      </c>
      <c r="AK75" s="319">
        <v>0</v>
      </c>
      <c r="AL75" s="319">
        <f t="shared" si="9"/>
        <v>0</v>
      </c>
      <c r="AM75" s="319">
        <f t="shared" si="9"/>
        <v>0</v>
      </c>
      <c r="AN75" s="319">
        <f t="shared" si="9"/>
        <v>0</v>
      </c>
      <c r="AO75" s="319">
        <f t="shared" si="8"/>
        <v>0</v>
      </c>
      <c r="AP75" s="319">
        <f t="shared" si="8"/>
        <v>0</v>
      </c>
      <c r="AQ75" s="319">
        <f t="shared" si="8"/>
        <v>0</v>
      </c>
      <c r="AR75" s="295">
        <f t="shared" si="13"/>
        <v>0</v>
      </c>
      <c r="AS75" s="319">
        <f t="shared" si="7"/>
        <v>5573.35</v>
      </c>
      <c r="AT75" s="319">
        <f t="shared" si="7"/>
        <v>5573.35</v>
      </c>
      <c r="AU75" s="319">
        <f t="shared" si="7"/>
        <v>5573.35</v>
      </c>
      <c r="AV75" s="319">
        <f t="shared" si="7"/>
        <v>5573.35</v>
      </c>
      <c r="AW75" s="319">
        <f t="shared" si="7"/>
        <v>5573.35</v>
      </c>
      <c r="AX75" s="319">
        <f t="shared" si="7"/>
        <v>5573.35</v>
      </c>
      <c r="AY75" s="319">
        <f t="shared" si="10"/>
        <v>5573.35</v>
      </c>
      <c r="AZ75" s="319">
        <f t="shared" si="10"/>
        <v>5573.35</v>
      </c>
      <c r="BA75" s="319">
        <f t="shared" si="10"/>
        <v>5573.35</v>
      </c>
      <c r="BB75" s="319">
        <f t="shared" si="10"/>
        <v>5573.35</v>
      </c>
      <c r="BC75" s="319">
        <f t="shared" si="10"/>
        <v>5573.35</v>
      </c>
      <c r="BD75" s="319">
        <f t="shared" si="10"/>
        <v>5573.35</v>
      </c>
      <c r="BE75" s="295">
        <f t="shared" si="14"/>
        <v>66880.2</v>
      </c>
      <c r="BF75" s="319">
        <f>BE75</f>
        <v>66880.2</v>
      </c>
      <c r="BG75" s="319"/>
      <c r="BH75" s="319"/>
      <c r="BI75" s="319"/>
      <c r="BJ75" s="319"/>
      <c r="BK75" s="319"/>
      <c r="BL75" s="319"/>
      <c r="BM75" s="319"/>
      <c r="BN75" s="319"/>
      <c r="BO75" s="319"/>
      <c r="BP75" s="319"/>
      <c r="BQ75" s="319"/>
      <c r="BR75" s="319"/>
      <c r="BS75" s="319"/>
      <c r="BT75" s="319"/>
      <c r="BU75" s="319"/>
      <c r="BV75" s="319"/>
      <c r="BW75" s="319"/>
      <c r="BX75" s="319"/>
      <c r="BY75" s="319"/>
      <c r="BZ75" s="319"/>
      <c r="CA75" s="319"/>
      <c r="CB75" s="319"/>
      <c r="CC75" s="319"/>
      <c r="CD75" s="319"/>
      <c r="CE75" s="319"/>
    </row>
    <row r="76" spans="1:83" x14ac:dyDescent="0.3">
      <c r="A76" s="313" t="s">
        <v>474</v>
      </c>
      <c r="B76" s="304">
        <v>3.56E-2</v>
      </c>
      <c r="C76" s="304">
        <v>3.4999999999999996E-2</v>
      </c>
      <c r="D76" s="348">
        <v>3.27E-2</v>
      </c>
      <c r="E76" s="295">
        <v>253768413.34999999</v>
      </c>
      <c r="F76" s="295">
        <v>253835164.5</v>
      </c>
      <c r="G76" s="295">
        <v>253845273.81</v>
      </c>
      <c r="H76" s="295">
        <v>253933709.30000001</v>
      </c>
      <c r="I76" s="295">
        <v>254012035.47</v>
      </c>
      <c r="J76" s="295">
        <v>253953086.31</v>
      </c>
      <c r="K76" s="295">
        <v>253894137.15000001</v>
      </c>
      <c r="L76" s="295">
        <v>253942291.41499999</v>
      </c>
      <c r="M76" s="295">
        <v>253990445.68000001</v>
      </c>
      <c r="N76" s="295">
        <v>253990445.68000001</v>
      </c>
      <c r="O76" s="295">
        <v>253990445.68000001</v>
      </c>
      <c r="P76" s="295">
        <v>253990445.68000001</v>
      </c>
      <c r="Q76" s="295">
        <f t="shared" si="11"/>
        <v>3047145894.0249996</v>
      </c>
      <c r="R76" s="295">
        <v>253990445.68000001</v>
      </c>
      <c r="S76" s="295">
        <v>253990445.68000001</v>
      </c>
      <c r="T76" s="295">
        <v>253990445.68000001</v>
      </c>
      <c r="U76" s="295">
        <v>253990445.68000001</v>
      </c>
      <c r="V76" s="295">
        <v>253990445.68000001</v>
      </c>
      <c r="W76" s="295">
        <v>253990445.68000001</v>
      </c>
      <c r="X76" s="295">
        <v>253990445.68000001</v>
      </c>
      <c r="Y76" s="295">
        <v>253990445.68000001</v>
      </c>
      <c r="Z76" s="295">
        <v>253990445.68000001</v>
      </c>
      <c r="AA76" s="295">
        <v>253990445.68000001</v>
      </c>
      <c r="AB76" s="295">
        <v>253990445.68000001</v>
      </c>
      <c r="AC76" s="295">
        <v>253990445.68000001</v>
      </c>
      <c r="AD76" s="295">
        <f t="shared" si="12"/>
        <v>3047885348.1599998</v>
      </c>
      <c r="AE76" s="295"/>
      <c r="AF76" s="319">
        <v>752846.29</v>
      </c>
      <c r="AG76" s="319">
        <v>753044.32</v>
      </c>
      <c r="AH76" s="319">
        <v>753074.31</v>
      </c>
      <c r="AI76" s="319">
        <v>753336.66999999993</v>
      </c>
      <c r="AJ76" s="319">
        <v>753569.04</v>
      </c>
      <c r="AK76" s="319">
        <v>753394.15999999992</v>
      </c>
      <c r="AL76" s="319">
        <f t="shared" si="9"/>
        <v>753219.27</v>
      </c>
      <c r="AM76" s="319">
        <f t="shared" si="9"/>
        <v>753362.13</v>
      </c>
      <c r="AN76" s="319">
        <f t="shared" si="9"/>
        <v>753504.99</v>
      </c>
      <c r="AO76" s="319">
        <f t="shared" si="8"/>
        <v>753504.99</v>
      </c>
      <c r="AP76" s="319">
        <f t="shared" si="8"/>
        <v>753504.99</v>
      </c>
      <c r="AQ76" s="319">
        <f t="shared" si="8"/>
        <v>753504.99</v>
      </c>
      <c r="AR76" s="295">
        <f t="shared" si="13"/>
        <v>9039866.1500000004</v>
      </c>
      <c r="AS76" s="319">
        <f t="shared" si="7"/>
        <v>692123.96</v>
      </c>
      <c r="AT76" s="319">
        <f t="shared" si="7"/>
        <v>692123.96</v>
      </c>
      <c r="AU76" s="319">
        <f t="shared" si="7"/>
        <v>692123.96</v>
      </c>
      <c r="AV76" s="319">
        <f t="shared" si="7"/>
        <v>692123.96</v>
      </c>
      <c r="AW76" s="319">
        <f t="shared" si="7"/>
        <v>692123.96</v>
      </c>
      <c r="AX76" s="319">
        <f t="shared" si="7"/>
        <v>692123.96</v>
      </c>
      <c r="AY76" s="319">
        <f t="shared" si="10"/>
        <v>692123.96</v>
      </c>
      <c r="AZ76" s="319">
        <f t="shared" si="10"/>
        <v>692123.96</v>
      </c>
      <c r="BA76" s="319">
        <f t="shared" si="10"/>
        <v>692123.96</v>
      </c>
      <c r="BB76" s="319">
        <f t="shared" si="10"/>
        <v>692123.96</v>
      </c>
      <c r="BC76" s="319">
        <f t="shared" si="10"/>
        <v>692123.96</v>
      </c>
      <c r="BD76" s="319">
        <f t="shared" si="10"/>
        <v>692123.96</v>
      </c>
      <c r="BE76" s="295">
        <f t="shared" si="14"/>
        <v>8305487.5199999996</v>
      </c>
      <c r="BF76" s="319"/>
      <c r="BG76" s="319"/>
      <c r="BH76" s="319"/>
      <c r="BI76" s="319"/>
      <c r="BJ76" s="319"/>
      <c r="BK76" s="319"/>
      <c r="BL76" s="319"/>
      <c r="BM76" s="319"/>
      <c r="BN76" s="319"/>
      <c r="BO76" s="319"/>
      <c r="BP76" s="319"/>
      <c r="BQ76" s="319"/>
      <c r="BR76" s="319"/>
      <c r="BS76" s="319"/>
      <c r="BT76" s="319"/>
      <c r="BU76" s="319"/>
      <c r="BV76" s="319"/>
      <c r="BW76" s="319"/>
      <c r="BX76" s="319"/>
      <c r="BY76" s="319"/>
      <c r="BZ76" s="319"/>
      <c r="CA76" s="319"/>
      <c r="CB76" s="319"/>
      <c r="CC76" s="319"/>
      <c r="CD76" s="319"/>
      <c r="CE76" s="319"/>
    </row>
    <row r="77" spans="1:83" x14ac:dyDescent="0.3">
      <c r="A77" s="313" t="s">
        <v>475</v>
      </c>
      <c r="B77" s="304">
        <v>3.56E-2</v>
      </c>
      <c r="C77" s="304">
        <v>3.4999999999999996E-2</v>
      </c>
      <c r="D77" s="348">
        <v>3.27E-2</v>
      </c>
      <c r="E77" s="295">
        <v>0</v>
      </c>
      <c r="F77" s="295">
        <v>0</v>
      </c>
      <c r="G77" s="295">
        <v>0</v>
      </c>
      <c r="H77" s="295">
        <v>0</v>
      </c>
      <c r="I77" s="295">
        <v>0</v>
      </c>
      <c r="J77" s="295">
        <v>0</v>
      </c>
      <c r="K77" s="295">
        <v>0</v>
      </c>
      <c r="L77" s="295">
        <v>0</v>
      </c>
      <c r="M77" s="295">
        <v>0</v>
      </c>
      <c r="N77" s="295">
        <v>0</v>
      </c>
      <c r="O77" s="295">
        <v>0</v>
      </c>
      <c r="P77" s="295">
        <v>0</v>
      </c>
      <c r="Q77" s="295">
        <f t="shared" si="11"/>
        <v>0</v>
      </c>
      <c r="R77" s="295">
        <v>2112770.9900000002</v>
      </c>
      <c r="S77" s="295">
        <v>2112770.9900000002</v>
      </c>
      <c r="T77" s="295">
        <v>2112770.9900000002</v>
      </c>
      <c r="U77" s="295">
        <v>2112770.9900000002</v>
      </c>
      <c r="V77" s="295">
        <v>2112770.9900000002</v>
      </c>
      <c r="W77" s="295">
        <v>2112770.9900000002</v>
      </c>
      <c r="X77" s="295">
        <v>2112770.9900000002</v>
      </c>
      <c r="Y77" s="295">
        <v>2112770.9900000002</v>
      </c>
      <c r="Z77" s="295">
        <v>2112770.9900000002</v>
      </c>
      <c r="AA77" s="295">
        <v>2112770.9900000002</v>
      </c>
      <c r="AB77" s="295">
        <v>2112770.9900000002</v>
      </c>
      <c r="AC77" s="295">
        <v>2112770.9900000002</v>
      </c>
      <c r="AD77" s="295">
        <f t="shared" si="12"/>
        <v>25353251.88000001</v>
      </c>
      <c r="AE77" s="295"/>
      <c r="AF77" s="319">
        <v>0</v>
      </c>
      <c r="AG77" s="319">
        <v>0</v>
      </c>
      <c r="AH77" s="319">
        <v>0</v>
      </c>
      <c r="AI77" s="319">
        <v>0</v>
      </c>
      <c r="AJ77" s="319">
        <v>0</v>
      </c>
      <c r="AK77" s="319">
        <v>0</v>
      </c>
      <c r="AL77" s="319">
        <f t="shared" si="9"/>
        <v>0</v>
      </c>
      <c r="AM77" s="319">
        <f t="shared" si="9"/>
        <v>0</v>
      </c>
      <c r="AN77" s="319">
        <f t="shared" si="9"/>
        <v>0</v>
      </c>
      <c r="AO77" s="319">
        <f t="shared" si="8"/>
        <v>0</v>
      </c>
      <c r="AP77" s="319">
        <f t="shared" si="8"/>
        <v>0</v>
      </c>
      <c r="AQ77" s="319">
        <f t="shared" si="8"/>
        <v>0</v>
      </c>
      <c r="AR77" s="295">
        <f t="shared" si="13"/>
        <v>0</v>
      </c>
      <c r="AS77" s="319">
        <f t="shared" si="7"/>
        <v>5757.3</v>
      </c>
      <c r="AT77" s="319">
        <f t="shared" si="7"/>
        <v>5757.3</v>
      </c>
      <c r="AU77" s="319">
        <f t="shared" si="7"/>
        <v>5757.3</v>
      </c>
      <c r="AV77" s="319">
        <f t="shared" si="7"/>
        <v>5757.3</v>
      </c>
      <c r="AW77" s="319">
        <f t="shared" si="7"/>
        <v>5757.3</v>
      </c>
      <c r="AX77" s="319">
        <f t="shared" si="7"/>
        <v>5757.3</v>
      </c>
      <c r="AY77" s="319">
        <f t="shared" si="10"/>
        <v>5757.3</v>
      </c>
      <c r="AZ77" s="319">
        <f t="shared" si="10"/>
        <v>5757.3</v>
      </c>
      <c r="BA77" s="319">
        <f t="shared" si="10"/>
        <v>5757.3</v>
      </c>
      <c r="BB77" s="319">
        <f t="shared" si="10"/>
        <v>5757.3</v>
      </c>
      <c r="BC77" s="319">
        <f t="shared" si="10"/>
        <v>5757.3</v>
      </c>
      <c r="BD77" s="319">
        <f t="shared" si="10"/>
        <v>5757.3</v>
      </c>
      <c r="BE77" s="295">
        <f t="shared" si="14"/>
        <v>69087.60000000002</v>
      </c>
      <c r="BF77" s="319">
        <f>BE77</f>
        <v>69087.60000000002</v>
      </c>
      <c r="BG77" s="319"/>
      <c r="BH77" s="319"/>
      <c r="BI77" s="319"/>
      <c r="BJ77" s="319"/>
      <c r="BK77" s="319"/>
      <c r="BL77" s="319"/>
      <c r="BM77" s="319"/>
      <c r="BN77" s="319"/>
      <c r="BO77" s="319"/>
      <c r="BP77" s="319"/>
      <c r="BQ77" s="319"/>
      <c r="BR77" s="319"/>
      <c r="BS77" s="319"/>
      <c r="BT77" s="319"/>
      <c r="BU77" s="319"/>
      <c r="BV77" s="319"/>
      <c r="BW77" s="319"/>
      <c r="BX77" s="319"/>
      <c r="BY77" s="319"/>
      <c r="BZ77" s="319"/>
      <c r="CA77" s="319"/>
      <c r="CB77" s="319"/>
      <c r="CC77" s="319"/>
      <c r="CD77" s="319"/>
      <c r="CE77" s="319"/>
    </row>
    <row r="78" spans="1:83" x14ac:dyDescent="0.3">
      <c r="A78" s="313" t="s">
        <v>476</v>
      </c>
      <c r="B78" s="304">
        <v>0</v>
      </c>
      <c r="C78" s="304">
        <v>0</v>
      </c>
      <c r="D78" s="304">
        <v>0</v>
      </c>
      <c r="E78" s="295">
        <v>152243.76</v>
      </c>
      <c r="F78" s="295">
        <v>152243.76</v>
      </c>
      <c r="G78" s="295">
        <v>152243.76</v>
      </c>
      <c r="H78" s="295">
        <v>152243.76</v>
      </c>
      <c r="I78" s="295">
        <v>152243.76</v>
      </c>
      <c r="J78" s="295">
        <v>152243.76</v>
      </c>
      <c r="K78" s="295">
        <v>152243.76</v>
      </c>
      <c r="L78" s="295">
        <v>152243.76</v>
      </c>
      <c r="M78" s="295">
        <v>152243.76</v>
      </c>
      <c r="N78" s="295">
        <v>152243.76</v>
      </c>
      <c r="O78" s="295">
        <v>152243.76</v>
      </c>
      <c r="P78" s="295">
        <v>152243.76</v>
      </c>
      <c r="Q78" s="295">
        <f t="shared" si="11"/>
        <v>1826925.12</v>
      </c>
      <c r="R78" s="295">
        <v>152243.76</v>
      </c>
      <c r="S78" s="295">
        <v>152243.76</v>
      </c>
      <c r="T78" s="295">
        <v>152243.76</v>
      </c>
      <c r="U78" s="295">
        <v>152243.76</v>
      </c>
      <c r="V78" s="295">
        <v>152243.76</v>
      </c>
      <c r="W78" s="295">
        <v>152243.76</v>
      </c>
      <c r="X78" s="295">
        <v>152243.76</v>
      </c>
      <c r="Y78" s="295">
        <v>152243.76</v>
      </c>
      <c r="Z78" s="295">
        <v>152243.76</v>
      </c>
      <c r="AA78" s="295">
        <v>152243.76</v>
      </c>
      <c r="AB78" s="295">
        <v>152243.76</v>
      </c>
      <c r="AC78" s="295">
        <v>152243.76</v>
      </c>
      <c r="AD78" s="295">
        <f t="shared" si="12"/>
        <v>1826925.12</v>
      </c>
      <c r="AE78" s="295"/>
      <c r="AF78" s="319">
        <v>0</v>
      </c>
      <c r="AG78" s="319">
        <v>0</v>
      </c>
      <c r="AH78" s="319">
        <v>0</v>
      </c>
      <c r="AI78" s="319">
        <v>0</v>
      </c>
      <c r="AJ78" s="319">
        <v>0</v>
      </c>
      <c r="AK78" s="319">
        <v>0</v>
      </c>
      <c r="AL78" s="319">
        <f t="shared" si="9"/>
        <v>0</v>
      </c>
      <c r="AM78" s="319">
        <f t="shared" si="9"/>
        <v>0</v>
      </c>
      <c r="AN78" s="319">
        <f t="shared" si="9"/>
        <v>0</v>
      </c>
      <c r="AO78" s="319">
        <f t="shared" si="8"/>
        <v>0</v>
      </c>
      <c r="AP78" s="319">
        <f t="shared" si="8"/>
        <v>0</v>
      </c>
      <c r="AQ78" s="319">
        <f t="shared" si="8"/>
        <v>0</v>
      </c>
      <c r="AR78" s="295">
        <f t="shared" si="13"/>
        <v>0</v>
      </c>
      <c r="AS78" s="319">
        <f t="shared" si="7"/>
        <v>0</v>
      </c>
      <c r="AT78" s="319">
        <f t="shared" si="7"/>
        <v>0</v>
      </c>
      <c r="AU78" s="319">
        <f t="shared" si="7"/>
        <v>0</v>
      </c>
      <c r="AV78" s="319">
        <f t="shared" si="7"/>
        <v>0</v>
      </c>
      <c r="AW78" s="319">
        <f t="shared" si="7"/>
        <v>0</v>
      </c>
      <c r="AX78" s="319">
        <f t="shared" si="7"/>
        <v>0</v>
      </c>
      <c r="AY78" s="319">
        <f t="shared" si="10"/>
        <v>0</v>
      </c>
      <c r="AZ78" s="319">
        <f t="shared" si="10"/>
        <v>0</v>
      </c>
      <c r="BA78" s="319">
        <f t="shared" si="10"/>
        <v>0</v>
      </c>
      <c r="BB78" s="319">
        <f t="shared" si="10"/>
        <v>0</v>
      </c>
      <c r="BC78" s="319">
        <f t="shared" si="10"/>
        <v>0</v>
      </c>
      <c r="BD78" s="319">
        <f t="shared" si="10"/>
        <v>0</v>
      </c>
      <c r="BE78" s="295">
        <f t="shared" si="14"/>
        <v>0</v>
      </c>
      <c r="BF78" s="319"/>
      <c r="BG78" s="319"/>
      <c r="BH78" s="319"/>
      <c r="BI78" s="319"/>
      <c r="BJ78" s="319"/>
      <c r="BK78" s="319"/>
      <c r="BL78" s="319"/>
      <c r="BM78" s="319"/>
      <c r="BN78" s="319"/>
      <c r="BO78" s="319"/>
      <c r="BP78" s="319"/>
      <c r="BQ78" s="319"/>
      <c r="BR78" s="319"/>
      <c r="BS78" s="319"/>
      <c r="BT78" s="319"/>
      <c r="BU78" s="319"/>
      <c r="BV78" s="319"/>
      <c r="BW78" s="319"/>
      <c r="BX78" s="319"/>
      <c r="BY78" s="319"/>
      <c r="BZ78" s="319"/>
      <c r="CA78" s="319"/>
      <c r="CB78" s="319"/>
      <c r="CC78" s="319"/>
      <c r="CD78" s="319"/>
      <c r="CE78" s="319"/>
    </row>
    <row r="79" spans="1:83" x14ac:dyDescent="0.3">
      <c r="A79" s="313" t="s">
        <v>477</v>
      </c>
      <c r="B79" s="304">
        <v>0</v>
      </c>
      <c r="C79" s="304">
        <v>0</v>
      </c>
      <c r="D79" s="304">
        <v>0</v>
      </c>
      <c r="E79" s="295">
        <v>0</v>
      </c>
      <c r="F79" s="295">
        <v>0</v>
      </c>
      <c r="G79" s="295">
        <v>0</v>
      </c>
      <c r="H79" s="295">
        <v>0</v>
      </c>
      <c r="I79" s="295">
        <v>0</v>
      </c>
      <c r="J79" s="295">
        <v>0</v>
      </c>
      <c r="K79" s="295">
        <v>0</v>
      </c>
      <c r="L79" s="295">
        <v>0</v>
      </c>
      <c r="M79" s="295">
        <v>0</v>
      </c>
      <c r="N79" s="295">
        <v>0</v>
      </c>
      <c r="O79" s="295">
        <v>0</v>
      </c>
      <c r="P79" s="295">
        <v>0</v>
      </c>
      <c r="Q79" s="295">
        <f t="shared" si="11"/>
        <v>0</v>
      </c>
      <c r="R79" s="295">
        <v>1831840.98</v>
      </c>
      <c r="S79" s="295">
        <v>1831840.98</v>
      </c>
      <c r="T79" s="295">
        <v>1831840.98</v>
      </c>
      <c r="U79" s="295">
        <v>1831840.98</v>
      </c>
      <c r="V79" s="295">
        <v>1831840.98</v>
      </c>
      <c r="W79" s="295">
        <v>1831840.98</v>
      </c>
      <c r="X79" s="295">
        <v>1831840.98</v>
      </c>
      <c r="Y79" s="295">
        <v>1831840.98</v>
      </c>
      <c r="Z79" s="295">
        <v>1831840.98</v>
      </c>
      <c r="AA79" s="295">
        <v>1831840.98</v>
      </c>
      <c r="AB79" s="295">
        <v>1831840.98</v>
      </c>
      <c r="AC79" s="295">
        <v>1831840.98</v>
      </c>
      <c r="AD79" s="295">
        <f t="shared" si="12"/>
        <v>21982091.760000002</v>
      </c>
      <c r="AE79" s="295"/>
      <c r="AF79" s="319">
        <v>0</v>
      </c>
      <c r="AG79" s="319">
        <v>0</v>
      </c>
      <c r="AH79" s="319">
        <v>0</v>
      </c>
      <c r="AI79" s="319">
        <v>0</v>
      </c>
      <c r="AJ79" s="319">
        <v>0</v>
      </c>
      <c r="AK79" s="319">
        <v>0</v>
      </c>
      <c r="AL79" s="319">
        <f t="shared" si="9"/>
        <v>0</v>
      </c>
      <c r="AM79" s="319">
        <f t="shared" si="9"/>
        <v>0</v>
      </c>
      <c r="AN79" s="319">
        <f t="shared" si="9"/>
        <v>0</v>
      </c>
      <c r="AO79" s="319">
        <f t="shared" si="8"/>
        <v>0</v>
      </c>
      <c r="AP79" s="319">
        <f t="shared" si="8"/>
        <v>0</v>
      </c>
      <c r="AQ79" s="319">
        <f t="shared" si="8"/>
        <v>0</v>
      </c>
      <c r="AR79" s="295">
        <f t="shared" si="13"/>
        <v>0</v>
      </c>
      <c r="AS79" s="319">
        <f t="shared" si="7"/>
        <v>0</v>
      </c>
      <c r="AT79" s="319">
        <f t="shared" si="7"/>
        <v>0</v>
      </c>
      <c r="AU79" s="319">
        <f t="shared" si="7"/>
        <v>0</v>
      </c>
      <c r="AV79" s="319">
        <f t="shared" si="7"/>
        <v>0</v>
      </c>
      <c r="AW79" s="319">
        <f t="shared" si="7"/>
        <v>0</v>
      </c>
      <c r="AX79" s="319">
        <f t="shared" si="7"/>
        <v>0</v>
      </c>
      <c r="AY79" s="319">
        <f t="shared" si="10"/>
        <v>0</v>
      </c>
      <c r="AZ79" s="319">
        <f t="shared" si="10"/>
        <v>0</v>
      </c>
      <c r="BA79" s="319">
        <f t="shared" si="10"/>
        <v>0</v>
      </c>
      <c r="BB79" s="319">
        <f t="shared" si="10"/>
        <v>0</v>
      </c>
      <c r="BC79" s="319">
        <f t="shared" si="10"/>
        <v>0</v>
      </c>
      <c r="BD79" s="319">
        <f t="shared" si="10"/>
        <v>0</v>
      </c>
      <c r="BE79" s="295">
        <f t="shared" si="14"/>
        <v>0</v>
      </c>
      <c r="BF79" s="319"/>
      <c r="BG79" s="319"/>
      <c r="BH79" s="319"/>
      <c r="BI79" s="319"/>
      <c r="BJ79" s="319"/>
      <c r="BK79" s="319"/>
      <c r="BL79" s="319"/>
      <c r="BM79" s="319"/>
      <c r="BN79" s="319"/>
      <c r="BO79" s="319"/>
      <c r="BP79" s="319"/>
      <c r="BQ79" s="319"/>
      <c r="BR79" s="319"/>
      <c r="BS79" s="319"/>
      <c r="BT79" s="319"/>
      <c r="BU79" s="319"/>
      <c r="BV79" s="319"/>
      <c r="BW79" s="319"/>
      <c r="BX79" s="319"/>
      <c r="BY79" s="319"/>
      <c r="BZ79" s="319"/>
      <c r="CA79" s="319"/>
      <c r="CB79" s="319"/>
      <c r="CC79" s="319"/>
      <c r="CD79" s="319"/>
      <c r="CE79" s="319"/>
    </row>
    <row r="80" spans="1:83" x14ac:dyDescent="0.3">
      <c r="A80" s="313" t="s">
        <v>478</v>
      </c>
      <c r="B80" s="304">
        <v>5.5400000000000005E-2</v>
      </c>
      <c r="C80" s="304">
        <v>0</v>
      </c>
      <c r="D80" s="304">
        <v>0</v>
      </c>
      <c r="E80" s="295">
        <v>1873141.88</v>
      </c>
      <c r="F80" s="295">
        <v>1873141.88</v>
      </c>
      <c r="G80" s="295">
        <v>1873141.88</v>
      </c>
      <c r="H80" s="295">
        <v>1873141.88</v>
      </c>
      <c r="I80" s="295">
        <v>1873141.88</v>
      </c>
      <c r="J80" s="295">
        <v>1873141.88</v>
      </c>
      <c r="K80" s="295">
        <v>1873141.88</v>
      </c>
      <c r="L80" s="295">
        <v>1873141.88</v>
      </c>
      <c r="M80" s="295">
        <v>1873141.88</v>
      </c>
      <c r="N80" s="295">
        <v>1873141.88</v>
      </c>
      <c r="O80" s="295">
        <v>1873141.88</v>
      </c>
      <c r="P80" s="295">
        <v>1873141.88</v>
      </c>
      <c r="Q80" s="295">
        <f t="shared" si="11"/>
        <v>22477702.559999991</v>
      </c>
      <c r="R80" s="295">
        <f>1873141.88-R79</f>
        <v>41300.899999999907</v>
      </c>
      <c r="S80" s="295">
        <v>41300.899999999907</v>
      </c>
      <c r="T80" s="295">
        <v>41300.899999999907</v>
      </c>
      <c r="U80" s="295">
        <v>41300.899999999907</v>
      </c>
      <c r="V80" s="295">
        <v>41300.899999999907</v>
      </c>
      <c r="W80" s="295">
        <v>41300.899999999907</v>
      </c>
      <c r="X80" s="295">
        <v>41300.899999999907</v>
      </c>
      <c r="Y80" s="295">
        <v>41300.899999999907</v>
      </c>
      <c r="Z80" s="295">
        <v>41300.899999999907</v>
      </c>
      <c r="AA80" s="295">
        <v>41300.899999999907</v>
      </c>
      <c r="AB80" s="295">
        <v>41300.899999999907</v>
      </c>
      <c r="AC80" s="295">
        <v>41300.899999999907</v>
      </c>
      <c r="AD80" s="295">
        <f t="shared" si="12"/>
        <v>495610.79999999888</v>
      </c>
      <c r="AE80" s="295"/>
      <c r="AF80" s="319">
        <v>8647.6799999999985</v>
      </c>
      <c r="AG80" s="319">
        <v>8647.6799999999985</v>
      </c>
      <c r="AH80" s="319">
        <v>8647.6799999999985</v>
      </c>
      <c r="AI80" s="319">
        <v>8647.6799999999985</v>
      </c>
      <c r="AJ80" s="319">
        <v>8647.6799999999985</v>
      </c>
      <c r="AK80" s="319">
        <v>8647.6799999999985</v>
      </c>
      <c r="AL80" s="319">
        <f t="shared" si="9"/>
        <v>8647.67</v>
      </c>
      <c r="AM80" s="319">
        <f t="shared" si="9"/>
        <v>8647.67</v>
      </c>
      <c r="AN80" s="319">
        <f t="shared" si="9"/>
        <v>8647.67</v>
      </c>
      <c r="AO80" s="319">
        <f t="shared" si="8"/>
        <v>8647.67</v>
      </c>
      <c r="AP80" s="319">
        <f t="shared" si="8"/>
        <v>8647.67</v>
      </c>
      <c r="AQ80" s="319">
        <f t="shared" si="8"/>
        <v>8647.67</v>
      </c>
      <c r="AR80" s="295">
        <f t="shared" si="13"/>
        <v>103772.09999999999</v>
      </c>
      <c r="AS80" s="319">
        <f t="shared" si="7"/>
        <v>0</v>
      </c>
      <c r="AT80" s="319">
        <f t="shared" si="7"/>
        <v>0</v>
      </c>
      <c r="AU80" s="319">
        <f t="shared" si="7"/>
        <v>0</v>
      </c>
      <c r="AV80" s="319">
        <f t="shared" si="7"/>
        <v>0</v>
      </c>
      <c r="AW80" s="319">
        <f t="shared" si="7"/>
        <v>0</v>
      </c>
      <c r="AX80" s="319">
        <f t="shared" si="7"/>
        <v>0</v>
      </c>
      <c r="AY80" s="319">
        <f t="shared" si="10"/>
        <v>0</v>
      </c>
      <c r="AZ80" s="319">
        <f t="shared" si="10"/>
        <v>0</v>
      </c>
      <c r="BA80" s="319">
        <f t="shared" si="10"/>
        <v>0</v>
      </c>
      <c r="BB80" s="319">
        <f t="shared" si="10"/>
        <v>0</v>
      </c>
      <c r="BC80" s="319">
        <f t="shared" si="10"/>
        <v>0</v>
      </c>
      <c r="BD80" s="319">
        <f t="shared" si="10"/>
        <v>0</v>
      </c>
      <c r="BE80" s="295">
        <f t="shared" si="14"/>
        <v>0</v>
      </c>
      <c r="BF80" s="319"/>
      <c r="BG80" s="319"/>
      <c r="BH80" s="319"/>
      <c r="BI80" s="319"/>
      <c r="BJ80" s="319"/>
      <c r="BK80" s="319"/>
      <c r="BL80" s="319"/>
      <c r="BM80" s="319"/>
      <c r="BN80" s="319"/>
      <c r="BO80" s="319"/>
      <c r="BP80" s="319"/>
      <c r="BQ80" s="319"/>
      <c r="BR80" s="319"/>
      <c r="BS80" s="319"/>
      <c r="BT80" s="319"/>
      <c r="BU80" s="319"/>
      <c r="BV80" s="319"/>
      <c r="BW80" s="319"/>
      <c r="BX80" s="319"/>
      <c r="BY80" s="319"/>
      <c r="BZ80" s="319"/>
      <c r="CA80" s="319"/>
      <c r="CB80" s="319"/>
      <c r="CC80" s="319"/>
      <c r="CD80" s="319"/>
      <c r="CE80" s="319"/>
    </row>
    <row r="81" spans="1:83" x14ac:dyDescent="0.3">
      <c r="A81" s="313" t="s">
        <v>479</v>
      </c>
      <c r="B81" s="304">
        <v>5.5400000000000005E-2</v>
      </c>
      <c r="C81" s="304">
        <v>0</v>
      </c>
      <c r="D81" s="304">
        <v>0</v>
      </c>
      <c r="E81" s="295">
        <v>599315.53</v>
      </c>
      <c r="F81" s="295">
        <v>438247.53</v>
      </c>
      <c r="G81" s="295">
        <v>277179.53000000003</v>
      </c>
      <c r="H81" s="295">
        <v>277179.53000000003</v>
      </c>
      <c r="I81" s="295">
        <v>277179.53000000003</v>
      </c>
      <c r="J81" s="295">
        <v>277179.53000000003</v>
      </c>
      <c r="K81" s="295">
        <v>277179.53000000003</v>
      </c>
      <c r="L81" s="295">
        <v>277179.53000000003</v>
      </c>
      <c r="M81" s="295">
        <v>277179.53000000003</v>
      </c>
      <c r="N81" s="295">
        <v>277179.53000000003</v>
      </c>
      <c r="O81" s="295">
        <v>277179.53000000003</v>
      </c>
      <c r="P81" s="295">
        <v>277179.53000000003</v>
      </c>
      <c r="Q81" s="295">
        <f t="shared" si="11"/>
        <v>3809358.3600000013</v>
      </c>
      <c r="R81" s="295">
        <v>277179.53000000003</v>
      </c>
      <c r="S81" s="295">
        <v>277179.53000000003</v>
      </c>
      <c r="T81" s="295">
        <v>277179.53000000003</v>
      </c>
      <c r="U81" s="295">
        <v>277179.53000000003</v>
      </c>
      <c r="V81" s="295">
        <v>277179.53000000003</v>
      </c>
      <c r="W81" s="295">
        <v>277179.53000000003</v>
      </c>
      <c r="X81" s="295">
        <v>277179.53000000003</v>
      </c>
      <c r="Y81" s="295">
        <v>277179.53000000003</v>
      </c>
      <c r="Z81" s="295">
        <v>277179.53000000003</v>
      </c>
      <c r="AA81" s="295">
        <v>277179.53000000003</v>
      </c>
      <c r="AB81" s="295">
        <v>277179.53000000003</v>
      </c>
      <c r="AC81" s="295">
        <v>277179.53000000003</v>
      </c>
      <c r="AD81" s="295">
        <f t="shared" si="12"/>
        <v>3326154.3600000013</v>
      </c>
      <c r="AE81" s="295"/>
      <c r="AF81" s="319">
        <v>2766.83</v>
      </c>
      <c r="AG81" s="319">
        <v>2023.25</v>
      </c>
      <c r="AH81" s="319">
        <v>1279.6499999999999</v>
      </c>
      <c r="AI81" s="319">
        <v>1279.6499999999999</v>
      </c>
      <c r="AJ81" s="319">
        <v>1279.6499999999999</v>
      </c>
      <c r="AK81" s="319">
        <v>1279.6499999999999</v>
      </c>
      <c r="AL81" s="319">
        <f t="shared" si="9"/>
        <v>1279.6500000000001</v>
      </c>
      <c r="AM81" s="319">
        <f t="shared" si="9"/>
        <v>1279.6500000000001</v>
      </c>
      <c r="AN81" s="319">
        <f t="shared" si="9"/>
        <v>1279.6500000000001</v>
      </c>
      <c r="AO81" s="319">
        <f t="shared" si="8"/>
        <v>1279.6500000000001</v>
      </c>
      <c r="AP81" s="319">
        <f t="shared" si="8"/>
        <v>1279.6500000000001</v>
      </c>
      <c r="AQ81" s="319">
        <f t="shared" si="8"/>
        <v>1279.6500000000001</v>
      </c>
      <c r="AR81" s="295">
        <f t="shared" si="13"/>
        <v>17586.579999999998</v>
      </c>
      <c r="AS81" s="319">
        <f t="shared" si="7"/>
        <v>0</v>
      </c>
      <c r="AT81" s="319">
        <f t="shared" si="7"/>
        <v>0</v>
      </c>
      <c r="AU81" s="319">
        <f t="shared" si="7"/>
        <v>0</v>
      </c>
      <c r="AV81" s="319">
        <f t="shared" si="7"/>
        <v>0</v>
      </c>
      <c r="AW81" s="319">
        <f t="shared" si="7"/>
        <v>0</v>
      </c>
      <c r="AX81" s="319">
        <f t="shared" si="7"/>
        <v>0</v>
      </c>
      <c r="AY81" s="319">
        <f t="shared" si="10"/>
        <v>0</v>
      </c>
      <c r="AZ81" s="319">
        <f t="shared" si="10"/>
        <v>0</v>
      </c>
      <c r="BA81" s="319">
        <f t="shared" si="10"/>
        <v>0</v>
      </c>
      <c r="BB81" s="319">
        <f t="shared" si="10"/>
        <v>0</v>
      </c>
      <c r="BC81" s="319">
        <f t="shared" si="10"/>
        <v>0</v>
      </c>
      <c r="BD81" s="319">
        <f t="shared" si="10"/>
        <v>0</v>
      </c>
      <c r="BE81" s="295">
        <f t="shared" si="14"/>
        <v>0</v>
      </c>
      <c r="BF81" s="319"/>
      <c r="BG81" s="319"/>
      <c r="BH81" s="319"/>
      <c r="BI81" s="319"/>
      <c r="BJ81" s="319"/>
      <c r="BK81" s="319"/>
      <c r="BL81" s="319"/>
      <c r="BM81" s="319"/>
      <c r="BN81" s="319"/>
      <c r="BO81" s="319"/>
      <c r="BP81" s="319"/>
      <c r="BQ81" s="319"/>
      <c r="BR81" s="319"/>
      <c r="BS81" s="319"/>
      <c r="BT81" s="319"/>
      <c r="BU81" s="319"/>
      <c r="BV81" s="319"/>
      <c r="BW81" s="319"/>
      <c r="BX81" s="319"/>
      <c r="BY81" s="319"/>
      <c r="BZ81" s="319"/>
      <c r="CA81" s="319"/>
      <c r="CB81" s="319"/>
      <c r="CC81" s="319"/>
      <c r="CD81" s="319"/>
      <c r="CE81" s="319"/>
    </row>
    <row r="82" spans="1:83" x14ac:dyDescent="0.3">
      <c r="A82" s="313" t="s">
        <v>480</v>
      </c>
      <c r="B82" s="304">
        <v>0</v>
      </c>
      <c r="C82" s="304">
        <v>0</v>
      </c>
      <c r="D82" s="304">
        <v>0</v>
      </c>
      <c r="E82" s="295">
        <v>0</v>
      </c>
      <c r="F82" s="295">
        <v>0</v>
      </c>
      <c r="G82" s="295">
        <v>0</v>
      </c>
      <c r="H82" s="295">
        <v>0</v>
      </c>
      <c r="I82" s="295">
        <v>0</v>
      </c>
      <c r="J82" s="295">
        <v>0</v>
      </c>
      <c r="K82" s="295">
        <v>0</v>
      </c>
      <c r="L82" s="295">
        <v>0</v>
      </c>
      <c r="M82" s="295">
        <v>0</v>
      </c>
      <c r="N82" s="295">
        <v>0</v>
      </c>
      <c r="O82" s="295">
        <v>0</v>
      </c>
      <c r="P82" s="295">
        <v>0</v>
      </c>
      <c r="Q82" s="295">
        <f t="shared" si="11"/>
        <v>0</v>
      </c>
      <c r="R82" s="295">
        <v>91265.89</v>
      </c>
      <c r="S82" s="295">
        <v>91265.89</v>
      </c>
      <c r="T82" s="295">
        <v>91265.89</v>
      </c>
      <c r="U82" s="295">
        <v>91265.89</v>
      </c>
      <c r="V82" s="295">
        <v>91265.89</v>
      </c>
      <c r="W82" s="295">
        <v>91265.89</v>
      </c>
      <c r="X82" s="295">
        <v>91265.89</v>
      </c>
      <c r="Y82" s="295">
        <v>91265.89</v>
      </c>
      <c r="Z82" s="295">
        <v>91265.89</v>
      </c>
      <c r="AA82" s="295">
        <v>91265.89</v>
      </c>
      <c r="AB82" s="295">
        <v>91265.89</v>
      </c>
      <c r="AC82" s="295">
        <v>91265.89</v>
      </c>
      <c r="AD82" s="295">
        <f t="shared" si="12"/>
        <v>1095190.68</v>
      </c>
      <c r="AE82" s="295"/>
      <c r="AF82" s="319">
        <v>0</v>
      </c>
      <c r="AG82" s="319">
        <v>0</v>
      </c>
      <c r="AH82" s="319">
        <v>0</v>
      </c>
      <c r="AI82" s="319">
        <v>0</v>
      </c>
      <c r="AJ82" s="319">
        <v>0</v>
      </c>
      <c r="AK82" s="319">
        <v>0</v>
      </c>
      <c r="AL82" s="319">
        <f t="shared" si="9"/>
        <v>0</v>
      </c>
      <c r="AM82" s="319">
        <f t="shared" si="9"/>
        <v>0</v>
      </c>
      <c r="AN82" s="319">
        <f t="shared" si="9"/>
        <v>0</v>
      </c>
      <c r="AO82" s="319">
        <f t="shared" si="8"/>
        <v>0</v>
      </c>
      <c r="AP82" s="319">
        <f t="shared" si="8"/>
        <v>0</v>
      </c>
      <c r="AQ82" s="319">
        <f t="shared" si="8"/>
        <v>0</v>
      </c>
      <c r="AR82" s="295">
        <f t="shared" si="13"/>
        <v>0</v>
      </c>
      <c r="AS82" s="319">
        <f t="shared" si="7"/>
        <v>0</v>
      </c>
      <c r="AT82" s="319">
        <f t="shared" si="7"/>
        <v>0</v>
      </c>
      <c r="AU82" s="319">
        <f t="shared" si="7"/>
        <v>0</v>
      </c>
      <c r="AV82" s="319">
        <f t="shared" si="7"/>
        <v>0</v>
      </c>
      <c r="AW82" s="319">
        <f t="shared" si="7"/>
        <v>0</v>
      </c>
      <c r="AX82" s="319">
        <f t="shared" si="7"/>
        <v>0</v>
      </c>
      <c r="AY82" s="319">
        <f t="shared" si="10"/>
        <v>0</v>
      </c>
      <c r="AZ82" s="319">
        <f t="shared" si="10"/>
        <v>0</v>
      </c>
      <c r="BA82" s="319">
        <f t="shared" si="10"/>
        <v>0</v>
      </c>
      <c r="BB82" s="319">
        <f t="shared" si="10"/>
        <v>0</v>
      </c>
      <c r="BC82" s="319">
        <f t="shared" si="10"/>
        <v>0</v>
      </c>
      <c r="BD82" s="319">
        <f t="shared" si="10"/>
        <v>0</v>
      </c>
      <c r="BE82" s="295">
        <f t="shared" si="14"/>
        <v>0</v>
      </c>
      <c r="BF82" s="319"/>
      <c r="BG82" s="319"/>
      <c r="BH82" s="319"/>
      <c r="BI82" s="319"/>
      <c r="BJ82" s="319"/>
      <c r="BK82" s="319"/>
      <c r="BL82" s="319"/>
      <c r="BM82" s="319"/>
      <c r="BN82" s="319"/>
      <c r="BO82" s="319"/>
      <c r="BP82" s="319"/>
      <c r="BQ82" s="319"/>
      <c r="BR82" s="319"/>
      <c r="BS82" s="319"/>
      <c r="BT82" s="319"/>
      <c r="BU82" s="319"/>
      <c r="BV82" s="319"/>
      <c r="BW82" s="319"/>
      <c r="BX82" s="319"/>
      <c r="BY82" s="319"/>
      <c r="BZ82" s="319"/>
      <c r="CA82" s="319"/>
      <c r="CB82" s="319"/>
      <c r="CC82" s="319"/>
      <c r="CD82" s="319"/>
      <c r="CE82" s="319"/>
    </row>
    <row r="83" spans="1:83" x14ac:dyDescent="0.3">
      <c r="A83" s="313" t="s">
        <v>481</v>
      </c>
      <c r="B83" s="304">
        <v>0</v>
      </c>
      <c r="C83" s="304">
        <v>0</v>
      </c>
      <c r="D83" s="304">
        <v>0</v>
      </c>
      <c r="E83" s="295">
        <v>236468.42</v>
      </c>
      <c r="F83" s="295">
        <v>236468.42</v>
      </c>
      <c r="G83" s="295">
        <v>236468.42</v>
      </c>
      <c r="H83" s="295">
        <v>236468.42</v>
      </c>
      <c r="I83" s="295">
        <v>236468.42</v>
      </c>
      <c r="J83" s="295">
        <v>236468.42</v>
      </c>
      <c r="K83" s="295">
        <v>236468.42</v>
      </c>
      <c r="L83" s="295">
        <v>236468.42</v>
      </c>
      <c r="M83" s="295">
        <v>236468.42</v>
      </c>
      <c r="N83" s="295">
        <v>236468.42</v>
      </c>
      <c r="O83" s="295">
        <v>236468.42</v>
      </c>
      <c r="P83" s="295">
        <v>236468.42</v>
      </c>
      <c r="Q83" s="295">
        <f t="shared" si="11"/>
        <v>2837621.0399999996</v>
      </c>
      <c r="R83" s="295">
        <f>236468.42-R82</f>
        <v>145202.53000000003</v>
      </c>
      <c r="S83" s="295">
        <v>145202.53000000003</v>
      </c>
      <c r="T83" s="295">
        <v>145202.53000000003</v>
      </c>
      <c r="U83" s="295">
        <v>145202.53000000003</v>
      </c>
      <c r="V83" s="295">
        <v>145202.53000000003</v>
      </c>
      <c r="W83" s="295">
        <v>145202.53000000003</v>
      </c>
      <c r="X83" s="295">
        <v>145202.53000000003</v>
      </c>
      <c r="Y83" s="295">
        <v>145202.53000000003</v>
      </c>
      <c r="Z83" s="295">
        <v>145202.53000000003</v>
      </c>
      <c r="AA83" s="295">
        <v>145202.53000000003</v>
      </c>
      <c r="AB83" s="295">
        <v>145202.53000000003</v>
      </c>
      <c r="AC83" s="295">
        <v>145202.53000000003</v>
      </c>
      <c r="AD83" s="295">
        <f t="shared" si="12"/>
        <v>1742430.3600000003</v>
      </c>
      <c r="AE83" s="295"/>
      <c r="AF83" s="319">
        <v>0</v>
      </c>
      <c r="AG83" s="319">
        <v>0</v>
      </c>
      <c r="AH83" s="319">
        <v>0</v>
      </c>
      <c r="AI83" s="319">
        <v>0</v>
      </c>
      <c r="AJ83" s="319">
        <v>0</v>
      </c>
      <c r="AK83" s="319">
        <v>0</v>
      </c>
      <c r="AL83" s="319">
        <f t="shared" si="9"/>
        <v>0</v>
      </c>
      <c r="AM83" s="319">
        <f t="shared" si="9"/>
        <v>0</v>
      </c>
      <c r="AN83" s="319">
        <f t="shared" si="9"/>
        <v>0</v>
      </c>
      <c r="AO83" s="319">
        <f t="shared" si="8"/>
        <v>0</v>
      </c>
      <c r="AP83" s="319">
        <f t="shared" si="8"/>
        <v>0</v>
      </c>
      <c r="AQ83" s="319">
        <f t="shared" si="8"/>
        <v>0</v>
      </c>
      <c r="AR83" s="295">
        <f t="shared" si="13"/>
        <v>0</v>
      </c>
      <c r="AS83" s="319">
        <f t="shared" si="7"/>
        <v>0</v>
      </c>
      <c r="AT83" s="319">
        <f t="shared" si="7"/>
        <v>0</v>
      </c>
      <c r="AU83" s="319">
        <f t="shared" si="7"/>
        <v>0</v>
      </c>
      <c r="AV83" s="319">
        <f t="shared" ref="AV83:BA132" si="16">ROUND(U83*$D83/12,2)</f>
        <v>0</v>
      </c>
      <c r="AW83" s="319">
        <f t="shared" si="16"/>
        <v>0</v>
      </c>
      <c r="AX83" s="319">
        <f t="shared" si="16"/>
        <v>0</v>
      </c>
      <c r="AY83" s="319">
        <f t="shared" si="10"/>
        <v>0</v>
      </c>
      <c r="AZ83" s="319">
        <f t="shared" si="10"/>
        <v>0</v>
      </c>
      <c r="BA83" s="319">
        <f t="shared" si="10"/>
        <v>0</v>
      </c>
      <c r="BB83" s="319">
        <f t="shared" si="10"/>
        <v>0</v>
      </c>
      <c r="BC83" s="319">
        <f t="shared" si="10"/>
        <v>0</v>
      </c>
      <c r="BD83" s="319">
        <f t="shared" si="10"/>
        <v>0</v>
      </c>
      <c r="BE83" s="295">
        <f t="shared" si="14"/>
        <v>0</v>
      </c>
      <c r="BF83" s="319"/>
      <c r="BG83" s="319"/>
      <c r="BH83" s="319"/>
      <c r="BI83" s="319"/>
      <c r="BJ83" s="319"/>
      <c r="BK83" s="319"/>
      <c r="BL83" s="319"/>
      <c r="BM83" s="319"/>
      <c r="BN83" s="319"/>
      <c r="BO83" s="319"/>
      <c r="BP83" s="319"/>
      <c r="BQ83" s="319"/>
      <c r="BR83" s="319"/>
      <c r="BS83" s="319"/>
      <c r="BT83" s="319"/>
      <c r="BU83" s="319"/>
      <c r="BV83" s="319"/>
      <c r="BW83" s="319"/>
      <c r="BX83" s="319"/>
      <c r="BY83" s="319"/>
      <c r="BZ83" s="319"/>
      <c r="CA83" s="319"/>
      <c r="CB83" s="319"/>
      <c r="CC83" s="319"/>
      <c r="CD83" s="319"/>
      <c r="CE83" s="319"/>
    </row>
    <row r="84" spans="1:83" x14ac:dyDescent="0.3">
      <c r="A84" s="313" t="s">
        <v>482</v>
      </c>
      <c r="B84" s="304">
        <v>0</v>
      </c>
      <c r="C84" s="304">
        <v>1.6899999999999998E-2</v>
      </c>
      <c r="D84" s="304">
        <v>1.6899999999999998E-2</v>
      </c>
      <c r="E84" s="295">
        <v>0</v>
      </c>
      <c r="F84" s="295">
        <v>0</v>
      </c>
      <c r="G84" s="295">
        <v>0</v>
      </c>
      <c r="H84" s="295">
        <v>0</v>
      </c>
      <c r="I84" s="295">
        <v>0</v>
      </c>
      <c r="J84" s="295">
        <v>0</v>
      </c>
      <c r="K84" s="295">
        <v>0</v>
      </c>
      <c r="L84" s="295">
        <v>0</v>
      </c>
      <c r="M84" s="295">
        <v>0</v>
      </c>
      <c r="N84" s="295">
        <v>0</v>
      </c>
      <c r="O84" s="295">
        <v>0</v>
      </c>
      <c r="P84" s="295">
        <v>0</v>
      </c>
      <c r="Q84" s="295">
        <f t="shared" si="11"/>
        <v>0</v>
      </c>
      <c r="R84" s="295">
        <v>4610665.2300000004</v>
      </c>
      <c r="S84" s="295">
        <v>4610665.2300000004</v>
      </c>
      <c r="T84" s="295">
        <v>4610665.2300000004</v>
      </c>
      <c r="U84" s="295">
        <v>4610665.2300000004</v>
      </c>
      <c r="V84" s="295">
        <v>4610665.2300000004</v>
      </c>
      <c r="W84" s="295">
        <v>4610665.2300000004</v>
      </c>
      <c r="X84" s="295">
        <v>4610665.2300000004</v>
      </c>
      <c r="Y84" s="295">
        <v>4610665.2300000004</v>
      </c>
      <c r="Z84" s="295">
        <v>4610665.2300000004</v>
      </c>
      <c r="AA84" s="295">
        <v>4610665.2300000004</v>
      </c>
      <c r="AB84" s="295">
        <v>4610665.2300000004</v>
      </c>
      <c r="AC84" s="295">
        <v>4610665.2300000004</v>
      </c>
      <c r="AD84" s="295">
        <f t="shared" si="12"/>
        <v>55327982.76000002</v>
      </c>
      <c r="AE84" s="295"/>
      <c r="AF84" s="319">
        <v>0</v>
      </c>
      <c r="AG84" s="319">
        <v>0</v>
      </c>
      <c r="AH84" s="319">
        <v>0</v>
      </c>
      <c r="AI84" s="319">
        <v>0</v>
      </c>
      <c r="AJ84" s="319">
        <v>0</v>
      </c>
      <c r="AK84" s="319">
        <v>0</v>
      </c>
      <c r="AL84" s="319">
        <f t="shared" si="9"/>
        <v>0</v>
      </c>
      <c r="AM84" s="319">
        <f t="shared" si="9"/>
        <v>0</v>
      </c>
      <c r="AN84" s="319">
        <f t="shared" si="9"/>
        <v>0</v>
      </c>
      <c r="AO84" s="319">
        <f t="shared" si="8"/>
        <v>0</v>
      </c>
      <c r="AP84" s="319">
        <f t="shared" si="8"/>
        <v>0</v>
      </c>
      <c r="AQ84" s="319">
        <f t="shared" si="8"/>
        <v>0</v>
      </c>
      <c r="AR84" s="295">
        <f t="shared" si="13"/>
        <v>0</v>
      </c>
      <c r="AS84" s="319">
        <f t="shared" ref="AS84:AX147" si="17">ROUND(R84*$D84/12,2)</f>
        <v>6493.35</v>
      </c>
      <c r="AT84" s="319">
        <f t="shared" si="17"/>
        <v>6493.35</v>
      </c>
      <c r="AU84" s="319">
        <f t="shared" si="17"/>
        <v>6493.35</v>
      </c>
      <c r="AV84" s="319">
        <f t="shared" si="16"/>
        <v>6493.35</v>
      </c>
      <c r="AW84" s="319">
        <f t="shared" si="16"/>
        <v>6493.35</v>
      </c>
      <c r="AX84" s="319">
        <f t="shared" si="16"/>
        <v>6493.35</v>
      </c>
      <c r="AY84" s="319">
        <f t="shared" si="10"/>
        <v>6493.35</v>
      </c>
      <c r="AZ84" s="319">
        <f t="shared" si="10"/>
        <v>6493.35</v>
      </c>
      <c r="BA84" s="319">
        <f t="shared" si="10"/>
        <v>6493.35</v>
      </c>
      <c r="BB84" s="319">
        <f t="shared" si="10"/>
        <v>6493.35</v>
      </c>
      <c r="BC84" s="319">
        <f t="shared" si="10"/>
        <v>6493.35</v>
      </c>
      <c r="BD84" s="319">
        <f t="shared" si="10"/>
        <v>6493.35</v>
      </c>
      <c r="BE84" s="295">
        <f t="shared" si="14"/>
        <v>77920.2</v>
      </c>
      <c r="BF84" s="319"/>
      <c r="BG84" s="319"/>
      <c r="BH84" s="319"/>
      <c r="BI84" s="319"/>
      <c r="BJ84" s="319"/>
      <c r="BK84" s="319"/>
      <c r="BL84" s="319"/>
      <c r="BM84" s="319"/>
      <c r="BN84" s="319"/>
      <c r="BO84" s="319"/>
      <c r="BP84" s="319"/>
      <c r="BQ84" s="319"/>
      <c r="BR84" s="319"/>
      <c r="BS84" s="319"/>
      <c r="BT84" s="319"/>
      <c r="BU84" s="319"/>
      <c r="BV84" s="319"/>
      <c r="BW84" s="319"/>
      <c r="BX84" s="319"/>
      <c r="BY84" s="319"/>
      <c r="BZ84" s="319"/>
      <c r="CA84" s="319"/>
      <c r="CB84" s="319"/>
      <c r="CC84" s="319"/>
      <c r="CD84" s="319"/>
      <c r="CE84" s="319"/>
    </row>
    <row r="85" spans="1:83" x14ac:dyDescent="0.3">
      <c r="A85" s="313" t="s">
        <v>483</v>
      </c>
      <c r="B85" s="304">
        <v>2.0999999999999998E-2</v>
      </c>
      <c r="C85" s="304">
        <v>2.1400000000000002E-2</v>
      </c>
      <c r="D85" s="348">
        <v>0.02</v>
      </c>
      <c r="E85" s="295">
        <v>517178372.44999999</v>
      </c>
      <c r="F85" s="295">
        <v>519216775.88</v>
      </c>
      <c r="G85" s="295">
        <v>522515069.16000003</v>
      </c>
      <c r="H85" s="295">
        <v>526291316.99000001</v>
      </c>
      <c r="I85" s="295">
        <v>528992724</v>
      </c>
      <c r="J85" s="295">
        <v>529352188.51999998</v>
      </c>
      <c r="K85" s="295">
        <v>529358018.64999998</v>
      </c>
      <c r="L85" s="295">
        <v>529444815.36999995</v>
      </c>
      <c r="M85" s="295">
        <v>529464437.19999999</v>
      </c>
      <c r="N85" s="295">
        <v>529732063.88999999</v>
      </c>
      <c r="O85" s="295">
        <v>530039323.57999998</v>
      </c>
      <c r="P85" s="295">
        <v>530023150.57999998</v>
      </c>
      <c r="Q85" s="295">
        <f t="shared" si="11"/>
        <v>6321608256.2700005</v>
      </c>
      <c r="R85" s="295">
        <f>531780684.82-R84</f>
        <v>527170019.58999997</v>
      </c>
      <c r="S85" s="295">
        <v>527122768.58999997</v>
      </c>
      <c r="T85" s="295">
        <v>527075697.08999997</v>
      </c>
      <c r="U85" s="295">
        <v>527065584.08999997</v>
      </c>
      <c r="V85" s="295">
        <v>526943925.08999997</v>
      </c>
      <c r="W85" s="295">
        <v>528832939.21499997</v>
      </c>
      <c r="X85" s="295">
        <v>530835521.83999997</v>
      </c>
      <c r="Y85" s="295">
        <v>530725840.33999997</v>
      </c>
      <c r="Z85" s="295">
        <v>530545915.33999997</v>
      </c>
      <c r="AA85" s="295">
        <v>530459498.83999997</v>
      </c>
      <c r="AB85" s="295">
        <v>532333173.05499995</v>
      </c>
      <c r="AC85" s="295">
        <v>534216564.26999998</v>
      </c>
      <c r="AD85" s="295">
        <f t="shared" si="12"/>
        <v>6353327447.3500004</v>
      </c>
      <c r="AE85" s="295"/>
      <c r="AF85" s="319">
        <v>905062.14999999991</v>
      </c>
      <c r="AG85" s="319">
        <v>908629.35000000009</v>
      </c>
      <c r="AH85" s="319">
        <v>914401.37</v>
      </c>
      <c r="AI85" s="319">
        <v>921009.79999999993</v>
      </c>
      <c r="AJ85" s="319">
        <v>925737.27000000014</v>
      </c>
      <c r="AK85" s="319">
        <v>926366.34</v>
      </c>
      <c r="AL85" s="319">
        <f t="shared" si="9"/>
        <v>926376.53</v>
      </c>
      <c r="AM85" s="319">
        <f t="shared" si="9"/>
        <v>926528.43</v>
      </c>
      <c r="AN85" s="319">
        <f t="shared" si="9"/>
        <v>926562.77</v>
      </c>
      <c r="AO85" s="319">
        <f t="shared" si="8"/>
        <v>927031.11</v>
      </c>
      <c r="AP85" s="319">
        <f t="shared" si="8"/>
        <v>927568.82</v>
      </c>
      <c r="AQ85" s="319">
        <f t="shared" si="8"/>
        <v>927540.51</v>
      </c>
      <c r="AR85" s="295">
        <f t="shared" si="13"/>
        <v>11062814.449999999</v>
      </c>
      <c r="AS85" s="319">
        <f t="shared" si="17"/>
        <v>878616.7</v>
      </c>
      <c r="AT85" s="319">
        <f t="shared" si="17"/>
        <v>878537.95</v>
      </c>
      <c r="AU85" s="319">
        <f t="shared" si="17"/>
        <v>878459.5</v>
      </c>
      <c r="AV85" s="319">
        <f t="shared" si="16"/>
        <v>878442.64</v>
      </c>
      <c r="AW85" s="319">
        <f t="shared" si="16"/>
        <v>878239.88</v>
      </c>
      <c r="AX85" s="319">
        <f t="shared" si="16"/>
        <v>881388.23</v>
      </c>
      <c r="AY85" s="319">
        <f t="shared" si="10"/>
        <v>884725.87</v>
      </c>
      <c r="AZ85" s="319">
        <f t="shared" si="10"/>
        <v>884543.07</v>
      </c>
      <c r="BA85" s="319">
        <f t="shared" si="10"/>
        <v>884243.19</v>
      </c>
      <c r="BB85" s="319">
        <f t="shared" si="10"/>
        <v>884099.16</v>
      </c>
      <c r="BC85" s="319">
        <f t="shared" si="10"/>
        <v>887221.96</v>
      </c>
      <c r="BD85" s="319">
        <f t="shared" si="10"/>
        <v>890360.94</v>
      </c>
      <c r="BE85" s="295">
        <f t="shared" si="14"/>
        <v>10588879.090000002</v>
      </c>
      <c r="BF85" s="319"/>
      <c r="BG85" s="319"/>
      <c r="BH85" s="319"/>
      <c r="BI85" s="319"/>
      <c r="BJ85" s="319"/>
      <c r="BK85" s="319"/>
      <c r="BL85" s="319"/>
      <c r="BM85" s="319"/>
      <c r="BN85" s="319"/>
      <c r="BO85" s="319"/>
      <c r="BP85" s="319"/>
      <c r="BQ85" s="319"/>
      <c r="BR85" s="319"/>
      <c r="BS85" s="319"/>
      <c r="BT85" s="319"/>
      <c r="BU85" s="319"/>
      <c r="BV85" s="319"/>
      <c r="BW85" s="319"/>
      <c r="BX85" s="319"/>
      <c r="BY85" s="319"/>
      <c r="BZ85" s="319"/>
      <c r="CA85" s="319"/>
      <c r="CB85" s="319"/>
      <c r="CC85" s="319"/>
      <c r="CD85" s="319"/>
      <c r="CE85" s="319"/>
    </row>
    <row r="86" spans="1:83" x14ac:dyDescent="0.3">
      <c r="A86" s="313" t="s">
        <v>484</v>
      </c>
      <c r="B86" s="304">
        <v>2.0999999999999998E-2</v>
      </c>
      <c r="C86" s="304">
        <v>2.1400000000000002E-2</v>
      </c>
      <c r="D86" s="348">
        <v>0.02</v>
      </c>
      <c r="E86" s="295">
        <v>19588494.25</v>
      </c>
      <c r="F86" s="295">
        <v>19588494.25</v>
      </c>
      <c r="G86" s="295">
        <v>19588494.25</v>
      </c>
      <c r="H86" s="295">
        <v>19588494.25</v>
      </c>
      <c r="I86" s="295">
        <v>19588494.25</v>
      </c>
      <c r="J86" s="295">
        <v>19588494.25</v>
      </c>
      <c r="K86" s="295">
        <v>19588494.25</v>
      </c>
      <c r="L86" s="295">
        <v>19588494.25</v>
      </c>
      <c r="M86" s="295">
        <v>19588494.25</v>
      </c>
      <c r="N86" s="295">
        <v>19588494.25</v>
      </c>
      <c r="O86" s="295">
        <v>19588494.25</v>
      </c>
      <c r="P86" s="295">
        <v>19588494.25</v>
      </c>
      <c r="Q86" s="295">
        <f t="shared" si="11"/>
        <v>235061931</v>
      </c>
      <c r="R86" s="295">
        <v>19588494.25</v>
      </c>
      <c r="S86" s="295">
        <v>19588494.25</v>
      </c>
      <c r="T86" s="295">
        <v>19588494.25</v>
      </c>
      <c r="U86" s="295">
        <v>19588494.25</v>
      </c>
      <c r="V86" s="295">
        <v>19588494.25</v>
      </c>
      <c r="W86" s="295">
        <v>19588494.25</v>
      </c>
      <c r="X86" s="295">
        <v>19588494.25</v>
      </c>
      <c r="Y86" s="295">
        <v>19588494.25</v>
      </c>
      <c r="Z86" s="295">
        <v>19588494.25</v>
      </c>
      <c r="AA86" s="295">
        <v>17499667.975000001</v>
      </c>
      <c r="AB86" s="295">
        <v>15410841.699999999</v>
      </c>
      <c r="AC86" s="295">
        <v>15410841.699999999</v>
      </c>
      <c r="AD86" s="295">
        <f t="shared" si="12"/>
        <v>224617799.62499997</v>
      </c>
      <c r="AE86" s="295"/>
      <c r="AF86" s="319">
        <v>34279.870000000003</v>
      </c>
      <c r="AG86" s="319">
        <v>34279.870000000003</v>
      </c>
      <c r="AH86" s="319">
        <v>34279.870000000003</v>
      </c>
      <c r="AI86" s="319">
        <v>34279.870000000003</v>
      </c>
      <c r="AJ86" s="319">
        <v>34279.870000000003</v>
      </c>
      <c r="AK86" s="319">
        <v>34279.870000000003</v>
      </c>
      <c r="AL86" s="319">
        <f t="shared" si="9"/>
        <v>34279.86</v>
      </c>
      <c r="AM86" s="319">
        <f t="shared" si="9"/>
        <v>34279.86</v>
      </c>
      <c r="AN86" s="319">
        <f t="shared" si="9"/>
        <v>34279.86</v>
      </c>
      <c r="AO86" s="319">
        <f t="shared" si="8"/>
        <v>34279.86</v>
      </c>
      <c r="AP86" s="319">
        <f t="shared" si="8"/>
        <v>34279.86</v>
      </c>
      <c r="AQ86" s="319">
        <f t="shared" si="8"/>
        <v>34279.86</v>
      </c>
      <c r="AR86" s="295">
        <f t="shared" si="13"/>
        <v>411358.37999999995</v>
      </c>
      <c r="AS86" s="319">
        <f t="shared" si="17"/>
        <v>32647.49</v>
      </c>
      <c r="AT86" s="319">
        <f t="shared" si="17"/>
        <v>32647.49</v>
      </c>
      <c r="AU86" s="319">
        <f t="shared" si="17"/>
        <v>32647.49</v>
      </c>
      <c r="AV86" s="319">
        <f t="shared" si="16"/>
        <v>32647.49</v>
      </c>
      <c r="AW86" s="319">
        <f t="shared" si="16"/>
        <v>32647.49</v>
      </c>
      <c r="AX86" s="319">
        <f t="shared" si="16"/>
        <v>32647.49</v>
      </c>
      <c r="AY86" s="319">
        <f t="shared" si="10"/>
        <v>32647.49</v>
      </c>
      <c r="AZ86" s="319">
        <f t="shared" si="10"/>
        <v>32647.49</v>
      </c>
      <c r="BA86" s="319">
        <f t="shared" si="10"/>
        <v>32647.49</v>
      </c>
      <c r="BB86" s="319">
        <f t="shared" si="10"/>
        <v>29166.11</v>
      </c>
      <c r="BC86" s="319">
        <f t="shared" si="10"/>
        <v>25684.74</v>
      </c>
      <c r="BD86" s="319">
        <f t="shared" si="10"/>
        <v>25684.74</v>
      </c>
      <c r="BE86" s="295">
        <f t="shared" si="14"/>
        <v>374362.99999999994</v>
      </c>
      <c r="BF86" s="319">
        <f t="shared" ref="BF86:BF87" si="18">BE86</f>
        <v>374362.99999999994</v>
      </c>
      <c r="BG86" s="319"/>
      <c r="BH86" s="319"/>
      <c r="BI86" s="319"/>
      <c r="BJ86" s="319"/>
      <c r="BK86" s="319"/>
      <c r="BL86" s="319"/>
      <c r="BM86" s="319"/>
      <c r="BN86" s="319"/>
      <c r="BO86" s="319"/>
      <c r="BP86" s="319"/>
      <c r="BQ86" s="319"/>
      <c r="BR86" s="319"/>
      <c r="BS86" s="319"/>
      <c r="BT86" s="319"/>
      <c r="BU86" s="319"/>
      <c r="BV86" s="319"/>
      <c r="BW86" s="319"/>
      <c r="BX86" s="319"/>
      <c r="BY86" s="319"/>
      <c r="BZ86" s="319"/>
      <c r="CA86" s="319"/>
      <c r="CB86" s="319"/>
      <c r="CC86" s="319"/>
      <c r="CD86" s="319"/>
      <c r="CE86" s="319"/>
    </row>
    <row r="87" spans="1:83" x14ac:dyDescent="0.3">
      <c r="A87" s="313" t="s">
        <v>485</v>
      </c>
      <c r="B87" s="304">
        <v>2.0999999999999998E-2</v>
      </c>
      <c r="C87" s="304">
        <v>2.1400000000000002E-2</v>
      </c>
      <c r="D87" s="348">
        <v>0.02</v>
      </c>
      <c r="E87" s="295">
        <v>0</v>
      </c>
      <c r="F87" s="295">
        <v>0</v>
      </c>
      <c r="G87" s="295">
        <v>0</v>
      </c>
      <c r="H87" s="295">
        <v>0</v>
      </c>
      <c r="I87" s="295">
        <v>0</v>
      </c>
      <c r="J87" s="295">
        <v>0</v>
      </c>
      <c r="K87" s="295">
        <v>0</v>
      </c>
      <c r="L87" s="295">
        <v>0</v>
      </c>
      <c r="M87" s="295">
        <v>0</v>
      </c>
      <c r="N87" s="295">
        <v>173729.82</v>
      </c>
      <c r="O87" s="295">
        <v>347459.64</v>
      </c>
      <c r="P87" s="295">
        <v>347459.64</v>
      </c>
      <c r="Q87" s="295">
        <f t="shared" si="11"/>
        <v>868649.10000000009</v>
      </c>
      <c r="R87" s="295">
        <v>347459.64</v>
      </c>
      <c r="S87" s="295">
        <v>347459.64</v>
      </c>
      <c r="T87" s="295">
        <v>347459.64</v>
      </c>
      <c r="U87" s="295">
        <v>347459.64</v>
      </c>
      <c r="V87" s="295">
        <v>347459.64</v>
      </c>
      <c r="W87" s="295">
        <v>347459.64</v>
      </c>
      <c r="X87" s="295">
        <v>347459.64</v>
      </c>
      <c r="Y87" s="295">
        <v>347459.64</v>
      </c>
      <c r="Z87" s="295">
        <v>347459.64</v>
      </c>
      <c r="AA87" s="295">
        <v>347459.64</v>
      </c>
      <c r="AB87" s="295">
        <v>347459.64</v>
      </c>
      <c r="AC87" s="295">
        <v>347459.64</v>
      </c>
      <c r="AD87" s="295">
        <f t="shared" si="12"/>
        <v>4169515.6800000011</v>
      </c>
      <c r="AE87" s="295"/>
      <c r="AF87" s="319">
        <v>0</v>
      </c>
      <c r="AG87" s="319">
        <v>0</v>
      </c>
      <c r="AH87" s="319">
        <v>0</v>
      </c>
      <c r="AI87" s="319">
        <v>0</v>
      </c>
      <c r="AJ87" s="319">
        <v>0</v>
      </c>
      <c r="AK87" s="319">
        <v>0</v>
      </c>
      <c r="AL87" s="319">
        <f t="shared" si="9"/>
        <v>0</v>
      </c>
      <c r="AM87" s="319">
        <f t="shared" si="9"/>
        <v>0</v>
      </c>
      <c r="AN87" s="319">
        <f t="shared" si="9"/>
        <v>0</v>
      </c>
      <c r="AO87" s="319">
        <f t="shared" si="8"/>
        <v>304.02999999999997</v>
      </c>
      <c r="AP87" s="319">
        <f t="shared" si="8"/>
        <v>608.04999999999995</v>
      </c>
      <c r="AQ87" s="319">
        <f t="shared" si="8"/>
        <v>608.04999999999995</v>
      </c>
      <c r="AR87" s="295">
        <f t="shared" si="13"/>
        <v>1520.1299999999999</v>
      </c>
      <c r="AS87" s="319">
        <f t="shared" si="17"/>
        <v>579.1</v>
      </c>
      <c r="AT87" s="319">
        <f t="shared" si="17"/>
        <v>579.1</v>
      </c>
      <c r="AU87" s="319">
        <f t="shared" si="17"/>
        <v>579.1</v>
      </c>
      <c r="AV87" s="319">
        <f t="shared" si="16"/>
        <v>579.1</v>
      </c>
      <c r="AW87" s="319">
        <f t="shared" si="16"/>
        <v>579.1</v>
      </c>
      <c r="AX87" s="319">
        <f t="shared" si="16"/>
        <v>579.1</v>
      </c>
      <c r="AY87" s="319">
        <f t="shared" si="10"/>
        <v>579.1</v>
      </c>
      <c r="AZ87" s="319">
        <f t="shared" si="10"/>
        <v>579.1</v>
      </c>
      <c r="BA87" s="319">
        <f t="shared" si="10"/>
        <v>579.1</v>
      </c>
      <c r="BB87" s="319">
        <f t="shared" si="10"/>
        <v>579.1</v>
      </c>
      <c r="BC87" s="319">
        <f t="shared" si="10"/>
        <v>579.1</v>
      </c>
      <c r="BD87" s="319">
        <f t="shared" si="10"/>
        <v>579.1</v>
      </c>
      <c r="BE87" s="295">
        <f t="shared" si="14"/>
        <v>6949.2000000000016</v>
      </c>
      <c r="BF87" s="319">
        <f t="shared" si="18"/>
        <v>6949.2000000000016</v>
      </c>
      <c r="BG87" s="319"/>
      <c r="BH87" s="319"/>
      <c r="BI87" s="319"/>
      <c r="BJ87" s="319"/>
      <c r="BK87" s="319"/>
      <c r="BL87" s="319"/>
      <c r="BM87" s="319"/>
      <c r="BN87" s="319"/>
      <c r="BO87" s="319"/>
      <c r="BP87" s="319"/>
      <c r="BQ87" s="319"/>
      <c r="BR87" s="319"/>
      <c r="BS87" s="319"/>
      <c r="BT87" s="319"/>
      <c r="BU87" s="319"/>
      <c r="BV87" s="319"/>
      <c r="BW87" s="319"/>
      <c r="BX87" s="319"/>
      <c r="BY87" s="319"/>
      <c r="BZ87" s="319"/>
      <c r="CA87" s="319"/>
      <c r="CB87" s="319"/>
      <c r="CC87" s="319"/>
      <c r="CD87" s="319"/>
      <c r="CE87" s="319"/>
    </row>
    <row r="88" spans="1:83" x14ac:dyDescent="0.3">
      <c r="A88" s="313" t="s">
        <v>486</v>
      </c>
      <c r="B88" s="304">
        <v>1.9699999999999999E-2</v>
      </c>
      <c r="C88" s="304">
        <v>1.9699999999999999E-2</v>
      </c>
      <c r="D88" s="348">
        <v>1.83E-2</v>
      </c>
      <c r="E88" s="295">
        <v>72985009.900000006</v>
      </c>
      <c r="F88" s="295">
        <v>72948330.230000004</v>
      </c>
      <c r="G88" s="295">
        <v>72948330.230000004</v>
      </c>
      <c r="H88" s="295">
        <v>72948330.230000004</v>
      </c>
      <c r="I88" s="295">
        <v>72957048.290000007</v>
      </c>
      <c r="J88" s="295">
        <v>72965766.340000004</v>
      </c>
      <c r="K88" s="295">
        <v>72965766.340000004</v>
      </c>
      <c r="L88" s="295">
        <v>72965766.340000004</v>
      </c>
      <c r="M88" s="295">
        <v>72965766.340000004</v>
      </c>
      <c r="N88" s="295">
        <v>72965766.340000004</v>
      </c>
      <c r="O88" s="295">
        <v>72965766.340000004</v>
      </c>
      <c r="P88" s="295">
        <v>72965766.340000004</v>
      </c>
      <c r="Q88" s="295">
        <f t="shared" si="11"/>
        <v>875547413.26000023</v>
      </c>
      <c r="R88" s="295">
        <v>72965766.340000004</v>
      </c>
      <c r="S88" s="295">
        <v>72965766.340000004</v>
      </c>
      <c r="T88" s="295">
        <v>72965766.340000004</v>
      </c>
      <c r="U88" s="295">
        <v>72965766.340000004</v>
      </c>
      <c r="V88" s="295">
        <v>72965766.340000004</v>
      </c>
      <c r="W88" s="295">
        <v>72965766.340000004</v>
      </c>
      <c r="X88" s="295">
        <v>72965766.340000004</v>
      </c>
      <c r="Y88" s="295">
        <v>72965766.340000004</v>
      </c>
      <c r="Z88" s="295">
        <v>72965766.340000004</v>
      </c>
      <c r="AA88" s="295">
        <v>72965766.340000004</v>
      </c>
      <c r="AB88" s="295">
        <v>72965766.340000004</v>
      </c>
      <c r="AC88" s="295">
        <v>72965766.340000004</v>
      </c>
      <c r="AD88" s="295">
        <f t="shared" si="12"/>
        <v>875589196.08000028</v>
      </c>
      <c r="AE88" s="295"/>
      <c r="AF88" s="319">
        <v>119817.06000000001</v>
      </c>
      <c r="AG88" s="319">
        <v>119756.84</v>
      </c>
      <c r="AH88" s="319">
        <v>119756.84</v>
      </c>
      <c r="AI88" s="319">
        <v>119756.84</v>
      </c>
      <c r="AJ88" s="319">
        <v>119771.15</v>
      </c>
      <c r="AK88" s="319">
        <v>119785.47</v>
      </c>
      <c r="AL88" s="319">
        <f t="shared" si="9"/>
        <v>119785.47</v>
      </c>
      <c r="AM88" s="319">
        <f t="shared" si="9"/>
        <v>119785.47</v>
      </c>
      <c r="AN88" s="319">
        <f t="shared" si="9"/>
        <v>119785.47</v>
      </c>
      <c r="AO88" s="319">
        <f t="shared" si="8"/>
        <v>119785.47</v>
      </c>
      <c r="AP88" s="319">
        <f t="shared" si="8"/>
        <v>119785.47</v>
      </c>
      <c r="AQ88" s="319">
        <f t="shared" si="8"/>
        <v>119785.47</v>
      </c>
      <c r="AR88" s="295">
        <f t="shared" si="13"/>
        <v>1437357.0199999998</v>
      </c>
      <c r="AS88" s="319">
        <f t="shared" si="17"/>
        <v>111272.79</v>
      </c>
      <c r="AT88" s="319">
        <f t="shared" si="17"/>
        <v>111272.79</v>
      </c>
      <c r="AU88" s="319">
        <f t="shared" si="17"/>
        <v>111272.79</v>
      </c>
      <c r="AV88" s="319">
        <f t="shared" si="16"/>
        <v>111272.79</v>
      </c>
      <c r="AW88" s="319">
        <f t="shared" si="16"/>
        <v>111272.79</v>
      </c>
      <c r="AX88" s="319">
        <f t="shared" si="16"/>
        <v>111272.79</v>
      </c>
      <c r="AY88" s="319">
        <f t="shared" si="10"/>
        <v>111272.79</v>
      </c>
      <c r="AZ88" s="319">
        <f t="shared" si="10"/>
        <v>111272.79</v>
      </c>
      <c r="BA88" s="319">
        <f t="shared" si="10"/>
        <v>111272.79</v>
      </c>
      <c r="BB88" s="319">
        <f t="shared" si="10"/>
        <v>111272.79</v>
      </c>
      <c r="BC88" s="319">
        <f t="shared" si="10"/>
        <v>111272.79</v>
      </c>
      <c r="BD88" s="319">
        <f t="shared" si="10"/>
        <v>111272.79</v>
      </c>
      <c r="BE88" s="295">
        <f t="shared" si="14"/>
        <v>1335273.4800000002</v>
      </c>
      <c r="BF88" s="319"/>
      <c r="BG88" s="319"/>
      <c r="BH88" s="319"/>
      <c r="BI88" s="319"/>
      <c r="BJ88" s="319"/>
      <c r="BK88" s="319"/>
      <c r="BL88" s="319"/>
      <c r="BM88" s="319"/>
      <c r="BN88" s="319"/>
      <c r="BO88" s="319"/>
      <c r="BP88" s="319"/>
      <c r="BQ88" s="319"/>
      <c r="BR88" s="319"/>
      <c r="BS88" s="319"/>
      <c r="BT88" s="319"/>
      <c r="BU88" s="319"/>
      <c r="BV88" s="319"/>
      <c r="BW88" s="319"/>
      <c r="BX88" s="319"/>
      <c r="BY88" s="319"/>
      <c r="BZ88" s="319"/>
      <c r="CA88" s="319"/>
      <c r="CB88" s="319"/>
      <c r="CC88" s="319"/>
      <c r="CD88" s="319"/>
      <c r="CE88" s="319"/>
    </row>
    <row r="89" spans="1:83" x14ac:dyDescent="0.3">
      <c r="A89" s="313" t="s">
        <v>487</v>
      </c>
      <c r="B89" s="304">
        <v>0</v>
      </c>
      <c r="C89" s="304">
        <v>0</v>
      </c>
      <c r="D89" s="304">
        <v>0</v>
      </c>
      <c r="E89" s="295">
        <v>35937.440000000002</v>
      </c>
      <c r="F89" s="295">
        <v>35937.440000000002</v>
      </c>
      <c r="G89" s="295">
        <v>35937.440000000002</v>
      </c>
      <c r="H89" s="295">
        <v>35937.440000000002</v>
      </c>
      <c r="I89" s="295">
        <v>35937.440000000002</v>
      </c>
      <c r="J89" s="295">
        <v>35937.440000000002</v>
      </c>
      <c r="K89" s="295">
        <v>35937.440000000002</v>
      </c>
      <c r="L89" s="295">
        <v>35937.440000000002</v>
      </c>
      <c r="M89" s="295">
        <v>35937.440000000002</v>
      </c>
      <c r="N89" s="295">
        <v>35937.440000000002</v>
      </c>
      <c r="O89" s="295">
        <v>35937.440000000002</v>
      </c>
      <c r="P89" s="295">
        <v>35937.440000000002</v>
      </c>
      <c r="Q89" s="295">
        <f t="shared" si="11"/>
        <v>431249.28</v>
      </c>
      <c r="R89" s="295">
        <v>35937.440000000002</v>
      </c>
      <c r="S89" s="295">
        <v>35937.440000000002</v>
      </c>
      <c r="T89" s="295">
        <v>35937.440000000002</v>
      </c>
      <c r="U89" s="295">
        <v>35937.440000000002</v>
      </c>
      <c r="V89" s="295">
        <v>35937.440000000002</v>
      </c>
      <c r="W89" s="295">
        <v>35937.440000000002</v>
      </c>
      <c r="X89" s="295">
        <v>35937.440000000002</v>
      </c>
      <c r="Y89" s="295">
        <v>35937.440000000002</v>
      </c>
      <c r="Z89" s="295">
        <v>35937.440000000002</v>
      </c>
      <c r="AA89" s="295">
        <v>35937.440000000002</v>
      </c>
      <c r="AB89" s="295">
        <v>35937.440000000002</v>
      </c>
      <c r="AC89" s="295">
        <v>35937.440000000002</v>
      </c>
      <c r="AD89" s="295">
        <f t="shared" si="12"/>
        <v>431249.28</v>
      </c>
      <c r="AE89" s="295"/>
      <c r="AF89" s="319">
        <v>0</v>
      </c>
      <c r="AG89" s="319">
        <v>0</v>
      </c>
      <c r="AH89" s="319">
        <v>0</v>
      </c>
      <c r="AI89" s="319">
        <v>0</v>
      </c>
      <c r="AJ89" s="319">
        <v>0</v>
      </c>
      <c r="AK89" s="319">
        <v>0</v>
      </c>
      <c r="AL89" s="319">
        <f t="shared" si="9"/>
        <v>0</v>
      </c>
      <c r="AM89" s="319">
        <f t="shared" si="9"/>
        <v>0</v>
      </c>
      <c r="AN89" s="319">
        <f t="shared" si="9"/>
        <v>0</v>
      </c>
      <c r="AO89" s="319">
        <f t="shared" si="8"/>
        <v>0</v>
      </c>
      <c r="AP89" s="319">
        <f t="shared" si="8"/>
        <v>0</v>
      </c>
      <c r="AQ89" s="319">
        <f t="shared" si="8"/>
        <v>0</v>
      </c>
      <c r="AR89" s="295">
        <f t="shared" si="13"/>
        <v>0</v>
      </c>
      <c r="AS89" s="319">
        <f t="shared" si="17"/>
        <v>0</v>
      </c>
      <c r="AT89" s="319">
        <f t="shared" si="17"/>
        <v>0</v>
      </c>
      <c r="AU89" s="319">
        <f t="shared" si="17"/>
        <v>0</v>
      </c>
      <c r="AV89" s="319">
        <f t="shared" si="16"/>
        <v>0</v>
      </c>
      <c r="AW89" s="319">
        <f t="shared" si="16"/>
        <v>0</v>
      </c>
      <c r="AX89" s="319">
        <f t="shared" si="16"/>
        <v>0</v>
      </c>
      <c r="AY89" s="319">
        <f t="shared" si="10"/>
        <v>0</v>
      </c>
      <c r="AZ89" s="319">
        <f t="shared" si="10"/>
        <v>0</v>
      </c>
      <c r="BA89" s="319">
        <f t="shared" si="10"/>
        <v>0</v>
      </c>
      <c r="BB89" s="319">
        <f t="shared" si="10"/>
        <v>0</v>
      </c>
      <c r="BC89" s="319">
        <f t="shared" si="10"/>
        <v>0</v>
      </c>
      <c r="BD89" s="319">
        <f t="shared" si="10"/>
        <v>0</v>
      </c>
      <c r="BE89" s="295">
        <f t="shared" si="14"/>
        <v>0</v>
      </c>
      <c r="BF89" s="319"/>
      <c r="BG89" s="319"/>
      <c r="BH89" s="319"/>
      <c r="BI89" s="319"/>
      <c r="BJ89" s="319"/>
      <c r="BK89" s="319"/>
      <c r="BL89" s="319"/>
      <c r="BM89" s="319"/>
      <c r="BN89" s="319"/>
      <c r="BO89" s="319"/>
      <c r="BP89" s="319"/>
      <c r="BQ89" s="319"/>
      <c r="BR89" s="319"/>
      <c r="BS89" s="319"/>
      <c r="BT89" s="319"/>
      <c r="BU89" s="319"/>
      <c r="BV89" s="319"/>
      <c r="BW89" s="319"/>
      <c r="BX89" s="319"/>
      <c r="BY89" s="319"/>
      <c r="BZ89" s="319"/>
      <c r="CA89" s="319"/>
      <c r="CB89" s="319"/>
      <c r="CC89" s="319"/>
      <c r="CD89" s="319"/>
      <c r="CE89" s="319"/>
    </row>
    <row r="90" spans="1:83" x14ac:dyDescent="0.3">
      <c r="A90" s="313" t="s">
        <v>488</v>
      </c>
      <c r="B90" s="304">
        <v>0</v>
      </c>
      <c r="C90" s="304">
        <v>0</v>
      </c>
      <c r="D90" s="304">
        <v>0</v>
      </c>
      <c r="E90" s="295">
        <v>0</v>
      </c>
      <c r="F90" s="295">
        <v>0</v>
      </c>
      <c r="G90" s="295">
        <v>0</v>
      </c>
      <c r="H90" s="295">
        <v>0</v>
      </c>
      <c r="I90" s="295">
        <v>0</v>
      </c>
      <c r="J90" s="295">
        <v>0</v>
      </c>
      <c r="K90" s="295">
        <v>0</v>
      </c>
      <c r="L90" s="295">
        <v>0</v>
      </c>
      <c r="M90" s="295">
        <v>0</v>
      </c>
      <c r="N90" s="295">
        <v>0</v>
      </c>
      <c r="O90" s="295">
        <v>0</v>
      </c>
      <c r="P90" s="295">
        <v>0</v>
      </c>
      <c r="Q90" s="295">
        <f t="shared" si="11"/>
        <v>0</v>
      </c>
      <c r="R90" s="295">
        <v>575455.72</v>
      </c>
      <c r="S90" s="295">
        <v>575455.72</v>
      </c>
      <c r="T90" s="295">
        <v>575455.72</v>
      </c>
      <c r="U90" s="295">
        <v>575455.72</v>
      </c>
      <c r="V90" s="295">
        <v>575455.72</v>
      </c>
      <c r="W90" s="295">
        <v>575455.72</v>
      </c>
      <c r="X90" s="295">
        <v>575455.72</v>
      </c>
      <c r="Y90" s="295">
        <v>575455.72</v>
      </c>
      <c r="Z90" s="295">
        <v>575455.72</v>
      </c>
      <c r="AA90" s="295">
        <v>575455.72</v>
      </c>
      <c r="AB90" s="295">
        <v>575455.72</v>
      </c>
      <c r="AC90" s="295">
        <v>575455.72</v>
      </c>
      <c r="AD90" s="295">
        <f t="shared" si="12"/>
        <v>6905468.6399999978</v>
      </c>
      <c r="AE90" s="295"/>
      <c r="AF90" s="319">
        <v>0</v>
      </c>
      <c r="AG90" s="319">
        <v>0</v>
      </c>
      <c r="AH90" s="319">
        <v>0</v>
      </c>
      <c r="AI90" s="319">
        <v>0</v>
      </c>
      <c r="AJ90" s="319">
        <v>0</v>
      </c>
      <c r="AK90" s="319">
        <v>0</v>
      </c>
      <c r="AL90" s="319">
        <f t="shared" si="9"/>
        <v>0</v>
      </c>
      <c r="AM90" s="319">
        <f t="shared" si="9"/>
        <v>0</v>
      </c>
      <c r="AN90" s="319">
        <f t="shared" si="9"/>
        <v>0</v>
      </c>
      <c r="AO90" s="319">
        <f t="shared" si="8"/>
        <v>0</v>
      </c>
      <c r="AP90" s="319">
        <f t="shared" si="8"/>
        <v>0</v>
      </c>
      <c r="AQ90" s="319">
        <f t="shared" si="8"/>
        <v>0</v>
      </c>
      <c r="AR90" s="295">
        <f t="shared" si="13"/>
        <v>0</v>
      </c>
      <c r="AS90" s="319">
        <f t="shared" si="17"/>
        <v>0</v>
      </c>
      <c r="AT90" s="319">
        <f t="shared" si="17"/>
        <v>0</v>
      </c>
      <c r="AU90" s="319">
        <f t="shared" si="17"/>
        <v>0</v>
      </c>
      <c r="AV90" s="319">
        <f t="shared" si="16"/>
        <v>0</v>
      </c>
      <c r="AW90" s="319">
        <f t="shared" si="16"/>
        <v>0</v>
      </c>
      <c r="AX90" s="319">
        <f t="shared" si="16"/>
        <v>0</v>
      </c>
      <c r="AY90" s="319">
        <f t="shared" si="10"/>
        <v>0</v>
      </c>
      <c r="AZ90" s="319">
        <f t="shared" si="10"/>
        <v>0</v>
      </c>
      <c r="BA90" s="319">
        <f t="shared" si="10"/>
        <v>0</v>
      </c>
      <c r="BB90" s="319">
        <f t="shared" si="10"/>
        <v>0</v>
      </c>
      <c r="BC90" s="319">
        <f t="shared" si="10"/>
        <v>0</v>
      </c>
      <c r="BD90" s="319">
        <f t="shared" si="10"/>
        <v>0</v>
      </c>
      <c r="BE90" s="295">
        <f t="shared" si="14"/>
        <v>0</v>
      </c>
      <c r="BF90" s="319"/>
      <c r="BG90" s="319"/>
      <c r="BH90" s="319"/>
      <c r="BI90" s="319"/>
      <c r="BJ90" s="319"/>
      <c r="BK90" s="319"/>
      <c r="BL90" s="319"/>
      <c r="BM90" s="319"/>
      <c r="BN90" s="319"/>
      <c r="BO90" s="319"/>
      <c r="BP90" s="319"/>
      <c r="BQ90" s="319"/>
      <c r="BR90" s="319"/>
      <c r="BS90" s="319"/>
      <c r="BT90" s="319"/>
      <c r="BU90" s="319"/>
      <c r="BV90" s="319"/>
      <c r="BW90" s="319"/>
      <c r="BX90" s="319"/>
      <c r="BY90" s="319"/>
      <c r="BZ90" s="319"/>
      <c r="CA90" s="319"/>
      <c r="CB90" s="319"/>
      <c r="CC90" s="319"/>
      <c r="CD90" s="319"/>
      <c r="CE90" s="319"/>
    </row>
    <row r="91" spans="1:83" x14ac:dyDescent="0.3">
      <c r="A91" s="313" t="s">
        <v>489</v>
      </c>
      <c r="B91" s="304">
        <v>5.9499999999999997E-2</v>
      </c>
      <c r="C91" s="304">
        <v>0</v>
      </c>
      <c r="D91" s="304">
        <v>0</v>
      </c>
      <c r="E91" s="295">
        <v>666618.19999999995</v>
      </c>
      <c r="F91" s="295">
        <v>666618.19999999995</v>
      </c>
      <c r="G91" s="295">
        <v>666618.19999999995</v>
      </c>
      <c r="H91" s="295">
        <v>666618.19999999995</v>
      </c>
      <c r="I91" s="295">
        <v>666618.19999999995</v>
      </c>
      <c r="J91" s="295">
        <v>666618.19999999995</v>
      </c>
      <c r="K91" s="295">
        <v>666618.19999999995</v>
      </c>
      <c r="L91" s="295">
        <v>666618.19999999995</v>
      </c>
      <c r="M91" s="295">
        <v>666618.19999999995</v>
      </c>
      <c r="N91" s="295">
        <v>666618.19999999995</v>
      </c>
      <c r="O91" s="295">
        <v>666618.19999999995</v>
      </c>
      <c r="P91" s="295">
        <v>666618.19999999995</v>
      </c>
      <c r="Q91" s="295">
        <f t="shared" si="11"/>
        <v>7999418.4000000013</v>
      </c>
      <c r="R91" s="295">
        <f>666618.2-R90</f>
        <v>91162.479999999981</v>
      </c>
      <c r="S91" s="295">
        <v>91162.479999999981</v>
      </c>
      <c r="T91" s="295">
        <v>91162.479999999981</v>
      </c>
      <c r="U91" s="295">
        <v>91162.479999999981</v>
      </c>
      <c r="V91" s="295">
        <v>91162.479999999981</v>
      </c>
      <c r="W91" s="295">
        <v>91162.479999999981</v>
      </c>
      <c r="X91" s="295">
        <v>91162.479999999981</v>
      </c>
      <c r="Y91" s="295">
        <v>91162.479999999981</v>
      </c>
      <c r="Z91" s="295">
        <v>91162.479999999981</v>
      </c>
      <c r="AA91" s="295">
        <v>91162.479999999981</v>
      </c>
      <c r="AB91" s="295">
        <v>91162.479999999981</v>
      </c>
      <c r="AC91" s="295">
        <v>91162.479999999981</v>
      </c>
      <c r="AD91" s="295">
        <f t="shared" si="12"/>
        <v>1093949.7599999998</v>
      </c>
      <c r="AE91" s="295"/>
      <c r="AF91" s="319">
        <v>3305.32</v>
      </c>
      <c r="AG91" s="319">
        <v>3305.32</v>
      </c>
      <c r="AH91" s="319">
        <v>3305.32</v>
      </c>
      <c r="AI91" s="319">
        <v>3305.32</v>
      </c>
      <c r="AJ91" s="319">
        <v>3305.32</v>
      </c>
      <c r="AK91" s="319">
        <v>3305.32</v>
      </c>
      <c r="AL91" s="319">
        <f t="shared" si="9"/>
        <v>3305.32</v>
      </c>
      <c r="AM91" s="319">
        <f t="shared" si="9"/>
        <v>3305.32</v>
      </c>
      <c r="AN91" s="319">
        <f t="shared" si="9"/>
        <v>3305.32</v>
      </c>
      <c r="AO91" s="319">
        <f t="shared" si="8"/>
        <v>3305.32</v>
      </c>
      <c r="AP91" s="319">
        <f t="shared" si="8"/>
        <v>3305.32</v>
      </c>
      <c r="AQ91" s="319">
        <f t="shared" si="8"/>
        <v>3305.32</v>
      </c>
      <c r="AR91" s="295">
        <f t="shared" si="13"/>
        <v>39663.840000000004</v>
      </c>
      <c r="AS91" s="319">
        <f t="shared" si="17"/>
        <v>0</v>
      </c>
      <c r="AT91" s="319">
        <f t="shared" si="17"/>
        <v>0</v>
      </c>
      <c r="AU91" s="319">
        <f t="shared" si="17"/>
        <v>0</v>
      </c>
      <c r="AV91" s="319">
        <f t="shared" si="16"/>
        <v>0</v>
      </c>
      <c r="AW91" s="319">
        <f t="shared" si="16"/>
        <v>0</v>
      </c>
      <c r="AX91" s="319">
        <f t="shared" si="16"/>
        <v>0</v>
      </c>
      <c r="AY91" s="319">
        <f t="shared" si="10"/>
        <v>0</v>
      </c>
      <c r="AZ91" s="319">
        <f t="shared" si="10"/>
        <v>0</v>
      </c>
      <c r="BA91" s="319">
        <f t="shared" si="10"/>
        <v>0</v>
      </c>
      <c r="BB91" s="319">
        <f t="shared" si="10"/>
        <v>0</v>
      </c>
      <c r="BC91" s="319">
        <f t="shared" si="10"/>
        <v>0</v>
      </c>
      <c r="BD91" s="319">
        <f t="shared" si="10"/>
        <v>0</v>
      </c>
      <c r="BE91" s="295">
        <f t="shared" si="14"/>
        <v>0</v>
      </c>
      <c r="BF91" s="319"/>
      <c r="BG91" s="319"/>
      <c r="BH91" s="319"/>
      <c r="BI91" s="319"/>
      <c r="BJ91" s="319"/>
      <c r="BK91" s="319"/>
      <c r="BL91" s="319"/>
      <c r="BM91" s="319"/>
      <c r="BN91" s="319"/>
      <c r="BO91" s="319"/>
      <c r="BP91" s="319"/>
      <c r="BQ91" s="319"/>
      <c r="BR91" s="319"/>
      <c r="BS91" s="319"/>
      <c r="BT91" s="319"/>
      <c r="BU91" s="319"/>
      <c r="BV91" s="319"/>
      <c r="BW91" s="319"/>
      <c r="BX91" s="319"/>
      <c r="BY91" s="319"/>
      <c r="BZ91" s="319"/>
      <c r="CA91" s="319"/>
      <c r="CB91" s="319"/>
      <c r="CC91" s="319"/>
      <c r="CD91" s="319"/>
      <c r="CE91" s="319"/>
    </row>
    <row r="92" spans="1:83" x14ac:dyDescent="0.3">
      <c r="A92" s="313" t="s">
        <v>490</v>
      </c>
      <c r="B92" s="304">
        <v>2.3799999999999998E-2</v>
      </c>
      <c r="C92" s="304">
        <v>8.2899999999999988E-2</v>
      </c>
      <c r="D92" s="348">
        <v>7.7399999999999997E-2</v>
      </c>
      <c r="E92" s="295">
        <v>8269466.6299999999</v>
      </c>
      <c r="F92" s="295">
        <v>9808675.0999999996</v>
      </c>
      <c r="G92" s="295">
        <v>11350214.74</v>
      </c>
      <c r="H92" s="295">
        <v>11355247.029999999</v>
      </c>
      <c r="I92" s="295">
        <v>11360279.32</v>
      </c>
      <c r="J92" s="295">
        <v>11360279.32</v>
      </c>
      <c r="K92" s="295">
        <v>11360279.32</v>
      </c>
      <c r="L92" s="295">
        <v>11360279.32</v>
      </c>
      <c r="M92" s="295">
        <v>11360279.32</v>
      </c>
      <c r="N92" s="295">
        <v>11360279.32</v>
      </c>
      <c r="O92" s="295">
        <v>11360279.32</v>
      </c>
      <c r="P92" s="295">
        <v>11360279.32</v>
      </c>
      <c r="Q92" s="295">
        <f t="shared" si="11"/>
        <v>131665838.05999997</v>
      </c>
      <c r="R92" s="295">
        <v>11360279.32</v>
      </c>
      <c r="S92" s="295">
        <v>11360279.32</v>
      </c>
      <c r="T92" s="295">
        <v>11360279.32</v>
      </c>
      <c r="U92" s="295">
        <v>11360279.32</v>
      </c>
      <c r="V92" s="295">
        <v>11360279.32</v>
      </c>
      <c r="W92" s="295">
        <v>11360279.32</v>
      </c>
      <c r="X92" s="295">
        <v>11360279.32</v>
      </c>
      <c r="Y92" s="295">
        <v>11360279.32</v>
      </c>
      <c r="Z92" s="295">
        <v>11360279.32</v>
      </c>
      <c r="AA92" s="295">
        <v>11360279.32</v>
      </c>
      <c r="AB92" s="295">
        <v>11360279.32</v>
      </c>
      <c r="AC92" s="295">
        <v>11360279.32</v>
      </c>
      <c r="AD92" s="295">
        <f t="shared" si="12"/>
        <v>136323351.83999997</v>
      </c>
      <c r="AE92" s="295"/>
      <c r="AF92" s="319">
        <v>16401.109999999997</v>
      </c>
      <c r="AG92" s="319">
        <v>19453.88</v>
      </c>
      <c r="AH92" s="319">
        <v>22511.25</v>
      </c>
      <c r="AI92" s="319">
        <v>22521.239999999998</v>
      </c>
      <c r="AJ92" s="319">
        <v>22531.23</v>
      </c>
      <c r="AK92" s="319">
        <v>22531.23</v>
      </c>
      <c r="AL92" s="319">
        <f t="shared" si="9"/>
        <v>22531.22</v>
      </c>
      <c r="AM92" s="319">
        <f t="shared" si="9"/>
        <v>22531.22</v>
      </c>
      <c r="AN92" s="319">
        <f t="shared" si="9"/>
        <v>22531.22</v>
      </c>
      <c r="AO92" s="319">
        <f t="shared" si="8"/>
        <v>22531.22</v>
      </c>
      <c r="AP92" s="319">
        <f t="shared" si="8"/>
        <v>22531.22</v>
      </c>
      <c r="AQ92" s="319">
        <f t="shared" si="8"/>
        <v>22531.22</v>
      </c>
      <c r="AR92" s="295">
        <f t="shared" si="13"/>
        <v>261137.25999999998</v>
      </c>
      <c r="AS92" s="319">
        <f t="shared" si="17"/>
        <v>73273.8</v>
      </c>
      <c r="AT92" s="319">
        <f t="shared" si="17"/>
        <v>73273.8</v>
      </c>
      <c r="AU92" s="319">
        <f t="shared" si="17"/>
        <v>73273.8</v>
      </c>
      <c r="AV92" s="319">
        <f t="shared" si="16"/>
        <v>73273.8</v>
      </c>
      <c r="AW92" s="319">
        <f t="shared" si="16"/>
        <v>73273.8</v>
      </c>
      <c r="AX92" s="319">
        <f t="shared" si="16"/>
        <v>73273.8</v>
      </c>
      <c r="AY92" s="319">
        <f t="shared" si="10"/>
        <v>73273.8</v>
      </c>
      <c r="AZ92" s="319">
        <f t="shared" si="10"/>
        <v>73273.8</v>
      </c>
      <c r="BA92" s="319">
        <f t="shared" si="10"/>
        <v>73273.8</v>
      </c>
      <c r="BB92" s="319">
        <f t="shared" si="10"/>
        <v>73273.8</v>
      </c>
      <c r="BC92" s="319">
        <f t="shared" si="10"/>
        <v>73273.8</v>
      </c>
      <c r="BD92" s="319">
        <f t="shared" si="10"/>
        <v>73273.8</v>
      </c>
      <c r="BE92" s="295">
        <f t="shared" si="14"/>
        <v>879285.60000000021</v>
      </c>
      <c r="BF92" s="319"/>
      <c r="BG92" s="319"/>
      <c r="BH92" s="319"/>
      <c r="BI92" s="319"/>
      <c r="BJ92" s="319"/>
      <c r="BK92" s="319"/>
      <c r="BL92" s="319"/>
      <c r="BM92" s="319"/>
      <c r="BN92" s="319"/>
      <c r="BO92" s="319"/>
      <c r="BP92" s="319"/>
      <c r="BQ92" s="319"/>
      <c r="BR92" s="319"/>
      <c r="BS92" s="319"/>
      <c r="BT92" s="319"/>
      <c r="BU92" s="319"/>
      <c r="BV92" s="319"/>
      <c r="BW92" s="319"/>
      <c r="BX92" s="319"/>
      <c r="BY92" s="319"/>
      <c r="BZ92" s="319"/>
      <c r="CA92" s="319"/>
      <c r="CB92" s="319"/>
      <c r="CC92" s="319"/>
      <c r="CD92" s="319"/>
      <c r="CE92" s="319"/>
    </row>
    <row r="93" spans="1:83" x14ac:dyDescent="0.3">
      <c r="A93" s="313" t="s">
        <v>491</v>
      </c>
      <c r="B93" s="304">
        <v>1.5299999999999999E-2</v>
      </c>
      <c r="C93" s="304">
        <v>3.0499999999999992E-2</v>
      </c>
      <c r="D93" s="348">
        <v>2.7400000000000001E-2</v>
      </c>
      <c r="E93" s="295">
        <v>13699782.939999999</v>
      </c>
      <c r="F93" s="295">
        <v>13699782.939999999</v>
      </c>
      <c r="G93" s="295">
        <v>13699782.939999999</v>
      </c>
      <c r="H93" s="295">
        <v>13675901.68</v>
      </c>
      <c r="I93" s="295">
        <v>13652020.42</v>
      </c>
      <c r="J93" s="295">
        <v>13652020.42</v>
      </c>
      <c r="K93" s="295">
        <v>13652020.42</v>
      </c>
      <c r="L93" s="295">
        <v>13652020.42</v>
      </c>
      <c r="M93" s="295">
        <v>13652020.42</v>
      </c>
      <c r="N93" s="295">
        <v>13652020.42</v>
      </c>
      <c r="O93" s="295">
        <v>13652020.42</v>
      </c>
      <c r="P93" s="295">
        <v>13652020.42</v>
      </c>
      <c r="Q93" s="295">
        <f t="shared" si="11"/>
        <v>163991413.85999998</v>
      </c>
      <c r="R93" s="295">
        <v>13652020.42</v>
      </c>
      <c r="S93" s="295">
        <v>13682020.42</v>
      </c>
      <c r="T93" s="295">
        <v>13712020.42</v>
      </c>
      <c r="U93" s="295">
        <v>13712020.42</v>
      </c>
      <c r="V93" s="295">
        <v>13712020.42</v>
      </c>
      <c r="W93" s="295">
        <v>13712020.42</v>
      </c>
      <c r="X93" s="295">
        <v>13712020.42</v>
      </c>
      <c r="Y93" s="295">
        <v>13712020.42</v>
      </c>
      <c r="Z93" s="295">
        <v>13712020.42</v>
      </c>
      <c r="AA93" s="295">
        <v>14615840.51</v>
      </c>
      <c r="AB93" s="295">
        <v>15519660.6</v>
      </c>
      <c r="AC93" s="295">
        <v>15519660.6</v>
      </c>
      <c r="AD93" s="295">
        <f t="shared" si="12"/>
        <v>168973345.48999998</v>
      </c>
      <c r="AE93" s="295"/>
      <c r="AF93" s="319">
        <v>17467.219999999998</v>
      </c>
      <c r="AG93" s="319">
        <v>17467.219999999998</v>
      </c>
      <c r="AH93" s="319">
        <v>17467.219999999998</v>
      </c>
      <c r="AI93" s="319">
        <v>17436.769999999997</v>
      </c>
      <c r="AJ93" s="319">
        <v>17406.330000000002</v>
      </c>
      <c r="AK93" s="319">
        <v>17406.330000000002</v>
      </c>
      <c r="AL93" s="319">
        <f t="shared" si="9"/>
        <v>17406.330000000002</v>
      </c>
      <c r="AM93" s="319">
        <f t="shared" si="9"/>
        <v>17406.330000000002</v>
      </c>
      <c r="AN93" s="319">
        <f t="shared" si="9"/>
        <v>17406.330000000002</v>
      </c>
      <c r="AO93" s="319">
        <f t="shared" si="8"/>
        <v>17406.330000000002</v>
      </c>
      <c r="AP93" s="319">
        <f t="shared" si="8"/>
        <v>17406.330000000002</v>
      </c>
      <c r="AQ93" s="319">
        <f t="shared" si="8"/>
        <v>17406.330000000002</v>
      </c>
      <c r="AR93" s="295">
        <f t="shared" si="13"/>
        <v>209089.07000000007</v>
      </c>
      <c r="AS93" s="319">
        <f t="shared" si="17"/>
        <v>31172.11</v>
      </c>
      <c r="AT93" s="319">
        <f t="shared" si="17"/>
        <v>31240.61</v>
      </c>
      <c r="AU93" s="319">
        <f t="shared" si="17"/>
        <v>31309.11</v>
      </c>
      <c r="AV93" s="319">
        <f t="shared" si="16"/>
        <v>31309.11</v>
      </c>
      <c r="AW93" s="319">
        <f t="shared" si="16"/>
        <v>31309.11</v>
      </c>
      <c r="AX93" s="319">
        <f t="shared" si="16"/>
        <v>31309.11</v>
      </c>
      <c r="AY93" s="319">
        <f t="shared" si="10"/>
        <v>31309.11</v>
      </c>
      <c r="AZ93" s="319">
        <f t="shared" si="10"/>
        <v>31309.11</v>
      </c>
      <c r="BA93" s="319">
        <f t="shared" si="10"/>
        <v>31309.11</v>
      </c>
      <c r="BB93" s="319">
        <f t="shared" si="10"/>
        <v>33372.839999999997</v>
      </c>
      <c r="BC93" s="319">
        <f t="shared" si="10"/>
        <v>35436.559999999998</v>
      </c>
      <c r="BD93" s="319">
        <f t="shared" si="10"/>
        <v>35436.559999999998</v>
      </c>
      <c r="BE93" s="295">
        <f t="shared" si="14"/>
        <v>385822.44999999995</v>
      </c>
      <c r="BF93" s="319"/>
      <c r="BG93" s="319"/>
      <c r="BH93" s="319"/>
      <c r="BI93" s="319"/>
      <c r="BJ93" s="319"/>
      <c r="BK93" s="319"/>
      <c r="BL93" s="319"/>
      <c r="BM93" s="319"/>
      <c r="BN93" s="319"/>
      <c r="BO93" s="319"/>
      <c r="BP93" s="319"/>
      <c r="BQ93" s="319"/>
      <c r="BR93" s="319"/>
      <c r="BS93" s="319"/>
      <c r="BT93" s="319"/>
      <c r="BU93" s="319"/>
      <c r="BV93" s="319"/>
      <c r="BW93" s="319"/>
      <c r="BX93" s="319"/>
      <c r="BY93" s="319"/>
      <c r="BZ93" s="319"/>
      <c r="CA93" s="319"/>
      <c r="CB93" s="319"/>
      <c r="CC93" s="319"/>
      <c r="CD93" s="319"/>
      <c r="CE93" s="319"/>
    </row>
    <row r="94" spans="1:83" x14ac:dyDescent="0.3">
      <c r="A94" s="313" t="s">
        <v>492</v>
      </c>
      <c r="B94" s="304">
        <v>1.5299999999999999E-2</v>
      </c>
      <c r="C94" s="304">
        <v>3.2299999999999995E-2</v>
      </c>
      <c r="D94" s="348">
        <v>3.0200000000000001E-2</v>
      </c>
      <c r="E94" s="295">
        <v>45353182.740000002</v>
      </c>
      <c r="F94" s="295">
        <v>45323658.460000001</v>
      </c>
      <c r="G94" s="295">
        <v>45294134.18</v>
      </c>
      <c r="H94" s="295">
        <v>45294134.18</v>
      </c>
      <c r="I94" s="295">
        <v>45294134.18</v>
      </c>
      <c r="J94" s="295">
        <v>45294134.18</v>
      </c>
      <c r="K94" s="295">
        <v>45294134.18</v>
      </c>
      <c r="L94" s="295">
        <v>45294134.18</v>
      </c>
      <c r="M94" s="295">
        <v>45294134.18</v>
      </c>
      <c r="N94" s="295">
        <v>45294134.18</v>
      </c>
      <c r="O94" s="295">
        <v>45294134.18</v>
      </c>
      <c r="P94" s="295">
        <v>45294134.18</v>
      </c>
      <c r="Q94" s="295">
        <f t="shared" si="11"/>
        <v>543618183</v>
      </c>
      <c r="R94" s="295">
        <v>45294134.18</v>
      </c>
      <c r="S94" s="295">
        <v>45294134.18</v>
      </c>
      <c r="T94" s="295">
        <v>45294134.18</v>
      </c>
      <c r="U94" s="295">
        <v>45294134.18</v>
      </c>
      <c r="V94" s="295">
        <v>45294134.18</v>
      </c>
      <c r="W94" s="295">
        <v>45294134.18</v>
      </c>
      <c r="X94" s="295">
        <v>45294134.18</v>
      </c>
      <c r="Y94" s="295">
        <v>45294134.18</v>
      </c>
      <c r="Z94" s="295">
        <v>45294134.18</v>
      </c>
      <c r="AA94" s="295">
        <v>45294134.18</v>
      </c>
      <c r="AB94" s="295">
        <v>45294134.18</v>
      </c>
      <c r="AC94" s="295">
        <v>45294134.18</v>
      </c>
      <c r="AD94" s="295">
        <f t="shared" si="12"/>
        <v>543529610.15999997</v>
      </c>
      <c r="AE94" s="295"/>
      <c r="AF94" s="319">
        <v>57825.31</v>
      </c>
      <c r="AG94" s="319">
        <v>57787.66</v>
      </c>
      <c r="AH94" s="319">
        <v>57750.02</v>
      </c>
      <c r="AI94" s="319">
        <v>57750.02</v>
      </c>
      <c r="AJ94" s="319">
        <v>57750.02</v>
      </c>
      <c r="AK94" s="319">
        <v>57750.02</v>
      </c>
      <c r="AL94" s="319">
        <f t="shared" si="9"/>
        <v>57750.02</v>
      </c>
      <c r="AM94" s="319">
        <f t="shared" si="9"/>
        <v>57750.02</v>
      </c>
      <c r="AN94" s="319">
        <f t="shared" si="9"/>
        <v>57750.02</v>
      </c>
      <c r="AO94" s="319">
        <f t="shared" si="8"/>
        <v>57750.02</v>
      </c>
      <c r="AP94" s="319">
        <f t="shared" si="8"/>
        <v>57750.02</v>
      </c>
      <c r="AQ94" s="319">
        <f t="shared" si="8"/>
        <v>57750.02</v>
      </c>
      <c r="AR94" s="295">
        <f t="shared" si="13"/>
        <v>693113.17</v>
      </c>
      <c r="AS94" s="319">
        <f t="shared" si="17"/>
        <v>113990.24</v>
      </c>
      <c r="AT94" s="319">
        <f t="shared" si="17"/>
        <v>113990.24</v>
      </c>
      <c r="AU94" s="319">
        <f t="shared" si="17"/>
        <v>113990.24</v>
      </c>
      <c r="AV94" s="319">
        <f t="shared" si="16"/>
        <v>113990.24</v>
      </c>
      <c r="AW94" s="319">
        <f t="shared" si="16"/>
        <v>113990.24</v>
      </c>
      <c r="AX94" s="319">
        <f t="shared" si="16"/>
        <v>113990.24</v>
      </c>
      <c r="AY94" s="319">
        <f t="shared" si="10"/>
        <v>113990.24</v>
      </c>
      <c r="AZ94" s="319">
        <f t="shared" si="10"/>
        <v>113990.24</v>
      </c>
      <c r="BA94" s="319">
        <f t="shared" si="10"/>
        <v>113990.24</v>
      </c>
      <c r="BB94" s="319">
        <f t="shared" si="10"/>
        <v>113990.24</v>
      </c>
      <c r="BC94" s="319">
        <f t="shared" si="10"/>
        <v>113990.24</v>
      </c>
      <c r="BD94" s="319">
        <f t="shared" si="10"/>
        <v>113990.24</v>
      </c>
      <c r="BE94" s="295">
        <f t="shared" si="14"/>
        <v>1367882.8800000001</v>
      </c>
      <c r="BF94" s="319"/>
      <c r="BG94" s="319"/>
      <c r="BH94" s="319"/>
      <c r="BI94" s="319"/>
      <c r="BJ94" s="319"/>
      <c r="BK94" s="319"/>
      <c r="BL94" s="319"/>
      <c r="BM94" s="319"/>
      <c r="BN94" s="319"/>
      <c r="BO94" s="319"/>
      <c r="BP94" s="319"/>
      <c r="BQ94" s="319"/>
      <c r="BR94" s="319"/>
      <c r="BS94" s="319"/>
      <c r="BT94" s="319"/>
      <c r="BU94" s="319"/>
      <c r="BV94" s="319"/>
      <c r="BW94" s="319"/>
      <c r="BX94" s="319"/>
      <c r="BY94" s="319"/>
      <c r="BZ94" s="319"/>
      <c r="CA94" s="319"/>
      <c r="CB94" s="319"/>
      <c r="CC94" s="319"/>
      <c r="CD94" s="319"/>
      <c r="CE94" s="319"/>
    </row>
    <row r="95" spans="1:83" x14ac:dyDescent="0.3">
      <c r="A95" s="313" t="s">
        <v>493</v>
      </c>
      <c r="B95" s="304">
        <v>2.3099999999999999E-2</v>
      </c>
      <c r="C95" s="304">
        <v>3.0299999999999994E-2</v>
      </c>
      <c r="D95" s="348">
        <v>2.7400000000000001E-2</v>
      </c>
      <c r="E95" s="295">
        <v>38748250.590000004</v>
      </c>
      <c r="F95" s="295">
        <v>38748250.590000004</v>
      </c>
      <c r="G95" s="295">
        <v>38748250.590000004</v>
      </c>
      <c r="H95" s="295">
        <v>38786900.950000003</v>
      </c>
      <c r="I95" s="295">
        <v>38825551.299999997</v>
      </c>
      <c r="J95" s="295">
        <v>38825599.200000003</v>
      </c>
      <c r="K95" s="295">
        <v>38862836.144999996</v>
      </c>
      <c r="L95" s="295">
        <v>38900025.199999996</v>
      </c>
      <c r="M95" s="295">
        <v>39175021.589999996</v>
      </c>
      <c r="N95" s="295">
        <v>39452736.479999997</v>
      </c>
      <c r="O95" s="295">
        <v>39455454.979999997</v>
      </c>
      <c r="P95" s="295">
        <v>39455454.979999997</v>
      </c>
      <c r="Q95" s="295">
        <f t="shared" si="11"/>
        <v>467984332.59500003</v>
      </c>
      <c r="R95" s="295">
        <v>40703454.979999997</v>
      </c>
      <c r="S95" s="295">
        <v>40703454.979999997</v>
      </c>
      <c r="T95" s="295">
        <v>40703454.979999997</v>
      </c>
      <c r="U95" s="295">
        <v>40852694.979999997</v>
      </c>
      <c r="V95" s="295">
        <v>41001934.979999997</v>
      </c>
      <c r="W95" s="295">
        <v>41080350.979999997</v>
      </c>
      <c r="X95" s="295">
        <v>41158766.979999997</v>
      </c>
      <c r="Y95" s="295">
        <v>41158766.979999997</v>
      </c>
      <c r="Z95" s="295">
        <v>41585166.979999997</v>
      </c>
      <c r="AA95" s="295">
        <v>42344366.979999997</v>
      </c>
      <c r="AB95" s="295">
        <v>42677166.979999997</v>
      </c>
      <c r="AC95" s="295">
        <v>42677166.979999997</v>
      </c>
      <c r="AD95" s="295">
        <f t="shared" si="12"/>
        <v>496646747.76000005</v>
      </c>
      <c r="AE95" s="295"/>
      <c r="AF95" s="319">
        <v>74590.38</v>
      </c>
      <c r="AG95" s="319">
        <v>74590.38</v>
      </c>
      <c r="AH95" s="319">
        <v>74590.38</v>
      </c>
      <c r="AI95" s="319">
        <v>74664.780000000013</v>
      </c>
      <c r="AJ95" s="319">
        <v>74739.179999999993</v>
      </c>
      <c r="AK95" s="319">
        <v>74739.28</v>
      </c>
      <c r="AL95" s="319">
        <f t="shared" si="9"/>
        <v>74810.960000000006</v>
      </c>
      <c r="AM95" s="319">
        <f t="shared" si="9"/>
        <v>74882.55</v>
      </c>
      <c r="AN95" s="319">
        <f t="shared" si="9"/>
        <v>75411.92</v>
      </c>
      <c r="AO95" s="319">
        <f t="shared" si="8"/>
        <v>75946.52</v>
      </c>
      <c r="AP95" s="319">
        <f t="shared" si="8"/>
        <v>75951.75</v>
      </c>
      <c r="AQ95" s="319">
        <f t="shared" si="8"/>
        <v>75951.75</v>
      </c>
      <c r="AR95" s="295">
        <f t="shared" si="13"/>
        <v>900869.83000000007</v>
      </c>
      <c r="AS95" s="319">
        <f t="shared" si="17"/>
        <v>92939.56</v>
      </c>
      <c r="AT95" s="319">
        <f t="shared" si="17"/>
        <v>92939.56</v>
      </c>
      <c r="AU95" s="319">
        <f t="shared" si="17"/>
        <v>92939.56</v>
      </c>
      <c r="AV95" s="319">
        <f t="shared" si="16"/>
        <v>93280.320000000007</v>
      </c>
      <c r="AW95" s="319">
        <f t="shared" si="16"/>
        <v>93621.08</v>
      </c>
      <c r="AX95" s="319">
        <f t="shared" si="16"/>
        <v>93800.13</v>
      </c>
      <c r="AY95" s="319">
        <f t="shared" si="10"/>
        <v>93979.18</v>
      </c>
      <c r="AZ95" s="319">
        <f t="shared" si="10"/>
        <v>93979.18</v>
      </c>
      <c r="BA95" s="319">
        <f t="shared" si="10"/>
        <v>94952.8</v>
      </c>
      <c r="BB95" s="319">
        <f t="shared" si="10"/>
        <v>96686.3</v>
      </c>
      <c r="BC95" s="319">
        <f t="shared" si="10"/>
        <v>97446.2</v>
      </c>
      <c r="BD95" s="319">
        <f t="shared" si="10"/>
        <v>97446.2</v>
      </c>
      <c r="BE95" s="295">
        <f t="shared" si="14"/>
        <v>1134010.0699999998</v>
      </c>
      <c r="BF95" s="319"/>
      <c r="BG95" s="319"/>
      <c r="BH95" s="319"/>
      <c r="BI95" s="319"/>
      <c r="BJ95" s="319"/>
      <c r="BK95" s="319"/>
      <c r="BL95" s="319"/>
      <c r="BM95" s="319"/>
      <c r="BN95" s="319"/>
      <c r="BO95" s="319"/>
      <c r="BP95" s="319"/>
      <c r="BQ95" s="319"/>
      <c r="BR95" s="319"/>
      <c r="BS95" s="319"/>
      <c r="BT95" s="319"/>
      <c r="BU95" s="319"/>
      <c r="BV95" s="319"/>
      <c r="BW95" s="319"/>
      <c r="BX95" s="319"/>
      <c r="BY95" s="319"/>
      <c r="BZ95" s="319"/>
      <c r="CA95" s="319"/>
      <c r="CB95" s="319"/>
      <c r="CC95" s="319"/>
      <c r="CD95" s="319"/>
      <c r="CE95" s="319"/>
    </row>
    <row r="96" spans="1:83" x14ac:dyDescent="0.3">
      <c r="A96" s="313" t="s">
        <v>494</v>
      </c>
      <c r="B96" s="304">
        <v>1.8699999999999998E-2</v>
      </c>
      <c r="C96" s="304">
        <v>2.3399999999999997E-2</v>
      </c>
      <c r="D96" s="348">
        <v>2.0500000000000001E-2</v>
      </c>
      <c r="E96" s="295">
        <v>31826255.719999999</v>
      </c>
      <c r="F96" s="295">
        <v>31826255.719999999</v>
      </c>
      <c r="G96" s="295">
        <v>31902228.109999999</v>
      </c>
      <c r="H96" s="295">
        <v>31978200.489999998</v>
      </c>
      <c r="I96" s="295">
        <v>31958694.75</v>
      </c>
      <c r="J96" s="295">
        <v>31939189</v>
      </c>
      <c r="K96" s="295">
        <v>31939189</v>
      </c>
      <c r="L96" s="295">
        <v>31939189</v>
      </c>
      <c r="M96" s="295">
        <v>31975420.300000001</v>
      </c>
      <c r="N96" s="295">
        <v>32011651.600000001</v>
      </c>
      <c r="O96" s="295">
        <v>32011651.600000001</v>
      </c>
      <c r="P96" s="295">
        <v>32011651.600000001</v>
      </c>
      <c r="Q96" s="295">
        <f t="shared" si="11"/>
        <v>383319576.89000005</v>
      </c>
      <c r="R96" s="295">
        <v>32150628.800000001</v>
      </c>
      <c r="S96" s="295">
        <v>32150628.800000001</v>
      </c>
      <c r="T96" s="295">
        <v>32150628.800000001</v>
      </c>
      <c r="U96" s="295">
        <v>32150628.800000001</v>
      </c>
      <c r="V96" s="295">
        <v>32175484.800000001</v>
      </c>
      <c r="W96" s="295">
        <v>32452057.949999999</v>
      </c>
      <c r="X96" s="295">
        <v>32703775.100000001</v>
      </c>
      <c r="Y96" s="295">
        <v>32703775.100000001</v>
      </c>
      <c r="Z96" s="295">
        <v>32703775.100000001</v>
      </c>
      <c r="AA96" s="295">
        <v>32703775.100000001</v>
      </c>
      <c r="AB96" s="295">
        <v>32703775.100000001</v>
      </c>
      <c r="AC96" s="295">
        <v>32703775.100000001</v>
      </c>
      <c r="AD96" s="295">
        <f t="shared" si="12"/>
        <v>389452708.55000007</v>
      </c>
      <c r="AE96" s="295"/>
      <c r="AF96" s="319">
        <v>49595.91</v>
      </c>
      <c r="AG96" s="319">
        <v>49595.91</v>
      </c>
      <c r="AH96" s="319">
        <v>49714.299999999996</v>
      </c>
      <c r="AI96" s="319">
        <v>49832.7</v>
      </c>
      <c r="AJ96" s="319">
        <v>49802.3</v>
      </c>
      <c r="AK96" s="319">
        <v>49771.9</v>
      </c>
      <c r="AL96" s="319">
        <f t="shared" si="9"/>
        <v>49771.9</v>
      </c>
      <c r="AM96" s="319">
        <f t="shared" si="9"/>
        <v>49771.9</v>
      </c>
      <c r="AN96" s="319">
        <f t="shared" si="9"/>
        <v>49828.36</v>
      </c>
      <c r="AO96" s="319">
        <f t="shared" si="8"/>
        <v>49884.82</v>
      </c>
      <c r="AP96" s="319">
        <f t="shared" si="8"/>
        <v>49884.82</v>
      </c>
      <c r="AQ96" s="319">
        <f t="shared" si="8"/>
        <v>49884.82</v>
      </c>
      <c r="AR96" s="295">
        <f t="shared" si="13"/>
        <v>597339.64</v>
      </c>
      <c r="AS96" s="319">
        <f t="shared" si="17"/>
        <v>54923.99</v>
      </c>
      <c r="AT96" s="319">
        <f t="shared" si="17"/>
        <v>54923.99</v>
      </c>
      <c r="AU96" s="319">
        <f t="shared" si="17"/>
        <v>54923.99</v>
      </c>
      <c r="AV96" s="319">
        <f t="shared" si="16"/>
        <v>54923.99</v>
      </c>
      <c r="AW96" s="319">
        <f t="shared" si="16"/>
        <v>54966.45</v>
      </c>
      <c r="AX96" s="319">
        <f t="shared" si="16"/>
        <v>55438.93</v>
      </c>
      <c r="AY96" s="319">
        <f t="shared" si="10"/>
        <v>55868.95</v>
      </c>
      <c r="AZ96" s="319">
        <f t="shared" si="10"/>
        <v>55868.95</v>
      </c>
      <c r="BA96" s="319">
        <f t="shared" si="10"/>
        <v>55868.95</v>
      </c>
      <c r="BB96" s="319">
        <f t="shared" ref="BB96:BD159" si="19">ROUND(AA96*$D96/12,2)</f>
        <v>55868.95</v>
      </c>
      <c r="BC96" s="319">
        <f t="shared" si="19"/>
        <v>55868.95</v>
      </c>
      <c r="BD96" s="319">
        <f t="shared" si="19"/>
        <v>55868.95</v>
      </c>
      <c r="BE96" s="295">
        <f t="shared" si="14"/>
        <v>665315.03999999992</v>
      </c>
      <c r="BF96" s="319"/>
      <c r="BG96" s="319"/>
      <c r="BH96" s="319"/>
      <c r="BI96" s="319"/>
      <c r="BJ96" s="319"/>
      <c r="BK96" s="319"/>
      <c r="BL96" s="319"/>
      <c r="BM96" s="319"/>
      <c r="BN96" s="319"/>
      <c r="BO96" s="319"/>
      <c r="BP96" s="319"/>
      <c r="BQ96" s="319"/>
      <c r="BR96" s="319"/>
      <c r="BS96" s="319"/>
      <c r="BT96" s="319"/>
      <c r="BU96" s="319"/>
      <c r="BV96" s="319"/>
      <c r="BW96" s="319"/>
      <c r="BX96" s="319"/>
      <c r="BY96" s="319"/>
      <c r="BZ96" s="319"/>
      <c r="CA96" s="319"/>
      <c r="CB96" s="319"/>
      <c r="CC96" s="319"/>
      <c r="CD96" s="319"/>
      <c r="CE96" s="319"/>
    </row>
    <row r="97" spans="1:83" x14ac:dyDescent="0.3">
      <c r="A97" s="313" t="s">
        <v>495</v>
      </c>
      <c r="B97" s="304">
        <v>1.7499999999999998E-2</v>
      </c>
      <c r="C97" s="304">
        <v>1.9699999999999999E-2</v>
      </c>
      <c r="D97" s="348">
        <v>1.72E-2</v>
      </c>
      <c r="E97" s="295">
        <v>43067738.159999996</v>
      </c>
      <c r="F97" s="295">
        <v>43067738.159999996</v>
      </c>
      <c r="G97" s="295">
        <v>43067738.159999996</v>
      </c>
      <c r="H97" s="295">
        <v>43067738.159999996</v>
      </c>
      <c r="I97" s="295">
        <v>43067738.159999996</v>
      </c>
      <c r="J97" s="295">
        <v>43069988.020000003</v>
      </c>
      <c r="K97" s="295">
        <v>43072237.869999997</v>
      </c>
      <c r="L97" s="295">
        <v>43072237.869999997</v>
      </c>
      <c r="M97" s="295">
        <v>43281073.049999997</v>
      </c>
      <c r="N97" s="295">
        <v>43489908.229999997</v>
      </c>
      <c r="O97" s="295">
        <v>43489908.229999997</v>
      </c>
      <c r="P97" s="295">
        <v>43489908.229999997</v>
      </c>
      <c r="Q97" s="295">
        <f t="shared" si="11"/>
        <v>518303952.30000007</v>
      </c>
      <c r="R97" s="295">
        <v>43489908.229999997</v>
      </c>
      <c r="S97" s="295">
        <v>43489908.229999997</v>
      </c>
      <c r="T97" s="295">
        <v>43489908.229999997</v>
      </c>
      <c r="U97" s="295">
        <v>43489908.229999997</v>
      </c>
      <c r="V97" s="295">
        <v>43489908.229999997</v>
      </c>
      <c r="W97" s="295">
        <v>43535408.229999997</v>
      </c>
      <c r="X97" s="295">
        <v>43580908.229999997</v>
      </c>
      <c r="Y97" s="295">
        <v>43580908.229999997</v>
      </c>
      <c r="Z97" s="295">
        <v>43580908.229999997</v>
      </c>
      <c r="AA97" s="295">
        <v>43580908.229999997</v>
      </c>
      <c r="AB97" s="295">
        <v>43580908.229999997</v>
      </c>
      <c r="AC97" s="295">
        <v>43749908.229999997</v>
      </c>
      <c r="AD97" s="295">
        <f t="shared" si="12"/>
        <v>522639398.76000005</v>
      </c>
      <c r="AE97" s="295"/>
      <c r="AF97" s="319">
        <v>62807.119999999995</v>
      </c>
      <c r="AG97" s="319">
        <v>62807.119999999995</v>
      </c>
      <c r="AH97" s="319">
        <v>62807.119999999995</v>
      </c>
      <c r="AI97" s="319">
        <v>62807.119999999995</v>
      </c>
      <c r="AJ97" s="319">
        <v>62807.119999999995</v>
      </c>
      <c r="AK97" s="319">
        <v>62810.400000000001</v>
      </c>
      <c r="AL97" s="319">
        <f t="shared" si="9"/>
        <v>62813.68</v>
      </c>
      <c r="AM97" s="319">
        <f t="shared" si="9"/>
        <v>62813.68</v>
      </c>
      <c r="AN97" s="319">
        <f t="shared" si="9"/>
        <v>63118.23</v>
      </c>
      <c r="AO97" s="319">
        <f t="shared" si="8"/>
        <v>63422.78</v>
      </c>
      <c r="AP97" s="319">
        <f t="shared" si="8"/>
        <v>63422.78</v>
      </c>
      <c r="AQ97" s="319">
        <f t="shared" si="8"/>
        <v>63422.78</v>
      </c>
      <c r="AR97" s="295">
        <f t="shared" si="13"/>
        <v>755859.93</v>
      </c>
      <c r="AS97" s="319">
        <f t="shared" si="17"/>
        <v>62335.54</v>
      </c>
      <c r="AT97" s="319">
        <f t="shared" si="17"/>
        <v>62335.54</v>
      </c>
      <c r="AU97" s="319">
        <f t="shared" si="17"/>
        <v>62335.54</v>
      </c>
      <c r="AV97" s="319">
        <f t="shared" si="16"/>
        <v>62335.54</v>
      </c>
      <c r="AW97" s="319">
        <f t="shared" si="16"/>
        <v>62335.54</v>
      </c>
      <c r="AX97" s="319">
        <f t="shared" si="16"/>
        <v>62400.75</v>
      </c>
      <c r="AY97" s="319">
        <f t="shared" si="16"/>
        <v>62465.97</v>
      </c>
      <c r="AZ97" s="319">
        <f t="shared" si="16"/>
        <v>62465.97</v>
      </c>
      <c r="BA97" s="319">
        <f t="shared" si="16"/>
        <v>62465.97</v>
      </c>
      <c r="BB97" s="319">
        <f t="shared" si="19"/>
        <v>62465.97</v>
      </c>
      <c r="BC97" s="319">
        <f t="shared" si="19"/>
        <v>62465.97</v>
      </c>
      <c r="BD97" s="319">
        <f t="shared" si="19"/>
        <v>62708.2</v>
      </c>
      <c r="BE97" s="295">
        <f t="shared" si="14"/>
        <v>749116.49999999988</v>
      </c>
      <c r="BF97" s="319"/>
      <c r="BG97" s="319"/>
      <c r="BH97" s="319"/>
      <c r="BI97" s="319"/>
      <c r="BJ97" s="319"/>
      <c r="BK97" s="319"/>
      <c r="BL97" s="319"/>
      <c r="BM97" s="319"/>
      <c r="BN97" s="319"/>
      <c r="BO97" s="319"/>
      <c r="BP97" s="319"/>
      <c r="BQ97" s="319"/>
      <c r="BR97" s="319"/>
      <c r="BS97" s="319"/>
      <c r="BT97" s="319"/>
      <c r="BU97" s="319"/>
      <c r="BV97" s="319"/>
      <c r="BW97" s="319"/>
      <c r="BX97" s="319"/>
      <c r="BY97" s="319"/>
      <c r="BZ97" s="319"/>
      <c r="CA97" s="319"/>
      <c r="CB97" s="319"/>
      <c r="CC97" s="319"/>
      <c r="CD97" s="319"/>
      <c r="CE97" s="319"/>
    </row>
    <row r="98" spans="1:83" x14ac:dyDescent="0.3">
      <c r="A98" s="313" t="s">
        <v>496</v>
      </c>
      <c r="B98" s="304">
        <v>2.1199999999999997E-2</v>
      </c>
      <c r="C98" s="304">
        <v>2.4300000000000002E-2</v>
      </c>
      <c r="D98" s="348">
        <v>2.1899999999999999E-2</v>
      </c>
      <c r="E98" s="295">
        <v>58152098.869999997</v>
      </c>
      <c r="F98" s="295">
        <v>58154744.149999999</v>
      </c>
      <c r="G98" s="295">
        <v>58060018.710000001</v>
      </c>
      <c r="H98" s="295">
        <v>57962647.990000002</v>
      </c>
      <c r="I98" s="295">
        <v>57962647.990000002</v>
      </c>
      <c r="J98" s="295">
        <v>57968926.799999997</v>
      </c>
      <c r="K98" s="295">
        <v>58022975.315000005</v>
      </c>
      <c r="L98" s="295">
        <v>58070745.030000001</v>
      </c>
      <c r="M98" s="295">
        <v>58070745.030000001</v>
      </c>
      <c r="N98" s="295">
        <v>58084324.585000001</v>
      </c>
      <c r="O98" s="295">
        <v>58097904.140000001</v>
      </c>
      <c r="P98" s="295">
        <v>58097904.140000001</v>
      </c>
      <c r="Q98" s="295">
        <f t="shared" si="11"/>
        <v>696705682.75</v>
      </c>
      <c r="R98" s="295">
        <v>58698264.880000003</v>
      </c>
      <c r="S98" s="295">
        <v>58698264.880000003</v>
      </c>
      <c r="T98" s="295">
        <v>58868912.240000002</v>
      </c>
      <c r="U98" s="295">
        <v>59351559.600000001</v>
      </c>
      <c r="V98" s="295">
        <v>60172276.380000003</v>
      </c>
      <c r="W98" s="295">
        <v>60680993.160000004</v>
      </c>
      <c r="X98" s="295">
        <v>60680993.160000004</v>
      </c>
      <c r="Y98" s="295">
        <v>60680993.160000004</v>
      </c>
      <c r="Z98" s="295">
        <v>60680993.160000004</v>
      </c>
      <c r="AA98" s="295">
        <v>60680993.160000004</v>
      </c>
      <c r="AB98" s="295">
        <v>60680993.160000004</v>
      </c>
      <c r="AC98" s="295">
        <v>60680993.160000004</v>
      </c>
      <c r="AD98" s="295">
        <f t="shared" si="12"/>
        <v>720556230.10000002</v>
      </c>
      <c r="AE98" s="295"/>
      <c r="AF98" s="319">
        <v>102735.38</v>
      </c>
      <c r="AG98" s="319">
        <v>102740.05</v>
      </c>
      <c r="AH98" s="319">
        <v>102572.7</v>
      </c>
      <c r="AI98" s="319">
        <v>102400.68000000001</v>
      </c>
      <c r="AJ98" s="319">
        <v>102400.68000000001</v>
      </c>
      <c r="AK98" s="319">
        <v>102411.76999999999</v>
      </c>
      <c r="AL98" s="319">
        <f t="shared" si="9"/>
        <v>102507.26</v>
      </c>
      <c r="AM98" s="319">
        <f t="shared" si="9"/>
        <v>102591.65</v>
      </c>
      <c r="AN98" s="319">
        <f t="shared" si="9"/>
        <v>102591.65</v>
      </c>
      <c r="AO98" s="319">
        <f t="shared" si="8"/>
        <v>102615.64</v>
      </c>
      <c r="AP98" s="319">
        <f t="shared" si="8"/>
        <v>102639.63</v>
      </c>
      <c r="AQ98" s="319">
        <f t="shared" si="8"/>
        <v>102639.63</v>
      </c>
      <c r="AR98" s="295">
        <f t="shared" si="13"/>
        <v>1230846.7200000002</v>
      </c>
      <c r="AS98" s="319">
        <f t="shared" si="17"/>
        <v>107124.33</v>
      </c>
      <c r="AT98" s="319">
        <f t="shared" si="17"/>
        <v>107124.33</v>
      </c>
      <c r="AU98" s="319">
        <f t="shared" si="17"/>
        <v>107435.76</v>
      </c>
      <c r="AV98" s="319">
        <f t="shared" si="16"/>
        <v>108316.6</v>
      </c>
      <c r="AW98" s="319">
        <f t="shared" si="16"/>
        <v>109814.39999999999</v>
      </c>
      <c r="AX98" s="319">
        <f t="shared" si="16"/>
        <v>110742.81</v>
      </c>
      <c r="AY98" s="319">
        <f t="shared" si="16"/>
        <v>110742.81</v>
      </c>
      <c r="AZ98" s="319">
        <f t="shared" si="16"/>
        <v>110742.81</v>
      </c>
      <c r="BA98" s="319">
        <f t="shared" si="16"/>
        <v>110742.81</v>
      </c>
      <c r="BB98" s="319">
        <f t="shared" si="19"/>
        <v>110742.81</v>
      </c>
      <c r="BC98" s="319">
        <f t="shared" si="19"/>
        <v>110742.81</v>
      </c>
      <c r="BD98" s="319">
        <f t="shared" si="19"/>
        <v>110742.81</v>
      </c>
      <c r="BE98" s="295">
        <f t="shared" si="14"/>
        <v>1315015.0900000003</v>
      </c>
      <c r="BF98" s="319"/>
      <c r="BG98" s="319"/>
      <c r="BH98" s="319"/>
      <c r="BI98" s="319"/>
      <c r="BJ98" s="319"/>
      <c r="BK98" s="319"/>
      <c r="BL98" s="319"/>
      <c r="BM98" s="319"/>
      <c r="BN98" s="319"/>
      <c r="BO98" s="319"/>
      <c r="BP98" s="319"/>
      <c r="BQ98" s="319"/>
      <c r="BR98" s="319"/>
      <c r="BS98" s="319"/>
      <c r="BT98" s="319"/>
      <c r="BU98" s="319"/>
      <c r="BV98" s="319"/>
      <c r="BW98" s="319"/>
      <c r="BX98" s="319"/>
      <c r="BY98" s="319"/>
      <c r="BZ98" s="319"/>
      <c r="CA98" s="319"/>
      <c r="CB98" s="319"/>
      <c r="CC98" s="319"/>
      <c r="CD98" s="319"/>
      <c r="CE98" s="319"/>
    </row>
    <row r="99" spans="1:83" x14ac:dyDescent="0.3">
      <c r="A99" s="313" t="s">
        <v>497</v>
      </c>
      <c r="B99" s="304">
        <v>2.0999999999999998E-2</v>
      </c>
      <c r="C99" s="304">
        <v>2.0899999999999998E-2</v>
      </c>
      <c r="D99" s="348">
        <v>1.95E-2</v>
      </c>
      <c r="E99" s="295">
        <v>89840829.629999995</v>
      </c>
      <c r="F99" s="295">
        <v>89757069.870000005</v>
      </c>
      <c r="G99" s="295">
        <v>89758203.349999994</v>
      </c>
      <c r="H99" s="295">
        <v>89758148.620000005</v>
      </c>
      <c r="I99" s="295">
        <v>89838915.069999993</v>
      </c>
      <c r="J99" s="295">
        <v>89919594.879999995</v>
      </c>
      <c r="K99" s="295">
        <v>89919594.879999995</v>
      </c>
      <c r="L99" s="295">
        <v>91021215.644999996</v>
      </c>
      <c r="M99" s="295">
        <v>92122836.409999996</v>
      </c>
      <c r="N99" s="295">
        <v>92122836.409999996</v>
      </c>
      <c r="O99" s="295">
        <v>92122836.409999996</v>
      </c>
      <c r="P99" s="295">
        <v>92122836.409999996</v>
      </c>
      <c r="Q99" s="295">
        <f t="shared" si="11"/>
        <v>1088304917.585</v>
      </c>
      <c r="R99" s="295">
        <v>92122836.409999996</v>
      </c>
      <c r="S99" s="295">
        <v>92122836.409999996</v>
      </c>
      <c r="T99" s="295">
        <v>92122836.409999996</v>
      </c>
      <c r="U99" s="295">
        <v>92122836.409999996</v>
      </c>
      <c r="V99" s="295">
        <v>92122836.409999996</v>
      </c>
      <c r="W99" s="295">
        <v>92122836.409999996</v>
      </c>
      <c r="X99" s="295">
        <v>92122836.409999996</v>
      </c>
      <c r="Y99" s="295">
        <v>92122836.409999996</v>
      </c>
      <c r="Z99" s="295">
        <v>92122836.409999996</v>
      </c>
      <c r="AA99" s="295">
        <v>92122836.409999996</v>
      </c>
      <c r="AB99" s="295">
        <v>92393527.609999999</v>
      </c>
      <c r="AC99" s="295">
        <v>92664218.810000002</v>
      </c>
      <c r="AD99" s="295">
        <f t="shared" si="12"/>
        <v>1106286110.5199997</v>
      </c>
      <c r="AE99" s="295"/>
      <c r="AF99" s="319">
        <v>157221.46</v>
      </c>
      <c r="AG99" s="319">
        <v>157074.88000000003</v>
      </c>
      <c r="AH99" s="319">
        <v>157076.86000000002</v>
      </c>
      <c r="AI99" s="319">
        <v>157076.75</v>
      </c>
      <c r="AJ99" s="319">
        <v>157218.1</v>
      </c>
      <c r="AK99" s="319">
        <v>157359.28999999998</v>
      </c>
      <c r="AL99" s="319">
        <f t="shared" si="9"/>
        <v>157359.29</v>
      </c>
      <c r="AM99" s="319">
        <f t="shared" si="9"/>
        <v>159287.13</v>
      </c>
      <c r="AN99" s="319">
        <f t="shared" si="9"/>
        <v>161214.96</v>
      </c>
      <c r="AO99" s="319">
        <f t="shared" si="8"/>
        <v>161214.96</v>
      </c>
      <c r="AP99" s="319">
        <f t="shared" si="8"/>
        <v>161214.96</v>
      </c>
      <c r="AQ99" s="319">
        <f t="shared" si="8"/>
        <v>161214.96</v>
      </c>
      <c r="AR99" s="295">
        <f t="shared" si="13"/>
        <v>1904533.6</v>
      </c>
      <c r="AS99" s="319">
        <f t="shared" si="17"/>
        <v>149699.60999999999</v>
      </c>
      <c r="AT99" s="319">
        <f t="shared" si="17"/>
        <v>149699.60999999999</v>
      </c>
      <c r="AU99" s="319">
        <f t="shared" si="17"/>
        <v>149699.60999999999</v>
      </c>
      <c r="AV99" s="319">
        <f t="shared" si="16"/>
        <v>149699.60999999999</v>
      </c>
      <c r="AW99" s="319">
        <f t="shared" si="16"/>
        <v>149699.60999999999</v>
      </c>
      <c r="AX99" s="319">
        <f t="shared" si="16"/>
        <v>149699.60999999999</v>
      </c>
      <c r="AY99" s="319">
        <f t="shared" si="16"/>
        <v>149699.60999999999</v>
      </c>
      <c r="AZ99" s="319">
        <f t="shared" si="16"/>
        <v>149699.60999999999</v>
      </c>
      <c r="BA99" s="319">
        <f t="shared" si="16"/>
        <v>149699.60999999999</v>
      </c>
      <c r="BB99" s="319">
        <f t="shared" si="19"/>
        <v>149699.60999999999</v>
      </c>
      <c r="BC99" s="319">
        <f t="shared" si="19"/>
        <v>150139.48000000001</v>
      </c>
      <c r="BD99" s="319">
        <f t="shared" si="19"/>
        <v>150579.35999999999</v>
      </c>
      <c r="BE99" s="295">
        <f t="shared" si="14"/>
        <v>1797714.9399999995</v>
      </c>
      <c r="BF99" s="319"/>
      <c r="BG99" s="319"/>
      <c r="BH99" s="319"/>
      <c r="BI99" s="319"/>
      <c r="BJ99" s="319"/>
      <c r="BK99" s="319"/>
      <c r="BL99" s="319"/>
      <c r="BM99" s="319"/>
      <c r="BN99" s="319"/>
      <c r="BO99" s="319"/>
      <c r="BP99" s="319"/>
      <c r="BQ99" s="319"/>
      <c r="BR99" s="319"/>
      <c r="BS99" s="319"/>
      <c r="BT99" s="319"/>
      <c r="BU99" s="319"/>
      <c r="BV99" s="319"/>
      <c r="BW99" s="319"/>
      <c r="BX99" s="319"/>
      <c r="BY99" s="319"/>
      <c r="BZ99" s="319"/>
      <c r="CA99" s="319"/>
      <c r="CB99" s="319"/>
      <c r="CC99" s="319"/>
      <c r="CD99" s="319"/>
      <c r="CE99" s="319"/>
    </row>
    <row r="100" spans="1:83" x14ac:dyDescent="0.3">
      <c r="A100" s="313" t="s">
        <v>498</v>
      </c>
      <c r="B100" s="304">
        <v>1.18E-2</v>
      </c>
      <c r="C100" s="304">
        <v>3.9900000000000005E-2</v>
      </c>
      <c r="D100" s="348">
        <v>3.4500000000000003E-2</v>
      </c>
      <c r="E100" s="295">
        <v>4224540.53</v>
      </c>
      <c r="F100" s="295">
        <v>4224540.53</v>
      </c>
      <c r="G100" s="295">
        <v>4224540.53</v>
      </c>
      <c r="H100" s="295">
        <v>4248986.5999999996</v>
      </c>
      <c r="I100" s="295">
        <v>4273432.67</v>
      </c>
      <c r="J100" s="295">
        <v>4273432.67</v>
      </c>
      <c r="K100" s="295">
        <v>4273432.67</v>
      </c>
      <c r="L100" s="295">
        <v>4273432.67</v>
      </c>
      <c r="M100" s="295">
        <v>4273432.67</v>
      </c>
      <c r="N100" s="295">
        <v>4273432.67</v>
      </c>
      <c r="O100" s="295">
        <v>4273432.67</v>
      </c>
      <c r="P100" s="295">
        <v>4273432.67</v>
      </c>
      <c r="Q100" s="295">
        <f t="shared" si="11"/>
        <v>51110069.550000012</v>
      </c>
      <c r="R100" s="295">
        <v>4543732.67</v>
      </c>
      <c r="S100" s="295">
        <v>4543732.67</v>
      </c>
      <c r="T100" s="295">
        <v>4543732.67</v>
      </c>
      <c r="U100" s="295">
        <v>4543732.67</v>
      </c>
      <c r="V100" s="295">
        <v>4543732.67</v>
      </c>
      <c r="W100" s="295">
        <v>4543732.67</v>
      </c>
      <c r="X100" s="295">
        <v>4543732.67</v>
      </c>
      <c r="Y100" s="295">
        <v>4543732.67</v>
      </c>
      <c r="Z100" s="295">
        <v>4543732.67</v>
      </c>
      <c r="AA100" s="295">
        <v>4543732.67</v>
      </c>
      <c r="AB100" s="295">
        <v>4543732.67</v>
      </c>
      <c r="AC100" s="295">
        <v>4543732.67</v>
      </c>
      <c r="AD100" s="295">
        <f t="shared" si="12"/>
        <v>54524792.040000014</v>
      </c>
      <c r="AE100" s="295"/>
      <c r="AF100" s="319">
        <v>4154.1400000000003</v>
      </c>
      <c r="AG100" s="319">
        <v>4154.1400000000003</v>
      </c>
      <c r="AH100" s="319">
        <v>4154.1400000000003</v>
      </c>
      <c r="AI100" s="319">
        <v>4178.17</v>
      </c>
      <c r="AJ100" s="319">
        <v>4202.21</v>
      </c>
      <c r="AK100" s="319">
        <v>4202.21</v>
      </c>
      <c r="AL100" s="319">
        <f t="shared" si="9"/>
        <v>4202.21</v>
      </c>
      <c r="AM100" s="319">
        <f t="shared" si="9"/>
        <v>4202.21</v>
      </c>
      <c r="AN100" s="319">
        <f t="shared" si="9"/>
        <v>4202.21</v>
      </c>
      <c r="AO100" s="319">
        <f t="shared" si="8"/>
        <v>4202.21</v>
      </c>
      <c r="AP100" s="319">
        <f t="shared" si="8"/>
        <v>4202.21</v>
      </c>
      <c r="AQ100" s="319">
        <f t="shared" si="8"/>
        <v>4202.21</v>
      </c>
      <c r="AR100" s="295">
        <f t="shared" si="13"/>
        <v>50258.27</v>
      </c>
      <c r="AS100" s="319">
        <f t="shared" si="17"/>
        <v>13063.23</v>
      </c>
      <c r="AT100" s="319">
        <f t="shared" si="17"/>
        <v>13063.23</v>
      </c>
      <c r="AU100" s="319">
        <f t="shared" si="17"/>
        <v>13063.23</v>
      </c>
      <c r="AV100" s="319">
        <f t="shared" si="16"/>
        <v>13063.23</v>
      </c>
      <c r="AW100" s="319">
        <f t="shared" si="16"/>
        <v>13063.23</v>
      </c>
      <c r="AX100" s="319">
        <f t="shared" si="16"/>
        <v>13063.23</v>
      </c>
      <c r="AY100" s="319">
        <f t="shared" si="16"/>
        <v>13063.23</v>
      </c>
      <c r="AZ100" s="319">
        <f t="shared" si="16"/>
        <v>13063.23</v>
      </c>
      <c r="BA100" s="319">
        <f t="shared" si="16"/>
        <v>13063.23</v>
      </c>
      <c r="BB100" s="319">
        <f t="shared" si="19"/>
        <v>13063.23</v>
      </c>
      <c r="BC100" s="319">
        <f t="shared" si="19"/>
        <v>13063.23</v>
      </c>
      <c r="BD100" s="319">
        <f t="shared" si="19"/>
        <v>13063.23</v>
      </c>
      <c r="BE100" s="295">
        <f t="shared" si="14"/>
        <v>156758.75999999998</v>
      </c>
      <c r="BF100" s="319"/>
      <c r="BG100" s="319"/>
      <c r="BH100" s="319"/>
      <c r="BI100" s="319"/>
      <c r="BJ100" s="319"/>
      <c r="BK100" s="319"/>
      <c r="BL100" s="319"/>
      <c r="BM100" s="319"/>
      <c r="BN100" s="319"/>
      <c r="BO100" s="319"/>
      <c r="BP100" s="319"/>
      <c r="BQ100" s="319"/>
      <c r="BR100" s="319"/>
      <c r="BS100" s="319"/>
      <c r="BT100" s="319"/>
      <c r="BU100" s="319"/>
      <c r="BV100" s="319"/>
      <c r="BW100" s="319"/>
      <c r="BX100" s="319"/>
      <c r="BY100" s="319"/>
      <c r="BZ100" s="319"/>
      <c r="CA100" s="319"/>
      <c r="CB100" s="319"/>
      <c r="CC100" s="319"/>
      <c r="CD100" s="319"/>
      <c r="CE100" s="319"/>
    </row>
    <row r="101" spans="1:83" x14ac:dyDescent="0.3">
      <c r="A101" s="313" t="s">
        <v>499</v>
      </c>
      <c r="B101" s="304">
        <v>1.8900000000000004E-2</v>
      </c>
      <c r="C101" s="304">
        <v>3.5499999999999997E-2</v>
      </c>
      <c r="D101" s="348">
        <v>3.2500000000000001E-2</v>
      </c>
      <c r="E101" s="295">
        <v>2408998.58</v>
      </c>
      <c r="F101" s="295">
        <v>2414755.56</v>
      </c>
      <c r="G101" s="295">
        <v>2420512.5299999998</v>
      </c>
      <c r="H101" s="295">
        <v>2420512.5299999998</v>
      </c>
      <c r="I101" s="295">
        <v>2420512.5299999998</v>
      </c>
      <c r="J101" s="295">
        <v>2418471.17</v>
      </c>
      <c r="K101" s="295">
        <v>2420575.7749999994</v>
      </c>
      <c r="L101" s="295">
        <v>2424721.7399999998</v>
      </c>
      <c r="M101" s="295">
        <v>2424721.7399999998</v>
      </c>
      <c r="N101" s="295">
        <v>2424721.7399999998</v>
      </c>
      <c r="O101" s="295">
        <v>2424721.7399999998</v>
      </c>
      <c r="P101" s="295">
        <v>2424721.7399999998</v>
      </c>
      <c r="Q101" s="295">
        <f t="shared" si="11"/>
        <v>29047947.374999989</v>
      </c>
      <c r="R101" s="295">
        <v>2424721.7399999998</v>
      </c>
      <c r="S101" s="295">
        <v>2424721.7399999998</v>
      </c>
      <c r="T101" s="295">
        <v>2424721.7399999998</v>
      </c>
      <c r="U101" s="295">
        <v>2424721.7399999998</v>
      </c>
      <c r="V101" s="295">
        <v>2424721.7399999998</v>
      </c>
      <c r="W101" s="295">
        <v>2424721.7399999998</v>
      </c>
      <c r="X101" s="295">
        <v>2424721.7399999998</v>
      </c>
      <c r="Y101" s="295">
        <v>2424721.7399999998</v>
      </c>
      <c r="Z101" s="295">
        <v>2424721.7399999998</v>
      </c>
      <c r="AA101" s="295">
        <v>2424721.7399999998</v>
      </c>
      <c r="AB101" s="295">
        <v>2424721.7399999998</v>
      </c>
      <c r="AC101" s="295">
        <v>2424721.7399999998</v>
      </c>
      <c r="AD101" s="295">
        <f t="shared" si="12"/>
        <v>29096660.879999992</v>
      </c>
      <c r="AE101" s="295"/>
      <c r="AF101" s="319">
        <v>3794.17</v>
      </c>
      <c r="AG101" s="319">
        <v>3803.2400000000002</v>
      </c>
      <c r="AH101" s="319">
        <v>3812.31</v>
      </c>
      <c r="AI101" s="319">
        <v>3812.31</v>
      </c>
      <c r="AJ101" s="319">
        <v>3812.31</v>
      </c>
      <c r="AK101" s="319">
        <v>3809.09</v>
      </c>
      <c r="AL101" s="319">
        <f t="shared" si="9"/>
        <v>3812.41</v>
      </c>
      <c r="AM101" s="319">
        <f t="shared" si="9"/>
        <v>3818.94</v>
      </c>
      <c r="AN101" s="319">
        <f t="shared" si="9"/>
        <v>3818.94</v>
      </c>
      <c r="AO101" s="319">
        <f t="shared" si="8"/>
        <v>3818.94</v>
      </c>
      <c r="AP101" s="319">
        <f t="shared" si="8"/>
        <v>3818.94</v>
      </c>
      <c r="AQ101" s="319">
        <f t="shared" si="8"/>
        <v>3818.94</v>
      </c>
      <c r="AR101" s="295">
        <f t="shared" si="13"/>
        <v>45750.540000000008</v>
      </c>
      <c r="AS101" s="319">
        <f t="shared" si="17"/>
        <v>6566.95</v>
      </c>
      <c r="AT101" s="319">
        <f t="shared" si="17"/>
        <v>6566.95</v>
      </c>
      <c r="AU101" s="319">
        <f t="shared" si="17"/>
        <v>6566.95</v>
      </c>
      <c r="AV101" s="319">
        <f t="shared" si="16"/>
        <v>6566.95</v>
      </c>
      <c r="AW101" s="319">
        <f t="shared" si="16"/>
        <v>6566.95</v>
      </c>
      <c r="AX101" s="319">
        <f t="shared" si="16"/>
        <v>6566.95</v>
      </c>
      <c r="AY101" s="319">
        <f t="shared" si="16"/>
        <v>6566.95</v>
      </c>
      <c r="AZ101" s="319">
        <f t="shared" si="16"/>
        <v>6566.95</v>
      </c>
      <c r="BA101" s="319">
        <f t="shared" si="16"/>
        <v>6566.95</v>
      </c>
      <c r="BB101" s="319">
        <f t="shared" si="19"/>
        <v>6566.95</v>
      </c>
      <c r="BC101" s="319">
        <f t="shared" si="19"/>
        <v>6566.95</v>
      </c>
      <c r="BD101" s="319">
        <f t="shared" si="19"/>
        <v>6566.95</v>
      </c>
      <c r="BE101" s="295">
        <f t="shared" si="14"/>
        <v>78803.39999999998</v>
      </c>
      <c r="BF101" s="319"/>
      <c r="BG101" s="319"/>
      <c r="BH101" s="319"/>
      <c r="BI101" s="319"/>
      <c r="BJ101" s="319"/>
      <c r="BK101" s="319"/>
      <c r="BL101" s="319"/>
      <c r="BM101" s="319"/>
      <c r="BN101" s="319"/>
      <c r="BO101" s="319"/>
      <c r="BP101" s="319"/>
      <c r="BQ101" s="319"/>
      <c r="BR101" s="319"/>
      <c r="BS101" s="319"/>
      <c r="BT101" s="319"/>
      <c r="BU101" s="319"/>
      <c r="BV101" s="319"/>
      <c r="BW101" s="319"/>
      <c r="BX101" s="319"/>
      <c r="BY101" s="319"/>
      <c r="BZ101" s="319"/>
      <c r="CA101" s="319"/>
      <c r="CB101" s="319"/>
      <c r="CC101" s="319"/>
      <c r="CD101" s="319"/>
      <c r="CE101" s="319"/>
    </row>
    <row r="102" spans="1:83" x14ac:dyDescent="0.3">
      <c r="A102" s="313" t="s">
        <v>500</v>
      </c>
      <c r="B102" s="304">
        <v>1.1900000000000001E-2</v>
      </c>
      <c r="C102" s="304">
        <v>1.6E-2</v>
      </c>
      <c r="D102" s="348">
        <v>1.3899999999999999E-2</v>
      </c>
      <c r="E102" s="295">
        <v>8959757.0099999998</v>
      </c>
      <c r="F102" s="295">
        <v>8959757.0099999998</v>
      </c>
      <c r="G102" s="295">
        <v>8959757.0099999998</v>
      </c>
      <c r="H102" s="295">
        <v>8959757.0099999998</v>
      </c>
      <c r="I102" s="295">
        <v>8959761.4100000001</v>
      </c>
      <c r="J102" s="295">
        <v>8959765.8100000005</v>
      </c>
      <c r="K102" s="295">
        <v>8959790.2249999996</v>
      </c>
      <c r="L102" s="295">
        <v>8959814.6400000006</v>
      </c>
      <c r="M102" s="295">
        <v>8975516.290000001</v>
      </c>
      <c r="N102" s="295">
        <v>8991217.9400000013</v>
      </c>
      <c r="O102" s="295">
        <v>8991217.9400000013</v>
      </c>
      <c r="P102" s="295">
        <v>8991217.9400000013</v>
      </c>
      <c r="Q102" s="295">
        <f t="shared" si="11"/>
        <v>107627330.235</v>
      </c>
      <c r="R102" s="295">
        <v>8991217.9400000013</v>
      </c>
      <c r="S102" s="295">
        <v>8991217.9400000013</v>
      </c>
      <c r="T102" s="295">
        <v>8991217.9400000013</v>
      </c>
      <c r="U102" s="295">
        <v>8991217.9400000013</v>
      </c>
      <c r="V102" s="295">
        <v>8991217.9400000013</v>
      </c>
      <c r="W102" s="295">
        <v>8991217.9400000013</v>
      </c>
      <c r="X102" s="295">
        <v>8991217.9400000013</v>
      </c>
      <c r="Y102" s="295">
        <v>8991217.9400000013</v>
      </c>
      <c r="Z102" s="295">
        <v>8991217.9400000013</v>
      </c>
      <c r="AA102" s="295">
        <v>8991217.9400000013</v>
      </c>
      <c r="AB102" s="295">
        <v>8991217.9400000013</v>
      </c>
      <c r="AC102" s="295">
        <v>8991217.9400000013</v>
      </c>
      <c r="AD102" s="295">
        <f t="shared" si="12"/>
        <v>107894615.27999999</v>
      </c>
      <c r="AE102" s="295"/>
      <c r="AF102" s="319">
        <v>8885.1</v>
      </c>
      <c r="AG102" s="319">
        <v>8885.1</v>
      </c>
      <c r="AH102" s="319">
        <v>8885.1</v>
      </c>
      <c r="AI102" s="319">
        <v>8885.1</v>
      </c>
      <c r="AJ102" s="319">
        <v>8885.1</v>
      </c>
      <c r="AK102" s="319">
        <v>8885.11</v>
      </c>
      <c r="AL102" s="319">
        <f t="shared" si="9"/>
        <v>8885.1299999999992</v>
      </c>
      <c r="AM102" s="319">
        <f t="shared" si="9"/>
        <v>8885.15</v>
      </c>
      <c r="AN102" s="319">
        <f t="shared" si="9"/>
        <v>8900.7199999999993</v>
      </c>
      <c r="AO102" s="319">
        <f t="shared" si="8"/>
        <v>8916.2900000000009</v>
      </c>
      <c r="AP102" s="319">
        <f t="shared" si="8"/>
        <v>8916.2900000000009</v>
      </c>
      <c r="AQ102" s="319">
        <f t="shared" si="8"/>
        <v>8916.2900000000009</v>
      </c>
      <c r="AR102" s="295">
        <f t="shared" si="13"/>
        <v>106730.48000000001</v>
      </c>
      <c r="AS102" s="319">
        <f t="shared" si="17"/>
        <v>10414.83</v>
      </c>
      <c r="AT102" s="319">
        <f t="shared" si="17"/>
        <v>10414.83</v>
      </c>
      <c r="AU102" s="319">
        <f t="shared" si="17"/>
        <v>10414.83</v>
      </c>
      <c r="AV102" s="319">
        <f t="shared" si="16"/>
        <v>10414.83</v>
      </c>
      <c r="AW102" s="319">
        <f t="shared" si="16"/>
        <v>10414.83</v>
      </c>
      <c r="AX102" s="319">
        <f t="shared" si="16"/>
        <v>10414.83</v>
      </c>
      <c r="AY102" s="319">
        <f t="shared" si="16"/>
        <v>10414.83</v>
      </c>
      <c r="AZ102" s="319">
        <f t="shared" si="16"/>
        <v>10414.83</v>
      </c>
      <c r="BA102" s="319">
        <f t="shared" si="16"/>
        <v>10414.83</v>
      </c>
      <c r="BB102" s="319">
        <f t="shared" si="19"/>
        <v>10414.83</v>
      </c>
      <c r="BC102" s="319">
        <f t="shared" si="19"/>
        <v>10414.83</v>
      </c>
      <c r="BD102" s="319">
        <f t="shared" si="19"/>
        <v>10414.83</v>
      </c>
      <c r="BE102" s="295">
        <f t="shared" si="14"/>
        <v>124977.96</v>
      </c>
      <c r="BF102" s="319"/>
      <c r="BG102" s="319"/>
      <c r="BH102" s="319"/>
      <c r="BI102" s="319"/>
      <c r="BJ102" s="319"/>
      <c r="BK102" s="319"/>
      <c r="BL102" s="319"/>
      <c r="BM102" s="319"/>
      <c r="BN102" s="319"/>
      <c r="BO102" s="319"/>
      <c r="BP102" s="319"/>
      <c r="BQ102" s="319"/>
      <c r="BR102" s="319"/>
      <c r="BS102" s="319"/>
      <c r="BT102" s="319"/>
      <c r="BU102" s="319"/>
      <c r="BV102" s="319"/>
      <c r="BW102" s="319"/>
      <c r="BX102" s="319"/>
      <c r="BY102" s="319"/>
      <c r="BZ102" s="319"/>
      <c r="CA102" s="319"/>
      <c r="CB102" s="319"/>
      <c r="CC102" s="319"/>
      <c r="CD102" s="319"/>
      <c r="CE102" s="319"/>
    </row>
    <row r="103" spans="1:83" x14ac:dyDescent="0.3">
      <c r="A103" s="313" t="s">
        <v>501</v>
      </c>
      <c r="B103" s="304">
        <v>4.2500000000000003E-2</v>
      </c>
      <c r="C103" s="304">
        <v>4.4600000000000001E-2</v>
      </c>
      <c r="D103" s="348">
        <v>4.2500000000000003E-2</v>
      </c>
      <c r="E103" s="295">
        <v>29308888.079999998</v>
      </c>
      <c r="F103" s="295">
        <v>29308888.079999998</v>
      </c>
      <c r="G103" s="295">
        <v>29308888.079999998</v>
      </c>
      <c r="H103" s="295">
        <v>29308888.079999998</v>
      </c>
      <c r="I103" s="295">
        <v>29308888.079999998</v>
      </c>
      <c r="J103" s="295">
        <v>29308888.079999998</v>
      </c>
      <c r="K103" s="295">
        <v>29308888.079999998</v>
      </c>
      <c r="L103" s="295">
        <v>29308888.079999998</v>
      </c>
      <c r="M103" s="295">
        <v>29308888.079999998</v>
      </c>
      <c r="N103" s="295">
        <v>29308888.079999998</v>
      </c>
      <c r="O103" s="295">
        <v>29308888.079999998</v>
      </c>
      <c r="P103" s="295">
        <v>29308888.079999998</v>
      </c>
      <c r="Q103" s="295">
        <f t="shared" si="11"/>
        <v>351706656.95999986</v>
      </c>
      <c r="R103" s="295">
        <v>29308888.079999998</v>
      </c>
      <c r="S103" s="295">
        <v>29308888.079999998</v>
      </c>
      <c r="T103" s="295">
        <v>29308888.079999998</v>
      </c>
      <c r="U103" s="295">
        <v>29308888.079999998</v>
      </c>
      <c r="V103" s="295">
        <v>29308888.079999998</v>
      </c>
      <c r="W103" s="295">
        <v>29308888.079999998</v>
      </c>
      <c r="X103" s="295">
        <v>29308888.079999998</v>
      </c>
      <c r="Y103" s="295">
        <v>29308888.079999998</v>
      </c>
      <c r="Z103" s="295">
        <v>29308888.079999998</v>
      </c>
      <c r="AA103" s="295">
        <v>29308888.079999998</v>
      </c>
      <c r="AB103" s="295">
        <v>29308888.079999998</v>
      </c>
      <c r="AC103" s="295">
        <v>29308888.079999998</v>
      </c>
      <c r="AD103" s="295">
        <f t="shared" si="12"/>
        <v>351706656.95999986</v>
      </c>
      <c r="AE103" s="295"/>
      <c r="AF103" s="319">
        <v>103802.31</v>
      </c>
      <c r="AG103" s="319">
        <v>103802.31</v>
      </c>
      <c r="AH103" s="319">
        <v>103802.31</v>
      </c>
      <c r="AI103" s="319">
        <v>103802.31</v>
      </c>
      <c r="AJ103" s="319">
        <v>103802.31</v>
      </c>
      <c r="AK103" s="319">
        <v>103802.31</v>
      </c>
      <c r="AL103" s="319">
        <f t="shared" si="9"/>
        <v>103802.31</v>
      </c>
      <c r="AM103" s="319">
        <f t="shared" si="9"/>
        <v>103802.31</v>
      </c>
      <c r="AN103" s="319">
        <f t="shared" si="9"/>
        <v>103802.31</v>
      </c>
      <c r="AO103" s="319">
        <f t="shared" si="8"/>
        <v>103802.31</v>
      </c>
      <c r="AP103" s="319">
        <f t="shared" si="8"/>
        <v>103802.31</v>
      </c>
      <c r="AQ103" s="319">
        <f t="shared" si="8"/>
        <v>103802.31</v>
      </c>
      <c r="AR103" s="295">
        <f t="shared" si="13"/>
        <v>1245627.7200000002</v>
      </c>
      <c r="AS103" s="319">
        <f t="shared" si="17"/>
        <v>103802.31</v>
      </c>
      <c r="AT103" s="319">
        <f t="shared" si="17"/>
        <v>103802.31</v>
      </c>
      <c r="AU103" s="319">
        <f t="shared" si="17"/>
        <v>103802.31</v>
      </c>
      <c r="AV103" s="319">
        <f t="shared" si="16"/>
        <v>103802.31</v>
      </c>
      <c r="AW103" s="319">
        <f t="shared" si="16"/>
        <v>103802.31</v>
      </c>
      <c r="AX103" s="319">
        <f t="shared" si="16"/>
        <v>103802.31</v>
      </c>
      <c r="AY103" s="319">
        <f t="shared" si="16"/>
        <v>103802.31</v>
      </c>
      <c r="AZ103" s="319">
        <f t="shared" si="16"/>
        <v>103802.31</v>
      </c>
      <c r="BA103" s="319">
        <f t="shared" si="16"/>
        <v>103802.31</v>
      </c>
      <c r="BB103" s="319">
        <f t="shared" si="19"/>
        <v>103802.31</v>
      </c>
      <c r="BC103" s="319">
        <f t="shared" si="19"/>
        <v>103802.31</v>
      </c>
      <c r="BD103" s="319">
        <f t="shared" si="19"/>
        <v>103802.31</v>
      </c>
      <c r="BE103" s="295">
        <f t="shared" si="14"/>
        <v>1245627.7200000002</v>
      </c>
      <c r="BF103" s="319"/>
      <c r="BG103" s="319"/>
      <c r="BH103" s="319"/>
      <c r="BI103" s="319"/>
      <c r="BJ103" s="319"/>
      <c r="BK103" s="319"/>
      <c r="BL103" s="319"/>
      <c r="BM103" s="319"/>
      <c r="BN103" s="319"/>
      <c r="BO103" s="319"/>
      <c r="BP103" s="319"/>
      <c r="BQ103" s="319"/>
      <c r="BR103" s="319"/>
      <c r="BS103" s="319"/>
      <c r="BT103" s="319"/>
      <c r="BU103" s="319"/>
      <c r="BV103" s="319"/>
      <c r="BW103" s="319"/>
      <c r="BX103" s="319"/>
      <c r="BY103" s="319"/>
      <c r="BZ103" s="319"/>
      <c r="CA103" s="319"/>
      <c r="CB103" s="319"/>
      <c r="CC103" s="319"/>
      <c r="CD103" s="319"/>
      <c r="CE103" s="319"/>
    </row>
    <row r="104" spans="1:83" x14ac:dyDescent="0.3">
      <c r="A104" s="313" t="s">
        <v>502</v>
      </c>
      <c r="B104" s="304">
        <v>5.3E-3</v>
      </c>
      <c r="C104" s="304">
        <v>1.89E-2</v>
      </c>
      <c r="D104" s="348">
        <v>1.6199999999999999E-2</v>
      </c>
      <c r="E104" s="295">
        <v>2605094.1800000002</v>
      </c>
      <c r="F104" s="295">
        <v>2605094.1800000002</v>
      </c>
      <c r="G104" s="295">
        <v>2605094.1800000002</v>
      </c>
      <c r="H104" s="295">
        <v>2605094.1800000002</v>
      </c>
      <c r="I104" s="295">
        <v>2605094.1800000002</v>
      </c>
      <c r="J104" s="295">
        <v>2605094.1800000002</v>
      </c>
      <c r="K104" s="295">
        <v>2605094.1800000002</v>
      </c>
      <c r="L104" s="295">
        <v>2605094.1800000002</v>
      </c>
      <c r="M104" s="295">
        <v>2605094.1800000002</v>
      </c>
      <c r="N104" s="295">
        <v>2605094.1800000002</v>
      </c>
      <c r="O104" s="295">
        <v>2605094.1800000002</v>
      </c>
      <c r="P104" s="295">
        <v>2605094.1800000002</v>
      </c>
      <c r="Q104" s="295">
        <f t="shared" si="11"/>
        <v>31261130.16</v>
      </c>
      <c r="R104" s="295">
        <v>2605094.1800000002</v>
      </c>
      <c r="S104" s="295">
        <v>2605094.1800000002</v>
      </c>
      <c r="T104" s="295">
        <v>2605094.1800000002</v>
      </c>
      <c r="U104" s="295">
        <v>2605094.1800000002</v>
      </c>
      <c r="V104" s="295">
        <v>2605094.1800000002</v>
      </c>
      <c r="W104" s="295">
        <v>2605094.1800000002</v>
      </c>
      <c r="X104" s="295">
        <v>2605094.1800000002</v>
      </c>
      <c r="Y104" s="295">
        <v>2605094.1800000002</v>
      </c>
      <c r="Z104" s="295">
        <v>2605094.1800000002</v>
      </c>
      <c r="AA104" s="295">
        <v>2605094.1800000002</v>
      </c>
      <c r="AB104" s="295">
        <v>2605094.1800000002</v>
      </c>
      <c r="AC104" s="295">
        <v>2605094.1800000002</v>
      </c>
      <c r="AD104" s="295">
        <f t="shared" si="12"/>
        <v>31261130.16</v>
      </c>
      <c r="AE104" s="295"/>
      <c r="AF104" s="319">
        <v>1150.5900000000001</v>
      </c>
      <c r="AG104" s="319">
        <v>1150.5900000000001</v>
      </c>
      <c r="AH104" s="319">
        <v>1150.5900000000001</v>
      </c>
      <c r="AI104" s="319">
        <v>1150.5900000000001</v>
      </c>
      <c r="AJ104" s="319">
        <v>1150.5900000000001</v>
      </c>
      <c r="AK104" s="319">
        <v>1150.5900000000001</v>
      </c>
      <c r="AL104" s="319">
        <f t="shared" si="9"/>
        <v>1150.58</v>
      </c>
      <c r="AM104" s="319">
        <f t="shared" si="9"/>
        <v>1150.58</v>
      </c>
      <c r="AN104" s="319">
        <f t="shared" si="9"/>
        <v>1150.58</v>
      </c>
      <c r="AO104" s="319">
        <f t="shared" si="8"/>
        <v>1150.58</v>
      </c>
      <c r="AP104" s="319">
        <f t="shared" si="8"/>
        <v>1150.58</v>
      </c>
      <c r="AQ104" s="319">
        <f t="shared" si="8"/>
        <v>1150.58</v>
      </c>
      <c r="AR104" s="295">
        <f t="shared" si="13"/>
        <v>13807.02</v>
      </c>
      <c r="AS104" s="319">
        <f t="shared" si="17"/>
        <v>3516.88</v>
      </c>
      <c r="AT104" s="319">
        <f t="shared" si="17"/>
        <v>3516.88</v>
      </c>
      <c r="AU104" s="319">
        <f t="shared" si="17"/>
        <v>3516.88</v>
      </c>
      <c r="AV104" s="319">
        <f t="shared" si="16"/>
        <v>3516.88</v>
      </c>
      <c r="AW104" s="319">
        <f t="shared" si="16"/>
        <v>3516.88</v>
      </c>
      <c r="AX104" s="319">
        <f t="shared" si="16"/>
        <v>3516.88</v>
      </c>
      <c r="AY104" s="319">
        <f t="shared" si="16"/>
        <v>3516.88</v>
      </c>
      <c r="AZ104" s="319">
        <f t="shared" si="16"/>
        <v>3516.88</v>
      </c>
      <c r="BA104" s="319">
        <f t="shared" si="16"/>
        <v>3516.88</v>
      </c>
      <c r="BB104" s="319">
        <f t="shared" si="19"/>
        <v>3516.88</v>
      </c>
      <c r="BC104" s="319">
        <f t="shared" si="19"/>
        <v>3516.88</v>
      </c>
      <c r="BD104" s="319">
        <f t="shared" si="19"/>
        <v>3516.88</v>
      </c>
      <c r="BE104" s="295">
        <f t="shared" si="14"/>
        <v>42202.559999999998</v>
      </c>
      <c r="BF104" s="319">
        <f>BE104</f>
        <v>42202.559999999998</v>
      </c>
      <c r="BG104" s="319"/>
      <c r="BH104" s="319"/>
      <c r="BI104" s="319"/>
      <c r="BJ104" s="319"/>
      <c r="BK104" s="319"/>
      <c r="BL104" s="319"/>
      <c r="BM104" s="319"/>
      <c r="BN104" s="319"/>
      <c r="BO104" s="319"/>
      <c r="BP104" s="319"/>
      <c r="BQ104" s="319"/>
      <c r="BR104" s="319"/>
      <c r="BS104" s="319"/>
      <c r="BT104" s="319"/>
      <c r="BU104" s="319"/>
      <c r="BV104" s="319"/>
      <c r="BW104" s="319"/>
      <c r="BX104" s="319"/>
      <c r="BY104" s="319"/>
      <c r="BZ104" s="319"/>
      <c r="CA104" s="319"/>
      <c r="CB104" s="319"/>
      <c r="CC104" s="319"/>
      <c r="CD104" s="319"/>
      <c r="CE104" s="319"/>
    </row>
    <row r="105" spans="1:83" x14ac:dyDescent="0.3">
      <c r="A105" s="313" t="s">
        <v>503</v>
      </c>
      <c r="B105" s="304">
        <v>5.3E-3</v>
      </c>
      <c r="C105" s="304">
        <v>1.89E-2</v>
      </c>
      <c r="D105" s="348">
        <v>1.6199999999999999E-2</v>
      </c>
      <c r="E105" s="295">
        <v>9522410.5899999999</v>
      </c>
      <c r="F105" s="295">
        <v>9522410.5899999999</v>
      </c>
      <c r="G105" s="295">
        <v>9522410.5899999999</v>
      </c>
      <c r="H105" s="295">
        <v>9522410.5899999999</v>
      </c>
      <c r="I105" s="295">
        <v>9522410.5899999999</v>
      </c>
      <c r="J105" s="295">
        <v>9550377.0399999991</v>
      </c>
      <c r="K105" s="295">
        <v>9578343.4900000002</v>
      </c>
      <c r="L105" s="295">
        <v>9578343.4900000002</v>
      </c>
      <c r="M105" s="295">
        <v>9578343.4900000002</v>
      </c>
      <c r="N105" s="295">
        <v>9627454.3149999995</v>
      </c>
      <c r="O105" s="295">
        <v>9676565.1400000006</v>
      </c>
      <c r="P105" s="295">
        <v>9676565.1400000006</v>
      </c>
      <c r="Q105" s="295">
        <f t="shared" si="11"/>
        <v>114878045.05499999</v>
      </c>
      <c r="R105" s="295">
        <v>9676565.1400000006</v>
      </c>
      <c r="S105" s="295">
        <v>9676565.1400000006</v>
      </c>
      <c r="T105" s="295">
        <v>9676565.1400000006</v>
      </c>
      <c r="U105" s="295">
        <v>9676565.1400000006</v>
      </c>
      <c r="V105" s="295">
        <v>9676565.1400000006</v>
      </c>
      <c r="W105" s="295">
        <v>9676565.1400000006</v>
      </c>
      <c r="X105" s="295">
        <v>9676565.1400000006</v>
      </c>
      <c r="Y105" s="295">
        <v>9676565.1400000006</v>
      </c>
      <c r="Z105" s="295">
        <v>9676565.1400000006</v>
      </c>
      <c r="AA105" s="295">
        <v>9676565.1400000006</v>
      </c>
      <c r="AB105" s="295">
        <v>9676565.1400000006</v>
      </c>
      <c r="AC105" s="295">
        <v>9676565.1400000006</v>
      </c>
      <c r="AD105" s="295">
        <f t="shared" si="12"/>
        <v>116118781.68000001</v>
      </c>
      <c r="AE105" s="295"/>
      <c r="AF105" s="319">
        <v>4205.7299999999996</v>
      </c>
      <c r="AG105" s="319">
        <v>4205.7299999999996</v>
      </c>
      <c r="AH105" s="319">
        <v>4205.7299999999996</v>
      </c>
      <c r="AI105" s="319">
        <v>4205.7299999999996</v>
      </c>
      <c r="AJ105" s="319">
        <v>4205.7299999999996</v>
      </c>
      <c r="AK105" s="319">
        <v>4218.08</v>
      </c>
      <c r="AL105" s="319">
        <f t="shared" si="9"/>
        <v>4230.4399999999996</v>
      </c>
      <c r="AM105" s="319">
        <f t="shared" si="9"/>
        <v>4230.4399999999996</v>
      </c>
      <c r="AN105" s="319">
        <f t="shared" si="9"/>
        <v>4230.4399999999996</v>
      </c>
      <c r="AO105" s="319">
        <f t="shared" si="8"/>
        <v>4252.13</v>
      </c>
      <c r="AP105" s="319">
        <f t="shared" si="8"/>
        <v>4273.82</v>
      </c>
      <c r="AQ105" s="319">
        <f t="shared" si="8"/>
        <v>4273.82</v>
      </c>
      <c r="AR105" s="295">
        <f t="shared" si="13"/>
        <v>50737.819999999992</v>
      </c>
      <c r="AS105" s="319">
        <f t="shared" si="17"/>
        <v>13063.36</v>
      </c>
      <c r="AT105" s="319">
        <f t="shared" si="17"/>
        <v>13063.36</v>
      </c>
      <c r="AU105" s="319">
        <f t="shared" si="17"/>
        <v>13063.36</v>
      </c>
      <c r="AV105" s="319">
        <f t="shared" si="16"/>
        <v>13063.36</v>
      </c>
      <c r="AW105" s="319">
        <f t="shared" si="16"/>
        <v>13063.36</v>
      </c>
      <c r="AX105" s="319">
        <f t="shared" si="16"/>
        <v>13063.36</v>
      </c>
      <c r="AY105" s="319">
        <f t="shared" si="16"/>
        <v>13063.36</v>
      </c>
      <c r="AZ105" s="319">
        <f t="shared" si="16"/>
        <v>13063.36</v>
      </c>
      <c r="BA105" s="319">
        <f t="shared" si="16"/>
        <v>13063.36</v>
      </c>
      <c r="BB105" s="319">
        <f t="shared" si="19"/>
        <v>13063.36</v>
      </c>
      <c r="BC105" s="319">
        <f t="shared" si="19"/>
        <v>13063.36</v>
      </c>
      <c r="BD105" s="319">
        <f t="shared" si="19"/>
        <v>13063.36</v>
      </c>
      <c r="BE105" s="295">
        <f t="shared" si="14"/>
        <v>156760.32000000001</v>
      </c>
      <c r="BF105" s="319"/>
      <c r="BG105" s="319"/>
      <c r="BH105" s="319"/>
      <c r="BI105" s="319"/>
      <c r="BJ105" s="319"/>
      <c r="BK105" s="319"/>
      <c r="BL105" s="319"/>
      <c r="BM105" s="319"/>
      <c r="BN105" s="319"/>
      <c r="BO105" s="319"/>
      <c r="BP105" s="319"/>
      <c r="BQ105" s="319"/>
      <c r="BR105" s="319"/>
      <c r="BS105" s="319"/>
      <c r="BT105" s="319"/>
      <c r="BU105" s="319"/>
      <c r="BV105" s="319"/>
      <c r="BW105" s="319"/>
      <c r="BX105" s="319"/>
      <c r="BY105" s="319"/>
      <c r="BZ105" s="319"/>
      <c r="CA105" s="319"/>
      <c r="CB105" s="319"/>
      <c r="CC105" s="319"/>
      <c r="CD105" s="319"/>
      <c r="CE105" s="319"/>
    </row>
    <row r="106" spans="1:83" x14ac:dyDescent="0.3">
      <c r="A106" s="313" t="s">
        <v>504</v>
      </c>
      <c r="B106" s="304">
        <v>3.5799999999999998E-2</v>
      </c>
      <c r="C106" s="304">
        <v>3.6299999999999999E-2</v>
      </c>
      <c r="D106" s="348">
        <v>3.3500000000000002E-2</v>
      </c>
      <c r="E106" s="295">
        <v>12202725.310000001</v>
      </c>
      <c r="F106" s="295">
        <v>12261378.65</v>
      </c>
      <c r="G106" s="295">
        <v>12261378.65</v>
      </c>
      <c r="H106" s="295">
        <v>12261378.65</v>
      </c>
      <c r="I106" s="295">
        <v>12261378.65</v>
      </c>
      <c r="J106" s="295">
        <v>12242379.08</v>
      </c>
      <c r="K106" s="295">
        <v>12223379.51</v>
      </c>
      <c r="L106" s="295">
        <v>12223379.51</v>
      </c>
      <c r="M106" s="295">
        <v>12223379.51</v>
      </c>
      <c r="N106" s="295">
        <v>12223379.51</v>
      </c>
      <c r="O106" s="295">
        <v>12223379.51</v>
      </c>
      <c r="P106" s="295">
        <v>12223379.51</v>
      </c>
      <c r="Q106" s="295">
        <f t="shared" si="11"/>
        <v>146830896.05000001</v>
      </c>
      <c r="R106" s="295">
        <v>12223379.51</v>
      </c>
      <c r="S106" s="295">
        <v>12223379.51</v>
      </c>
      <c r="T106" s="295">
        <v>12223379.51</v>
      </c>
      <c r="U106" s="295">
        <v>12223379.51</v>
      </c>
      <c r="V106" s="295">
        <v>12223379.51</v>
      </c>
      <c r="W106" s="295">
        <v>12223379.51</v>
      </c>
      <c r="X106" s="295">
        <v>12223379.51</v>
      </c>
      <c r="Y106" s="295">
        <v>12223379.51</v>
      </c>
      <c r="Z106" s="295">
        <v>12223379.51</v>
      </c>
      <c r="AA106" s="295">
        <v>12223379.51</v>
      </c>
      <c r="AB106" s="295">
        <v>12223379.51</v>
      </c>
      <c r="AC106" s="295">
        <v>12223379.51</v>
      </c>
      <c r="AD106" s="295">
        <f t="shared" si="12"/>
        <v>146680554.12</v>
      </c>
      <c r="AE106" s="295"/>
      <c r="AF106" s="319">
        <v>36404.800000000003</v>
      </c>
      <c r="AG106" s="319">
        <v>36579.78</v>
      </c>
      <c r="AH106" s="319">
        <v>36579.78</v>
      </c>
      <c r="AI106" s="319">
        <v>36579.78</v>
      </c>
      <c r="AJ106" s="319">
        <v>36579.78</v>
      </c>
      <c r="AK106" s="319">
        <v>36523.100000000006</v>
      </c>
      <c r="AL106" s="319">
        <f t="shared" si="9"/>
        <v>36466.42</v>
      </c>
      <c r="AM106" s="319">
        <f t="shared" si="9"/>
        <v>36466.42</v>
      </c>
      <c r="AN106" s="319">
        <f t="shared" si="9"/>
        <v>36466.42</v>
      </c>
      <c r="AO106" s="319">
        <f t="shared" si="8"/>
        <v>36466.42</v>
      </c>
      <c r="AP106" s="319">
        <f t="shared" si="8"/>
        <v>36466.42</v>
      </c>
      <c r="AQ106" s="319">
        <f t="shared" si="8"/>
        <v>36466.42</v>
      </c>
      <c r="AR106" s="295">
        <f t="shared" si="13"/>
        <v>438045.53999999992</v>
      </c>
      <c r="AS106" s="319">
        <f t="shared" si="17"/>
        <v>34123.599999999999</v>
      </c>
      <c r="AT106" s="319">
        <f t="shared" si="17"/>
        <v>34123.599999999999</v>
      </c>
      <c r="AU106" s="319">
        <f t="shared" si="17"/>
        <v>34123.599999999999</v>
      </c>
      <c r="AV106" s="319">
        <f t="shared" si="16"/>
        <v>34123.599999999999</v>
      </c>
      <c r="AW106" s="319">
        <f t="shared" si="16"/>
        <v>34123.599999999999</v>
      </c>
      <c r="AX106" s="319">
        <f t="shared" si="16"/>
        <v>34123.599999999999</v>
      </c>
      <c r="AY106" s="319">
        <f t="shared" si="16"/>
        <v>34123.599999999999</v>
      </c>
      <c r="AZ106" s="319">
        <f t="shared" si="16"/>
        <v>34123.599999999999</v>
      </c>
      <c r="BA106" s="319">
        <f t="shared" si="16"/>
        <v>34123.599999999999</v>
      </c>
      <c r="BB106" s="319">
        <f t="shared" si="19"/>
        <v>34123.599999999999</v>
      </c>
      <c r="BC106" s="319">
        <f t="shared" si="19"/>
        <v>34123.599999999999</v>
      </c>
      <c r="BD106" s="319">
        <f t="shared" si="19"/>
        <v>34123.599999999999</v>
      </c>
      <c r="BE106" s="295">
        <f t="shared" si="14"/>
        <v>409483.1999999999</v>
      </c>
      <c r="BF106" s="319"/>
      <c r="BG106" s="319"/>
      <c r="BH106" s="319"/>
      <c r="BI106" s="319"/>
      <c r="BJ106" s="319"/>
      <c r="BK106" s="319"/>
      <c r="BL106" s="319"/>
      <c r="BM106" s="319"/>
      <c r="BN106" s="319"/>
      <c r="BO106" s="319"/>
      <c r="BP106" s="319"/>
      <c r="BQ106" s="319"/>
      <c r="BR106" s="319"/>
      <c r="BS106" s="319"/>
      <c r="BT106" s="319"/>
      <c r="BU106" s="319"/>
      <c r="BV106" s="319"/>
      <c r="BW106" s="319"/>
      <c r="BX106" s="319"/>
      <c r="BY106" s="319"/>
      <c r="BZ106" s="319"/>
      <c r="CA106" s="319"/>
      <c r="CB106" s="319"/>
      <c r="CC106" s="319"/>
      <c r="CD106" s="319"/>
      <c r="CE106" s="319"/>
    </row>
    <row r="107" spans="1:83" x14ac:dyDescent="0.3">
      <c r="A107" s="313" t="s">
        <v>505</v>
      </c>
      <c r="B107" s="304">
        <v>1.3200000000000002E-2</v>
      </c>
      <c r="C107" s="304">
        <v>1.5800000000000002E-2</v>
      </c>
      <c r="D107" s="348">
        <v>1.2999999999999999E-2</v>
      </c>
      <c r="E107" s="295">
        <v>216636.03</v>
      </c>
      <c r="F107" s="295">
        <v>216636.03</v>
      </c>
      <c r="G107" s="295">
        <v>216636.03</v>
      </c>
      <c r="H107" s="295">
        <v>216636.03</v>
      </c>
      <c r="I107" s="295">
        <v>216636.03</v>
      </c>
      <c r="J107" s="295">
        <v>221266.81</v>
      </c>
      <c r="K107" s="295">
        <v>225897.58</v>
      </c>
      <c r="L107" s="295">
        <v>225897.58</v>
      </c>
      <c r="M107" s="295">
        <v>225897.58</v>
      </c>
      <c r="N107" s="295">
        <v>225897.58</v>
      </c>
      <c r="O107" s="295">
        <v>225897.58</v>
      </c>
      <c r="P107" s="295">
        <v>225897.58</v>
      </c>
      <c r="Q107" s="295">
        <f t="shared" si="11"/>
        <v>2659832.4400000004</v>
      </c>
      <c r="R107" s="295">
        <v>225897.58</v>
      </c>
      <c r="S107" s="295">
        <v>225897.58</v>
      </c>
      <c r="T107" s="295">
        <v>225897.58</v>
      </c>
      <c r="U107" s="295">
        <v>225897.58</v>
      </c>
      <c r="V107" s="295">
        <v>225897.58</v>
      </c>
      <c r="W107" s="295">
        <v>225897.58</v>
      </c>
      <c r="X107" s="295">
        <v>225897.58</v>
      </c>
      <c r="Y107" s="295">
        <v>225897.58</v>
      </c>
      <c r="Z107" s="295">
        <v>225897.58</v>
      </c>
      <c r="AA107" s="295">
        <v>225897.58</v>
      </c>
      <c r="AB107" s="295">
        <v>225897.58</v>
      </c>
      <c r="AC107" s="295">
        <v>225897.58</v>
      </c>
      <c r="AD107" s="295">
        <f t="shared" si="12"/>
        <v>2710770.9600000004</v>
      </c>
      <c r="AE107" s="295"/>
      <c r="AF107" s="319">
        <v>238.29</v>
      </c>
      <c r="AG107" s="319">
        <v>238.29</v>
      </c>
      <c r="AH107" s="319">
        <v>238.29</v>
      </c>
      <c r="AI107" s="319">
        <v>238.29</v>
      </c>
      <c r="AJ107" s="319">
        <v>238.29</v>
      </c>
      <c r="AK107" s="319">
        <v>243.4</v>
      </c>
      <c r="AL107" s="319">
        <f t="shared" si="9"/>
        <v>248.49</v>
      </c>
      <c r="AM107" s="319">
        <f t="shared" si="9"/>
        <v>248.49</v>
      </c>
      <c r="AN107" s="319">
        <f t="shared" si="9"/>
        <v>248.49</v>
      </c>
      <c r="AO107" s="319">
        <f t="shared" si="8"/>
        <v>248.49</v>
      </c>
      <c r="AP107" s="319">
        <f t="shared" si="8"/>
        <v>248.49</v>
      </c>
      <c r="AQ107" s="319">
        <f t="shared" si="8"/>
        <v>248.49</v>
      </c>
      <c r="AR107" s="295">
        <f t="shared" si="13"/>
        <v>2925.79</v>
      </c>
      <c r="AS107" s="319">
        <f t="shared" si="17"/>
        <v>244.72</v>
      </c>
      <c r="AT107" s="319">
        <f t="shared" si="17"/>
        <v>244.72</v>
      </c>
      <c r="AU107" s="319">
        <f t="shared" si="17"/>
        <v>244.72</v>
      </c>
      <c r="AV107" s="319">
        <f t="shared" si="16"/>
        <v>244.72</v>
      </c>
      <c r="AW107" s="319">
        <f t="shared" si="16"/>
        <v>244.72</v>
      </c>
      <c r="AX107" s="319">
        <f t="shared" si="16"/>
        <v>244.72</v>
      </c>
      <c r="AY107" s="319">
        <f t="shared" si="16"/>
        <v>244.72</v>
      </c>
      <c r="AZ107" s="319">
        <f t="shared" si="16"/>
        <v>244.72</v>
      </c>
      <c r="BA107" s="319">
        <f t="shared" si="16"/>
        <v>244.72</v>
      </c>
      <c r="BB107" s="319">
        <f t="shared" si="19"/>
        <v>244.72</v>
      </c>
      <c r="BC107" s="319">
        <f t="shared" si="19"/>
        <v>244.72</v>
      </c>
      <c r="BD107" s="319">
        <f t="shared" si="19"/>
        <v>244.72</v>
      </c>
      <c r="BE107" s="295">
        <f t="shared" si="14"/>
        <v>2936.6399999999994</v>
      </c>
      <c r="BF107" s="319">
        <f>BE107</f>
        <v>2936.6399999999994</v>
      </c>
      <c r="BG107" s="319"/>
      <c r="BH107" s="319"/>
      <c r="BI107" s="319"/>
      <c r="BJ107" s="319"/>
      <c r="BK107" s="319"/>
      <c r="BL107" s="319"/>
      <c r="BM107" s="319"/>
      <c r="BN107" s="319"/>
      <c r="BO107" s="319"/>
      <c r="BP107" s="319"/>
      <c r="BQ107" s="319"/>
      <c r="BR107" s="319"/>
      <c r="BS107" s="319"/>
      <c r="BT107" s="319"/>
      <c r="BU107" s="319"/>
      <c r="BV107" s="319"/>
      <c r="BW107" s="319"/>
      <c r="BX107" s="319"/>
      <c r="BY107" s="319"/>
      <c r="BZ107" s="319"/>
      <c r="CA107" s="319"/>
      <c r="CB107" s="319"/>
      <c r="CC107" s="319"/>
      <c r="CD107" s="319"/>
      <c r="CE107" s="319"/>
    </row>
    <row r="108" spans="1:83" x14ac:dyDescent="0.3">
      <c r="A108" s="313" t="s">
        <v>506</v>
      </c>
      <c r="B108" s="304">
        <v>1.3200000000000002E-2</v>
      </c>
      <c r="C108" s="304">
        <v>1.5800000000000002E-2</v>
      </c>
      <c r="D108" s="348">
        <v>1.2999999999999999E-2</v>
      </c>
      <c r="E108" s="295">
        <v>14022223.16</v>
      </c>
      <c r="F108" s="295">
        <v>14022223.16</v>
      </c>
      <c r="G108" s="295">
        <v>14019019.84</v>
      </c>
      <c r="H108" s="295">
        <v>14015816.51</v>
      </c>
      <c r="I108" s="295">
        <v>14015816.51</v>
      </c>
      <c r="J108" s="295">
        <v>14008140.609999999</v>
      </c>
      <c r="K108" s="295">
        <v>14000464.699999999</v>
      </c>
      <c r="L108" s="295">
        <v>14000464.699999999</v>
      </c>
      <c r="M108" s="295">
        <v>14000464.699999999</v>
      </c>
      <c r="N108" s="295">
        <v>14000464.699999999</v>
      </c>
      <c r="O108" s="295">
        <v>14000464.699999999</v>
      </c>
      <c r="P108" s="295">
        <v>14000464.699999999</v>
      </c>
      <c r="Q108" s="295">
        <f t="shared" si="11"/>
        <v>168106027.98999998</v>
      </c>
      <c r="R108" s="295">
        <v>14000464.699999999</v>
      </c>
      <c r="S108" s="295">
        <v>14000464.699999999</v>
      </c>
      <c r="T108" s="295">
        <v>14000464.699999999</v>
      </c>
      <c r="U108" s="295">
        <v>14000464.699999999</v>
      </c>
      <c r="V108" s="295">
        <v>14000464.699999999</v>
      </c>
      <c r="W108" s="295">
        <v>14000464.699999999</v>
      </c>
      <c r="X108" s="295">
        <v>14000464.699999999</v>
      </c>
      <c r="Y108" s="295">
        <v>14000464.699999999</v>
      </c>
      <c r="Z108" s="295">
        <v>14000464.699999999</v>
      </c>
      <c r="AA108" s="295">
        <v>14000464.699999999</v>
      </c>
      <c r="AB108" s="295">
        <v>14000464.699999999</v>
      </c>
      <c r="AC108" s="295">
        <v>14000464.699999999</v>
      </c>
      <c r="AD108" s="295">
        <f t="shared" si="12"/>
        <v>168005576.39999998</v>
      </c>
      <c r="AE108" s="295"/>
      <c r="AF108" s="319">
        <v>15424.439999999999</v>
      </c>
      <c r="AG108" s="319">
        <v>15424.439999999999</v>
      </c>
      <c r="AH108" s="319">
        <v>15420.92</v>
      </c>
      <c r="AI108" s="319">
        <v>15417.4</v>
      </c>
      <c r="AJ108" s="319">
        <v>15417.4</v>
      </c>
      <c r="AK108" s="319">
        <v>15408.96</v>
      </c>
      <c r="AL108" s="319">
        <f t="shared" si="9"/>
        <v>15400.51</v>
      </c>
      <c r="AM108" s="319">
        <f t="shared" si="9"/>
        <v>15400.51</v>
      </c>
      <c r="AN108" s="319">
        <f t="shared" si="9"/>
        <v>15400.51</v>
      </c>
      <c r="AO108" s="319">
        <f t="shared" si="8"/>
        <v>15400.51</v>
      </c>
      <c r="AP108" s="319">
        <f t="shared" si="8"/>
        <v>15400.51</v>
      </c>
      <c r="AQ108" s="319">
        <f t="shared" si="8"/>
        <v>15400.51</v>
      </c>
      <c r="AR108" s="295">
        <f t="shared" si="13"/>
        <v>184916.62000000002</v>
      </c>
      <c r="AS108" s="319">
        <f t="shared" si="17"/>
        <v>15167.17</v>
      </c>
      <c r="AT108" s="319">
        <f t="shared" si="17"/>
        <v>15167.17</v>
      </c>
      <c r="AU108" s="319">
        <f t="shared" si="17"/>
        <v>15167.17</v>
      </c>
      <c r="AV108" s="319">
        <f t="shared" si="16"/>
        <v>15167.17</v>
      </c>
      <c r="AW108" s="319">
        <f t="shared" si="16"/>
        <v>15167.17</v>
      </c>
      <c r="AX108" s="319">
        <f t="shared" si="16"/>
        <v>15167.17</v>
      </c>
      <c r="AY108" s="319">
        <f t="shared" si="16"/>
        <v>15167.17</v>
      </c>
      <c r="AZ108" s="319">
        <f t="shared" si="16"/>
        <v>15167.17</v>
      </c>
      <c r="BA108" s="319">
        <f t="shared" si="16"/>
        <v>15167.17</v>
      </c>
      <c r="BB108" s="319">
        <f t="shared" si="19"/>
        <v>15167.17</v>
      </c>
      <c r="BC108" s="319">
        <f t="shared" si="19"/>
        <v>15167.17</v>
      </c>
      <c r="BD108" s="319">
        <f t="shared" si="19"/>
        <v>15167.17</v>
      </c>
      <c r="BE108" s="295">
        <f t="shared" si="14"/>
        <v>182006.04000000004</v>
      </c>
      <c r="BF108" s="319"/>
      <c r="BG108" s="319"/>
      <c r="BH108" s="319"/>
      <c r="BI108" s="319"/>
      <c r="BJ108" s="319"/>
      <c r="BK108" s="319"/>
      <c r="BL108" s="319"/>
      <c r="BM108" s="319"/>
      <c r="BN108" s="319"/>
      <c r="BO108" s="319"/>
      <c r="BP108" s="319"/>
      <c r="BQ108" s="319"/>
      <c r="BR108" s="319"/>
      <c r="BS108" s="319"/>
      <c r="BT108" s="319"/>
      <c r="BU108" s="319"/>
      <c r="BV108" s="319"/>
      <c r="BW108" s="319"/>
      <c r="BX108" s="319"/>
      <c r="BY108" s="319"/>
      <c r="BZ108" s="319"/>
      <c r="CA108" s="319"/>
      <c r="CB108" s="319"/>
      <c r="CC108" s="319"/>
      <c r="CD108" s="319"/>
      <c r="CE108" s="319"/>
    </row>
    <row r="109" spans="1:83" x14ac:dyDescent="0.3">
      <c r="A109" s="313" t="s">
        <v>507</v>
      </c>
      <c r="B109" s="304">
        <v>4.3800000000000006E-2</v>
      </c>
      <c r="C109" s="304">
        <v>4.7899999999999998E-2</v>
      </c>
      <c r="D109" s="348">
        <v>4.5100000000000001E-2</v>
      </c>
      <c r="E109" s="295">
        <v>951198.87</v>
      </c>
      <c r="F109" s="295">
        <v>951198.87</v>
      </c>
      <c r="G109" s="295">
        <v>951198.87</v>
      </c>
      <c r="H109" s="295">
        <v>951198.87</v>
      </c>
      <c r="I109" s="295">
        <v>951198.87</v>
      </c>
      <c r="J109" s="295">
        <v>951198.87</v>
      </c>
      <c r="K109" s="295">
        <v>951198.87</v>
      </c>
      <c r="L109" s="295">
        <v>951198.87</v>
      </c>
      <c r="M109" s="295">
        <v>951198.87</v>
      </c>
      <c r="N109" s="295">
        <v>951198.87</v>
      </c>
      <c r="O109" s="295">
        <v>951198.87</v>
      </c>
      <c r="P109" s="295">
        <v>951198.87</v>
      </c>
      <c r="Q109" s="295">
        <f t="shared" si="11"/>
        <v>11414386.439999998</v>
      </c>
      <c r="R109" s="295">
        <v>951198.87</v>
      </c>
      <c r="S109" s="295">
        <v>951198.87</v>
      </c>
      <c r="T109" s="295">
        <v>951198.87</v>
      </c>
      <c r="U109" s="295">
        <v>951198.87</v>
      </c>
      <c r="V109" s="295">
        <v>951198.87</v>
      </c>
      <c r="W109" s="295">
        <v>951198.87</v>
      </c>
      <c r="X109" s="295">
        <v>951198.87</v>
      </c>
      <c r="Y109" s="295">
        <v>951198.87</v>
      </c>
      <c r="Z109" s="295">
        <v>951198.87</v>
      </c>
      <c r="AA109" s="295">
        <v>951198.87</v>
      </c>
      <c r="AB109" s="295">
        <v>951198.87</v>
      </c>
      <c r="AC109" s="295">
        <v>951198.87</v>
      </c>
      <c r="AD109" s="295">
        <f t="shared" si="12"/>
        <v>11414386.439999998</v>
      </c>
      <c r="AE109" s="295"/>
      <c r="AF109" s="319">
        <v>3471.88</v>
      </c>
      <c r="AG109" s="319">
        <v>3471.88</v>
      </c>
      <c r="AH109" s="319">
        <v>3471.88</v>
      </c>
      <c r="AI109" s="319">
        <v>3471.88</v>
      </c>
      <c r="AJ109" s="319">
        <v>3471.88</v>
      </c>
      <c r="AK109" s="319">
        <v>3471.88</v>
      </c>
      <c r="AL109" s="319">
        <f t="shared" si="9"/>
        <v>3471.88</v>
      </c>
      <c r="AM109" s="319">
        <f t="shared" si="9"/>
        <v>3471.88</v>
      </c>
      <c r="AN109" s="319">
        <f t="shared" si="9"/>
        <v>3471.88</v>
      </c>
      <c r="AO109" s="319">
        <f t="shared" si="8"/>
        <v>3471.88</v>
      </c>
      <c r="AP109" s="319">
        <f t="shared" si="8"/>
        <v>3471.88</v>
      </c>
      <c r="AQ109" s="319">
        <f t="shared" si="8"/>
        <v>3471.88</v>
      </c>
      <c r="AR109" s="295">
        <f t="shared" si="13"/>
        <v>41662.559999999998</v>
      </c>
      <c r="AS109" s="319">
        <f t="shared" si="17"/>
        <v>3574.92</v>
      </c>
      <c r="AT109" s="319">
        <f t="shared" si="17"/>
        <v>3574.92</v>
      </c>
      <c r="AU109" s="319">
        <f t="shared" si="17"/>
        <v>3574.92</v>
      </c>
      <c r="AV109" s="319">
        <f t="shared" si="16"/>
        <v>3574.92</v>
      </c>
      <c r="AW109" s="319">
        <f t="shared" si="16"/>
        <v>3574.92</v>
      </c>
      <c r="AX109" s="319">
        <f t="shared" si="16"/>
        <v>3574.92</v>
      </c>
      <c r="AY109" s="319">
        <f t="shared" si="16"/>
        <v>3574.92</v>
      </c>
      <c r="AZ109" s="319">
        <f t="shared" si="16"/>
        <v>3574.92</v>
      </c>
      <c r="BA109" s="319">
        <f t="shared" si="16"/>
        <v>3574.92</v>
      </c>
      <c r="BB109" s="319">
        <f t="shared" si="19"/>
        <v>3574.92</v>
      </c>
      <c r="BC109" s="319">
        <f t="shared" si="19"/>
        <v>3574.92</v>
      </c>
      <c r="BD109" s="319">
        <f t="shared" si="19"/>
        <v>3574.92</v>
      </c>
      <c r="BE109" s="295">
        <f t="shared" si="14"/>
        <v>42899.039999999986</v>
      </c>
      <c r="BF109" s="319"/>
      <c r="BG109" s="319"/>
      <c r="BH109" s="319"/>
      <c r="BI109" s="319"/>
      <c r="BJ109" s="319"/>
      <c r="BK109" s="319"/>
      <c r="BL109" s="319"/>
      <c r="BM109" s="319"/>
      <c r="BN109" s="319"/>
      <c r="BO109" s="319"/>
      <c r="BP109" s="319"/>
      <c r="BQ109" s="319"/>
      <c r="BR109" s="319"/>
      <c r="BS109" s="319"/>
      <c r="BT109" s="319"/>
      <c r="BU109" s="319"/>
      <c r="BV109" s="319"/>
      <c r="BW109" s="319"/>
      <c r="BX109" s="319"/>
      <c r="BY109" s="319"/>
      <c r="BZ109" s="319"/>
      <c r="CA109" s="319"/>
      <c r="CB109" s="319"/>
      <c r="CC109" s="319"/>
      <c r="CD109" s="319"/>
      <c r="CE109" s="319"/>
    </row>
    <row r="110" spans="1:83" x14ac:dyDescent="0.3">
      <c r="A110" s="313" t="s">
        <v>508</v>
      </c>
      <c r="B110" s="304">
        <v>1.29E-2</v>
      </c>
      <c r="C110" s="304">
        <v>1.67E-2</v>
      </c>
      <c r="D110" s="348">
        <v>1.4200000000000001E-2</v>
      </c>
      <c r="E110" s="295">
        <v>2462458.14</v>
      </c>
      <c r="F110" s="295">
        <v>2462458.14</v>
      </c>
      <c r="G110" s="295">
        <v>2462458.14</v>
      </c>
      <c r="H110" s="295">
        <v>2462458.14</v>
      </c>
      <c r="I110" s="295">
        <v>2462458.14</v>
      </c>
      <c r="J110" s="295">
        <v>2499558.52</v>
      </c>
      <c r="K110" s="295">
        <v>2536658.89</v>
      </c>
      <c r="L110" s="295">
        <v>2536658.89</v>
      </c>
      <c r="M110" s="295">
        <v>2536658.89</v>
      </c>
      <c r="N110" s="295">
        <v>2536658.89</v>
      </c>
      <c r="O110" s="295">
        <v>2536658.89</v>
      </c>
      <c r="P110" s="295">
        <v>2536658.89</v>
      </c>
      <c r="Q110" s="295">
        <f t="shared" si="11"/>
        <v>30031802.560000002</v>
      </c>
      <c r="R110" s="295">
        <v>2536658.89</v>
      </c>
      <c r="S110" s="295">
        <v>2536658.89</v>
      </c>
      <c r="T110" s="295">
        <v>2536658.89</v>
      </c>
      <c r="U110" s="295">
        <v>2536658.89</v>
      </c>
      <c r="V110" s="295">
        <v>2536658.89</v>
      </c>
      <c r="W110" s="295">
        <v>2536658.89</v>
      </c>
      <c r="X110" s="295">
        <v>2536658.89</v>
      </c>
      <c r="Y110" s="295">
        <v>2536658.89</v>
      </c>
      <c r="Z110" s="295">
        <v>2536658.89</v>
      </c>
      <c r="AA110" s="295">
        <v>2536658.89</v>
      </c>
      <c r="AB110" s="295">
        <v>2536658.89</v>
      </c>
      <c r="AC110" s="295">
        <v>2536658.89</v>
      </c>
      <c r="AD110" s="295">
        <f t="shared" si="12"/>
        <v>30439906.680000003</v>
      </c>
      <c r="AE110" s="295"/>
      <c r="AF110" s="319">
        <v>2647.14</v>
      </c>
      <c r="AG110" s="319">
        <v>2647.14</v>
      </c>
      <c r="AH110" s="319">
        <v>2647.14</v>
      </c>
      <c r="AI110" s="319">
        <v>2647.14</v>
      </c>
      <c r="AJ110" s="319">
        <v>2647.14</v>
      </c>
      <c r="AK110" s="319">
        <v>2687.03</v>
      </c>
      <c r="AL110" s="319">
        <f t="shared" si="9"/>
        <v>2726.91</v>
      </c>
      <c r="AM110" s="319">
        <f t="shared" si="9"/>
        <v>2726.91</v>
      </c>
      <c r="AN110" s="319">
        <f t="shared" si="9"/>
        <v>2726.91</v>
      </c>
      <c r="AO110" s="319">
        <f t="shared" si="8"/>
        <v>2726.91</v>
      </c>
      <c r="AP110" s="319">
        <f t="shared" si="8"/>
        <v>2726.91</v>
      </c>
      <c r="AQ110" s="319">
        <f t="shared" si="8"/>
        <v>2726.91</v>
      </c>
      <c r="AR110" s="295">
        <f t="shared" si="13"/>
        <v>32284.19</v>
      </c>
      <c r="AS110" s="319">
        <f t="shared" si="17"/>
        <v>3001.71</v>
      </c>
      <c r="AT110" s="319">
        <f t="shared" si="17"/>
        <v>3001.71</v>
      </c>
      <c r="AU110" s="319">
        <f t="shared" si="17"/>
        <v>3001.71</v>
      </c>
      <c r="AV110" s="319">
        <f t="shared" si="16"/>
        <v>3001.71</v>
      </c>
      <c r="AW110" s="319">
        <f t="shared" si="16"/>
        <v>3001.71</v>
      </c>
      <c r="AX110" s="319">
        <f t="shared" si="16"/>
        <v>3001.71</v>
      </c>
      <c r="AY110" s="319">
        <f t="shared" si="16"/>
        <v>3001.71</v>
      </c>
      <c r="AZ110" s="319">
        <f t="shared" si="16"/>
        <v>3001.71</v>
      </c>
      <c r="BA110" s="319">
        <f t="shared" si="16"/>
        <v>3001.71</v>
      </c>
      <c r="BB110" s="319">
        <f t="shared" si="19"/>
        <v>3001.71</v>
      </c>
      <c r="BC110" s="319">
        <f t="shared" si="19"/>
        <v>3001.71</v>
      </c>
      <c r="BD110" s="319">
        <f t="shared" si="19"/>
        <v>3001.71</v>
      </c>
      <c r="BE110" s="295">
        <f t="shared" si="14"/>
        <v>36020.519999999997</v>
      </c>
      <c r="BF110" s="319">
        <f>BE110</f>
        <v>36020.519999999997</v>
      </c>
      <c r="BG110" s="319"/>
      <c r="BH110" s="319"/>
      <c r="BI110" s="319"/>
      <c r="BJ110" s="319"/>
      <c r="BK110" s="319"/>
      <c r="BL110" s="319"/>
      <c r="BM110" s="319"/>
      <c r="BN110" s="319"/>
      <c r="BO110" s="319"/>
      <c r="BP110" s="319"/>
      <c r="BQ110" s="319"/>
      <c r="BR110" s="319"/>
      <c r="BS110" s="319"/>
      <c r="BT110" s="319"/>
      <c r="BU110" s="319"/>
      <c r="BV110" s="319"/>
      <c r="BW110" s="319"/>
      <c r="BX110" s="319"/>
      <c r="BY110" s="319"/>
      <c r="BZ110" s="319"/>
      <c r="CA110" s="319"/>
      <c r="CB110" s="319"/>
      <c r="CC110" s="319"/>
      <c r="CD110" s="319"/>
      <c r="CE110" s="319"/>
    </row>
    <row r="111" spans="1:83" x14ac:dyDescent="0.3">
      <c r="A111" s="313" t="s">
        <v>509</v>
      </c>
      <c r="B111" s="304">
        <v>1.29E-2</v>
      </c>
      <c r="C111" s="304">
        <v>1.67E-2</v>
      </c>
      <c r="D111" s="348">
        <v>1.4200000000000001E-2</v>
      </c>
      <c r="E111" s="295">
        <v>31025660.57</v>
      </c>
      <c r="F111" s="295">
        <v>31025660.57</v>
      </c>
      <c r="G111" s="295">
        <v>31019368.41</v>
      </c>
      <c r="H111" s="295">
        <v>31022197.77</v>
      </c>
      <c r="I111" s="295">
        <v>31031319.280000001</v>
      </c>
      <c r="J111" s="295">
        <v>31031319.280000001</v>
      </c>
      <c r="K111" s="295">
        <v>31031319.280000001</v>
      </c>
      <c r="L111" s="295">
        <v>31032615.280000001</v>
      </c>
      <c r="M111" s="295">
        <v>31033911.280000001</v>
      </c>
      <c r="N111" s="295">
        <v>31033911.280000001</v>
      </c>
      <c r="O111" s="295">
        <v>31033911.280000001</v>
      </c>
      <c r="P111" s="295">
        <v>31033911.280000001</v>
      </c>
      <c r="Q111" s="295">
        <f t="shared" si="11"/>
        <v>372355105.55999994</v>
      </c>
      <c r="R111" s="295">
        <v>31033911.280000001</v>
      </c>
      <c r="S111" s="295">
        <v>31033911.280000001</v>
      </c>
      <c r="T111" s="295">
        <v>31033911.280000001</v>
      </c>
      <c r="U111" s="295">
        <v>31033911.280000001</v>
      </c>
      <c r="V111" s="295">
        <v>31033911.280000001</v>
      </c>
      <c r="W111" s="295">
        <v>31033911.280000001</v>
      </c>
      <c r="X111" s="295">
        <v>31033911.280000001</v>
      </c>
      <c r="Y111" s="295">
        <v>31033911.280000001</v>
      </c>
      <c r="Z111" s="295">
        <v>31033911.280000001</v>
      </c>
      <c r="AA111" s="295">
        <v>31033911.280000001</v>
      </c>
      <c r="AB111" s="295">
        <v>31033911.280000001</v>
      </c>
      <c r="AC111" s="295">
        <v>31033911.280000001</v>
      </c>
      <c r="AD111" s="295">
        <f t="shared" si="12"/>
        <v>372406935.3599999</v>
      </c>
      <c r="AE111" s="295"/>
      <c r="AF111" s="319">
        <v>33352.579999999994</v>
      </c>
      <c r="AG111" s="319">
        <v>33352.579999999994</v>
      </c>
      <c r="AH111" s="319">
        <v>33345.82</v>
      </c>
      <c r="AI111" s="319">
        <v>33348.86</v>
      </c>
      <c r="AJ111" s="319">
        <v>33358.670000000006</v>
      </c>
      <c r="AK111" s="319">
        <v>33358.670000000006</v>
      </c>
      <c r="AL111" s="319">
        <f t="shared" si="9"/>
        <v>33358.67</v>
      </c>
      <c r="AM111" s="319">
        <f t="shared" si="9"/>
        <v>33360.06</v>
      </c>
      <c r="AN111" s="319">
        <f t="shared" si="9"/>
        <v>33361.449999999997</v>
      </c>
      <c r="AO111" s="319">
        <f t="shared" si="9"/>
        <v>33361.449999999997</v>
      </c>
      <c r="AP111" s="319">
        <f t="shared" si="9"/>
        <v>33361.449999999997</v>
      </c>
      <c r="AQ111" s="319">
        <f t="shared" si="9"/>
        <v>33361.449999999997</v>
      </c>
      <c r="AR111" s="295">
        <f t="shared" si="13"/>
        <v>400281.71</v>
      </c>
      <c r="AS111" s="319">
        <f t="shared" si="17"/>
        <v>36723.46</v>
      </c>
      <c r="AT111" s="319">
        <f t="shared" si="17"/>
        <v>36723.46</v>
      </c>
      <c r="AU111" s="319">
        <f t="shared" si="17"/>
        <v>36723.46</v>
      </c>
      <c r="AV111" s="319">
        <f t="shared" si="16"/>
        <v>36723.46</v>
      </c>
      <c r="AW111" s="319">
        <f t="shared" si="16"/>
        <v>36723.46</v>
      </c>
      <c r="AX111" s="319">
        <f t="shared" si="16"/>
        <v>36723.46</v>
      </c>
      <c r="AY111" s="319">
        <f t="shared" si="16"/>
        <v>36723.46</v>
      </c>
      <c r="AZ111" s="319">
        <f t="shared" si="16"/>
        <v>36723.46</v>
      </c>
      <c r="BA111" s="319">
        <f t="shared" si="16"/>
        <v>36723.46</v>
      </c>
      <c r="BB111" s="319">
        <f t="shared" si="19"/>
        <v>36723.46</v>
      </c>
      <c r="BC111" s="319">
        <f t="shared" si="19"/>
        <v>36723.46</v>
      </c>
      <c r="BD111" s="319">
        <f t="shared" si="19"/>
        <v>36723.46</v>
      </c>
      <c r="BE111" s="295">
        <f t="shared" si="14"/>
        <v>440681.52000000008</v>
      </c>
      <c r="BF111" s="319"/>
      <c r="BG111" s="319"/>
      <c r="BH111" s="319"/>
      <c r="BI111" s="319"/>
      <c r="BJ111" s="319"/>
      <c r="BK111" s="319"/>
      <c r="BL111" s="319"/>
      <c r="BM111" s="319"/>
      <c r="BN111" s="319"/>
      <c r="BO111" s="319"/>
      <c r="BP111" s="319"/>
      <c r="BQ111" s="319"/>
      <c r="BR111" s="319"/>
      <c r="BS111" s="319"/>
      <c r="BT111" s="319"/>
      <c r="BU111" s="319"/>
      <c r="BV111" s="319"/>
      <c r="BW111" s="319"/>
      <c r="BX111" s="319"/>
      <c r="BY111" s="319"/>
      <c r="BZ111" s="319"/>
      <c r="CA111" s="319"/>
      <c r="CB111" s="319"/>
      <c r="CC111" s="319"/>
      <c r="CD111" s="319"/>
      <c r="CE111" s="319"/>
    </row>
    <row r="112" spans="1:83" x14ac:dyDescent="0.3">
      <c r="A112" s="313" t="s">
        <v>510</v>
      </c>
      <c r="B112" s="304">
        <v>1.4800000000000001E-2</v>
      </c>
      <c r="C112" s="304">
        <v>1.9200000000000002E-2</v>
      </c>
      <c r="D112" s="348">
        <v>1.6899999999999998E-2</v>
      </c>
      <c r="E112" s="295">
        <v>39305.67</v>
      </c>
      <c r="F112" s="295">
        <v>39305.67</v>
      </c>
      <c r="G112" s="295">
        <v>39305.67</v>
      </c>
      <c r="H112" s="295">
        <v>39305.67</v>
      </c>
      <c r="I112" s="295">
        <v>39305.67</v>
      </c>
      <c r="J112" s="295">
        <v>39305.67</v>
      </c>
      <c r="K112" s="295">
        <v>39305.67</v>
      </c>
      <c r="L112" s="295">
        <v>39305.67</v>
      </c>
      <c r="M112" s="295">
        <v>39305.67</v>
      </c>
      <c r="N112" s="295">
        <v>39305.67</v>
      </c>
      <c r="O112" s="295">
        <v>39305.67</v>
      </c>
      <c r="P112" s="295">
        <v>39305.67</v>
      </c>
      <c r="Q112" s="295">
        <f t="shared" si="11"/>
        <v>471668.03999999986</v>
      </c>
      <c r="R112" s="295">
        <v>39305.67</v>
      </c>
      <c r="S112" s="295">
        <v>39305.67</v>
      </c>
      <c r="T112" s="295">
        <v>39305.67</v>
      </c>
      <c r="U112" s="295">
        <v>39305.67</v>
      </c>
      <c r="V112" s="295">
        <v>39305.67</v>
      </c>
      <c r="W112" s="295">
        <v>39305.67</v>
      </c>
      <c r="X112" s="295">
        <v>39305.67</v>
      </c>
      <c r="Y112" s="295">
        <v>39305.67</v>
      </c>
      <c r="Z112" s="295">
        <v>39305.67</v>
      </c>
      <c r="AA112" s="295">
        <v>39305.67</v>
      </c>
      <c r="AB112" s="295">
        <v>39305.67</v>
      </c>
      <c r="AC112" s="295">
        <v>39305.67</v>
      </c>
      <c r="AD112" s="295">
        <f t="shared" si="12"/>
        <v>471668.03999999986</v>
      </c>
      <c r="AE112" s="295"/>
      <c r="AF112" s="319">
        <v>48.47</v>
      </c>
      <c r="AG112" s="319">
        <v>48.47</v>
      </c>
      <c r="AH112" s="319">
        <v>48.47</v>
      </c>
      <c r="AI112" s="319">
        <v>48.47</v>
      </c>
      <c r="AJ112" s="319">
        <v>48.47</v>
      </c>
      <c r="AK112" s="319">
        <v>48.47</v>
      </c>
      <c r="AL112" s="319">
        <f t="shared" ref="AL112:AQ154" si="20">ROUND(K112*$B112/12,2)</f>
        <v>48.48</v>
      </c>
      <c r="AM112" s="319">
        <f t="shared" si="20"/>
        <v>48.48</v>
      </c>
      <c r="AN112" s="319">
        <f t="shared" si="20"/>
        <v>48.48</v>
      </c>
      <c r="AO112" s="319">
        <f t="shared" si="20"/>
        <v>48.48</v>
      </c>
      <c r="AP112" s="319">
        <f t="shared" si="20"/>
        <v>48.48</v>
      </c>
      <c r="AQ112" s="319">
        <f t="shared" si="20"/>
        <v>48.48</v>
      </c>
      <c r="AR112" s="295">
        <f t="shared" si="13"/>
        <v>581.70000000000005</v>
      </c>
      <c r="AS112" s="319">
        <f t="shared" si="17"/>
        <v>55.36</v>
      </c>
      <c r="AT112" s="319">
        <f t="shared" si="17"/>
        <v>55.36</v>
      </c>
      <c r="AU112" s="319">
        <f t="shared" si="17"/>
        <v>55.36</v>
      </c>
      <c r="AV112" s="319">
        <f t="shared" si="16"/>
        <v>55.36</v>
      </c>
      <c r="AW112" s="319">
        <f t="shared" si="16"/>
        <v>55.36</v>
      </c>
      <c r="AX112" s="319">
        <f t="shared" si="16"/>
        <v>55.36</v>
      </c>
      <c r="AY112" s="319">
        <f t="shared" si="16"/>
        <v>55.36</v>
      </c>
      <c r="AZ112" s="319">
        <f t="shared" si="16"/>
        <v>55.36</v>
      </c>
      <c r="BA112" s="319">
        <f t="shared" si="16"/>
        <v>55.36</v>
      </c>
      <c r="BB112" s="319">
        <f t="shared" si="19"/>
        <v>55.36</v>
      </c>
      <c r="BC112" s="319">
        <f t="shared" si="19"/>
        <v>55.36</v>
      </c>
      <c r="BD112" s="319">
        <f t="shared" si="19"/>
        <v>55.36</v>
      </c>
      <c r="BE112" s="295">
        <f t="shared" si="14"/>
        <v>664.32</v>
      </c>
      <c r="BF112" s="319">
        <f t="shared" ref="BF112:BF113" si="21">BE112</f>
        <v>664.32</v>
      </c>
      <c r="BG112" s="319"/>
      <c r="BH112" s="319"/>
      <c r="BI112" s="319"/>
      <c r="BJ112" s="319"/>
      <c r="BK112" s="319"/>
      <c r="BL112" s="319"/>
      <c r="BM112" s="319"/>
      <c r="BN112" s="319"/>
      <c r="BO112" s="319"/>
      <c r="BP112" s="319"/>
      <c r="BQ112" s="319"/>
      <c r="BR112" s="319"/>
      <c r="BS112" s="319"/>
      <c r="BT112" s="319"/>
      <c r="BU112" s="319"/>
      <c r="BV112" s="319"/>
      <c r="BW112" s="319"/>
      <c r="BX112" s="319"/>
      <c r="BY112" s="319"/>
      <c r="BZ112" s="319"/>
      <c r="CA112" s="319"/>
      <c r="CB112" s="319"/>
      <c r="CC112" s="319"/>
      <c r="CD112" s="319"/>
      <c r="CE112" s="319"/>
    </row>
    <row r="113" spans="1:83" x14ac:dyDescent="0.3">
      <c r="A113" s="313" t="s">
        <v>511</v>
      </c>
      <c r="B113" s="304">
        <v>1.4800000000000001E-2</v>
      </c>
      <c r="C113" s="304">
        <v>1.9200000000000002E-2</v>
      </c>
      <c r="D113" s="348">
        <v>1.6899999999999998E-2</v>
      </c>
      <c r="E113" s="295">
        <v>2789858.21</v>
      </c>
      <c r="F113" s="295">
        <v>2789858.21</v>
      </c>
      <c r="G113" s="295">
        <v>2789858.21</v>
      </c>
      <c r="H113" s="295">
        <v>2789858.21</v>
      </c>
      <c r="I113" s="295">
        <v>2789858.21</v>
      </c>
      <c r="J113" s="295">
        <v>2821052.91</v>
      </c>
      <c r="K113" s="295">
        <v>2852247.61</v>
      </c>
      <c r="L113" s="295">
        <v>2852247.61</v>
      </c>
      <c r="M113" s="295">
        <v>2852247.61</v>
      </c>
      <c r="N113" s="295">
        <v>2852247.61</v>
      </c>
      <c r="O113" s="295">
        <v>2852247.61</v>
      </c>
      <c r="P113" s="295">
        <v>2852247.61</v>
      </c>
      <c r="Q113" s="295">
        <f t="shared" si="11"/>
        <v>33883829.619999997</v>
      </c>
      <c r="R113" s="295">
        <v>2852247.61</v>
      </c>
      <c r="S113" s="295">
        <v>2852247.61</v>
      </c>
      <c r="T113" s="295">
        <v>2852247.61</v>
      </c>
      <c r="U113" s="295">
        <v>2852247.61</v>
      </c>
      <c r="V113" s="295">
        <v>2852247.61</v>
      </c>
      <c r="W113" s="295">
        <v>2852247.61</v>
      </c>
      <c r="X113" s="295">
        <v>2852247.61</v>
      </c>
      <c r="Y113" s="295">
        <v>2852247.61</v>
      </c>
      <c r="Z113" s="295">
        <v>2852247.61</v>
      </c>
      <c r="AA113" s="295">
        <v>2852247.61</v>
      </c>
      <c r="AB113" s="295">
        <v>2852247.61</v>
      </c>
      <c r="AC113" s="295">
        <v>2852247.61</v>
      </c>
      <c r="AD113" s="295">
        <f t="shared" si="12"/>
        <v>34226971.32</v>
      </c>
      <c r="AE113" s="295"/>
      <c r="AF113" s="319">
        <v>3440.8199999999997</v>
      </c>
      <c r="AG113" s="319">
        <v>3440.8199999999997</v>
      </c>
      <c r="AH113" s="319">
        <v>3440.8199999999997</v>
      </c>
      <c r="AI113" s="319">
        <v>3440.8199999999997</v>
      </c>
      <c r="AJ113" s="319">
        <v>3440.8199999999997</v>
      </c>
      <c r="AK113" s="319">
        <v>3479.2999999999997</v>
      </c>
      <c r="AL113" s="319">
        <f t="shared" si="20"/>
        <v>3517.77</v>
      </c>
      <c r="AM113" s="319">
        <f t="shared" si="20"/>
        <v>3517.77</v>
      </c>
      <c r="AN113" s="319">
        <f t="shared" si="20"/>
        <v>3517.77</v>
      </c>
      <c r="AO113" s="319">
        <f t="shared" si="20"/>
        <v>3517.77</v>
      </c>
      <c r="AP113" s="319">
        <f t="shared" si="20"/>
        <v>3517.77</v>
      </c>
      <c r="AQ113" s="319">
        <f t="shared" si="20"/>
        <v>3517.77</v>
      </c>
      <c r="AR113" s="295">
        <f t="shared" si="13"/>
        <v>41790.01999999999</v>
      </c>
      <c r="AS113" s="319">
        <f t="shared" si="17"/>
        <v>4016.92</v>
      </c>
      <c r="AT113" s="319">
        <f t="shared" si="17"/>
        <v>4016.92</v>
      </c>
      <c r="AU113" s="319">
        <f t="shared" si="17"/>
        <v>4016.92</v>
      </c>
      <c r="AV113" s="319">
        <f t="shared" si="16"/>
        <v>4016.92</v>
      </c>
      <c r="AW113" s="319">
        <f t="shared" si="16"/>
        <v>4016.92</v>
      </c>
      <c r="AX113" s="319">
        <f t="shared" si="16"/>
        <v>4016.92</v>
      </c>
      <c r="AY113" s="319">
        <f t="shared" si="16"/>
        <v>4016.92</v>
      </c>
      <c r="AZ113" s="319">
        <f t="shared" si="16"/>
        <v>4016.92</v>
      </c>
      <c r="BA113" s="319">
        <f t="shared" si="16"/>
        <v>4016.92</v>
      </c>
      <c r="BB113" s="319">
        <f t="shared" si="19"/>
        <v>4016.92</v>
      </c>
      <c r="BC113" s="319">
        <f t="shared" si="19"/>
        <v>4016.92</v>
      </c>
      <c r="BD113" s="319">
        <f t="shared" si="19"/>
        <v>4016.92</v>
      </c>
      <c r="BE113" s="295">
        <f t="shared" si="14"/>
        <v>48203.039999999986</v>
      </c>
      <c r="BF113" s="319">
        <f t="shared" si="21"/>
        <v>48203.039999999986</v>
      </c>
      <c r="BG113" s="319"/>
      <c r="BH113" s="319"/>
      <c r="BI113" s="319"/>
      <c r="BJ113" s="319"/>
      <c r="BK113" s="319"/>
      <c r="BL113" s="319"/>
      <c r="BM113" s="319"/>
      <c r="BN113" s="319"/>
      <c r="BO113" s="319"/>
      <c r="BP113" s="319"/>
      <c r="BQ113" s="319"/>
      <c r="BR113" s="319"/>
      <c r="BS113" s="319"/>
      <c r="BT113" s="319"/>
      <c r="BU113" s="319"/>
      <c r="BV113" s="319"/>
      <c r="BW113" s="319"/>
      <c r="BX113" s="319"/>
      <c r="BY113" s="319"/>
      <c r="BZ113" s="319"/>
      <c r="CA113" s="319"/>
      <c r="CB113" s="319"/>
      <c r="CC113" s="319"/>
      <c r="CD113" s="319"/>
      <c r="CE113" s="319"/>
    </row>
    <row r="114" spans="1:83" x14ac:dyDescent="0.3">
      <c r="A114" s="313" t="s">
        <v>512</v>
      </c>
      <c r="B114" s="304">
        <v>1.4800000000000001E-2</v>
      </c>
      <c r="C114" s="304">
        <v>1.9200000000000002E-2</v>
      </c>
      <c r="D114" s="348">
        <v>1.6899999999999998E-2</v>
      </c>
      <c r="E114" s="295">
        <v>24633232.129999999</v>
      </c>
      <c r="F114" s="295">
        <v>24633232.129999999</v>
      </c>
      <c r="G114" s="295">
        <v>24633232.129999999</v>
      </c>
      <c r="H114" s="295">
        <v>24639247.98</v>
      </c>
      <c r="I114" s="295">
        <v>24645263.829999998</v>
      </c>
      <c r="J114" s="295">
        <v>24619217.620000001</v>
      </c>
      <c r="K114" s="295">
        <v>24651784.195</v>
      </c>
      <c r="L114" s="295">
        <v>24710396.989999998</v>
      </c>
      <c r="M114" s="295">
        <v>24744396.989999998</v>
      </c>
      <c r="N114" s="295">
        <v>26934691.169999998</v>
      </c>
      <c r="O114" s="295">
        <v>29090985.349999998</v>
      </c>
      <c r="P114" s="295">
        <v>29090985.349999998</v>
      </c>
      <c r="Q114" s="295">
        <f t="shared" si="11"/>
        <v>307026665.86500001</v>
      </c>
      <c r="R114" s="295">
        <v>29090985.349999998</v>
      </c>
      <c r="S114" s="295">
        <v>29090985.349999998</v>
      </c>
      <c r="T114" s="295">
        <v>29090985.349999998</v>
      </c>
      <c r="U114" s="295">
        <v>29090985.349999998</v>
      </c>
      <c r="V114" s="295">
        <v>29090985.349999998</v>
      </c>
      <c r="W114" s="295">
        <v>29090985.349999998</v>
      </c>
      <c r="X114" s="295">
        <v>29090985.349999998</v>
      </c>
      <c r="Y114" s="295">
        <v>29090985.349999998</v>
      </c>
      <c r="Z114" s="295">
        <v>29090985.349999998</v>
      </c>
      <c r="AA114" s="295">
        <v>29090985.349999998</v>
      </c>
      <c r="AB114" s="295">
        <v>29090985.349999998</v>
      </c>
      <c r="AC114" s="295">
        <v>29090985.349999998</v>
      </c>
      <c r="AD114" s="295">
        <f t="shared" si="12"/>
        <v>349091824.20000005</v>
      </c>
      <c r="AE114" s="295"/>
      <c r="AF114" s="319">
        <v>30380.99</v>
      </c>
      <c r="AG114" s="319">
        <v>30380.99</v>
      </c>
      <c r="AH114" s="319">
        <v>30380.99</v>
      </c>
      <c r="AI114" s="319">
        <v>30388.409999999996</v>
      </c>
      <c r="AJ114" s="319">
        <v>30395.829999999998</v>
      </c>
      <c r="AK114" s="319">
        <v>30363.7</v>
      </c>
      <c r="AL114" s="319">
        <f t="shared" si="20"/>
        <v>30403.87</v>
      </c>
      <c r="AM114" s="319">
        <f t="shared" si="20"/>
        <v>30476.16</v>
      </c>
      <c r="AN114" s="319">
        <f t="shared" si="20"/>
        <v>30518.09</v>
      </c>
      <c r="AO114" s="319">
        <f t="shared" si="20"/>
        <v>33219.449999999997</v>
      </c>
      <c r="AP114" s="319">
        <f t="shared" si="20"/>
        <v>35878.879999999997</v>
      </c>
      <c r="AQ114" s="319">
        <f t="shared" si="20"/>
        <v>35878.879999999997</v>
      </c>
      <c r="AR114" s="295">
        <f t="shared" si="13"/>
        <v>378666.24000000005</v>
      </c>
      <c r="AS114" s="319">
        <f t="shared" si="17"/>
        <v>40969.800000000003</v>
      </c>
      <c r="AT114" s="319">
        <f t="shared" si="17"/>
        <v>40969.800000000003</v>
      </c>
      <c r="AU114" s="319">
        <f t="shared" si="17"/>
        <v>40969.800000000003</v>
      </c>
      <c r="AV114" s="319">
        <f t="shared" si="16"/>
        <v>40969.800000000003</v>
      </c>
      <c r="AW114" s="319">
        <f t="shared" si="16"/>
        <v>40969.800000000003</v>
      </c>
      <c r="AX114" s="319">
        <f t="shared" si="16"/>
        <v>40969.800000000003</v>
      </c>
      <c r="AY114" s="319">
        <f t="shared" si="16"/>
        <v>40969.800000000003</v>
      </c>
      <c r="AZ114" s="319">
        <f t="shared" si="16"/>
        <v>40969.800000000003</v>
      </c>
      <c r="BA114" s="319">
        <f t="shared" si="16"/>
        <v>40969.800000000003</v>
      </c>
      <c r="BB114" s="319">
        <f t="shared" si="19"/>
        <v>40969.800000000003</v>
      </c>
      <c r="BC114" s="319">
        <f t="shared" si="19"/>
        <v>40969.800000000003</v>
      </c>
      <c r="BD114" s="319">
        <f t="shared" si="19"/>
        <v>40969.800000000003</v>
      </c>
      <c r="BE114" s="295">
        <f t="shared" si="14"/>
        <v>491637.59999999992</v>
      </c>
      <c r="BF114" s="319"/>
      <c r="BG114" s="319"/>
      <c r="BH114" s="319"/>
      <c r="BI114" s="319"/>
      <c r="BJ114" s="319"/>
      <c r="BK114" s="319"/>
      <c r="BL114" s="319"/>
      <c r="BM114" s="319"/>
      <c r="BN114" s="319"/>
      <c r="BO114" s="319"/>
      <c r="BP114" s="319"/>
      <c r="BQ114" s="319"/>
      <c r="BR114" s="319"/>
      <c r="BS114" s="319"/>
      <c r="BT114" s="319"/>
      <c r="BU114" s="319"/>
      <c r="BV114" s="319"/>
      <c r="BW114" s="319"/>
      <c r="BX114" s="319"/>
      <c r="BY114" s="319"/>
      <c r="BZ114" s="319"/>
      <c r="CA114" s="319"/>
      <c r="CB114" s="319"/>
      <c r="CC114" s="319"/>
      <c r="CD114" s="319"/>
      <c r="CE114" s="319"/>
    </row>
    <row r="115" spans="1:83" x14ac:dyDescent="0.3">
      <c r="A115" s="313" t="s">
        <v>513</v>
      </c>
      <c r="B115" s="304">
        <v>3.4700000000000002E-2</v>
      </c>
      <c r="C115" s="304">
        <v>3.6400000000000002E-2</v>
      </c>
      <c r="D115" s="348">
        <v>3.4099999999999998E-2</v>
      </c>
      <c r="E115" s="295">
        <v>12041998.279999999</v>
      </c>
      <c r="F115" s="295">
        <v>12041998.279999999</v>
      </c>
      <c r="G115" s="295">
        <v>12041998.279999999</v>
      </c>
      <c r="H115" s="295">
        <v>12041998.279999999</v>
      </c>
      <c r="I115" s="295">
        <v>12041998.279999999</v>
      </c>
      <c r="J115" s="295">
        <v>12041998.279999999</v>
      </c>
      <c r="K115" s="295">
        <v>12041998.279999999</v>
      </c>
      <c r="L115" s="295">
        <v>12041998.279999999</v>
      </c>
      <c r="M115" s="295">
        <v>12041998.279999999</v>
      </c>
      <c r="N115" s="295">
        <v>12041998.279999999</v>
      </c>
      <c r="O115" s="295">
        <v>12041998.279999999</v>
      </c>
      <c r="P115" s="295">
        <v>12041998.279999999</v>
      </c>
      <c r="Q115" s="295">
        <f t="shared" si="11"/>
        <v>144503979.35999998</v>
      </c>
      <c r="R115" s="295">
        <v>12041998.279999999</v>
      </c>
      <c r="S115" s="295">
        <v>12041998.279999999</v>
      </c>
      <c r="T115" s="295">
        <v>12041998.279999999</v>
      </c>
      <c r="U115" s="295">
        <v>12041998.279999999</v>
      </c>
      <c r="V115" s="295">
        <v>12041998.279999999</v>
      </c>
      <c r="W115" s="295">
        <v>12041998.279999999</v>
      </c>
      <c r="X115" s="295">
        <v>12041998.279999999</v>
      </c>
      <c r="Y115" s="295">
        <v>12041998.279999999</v>
      </c>
      <c r="Z115" s="295">
        <v>12041998.279999999</v>
      </c>
      <c r="AA115" s="295">
        <v>12041998.279999999</v>
      </c>
      <c r="AB115" s="295">
        <v>12041998.279999999</v>
      </c>
      <c r="AC115" s="295">
        <v>12041998.279999999</v>
      </c>
      <c r="AD115" s="295">
        <f t="shared" si="12"/>
        <v>144503979.35999998</v>
      </c>
      <c r="AE115" s="295"/>
      <c r="AF115" s="319">
        <v>34821.449999999997</v>
      </c>
      <c r="AG115" s="319">
        <v>34821.449999999997</v>
      </c>
      <c r="AH115" s="319">
        <v>34821.449999999997</v>
      </c>
      <c r="AI115" s="319">
        <v>34821.449999999997</v>
      </c>
      <c r="AJ115" s="319">
        <v>34821.449999999997</v>
      </c>
      <c r="AK115" s="319">
        <v>34821.449999999997</v>
      </c>
      <c r="AL115" s="319">
        <f t="shared" si="20"/>
        <v>34821.449999999997</v>
      </c>
      <c r="AM115" s="319">
        <f t="shared" si="20"/>
        <v>34821.449999999997</v>
      </c>
      <c r="AN115" s="319">
        <f t="shared" si="20"/>
        <v>34821.449999999997</v>
      </c>
      <c r="AO115" s="319">
        <f t="shared" si="20"/>
        <v>34821.449999999997</v>
      </c>
      <c r="AP115" s="319">
        <f t="shared" si="20"/>
        <v>34821.449999999997</v>
      </c>
      <c r="AQ115" s="319">
        <f t="shared" si="20"/>
        <v>34821.449999999997</v>
      </c>
      <c r="AR115" s="295">
        <f t="shared" si="13"/>
        <v>417857.40000000008</v>
      </c>
      <c r="AS115" s="319">
        <f t="shared" si="17"/>
        <v>34219.35</v>
      </c>
      <c r="AT115" s="319">
        <f t="shared" si="17"/>
        <v>34219.35</v>
      </c>
      <c r="AU115" s="319">
        <f t="shared" si="17"/>
        <v>34219.35</v>
      </c>
      <c r="AV115" s="319">
        <f t="shared" si="16"/>
        <v>34219.35</v>
      </c>
      <c r="AW115" s="319">
        <f t="shared" si="16"/>
        <v>34219.35</v>
      </c>
      <c r="AX115" s="319">
        <f t="shared" si="16"/>
        <v>34219.35</v>
      </c>
      <c r="AY115" s="319">
        <f t="shared" si="16"/>
        <v>34219.35</v>
      </c>
      <c r="AZ115" s="319">
        <f t="shared" si="16"/>
        <v>34219.35</v>
      </c>
      <c r="BA115" s="319">
        <f t="shared" si="16"/>
        <v>34219.35</v>
      </c>
      <c r="BB115" s="319">
        <f t="shared" si="19"/>
        <v>34219.35</v>
      </c>
      <c r="BC115" s="319">
        <f t="shared" si="19"/>
        <v>34219.35</v>
      </c>
      <c r="BD115" s="319">
        <f t="shared" si="19"/>
        <v>34219.35</v>
      </c>
      <c r="BE115" s="295">
        <f t="shared" si="14"/>
        <v>410632.1999999999</v>
      </c>
      <c r="BF115" s="319"/>
      <c r="BG115" s="319"/>
      <c r="BH115" s="319"/>
      <c r="BI115" s="319"/>
      <c r="BJ115" s="319"/>
      <c r="BK115" s="319"/>
      <c r="BL115" s="319"/>
      <c r="BM115" s="319"/>
      <c r="BN115" s="319"/>
      <c r="BO115" s="319"/>
      <c r="BP115" s="319"/>
      <c r="BQ115" s="319"/>
      <c r="BR115" s="319"/>
      <c r="BS115" s="319"/>
      <c r="BT115" s="319"/>
      <c r="BU115" s="319"/>
      <c r="BV115" s="319"/>
      <c r="BW115" s="319"/>
      <c r="BX115" s="319"/>
      <c r="BY115" s="319"/>
      <c r="BZ115" s="319"/>
      <c r="CA115" s="319"/>
      <c r="CB115" s="319"/>
      <c r="CC115" s="319"/>
      <c r="CD115" s="319"/>
      <c r="CE115" s="319"/>
    </row>
    <row r="116" spans="1:83" x14ac:dyDescent="0.3">
      <c r="A116" s="313" t="s">
        <v>514</v>
      </c>
      <c r="B116" s="304">
        <v>3.5899999999999994E-2</v>
      </c>
      <c r="C116" s="304">
        <v>4.0999999999999995E-2</v>
      </c>
      <c r="D116" s="348">
        <v>3.8800000000000001E-2</v>
      </c>
      <c r="E116" s="295">
        <v>15148041.550000001</v>
      </c>
      <c r="F116" s="295">
        <v>15148041.550000001</v>
      </c>
      <c r="G116" s="295">
        <v>15148041.550000001</v>
      </c>
      <c r="H116" s="295">
        <v>15148041.550000001</v>
      </c>
      <c r="I116" s="295">
        <v>15148041.550000001</v>
      </c>
      <c r="J116" s="295">
        <v>15148041.550000001</v>
      </c>
      <c r="K116" s="295">
        <v>15148041.550000001</v>
      </c>
      <c r="L116" s="295">
        <v>15148041.550000001</v>
      </c>
      <c r="M116" s="295">
        <v>15148041.550000001</v>
      </c>
      <c r="N116" s="295">
        <v>15148041.550000001</v>
      </c>
      <c r="O116" s="295">
        <v>15148041.550000001</v>
      </c>
      <c r="P116" s="295">
        <v>15148041.550000001</v>
      </c>
      <c r="Q116" s="295">
        <f t="shared" si="11"/>
        <v>181776498.60000002</v>
      </c>
      <c r="R116" s="295">
        <v>15148041.550000001</v>
      </c>
      <c r="S116" s="295">
        <v>15148041.550000001</v>
      </c>
      <c r="T116" s="295">
        <v>15148041.550000001</v>
      </c>
      <c r="U116" s="295">
        <v>15148041.550000001</v>
      </c>
      <c r="V116" s="295">
        <v>15148041.550000001</v>
      </c>
      <c r="W116" s="295">
        <v>15148041.550000001</v>
      </c>
      <c r="X116" s="295">
        <v>15148041.550000001</v>
      </c>
      <c r="Y116" s="295">
        <v>15148041.550000001</v>
      </c>
      <c r="Z116" s="295">
        <v>15148041.550000001</v>
      </c>
      <c r="AA116" s="295">
        <v>15148041.550000001</v>
      </c>
      <c r="AB116" s="295">
        <v>15148041.550000001</v>
      </c>
      <c r="AC116" s="295">
        <v>15148041.550000001</v>
      </c>
      <c r="AD116" s="295">
        <f t="shared" si="12"/>
        <v>181776498.60000002</v>
      </c>
      <c r="AE116" s="295"/>
      <c r="AF116" s="319">
        <v>45317.89</v>
      </c>
      <c r="AG116" s="319">
        <v>45317.89</v>
      </c>
      <c r="AH116" s="319">
        <v>45317.89</v>
      </c>
      <c r="AI116" s="319">
        <v>45317.89</v>
      </c>
      <c r="AJ116" s="319">
        <v>45317.89</v>
      </c>
      <c r="AK116" s="319">
        <v>45317.89</v>
      </c>
      <c r="AL116" s="319">
        <f t="shared" si="20"/>
        <v>45317.89</v>
      </c>
      <c r="AM116" s="319">
        <f t="shared" si="20"/>
        <v>45317.89</v>
      </c>
      <c r="AN116" s="319">
        <f t="shared" si="20"/>
        <v>45317.89</v>
      </c>
      <c r="AO116" s="319">
        <f t="shared" si="20"/>
        <v>45317.89</v>
      </c>
      <c r="AP116" s="319">
        <f t="shared" si="20"/>
        <v>45317.89</v>
      </c>
      <c r="AQ116" s="319">
        <f t="shared" si="20"/>
        <v>45317.89</v>
      </c>
      <c r="AR116" s="295">
        <f t="shared" si="13"/>
        <v>543814.68000000005</v>
      </c>
      <c r="AS116" s="319">
        <f t="shared" si="17"/>
        <v>48978.67</v>
      </c>
      <c r="AT116" s="319">
        <f t="shared" si="17"/>
        <v>48978.67</v>
      </c>
      <c r="AU116" s="319">
        <f t="shared" si="17"/>
        <v>48978.67</v>
      </c>
      <c r="AV116" s="319">
        <f t="shared" si="16"/>
        <v>48978.67</v>
      </c>
      <c r="AW116" s="319">
        <f t="shared" si="16"/>
        <v>48978.67</v>
      </c>
      <c r="AX116" s="319">
        <f t="shared" si="16"/>
        <v>48978.67</v>
      </c>
      <c r="AY116" s="319">
        <f t="shared" si="16"/>
        <v>48978.67</v>
      </c>
      <c r="AZ116" s="319">
        <f t="shared" si="16"/>
        <v>48978.67</v>
      </c>
      <c r="BA116" s="319">
        <f t="shared" si="16"/>
        <v>48978.67</v>
      </c>
      <c r="BB116" s="319">
        <f t="shared" si="19"/>
        <v>48978.67</v>
      </c>
      <c r="BC116" s="319">
        <f t="shared" si="19"/>
        <v>48978.67</v>
      </c>
      <c r="BD116" s="319">
        <f t="shared" si="19"/>
        <v>48978.67</v>
      </c>
      <c r="BE116" s="295">
        <f t="shared" si="14"/>
        <v>587744.03999999992</v>
      </c>
      <c r="BF116" s="319"/>
      <c r="BG116" s="319"/>
      <c r="BH116" s="319"/>
      <c r="BI116" s="319"/>
      <c r="BJ116" s="319"/>
      <c r="BK116" s="319"/>
      <c r="BL116" s="319"/>
      <c r="BM116" s="319"/>
      <c r="BN116" s="319"/>
      <c r="BO116" s="319"/>
      <c r="BP116" s="319"/>
      <c r="BQ116" s="319"/>
      <c r="BR116" s="319"/>
      <c r="BS116" s="319"/>
      <c r="BT116" s="319"/>
      <c r="BU116" s="319"/>
      <c r="BV116" s="319"/>
      <c r="BW116" s="319"/>
      <c r="BX116" s="319"/>
      <c r="BY116" s="319"/>
      <c r="BZ116" s="319"/>
      <c r="CA116" s="319"/>
      <c r="CB116" s="319"/>
      <c r="CC116" s="319"/>
      <c r="CD116" s="319"/>
      <c r="CE116" s="319"/>
    </row>
    <row r="117" spans="1:83" x14ac:dyDescent="0.3">
      <c r="A117" s="313" t="s">
        <v>515</v>
      </c>
      <c r="B117" s="304">
        <v>0.14119999999999999</v>
      </c>
      <c r="C117" s="304">
        <v>0</v>
      </c>
      <c r="D117" s="304">
        <v>0</v>
      </c>
      <c r="E117" s="295">
        <v>165716.59</v>
      </c>
      <c r="F117" s="295">
        <v>165716.59</v>
      </c>
      <c r="G117" s="295">
        <v>165716.59</v>
      </c>
      <c r="H117" s="295">
        <v>165716.59</v>
      </c>
      <c r="I117" s="295">
        <v>165716.59</v>
      </c>
      <c r="J117" s="295">
        <v>165716.59</v>
      </c>
      <c r="K117" s="295">
        <v>165716.59</v>
      </c>
      <c r="L117" s="295">
        <v>165716.59</v>
      </c>
      <c r="M117" s="295">
        <v>165716.59</v>
      </c>
      <c r="N117" s="295">
        <v>165716.59</v>
      </c>
      <c r="O117" s="295">
        <v>165716.59</v>
      </c>
      <c r="P117" s="295">
        <v>165716.59</v>
      </c>
      <c r="Q117" s="295">
        <f t="shared" si="11"/>
        <v>1988599.0800000003</v>
      </c>
      <c r="R117" s="295">
        <v>165716.59</v>
      </c>
      <c r="S117" s="295">
        <v>165716.59</v>
      </c>
      <c r="T117" s="295">
        <v>165716.59</v>
      </c>
      <c r="U117" s="295">
        <v>165716.59</v>
      </c>
      <c r="V117" s="295">
        <v>165716.59</v>
      </c>
      <c r="W117" s="295">
        <v>165716.59</v>
      </c>
      <c r="X117" s="295">
        <v>165716.59</v>
      </c>
      <c r="Y117" s="295">
        <v>165716.59</v>
      </c>
      <c r="Z117" s="295">
        <v>165716.59</v>
      </c>
      <c r="AA117" s="295">
        <v>165716.59</v>
      </c>
      <c r="AB117" s="295">
        <v>165716.59</v>
      </c>
      <c r="AC117" s="295">
        <v>165716.59</v>
      </c>
      <c r="AD117" s="295">
        <f t="shared" si="12"/>
        <v>1988599.0800000003</v>
      </c>
      <c r="AE117" s="295"/>
      <c r="AF117" s="319">
        <v>1949.93</v>
      </c>
      <c r="AG117" s="319">
        <v>1949.93</v>
      </c>
      <c r="AH117" s="319">
        <v>1949.93</v>
      </c>
      <c r="AI117" s="319">
        <v>1949.93</v>
      </c>
      <c r="AJ117" s="319">
        <v>1949.93</v>
      </c>
      <c r="AK117" s="319">
        <v>1949.93</v>
      </c>
      <c r="AL117" s="319">
        <f t="shared" si="20"/>
        <v>1949.93</v>
      </c>
      <c r="AM117" s="319">
        <f t="shared" si="20"/>
        <v>1949.93</v>
      </c>
      <c r="AN117" s="319">
        <f t="shared" si="20"/>
        <v>1949.93</v>
      </c>
      <c r="AO117" s="319">
        <f t="shared" si="20"/>
        <v>1949.93</v>
      </c>
      <c r="AP117" s="319">
        <f t="shared" si="20"/>
        <v>1949.93</v>
      </c>
      <c r="AQ117" s="319">
        <f t="shared" si="20"/>
        <v>1949.93</v>
      </c>
      <c r="AR117" s="295">
        <f t="shared" si="13"/>
        <v>23399.16</v>
      </c>
      <c r="AS117" s="319">
        <f t="shared" si="17"/>
        <v>0</v>
      </c>
      <c r="AT117" s="319">
        <f t="shared" si="17"/>
        <v>0</v>
      </c>
      <c r="AU117" s="319">
        <f t="shared" si="17"/>
        <v>0</v>
      </c>
      <c r="AV117" s="319">
        <f t="shared" si="16"/>
        <v>0</v>
      </c>
      <c r="AW117" s="319">
        <f t="shared" si="16"/>
        <v>0</v>
      </c>
      <c r="AX117" s="319">
        <f t="shared" si="16"/>
        <v>0</v>
      </c>
      <c r="AY117" s="319">
        <f t="shared" si="16"/>
        <v>0</v>
      </c>
      <c r="AZ117" s="319">
        <f t="shared" si="16"/>
        <v>0</v>
      </c>
      <c r="BA117" s="319">
        <f t="shared" si="16"/>
        <v>0</v>
      </c>
      <c r="BB117" s="319">
        <f t="shared" si="19"/>
        <v>0</v>
      </c>
      <c r="BC117" s="319">
        <f t="shared" si="19"/>
        <v>0</v>
      </c>
      <c r="BD117" s="319">
        <f t="shared" si="19"/>
        <v>0</v>
      </c>
      <c r="BE117" s="295">
        <f t="shared" si="14"/>
        <v>0</v>
      </c>
      <c r="BF117" s="319"/>
      <c r="BG117" s="319"/>
      <c r="BH117" s="319"/>
      <c r="BI117" s="319"/>
      <c r="BJ117" s="319"/>
      <c r="BK117" s="319"/>
      <c r="BL117" s="319"/>
      <c r="BM117" s="319"/>
      <c r="BN117" s="319"/>
      <c r="BO117" s="319"/>
      <c r="BP117" s="319"/>
      <c r="BQ117" s="319"/>
      <c r="BR117" s="319"/>
      <c r="BS117" s="319"/>
      <c r="BT117" s="319"/>
      <c r="BU117" s="319"/>
      <c r="BV117" s="319"/>
      <c r="BW117" s="319"/>
      <c r="BX117" s="319"/>
      <c r="BY117" s="319"/>
      <c r="BZ117" s="319"/>
      <c r="CA117" s="319"/>
      <c r="CB117" s="319"/>
      <c r="CC117" s="319"/>
      <c r="CD117" s="319"/>
      <c r="CE117" s="319"/>
    </row>
    <row r="118" spans="1:83" x14ac:dyDescent="0.3">
      <c r="A118" s="313" t="s">
        <v>516</v>
      </c>
      <c r="B118" s="304">
        <v>8.4900000000000003E-2</v>
      </c>
      <c r="C118" s="304">
        <v>0</v>
      </c>
      <c r="D118" s="304">
        <v>0</v>
      </c>
      <c r="E118" s="295">
        <v>480433.11</v>
      </c>
      <c r="F118" s="295">
        <v>480433.11</v>
      </c>
      <c r="G118" s="295">
        <v>480433.11</v>
      </c>
      <c r="H118" s="295">
        <v>480433.11</v>
      </c>
      <c r="I118" s="295">
        <v>480433.11</v>
      </c>
      <c r="J118" s="295">
        <v>480433.11</v>
      </c>
      <c r="K118" s="295">
        <v>480433.11</v>
      </c>
      <c r="L118" s="295">
        <v>480433.11</v>
      </c>
      <c r="M118" s="295">
        <v>480433.11</v>
      </c>
      <c r="N118" s="295">
        <v>480433.11</v>
      </c>
      <c r="O118" s="295">
        <v>480433.11</v>
      </c>
      <c r="P118" s="295">
        <v>480433.11</v>
      </c>
      <c r="Q118" s="295">
        <f t="shared" si="11"/>
        <v>5765197.3200000003</v>
      </c>
      <c r="R118" s="295">
        <v>480433.11</v>
      </c>
      <c r="S118" s="295">
        <v>480433.11</v>
      </c>
      <c r="T118" s="295">
        <v>480433.11</v>
      </c>
      <c r="U118" s="295">
        <v>480433.11</v>
      </c>
      <c r="V118" s="295">
        <v>480433.11</v>
      </c>
      <c r="W118" s="295">
        <v>480433.11</v>
      </c>
      <c r="X118" s="295">
        <v>480433.11</v>
      </c>
      <c r="Y118" s="295">
        <v>480433.11</v>
      </c>
      <c r="Z118" s="295">
        <v>480433.11</v>
      </c>
      <c r="AA118" s="295">
        <v>480433.11</v>
      </c>
      <c r="AB118" s="295">
        <v>480433.11</v>
      </c>
      <c r="AC118" s="295">
        <v>480433.11</v>
      </c>
      <c r="AD118" s="295">
        <f t="shared" si="12"/>
        <v>5765197.3200000003</v>
      </c>
      <c r="AE118" s="295"/>
      <c r="AF118" s="319">
        <v>3399.06</v>
      </c>
      <c r="AG118" s="319">
        <v>3399.06</v>
      </c>
      <c r="AH118" s="319">
        <v>3399.06</v>
      </c>
      <c r="AI118" s="319">
        <v>3399.06</v>
      </c>
      <c r="AJ118" s="319">
        <v>3399.06</v>
      </c>
      <c r="AK118" s="319">
        <v>3399.06</v>
      </c>
      <c r="AL118" s="319">
        <f t="shared" si="20"/>
        <v>3399.06</v>
      </c>
      <c r="AM118" s="319">
        <f t="shared" si="20"/>
        <v>3399.06</v>
      </c>
      <c r="AN118" s="319">
        <f t="shared" si="20"/>
        <v>3399.06</v>
      </c>
      <c r="AO118" s="319">
        <f t="shared" si="20"/>
        <v>3399.06</v>
      </c>
      <c r="AP118" s="319">
        <f t="shared" si="20"/>
        <v>3399.06</v>
      </c>
      <c r="AQ118" s="319">
        <f t="shared" si="20"/>
        <v>3399.06</v>
      </c>
      <c r="AR118" s="295">
        <f t="shared" si="13"/>
        <v>40788.720000000001</v>
      </c>
      <c r="AS118" s="319">
        <f t="shared" si="17"/>
        <v>0</v>
      </c>
      <c r="AT118" s="319">
        <f t="shared" si="17"/>
        <v>0</v>
      </c>
      <c r="AU118" s="319">
        <f t="shared" si="17"/>
        <v>0</v>
      </c>
      <c r="AV118" s="319">
        <f t="shared" si="16"/>
        <v>0</v>
      </c>
      <c r="AW118" s="319">
        <f t="shared" si="16"/>
        <v>0</v>
      </c>
      <c r="AX118" s="319">
        <f t="shared" si="16"/>
        <v>0</v>
      </c>
      <c r="AY118" s="319">
        <f t="shared" si="16"/>
        <v>0</v>
      </c>
      <c r="AZ118" s="319">
        <f t="shared" si="16"/>
        <v>0</v>
      </c>
      <c r="BA118" s="319">
        <f t="shared" si="16"/>
        <v>0</v>
      </c>
      <c r="BB118" s="319">
        <f t="shared" si="19"/>
        <v>0</v>
      </c>
      <c r="BC118" s="319">
        <f t="shared" si="19"/>
        <v>0</v>
      </c>
      <c r="BD118" s="319">
        <f t="shared" si="19"/>
        <v>0</v>
      </c>
      <c r="BE118" s="295">
        <f t="shared" si="14"/>
        <v>0</v>
      </c>
      <c r="BF118" s="319"/>
      <c r="BG118" s="319"/>
      <c r="BH118" s="319"/>
      <c r="BI118" s="319"/>
      <c r="BJ118" s="319"/>
      <c r="BK118" s="319"/>
      <c r="BL118" s="319"/>
      <c r="BM118" s="319"/>
      <c r="BN118" s="319"/>
      <c r="BO118" s="319"/>
      <c r="BP118" s="319"/>
      <c r="BQ118" s="319"/>
      <c r="BR118" s="319"/>
      <c r="BS118" s="319"/>
      <c r="BT118" s="319"/>
      <c r="BU118" s="319"/>
      <c r="BV118" s="319"/>
      <c r="BW118" s="319"/>
      <c r="BX118" s="319"/>
      <c r="BY118" s="319"/>
      <c r="BZ118" s="319"/>
      <c r="CA118" s="319"/>
      <c r="CB118" s="319"/>
      <c r="CC118" s="319"/>
      <c r="CD118" s="319"/>
      <c r="CE118" s="319"/>
    </row>
    <row r="119" spans="1:83" x14ac:dyDescent="0.3">
      <c r="A119" s="313" t="s">
        <v>517</v>
      </c>
      <c r="B119" s="304">
        <v>1.9300000000000001E-2</v>
      </c>
      <c r="C119" s="304">
        <v>2.06E-2</v>
      </c>
      <c r="D119" s="348">
        <v>1.9300000000000001E-2</v>
      </c>
      <c r="E119" s="295">
        <v>45621527.68</v>
      </c>
      <c r="F119" s="295">
        <v>45401714.710000001</v>
      </c>
      <c r="G119" s="295">
        <v>45471218.520000003</v>
      </c>
      <c r="H119" s="295">
        <v>45471123.25</v>
      </c>
      <c r="I119" s="295">
        <v>45471273.780000001</v>
      </c>
      <c r="J119" s="295">
        <v>45471337.68</v>
      </c>
      <c r="K119" s="295">
        <v>45471337.68</v>
      </c>
      <c r="L119" s="295">
        <v>45471337.68</v>
      </c>
      <c r="M119" s="295">
        <v>45471337.68</v>
      </c>
      <c r="N119" s="295">
        <v>45486850.399999999</v>
      </c>
      <c r="O119" s="295">
        <v>45502363.119999997</v>
      </c>
      <c r="P119" s="295">
        <v>45502363.119999997</v>
      </c>
      <c r="Q119" s="295">
        <f t="shared" si="11"/>
        <v>545813785.29999995</v>
      </c>
      <c r="R119" s="295">
        <v>45502363.119999997</v>
      </c>
      <c r="S119" s="295">
        <v>45502363.119999997</v>
      </c>
      <c r="T119" s="295">
        <v>45502363.119999997</v>
      </c>
      <c r="U119" s="295">
        <v>45502363.119999997</v>
      </c>
      <c r="V119" s="295">
        <v>45502363.119999997</v>
      </c>
      <c r="W119" s="295">
        <v>45502363.119999997</v>
      </c>
      <c r="X119" s="295">
        <v>45502363.119999997</v>
      </c>
      <c r="Y119" s="295">
        <v>45502363.119999997</v>
      </c>
      <c r="Z119" s="295">
        <v>45502363.119999997</v>
      </c>
      <c r="AA119" s="295">
        <v>45502363.119999997</v>
      </c>
      <c r="AB119" s="295">
        <v>45502363.119999997</v>
      </c>
      <c r="AC119" s="295">
        <v>45502363.119999997</v>
      </c>
      <c r="AD119" s="295">
        <f t="shared" si="12"/>
        <v>546028357.43999994</v>
      </c>
      <c r="AE119" s="295"/>
      <c r="AF119" s="319">
        <v>73374.63</v>
      </c>
      <c r="AG119" s="319">
        <v>73021.090000000011</v>
      </c>
      <c r="AH119" s="319">
        <v>73132.88</v>
      </c>
      <c r="AI119" s="319">
        <v>73132.73</v>
      </c>
      <c r="AJ119" s="319">
        <v>73132.97</v>
      </c>
      <c r="AK119" s="319">
        <v>73133.06</v>
      </c>
      <c r="AL119" s="319">
        <f t="shared" si="20"/>
        <v>73133.070000000007</v>
      </c>
      <c r="AM119" s="319">
        <f t="shared" si="20"/>
        <v>73133.070000000007</v>
      </c>
      <c r="AN119" s="319">
        <f t="shared" si="20"/>
        <v>73133.070000000007</v>
      </c>
      <c r="AO119" s="319">
        <f t="shared" si="20"/>
        <v>73158.02</v>
      </c>
      <c r="AP119" s="319">
        <f t="shared" si="20"/>
        <v>73182.97</v>
      </c>
      <c r="AQ119" s="319">
        <f t="shared" si="20"/>
        <v>73182.97</v>
      </c>
      <c r="AR119" s="295">
        <f t="shared" si="13"/>
        <v>877850.53</v>
      </c>
      <c r="AS119" s="319">
        <f t="shared" si="17"/>
        <v>73182.97</v>
      </c>
      <c r="AT119" s="319">
        <f t="shared" si="17"/>
        <v>73182.97</v>
      </c>
      <c r="AU119" s="319">
        <f t="shared" si="17"/>
        <v>73182.97</v>
      </c>
      <c r="AV119" s="319">
        <f t="shared" si="16"/>
        <v>73182.97</v>
      </c>
      <c r="AW119" s="319">
        <f t="shared" si="16"/>
        <v>73182.97</v>
      </c>
      <c r="AX119" s="319">
        <f t="shared" si="16"/>
        <v>73182.97</v>
      </c>
      <c r="AY119" s="319">
        <f t="shared" si="16"/>
        <v>73182.97</v>
      </c>
      <c r="AZ119" s="319">
        <f t="shared" si="16"/>
        <v>73182.97</v>
      </c>
      <c r="BA119" s="319">
        <f t="shared" si="16"/>
        <v>73182.97</v>
      </c>
      <c r="BB119" s="319">
        <f t="shared" si="19"/>
        <v>73182.97</v>
      </c>
      <c r="BC119" s="319">
        <f t="shared" si="19"/>
        <v>73182.97</v>
      </c>
      <c r="BD119" s="319">
        <f t="shared" si="19"/>
        <v>73182.97</v>
      </c>
      <c r="BE119" s="295">
        <f t="shared" si="14"/>
        <v>878195.63999999978</v>
      </c>
      <c r="BF119" s="319"/>
      <c r="BG119" s="319"/>
      <c r="BH119" s="319"/>
      <c r="BI119" s="319"/>
      <c r="BJ119" s="319"/>
      <c r="BK119" s="319"/>
      <c r="BL119" s="319"/>
      <c r="BM119" s="319"/>
      <c r="BN119" s="319"/>
      <c r="BO119" s="319"/>
      <c r="BP119" s="319"/>
      <c r="BQ119" s="319"/>
      <c r="BR119" s="319"/>
      <c r="BS119" s="319"/>
      <c r="BT119" s="319"/>
      <c r="BU119" s="319"/>
      <c r="BV119" s="319"/>
      <c r="BW119" s="319"/>
      <c r="BX119" s="319"/>
      <c r="BY119" s="319"/>
      <c r="BZ119" s="319"/>
      <c r="CA119" s="319"/>
      <c r="CB119" s="319"/>
      <c r="CC119" s="319"/>
      <c r="CD119" s="319"/>
      <c r="CE119" s="319"/>
    </row>
    <row r="120" spans="1:83" x14ac:dyDescent="0.3">
      <c r="A120" s="313" t="s">
        <v>518</v>
      </c>
      <c r="B120" s="304">
        <v>1.9300000000000001E-2</v>
      </c>
      <c r="C120" s="304">
        <v>2.06E-2</v>
      </c>
      <c r="D120" s="348">
        <v>1.9300000000000001E-2</v>
      </c>
      <c r="E120" s="295">
        <v>1264434.92</v>
      </c>
      <c r="F120" s="295">
        <v>1264434.92</v>
      </c>
      <c r="G120" s="295">
        <v>1264434.92</v>
      </c>
      <c r="H120" s="295">
        <v>1264434.92</v>
      </c>
      <c r="I120" s="295">
        <v>1264434.92</v>
      </c>
      <c r="J120" s="295">
        <v>1264434.92</v>
      </c>
      <c r="K120" s="295">
        <v>1264434.92</v>
      </c>
      <c r="L120" s="295">
        <v>1264434.92</v>
      </c>
      <c r="M120" s="295">
        <v>1264434.92</v>
      </c>
      <c r="N120" s="295">
        <v>1264434.92</v>
      </c>
      <c r="O120" s="295">
        <v>1264434.92</v>
      </c>
      <c r="P120" s="295">
        <v>1264434.92</v>
      </c>
      <c r="Q120" s="295">
        <f t="shared" si="11"/>
        <v>15173219.039999999</v>
      </c>
      <c r="R120" s="295">
        <v>1264434.92</v>
      </c>
      <c r="S120" s="295">
        <v>1264434.92</v>
      </c>
      <c r="T120" s="295">
        <v>1264434.92</v>
      </c>
      <c r="U120" s="295">
        <v>1264434.92</v>
      </c>
      <c r="V120" s="295">
        <v>1264434.92</v>
      </c>
      <c r="W120" s="295">
        <v>1264434.92</v>
      </c>
      <c r="X120" s="295">
        <v>1264434.92</v>
      </c>
      <c r="Y120" s="295">
        <v>1264434.92</v>
      </c>
      <c r="Z120" s="295">
        <v>1264434.92</v>
      </c>
      <c r="AA120" s="295">
        <v>1264434.92</v>
      </c>
      <c r="AB120" s="295">
        <v>1264434.92</v>
      </c>
      <c r="AC120" s="295">
        <v>1264434.92</v>
      </c>
      <c r="AD120" s="295">
        <f t="shared" si="12"/>
        <v>15173219.039999999</v>
      </c>
      <c r="AE120" s="295"/>
      <c r="AF120" s="319">
        <v>2033.64</v>
      </c>
      <c r="AG120" s="319">
        <v>2033.64</v>
      </c>
      <c r="AH120" s="319">
        <v>2033.64</v>
      </c>
      <c r="AI120" s="319">
        <v>2033.64</v>
      </c>
      <c r="AJ120" s="319">
        <v>2033.64</v>
      </c>
      <c r="AK120" s="319">
        <v>2033.64</v>
      </c>
      <c r="AL120" s="319">
        <f t="shared" si="20"/>
        <v>2033.63</v>
      </c>
      <c r="AM120" s="319">
        <f t="shared" si="20"/>
        <v>2033.63</v>
      </c>
      <c r="AN120" s="319">
        <f t="shared" si="20"/>
        <v>2033.63</v>
      </c>
      <c r="AO120" s="319">
        <f t="shared" si="20"/>
        <v>2033.63</v>
      </c>
      <c r="AP120" s="319">
        <f t="shared" si="20"/>
        <v>2033.63</v>
      </c>
      <c r="AQ120" s="319">
        <f t="shared" si="20"/>
        <v>2033.63</v>
      </c>
      <c r="AR120" s="295">
        <f t="shared" si="13"/>
        <v>24403.620000000006</v>
      </c>
      <c r="AS120" s="319">
        <f t="shared" si="17"/>
        <v>2033.63</v>
      </c>
      <c r="AT120" s="319">
        <f t="shared" si="17"/>
        <v>2033.63</v>
      </c>
      <c r="AU120" s="319">
        <f t="shared" si="17"/>
        <v>2033.63</v>
      </c>
      <c r="AV120" s="319">
        <f t="shared" si="16"/>
        <v>2033.63</v>
      </c>
      <c r="AW120" s="319">
        <f t="shared" si="16"/>
        <v>2033.63</v>
      </c>
      <c r="AX120" s="319">
        <f t="shared" si="16"/>
        <v>2033.63</v>
      </c>
      <c r="AY120" s="319">
        <f t="shared" si="16"/>
        <v>2033.63</v>
      </c>
      <c r="AZ120" s="319">
        <f t="shared" si="16"/>
        <v>2033.63</v>
      </c>
      <c r="BA120" s="319">
        <f t="shared" si="16"/>
        <v>2033.63</v>
      </c>
      <c r="BB120" s="319">
        <f t="shared" si="19"/>
        <v>2033.63</v>
      </c>
      <c r="BC120" s="319">
        <f t="shared" si="19"/>
        <v>2033.63</v>
      </c>
      <c r="BD120" s="319">
        <f t="shared" si="19"/>
        <v>2033.63</v>
      </c>
      <c r="BE120" s="295">
        <f t="shared" si="14"/>
        <v>24403.560000000009</v>
      </c>
      <c r="BF120" s="319">
        <f>BE120</f>
        <v>24403.560000000009</v>
      </c>
      <c r="BG120" s="319"/>
      <c r="BH120" s="319"/>
      <c r="BI120" s="319"/>
      <c r="BJ120" s="319"/>
      <c r="BK120" s="319"/>
      <c r="BL120" s="319"/>
      <c r="BM120" s="319"/>
      <c r="BN120" s="319"/>
      <c r="BO120" s="319"/>
      <c r="BP120" s="319"/>
      <c r="BQ120" s="319"/>
      <c r="BR120" s="319"/>
      <c r="BS120" s="319"/>
      <c r="BT120" s="319"/>
      <c r="BU120" s="319"/>
      <c r="BV120" s="319"/>
      <c r="BW120" s="319"/>
      <c r="BX120" s="319"/>
      <c r="BY120" s="319"/>
      <c r="BZ120" s="319"/>
      <c r="CA120" s="319"/>
      <c r="CB120" s="319"/>
      <c r="CC120" s="319"/>
      <c r="CD120" s="319"/>
      <c r="CE120" s="319"/>
    </row>
    <row r="121" spans="1:83" x14ac:dyDescent="0.3">
      <c r="A121" s="313" t="s">
        <v>519</v>
      </c>
      <c r="B121" s="304">
        <v>1.4700000000000001E-2</v>
      </c>
      <c r="C121" s="304">
        <v>1.4700000000000001E-2</v>
      </c>
      <c r="D121" s="348">
        <v>1.32E-2</v>
      </c>
      <c r="E121" s="295">
        <v>1415469.1</v>
      </c>
      <c r="F121" s="295">
        <v>1415469.1</v>
      </c>
      <c r="G121" s="295">
        <v>1415469.1</v>
      </c>
      <c r="H121" s="295">
        <v>1415469.1</v>
      </c>
      <c r="I121" s="295">
        <v>1415469.1</v>
      </c>
      <c r="J121" s="295">
        <v>1415469.1</v>
      </c>
      <c r="K121" s="295">
        <v>1415469.1</v>
      </c>
      <c r="L121" s="295">
        <v>1415469.1</v>
      </c>
      <c r="M121" s="295">
        <v>1415469.1</v>
      </c>
      <c r="N121" s="295">
        <v>1415469.1</v>
      </c>
      <c r="O121" s="295">
        <v>1415469.1</v>
      </c>
      <c r="P121" s="295">
        <v>1415469.1</v>
      </c>
      <c r="Q121" s="295">
        <f t="shared" si="11"/>
        <v>16985629.199999999</v>
      </c>
      <c r="R121" s="295">
        <v>1415469.1</v>
      </c>
      <c r="S121" s="295">
        <v>1415469.1</v>
      </c>
      <c r="T121" s="295">
        <v>1415469.1</v>
      </c>
      <c r="U121" s="295">
        <v>1415469.1</v>
      </c>
      <c r="V121" s="295">
        <v>1415469.1</v>
      </c>
      <c r="W121" s="295">
        <v>1415469.1</v>
      </c>
      <c r="X121" s="295">
        <v>1415469.1</v>
      </c>
      <c r="Y121" s="295">
        <v>1415469.1</v>
      </c>
      <c r="Z121" s="295">
        <v>1415469.1</v>
      </c>
      <c r="AA121" s="295">
        <v>1415469.1</v>
      </c>
      <c r="AB121" s="295">
        <v>1415469.1</v>
      </c>
      <c r="AC121" s="295">
        <v>1415469.1</v>
      </c>
      <c r="AD121" s="295">
        <f t="shared" si="12"/>
        <v>16985629.199999999</v>
      </c>
      <c r="AE121" s="295"/>
      <c r="AF121" s="319">
        <v>1733.95</v>
      </c>
      <c r="AG121" s="319">
        <v>1733.95</v>
      </c>
      <c r="AH121" s="319">
        <v>1733.95</v>
      </c>
      <c r="AI121" s="319">
        <v>1733.95</v>
      </c>
      <c r="AJ121" s="319">
        <v>1733.95</v>
      </c>
      <c r="AK121" s="319">
        <v>1733.95</v>
      </c>
      <c r="AL121" s="319">
        <f t="shared" si="20"/>
        <v>1733.95</v>
      </c>
      <c r="AM121" s="319">
        <f t="shared" si="20"/>
        <v>1733.95</v>
      </c>
      <c r="AN121" s="319">
        <f t="shared" si="20"/>
        <v>1733.95</v>
      </c>
      <c r="AO121" s="319">
        <f t="shared" si="20"/>
        <v>1733.95</v>
      </c>
      <c r="AP121" s="319">
        <f t="shared" si="20"/>
        <v>1733.95</v>
      </c>
      <c r="AQ121" s="319">
        <f t="shared" si="20"/>
        <v>1733.95</v>
      </c>
      <c r="AR121" s="295">
        <f t="shared" si="13"/>
        <v>20807.400000000005</v>
      </c>
      <c r="AS121" s="319">
        <f t="shared" si="17"/>
        <v>1557.02</v>
      </c>
      <c r="AT121" s="319">
        <f t="shared" si="17"/>
        <v>1557.02</v>
      </c>
      <c r="AU121" s="319">
        <f t="shared" si="17"/>
        <v>1557.02</v>
      </c>
      <c r="AV121" s="319">
        <f t="shared" si="16"/>
        <v>1557.02</v>
      </c>
      <c r="AW121" s="319">
        <f t="shared" si="16"/>
        <v>1557.02</v>
      </c>
      <c r="AX121" s="319">
        <f t="shared" si="16"/>
        <v>1557.02</v>
      </c>
      <c r="AY121" s="319">
        <f t="shared" si="16"/>
        <v>1557.02</v>
      </c>
      <c r="AZ121" s="319">
        <f t="shared" si="16"/>
        <v>1557.02</v>
      </c>
      <c r="BA121" s="319">
        <f t="shared" si="16"/>
        <v>1557.02</v>
      </c>
      <c r="BB121" s="319">
        <f t="shared" si="19"/>
        <v>1557.02</v>
      </c>
      <c r="BC121" s="319">
        <f t="shared" si="19"/>
        <v>1557.02</v>
      </c>
      <c r="BD121" s="319">
        <f t="shared" si="19"/>
        <v>1557.02</v>
      </c>
      <c r="BE121" s="295">
        <f t="shared" si="14"/>
        <v>18684.240000000002</v>
      </c>
      <c r="BF121" s="319"/>
      <c r="BG121" s="319"/>
      <c r="BH121" s="319"/>
      <c r="BI121" s="319"/>
      <c r="BJ121" s="319"/>
      <c r="BK121" s="319"/>
      <c r="BL121" s="319"/>
      <c r="BM121" s="319"/>
      <c r="BN121" s="319"/>
      <c r="BO121" s="319"/>
      <c r="BP121" s="319"/>
      <c r="BQ121" s="319"/>
      <c r="BR121" s="319"/>
      <c r="BS121" s="319"/>
      <c r="BT121" s="319"/>
      <c r="BU121" s="319"/>
      <c r="BV121" s="319"/>
      <c r="BW121" s="319"/>
      <c r="BX121" s="319"/>
      <c r="BY121" s="319"/>
      <c r="BZ121" s="319"/>
      <c r="CA121" s="319"/>
      <c r="CB121" s="319"/>
      <c r="CC121" s="319"/>
      <c r="CD121" s="319"/>
      <c r="CE121" s="319"/>
    </row>
    <row r="122" spans="1:83" x14ac:dyDescent="0.3">
      <c r="A122" s="313" t="s">
        <v>520</v>
      </c>
      <c r="B122" s="304">
        <v>0.12869999999999998</v>
      </c>
      <c r="C122" s="304">
        <v>0</v>
      </c>
      <c r="D122" s="304">
        <v>0</v>
      </c>
      <c r="E122" s="295">
        <v>24678.67</v>
      </c>
      <c r="F122" s="295">
        <v>24678.67</v>
      </c>
      <c r="G122" s="295">
        <v>24678.67</v>
      </c>
      <c r="H122" s="295">
        <v>24678.67</v>
      </c>
      <c r="I122" s="295">
        <v>24678.67</v>
      </c>
      <c r="J122" s="295">
        <v>24678.67</v>
      </c>
      <c r="K122" s="295">
        <v>24678.67</v>
      </c>
      <c r="L122" s="295">
        <v>24678.67</v>
      </c>
      <c r="M122" s="295">
        <v>24678.67</v>
      </c>
      <c r="N122" s="295">
        <v>24678.67</v>
      </c>
      <c r="O122" s="295">
        <v>24678.67</v>
      </c>
      <c r="P122" s="295">
        <v>24678.67</v>
      </c>
      <c r="Q122" s="295">
        <f t="shared" si="11"/>
        <v>296144.03999999992</v>
      </c>
      <c r="R122" s="295">
        <v>24678.67</v>
      </c>
      <c r="S122" s="295">
        <v>24678.67</v>
      </c>
      <c r="T122" s="295">
        <v>24678.67</v>
      </c>
      <c r="U122" s="295">
        <v>24678.67</v>
      </c>
      <c r="V122" s="295">
        <v>24678.67</v>
      </c>
      <c r="W122" s="295">
        <v>24678.67</v>
      </c>
      <c r="X122" s="295">
        <v>24678.67</v>
      </c>
      <c r="Y122" s="295">
        <v>24678.67</v>
      </c>
      <c r="Z122" s="295">
        <v>24678.67</v>
      </c>
      <c r="AA122" s="295">
        <v>24678.67</v>
      </c>
      <c r="AB122" s="295">
        <v>24678.67</v>
      </c>
      <c r="AC122" s="295">
        <v>24678.67</v>
      </c>
      <c r="AD122" s="295">
        <f t="shared" si="12"/>
        <v>296144.03999999992</v>
      </c>
      <c r="AE122" s="295"/>
      <c r="AF122" s="319">
        <v>264.66999999999996</v>
      </c>
      <c r="AG122" s="319">
        <v>264.66999999999996</v>
      </c>
      <c r="AH122" s="319">
        <v>264.66999999999996</v>
      </c>
      <c r="AI122" s="319">
        <v>264.66999999999996</v>
      </c>
      <c r="AJ122" s="319">
        <v>264.66999999999996</v>
      </c>
      <c r="AK122" s="319">
        <v>264.66999999999996</v>
      </c>
      <c r="AL122" s="319">
        <f t="shared" si="20"/>
        <v>264.68</v>
      </c>
      <c r="AM122" s="319">
        <f t="shared" si="20"/>
        <v>264.68</v>
      </c>
      <c r="AN122" s="319">
        <f t="shared" si="20"/>
        <v>264.68</v>
      </c>
      <c r="AO122" s="319">
        <f t="shared" si="20"/>
        <v>264.68</v>
      </c>
      <c r="AP122" s="319">
        <f t="shared" si="20"/>
        <v>264.68</v>
      </c>
      <c r="AQ122" s="319">
        <f t="shared" si="20"/>
        <v>264.68</v>
      </c>
      <c r="AR122" s="295">
        <f t="shared" si="13"/>
        <v>3176.0999999999995</v>
      </c>
      <c r="AS122" s="319">
        <f t="shared" si="17"/>
        <v>0</v>
      </c>
      <c r="AT122" s="319">
        <f t="shared" si="17"/>
        <v>0</v>
      </c>
      <c r="AU122" s="319">
        <f t="shared" si="17"/>
        <v>0</v>
      </c>
      <c r="AV122" s="319">
        <f t="shared" si="16"/>
        <v>0</v>
      </c>
      <c r="AW122" s="319">
        <f t="shared" si="16"/>
        <v>0</v>
      </c>
      <c r="AX122" s="319">
        <f t="shared" si="16"/>
        <v>0</v>
      </c>
      <c r="AY122" s="319">
        <f t="shared" si="16"/>
        <v>0</v>
      </c>
      <c r="AZ122" s="319">
        <f t="shared" si="16"/>
        <v>0</v>
      </c>
      <c r="BA122" s="319">
        <f t="shared" si="16"/>
        <v>0</v>
      </c>
      <c r="BB122" s="319">
        <f t="shared" si="19"/>
        <v>0</v>
      </c>
      <c r="BC122" s="319">
        <f t="shared" si="19"/>
        <v>0</v>
      </c>
      <c r="BD122" s="319">
        <f t="shared" si="19"/>
        <v>0</v>
      </c>
      <c r="BE122" s="295">
        <f t="shared" si="14"/>
        <v>0</v>
      </c>
      <c r="BF122" s="319"/>
      <c r="BG122" s="319"/>
      <c r="BH122" s="319"/>
      <c r="BI122" s="319"/>
      <c r="BJ122" s="319"/>
      <c r="BK122" s="319"/>
      <c r="BL122" s="319"/>
      <c r="BM122" s="319"/>
      <c r="BN122" s="319"/>
      <c r="BO122" s="319"/>
      <c r="BP122" s="319"/>
      <c r="BQ122" s="319"/>
      <c r="BR122" s="319"/>
      <c r="BS122" s="319"/>
      <c r="BT122" s="319"/>
      <c r="BU122" s="319"/>
      <c r="BV122" s="319"/>
      <c r="BW122" s="319"/>
      <c r="BX122" s="319"/>
      <c r="BY122" s="319"/>
      <c r="BZ122" s="319"/>
      <c r="CA122" s="319"/>
      <c r="CB122" s="319"/>
      <c r="CC122" s="319"/>
      <c r="CD122" s="319"/>
      <c r="CE122" s="319"/>
    </row>
    <row r="123" spans="1:83" x14ac:dyDescent="0.3">
      <c r="A123" s="306" t="s">
        <v>521</v>
      </c>
      <c r="B123" s="304">
        <v>1.4199999999999999E-2</v>
      </c>
      <c r="C123" s="304">
        <v>3.5499999999999997E-2</v>
      </c>
      <c r="D123" s="348">
        <v>3.0099999999999998E-2</v>
      </c>
      <c r="E123" s="295">
        <v>445832.67</v>
      </c>
      <c r="F123" s="295">
        <v>445832.67</v>
      </c>
      <c r="G123" s="295">
        <v>445832.67</v>
      </c>
      <c r="H123" s="295">
        <v>445832.67</v>
      </c>
      <c r="I123" s="295">
        <v>445832.67</v>
      </c>
      <c r="J123" s="295">
        <v>445832.67</v>
      </c>
      <c r="K123" s="295">
        <v>445832.67</v>
      </c>
      <c r="L123" s="295">
        <v>445832.67</v>
      </c>
      <c r="M123" s="295">
        <v>445832.67</v>
      </c>
      <c r="N123" s="295">
        <v>445832.67</v>
      </c>
      <c r="O123" s="295">
        <v>445832.67</v>
      </c>
      <c r="P123" s="295">
        <v>445832.67</v>
      </c>
      <c r="Q123" s="295">
        <f t="shared" si="11"/>
        <v>5349992.04</v>
      </c>
      <c r="R123" s="295">
        <v>445832.67</v>
      </c>
      <c r="S123" s="295">
        <v>445832.67</v>
      </c>
      <c r="T123" s="295">
        <v>445832.67</v>
      </c>
      <c r="U123" s="295">
        <v>445832.67</v>
      </c>
      <c r="V123" s="295">
        <v>445832.67</v>
      </c>
      <c r="W123" s="295">
        <v>445832.67</v>
      </c>
      <c r="X123" s="295">
        <v>445832.67</v>
      </c>
      <c r="Y123" s="295">
        <v>445832.67</v>
      </c>
      <c r="Z123" s="295">
        <v>445832.67</v>
      </c>
      <c r="AA123" s="295">
        <v>445832.67</v>
      </c>
      <c r="AB123" s="295">
        <v>445832.67</v>
      </c>
      <c r="AC123" s="295">
        <v>445832.67</v>
      </c>
      <c r="AD123" s="295">
        <f t="shared" si="12"/>
        <v>5349992.04</v>
      </c>
      <c r="AE123" s="295"/>
      <c r="AF123" s="319">
        <v>527.56999999999994</v>
      </c>
      <c r="AG123" s="319">
        <v>527.56999999999994</v>
      </c>
      <c r="AH123" s="319">
        <v>527.56999999999994</v>
      </c>
      <c r="AI123" s="319">
        <v>527.56999999999994</v>
      </c>
      <c r="AJ123" s="319">
        <v>527.56999999999994</v>
      </c>
      <c r="AK123" s="319">
        <v>527.56999999999994</v>
      </c>
      <c r="AL123" s="319">
        <f t="shared" si="20"/>
        <v>527.57000000000005</v>
      </c>
      <c r="AM123" s="319">
        <f t="shared" si="20"/>
        <v>527.57000000000005</v>
      </c>
      <c r="AN123" s="319">
        <f t="shared" si="20"/>
        <v>527.57000000000005</v>
      </c>
      <c r="AO123" s="319">
        <f t="shared" si="20"/>
        <v>527.57000000000005</v>
      </c>
      <c r="AP123" s="319">
        <f t="shared" si="20"/>
        <v>527.57000000000005</v>
      </c>
      <c r="AQ123" s="319">
        <f t="shared" si="20"/>
        <v>527.57000000000005</v>
      </c>
      <c r="AR123" s="295">
        <f t="shared" si="13"/>
        <v>6330.8399999999983</v>
      </c>
      <c r="AS123" s="319">
        <f t="shared" si="17"/>
        <v>1118.3</v>
      </c>
      <c r="AT123" s="319">
        <f t="shared" si="17"/>
        <v>1118.3</v>
      </c>
      <c r="AU123" s="319">
        <f t="shared" si="17"/>
        <v>1118.3</v>
      </c>
      <c r="AV123" s="319">
        <f t="shared" si="16"/>
        <v>1118.3</v>
      </c>
      <c r="AW123" s="319">
        <f t="shared" si="16"/>
        <v>1118.3</v>
      </c>
      <c r="AX123" s="319">
        <f t="shared" si="16"/>
        <v>1118.3</v>
      </c>
      <c r="AY123" s="319">
        <f t="shared" si="16"/>
        <v>1118.3</v>
      </c>
      <c r="AZ123" s="319">
        <f t="shared" si="16"/>
        <v>1118.3</v>
      </c>
      <c r="BA123" s="319">
        <f t="shared" si="16"/>
        <v>1118.3</v>
      </c>
      <c r="BB123" s="319">
        <f t="shared" si="19"/>
        <v>1118.3</v>
      </c>
      <c r="BC123" s="319">
        <f t="shared" si="19"/>
        <v>1118.3</v>
      </c>
      <c r="BD123" s="319">
        <f t="shared" si="19"/>
        <v>1118.3</v>
      </c>
      <c r="BE123" s="295">
        <f t="shared" si="14"/>
        <v>13419.599999999997</v>
      </c>
      <c r="BF123" s="319"/>
      <c r="BG123" s="319"/>
      <c r="BH123" s="319"/>
      <c r="BI123" s="319"/>
      <c r="BJ123" s="319"/>
      <c r="BK123" s="319"/>
      <c r="BL123" s="319"/>
      <c r="BM123" s="319"/>
      <c r="BN123" s="319"/>
      <c r="BO123" s="319"/>
      <c r="BP123" s="319"/>
      <c r="BQ123" s="319"/>
      <c r="BR123" s="319"/>
      <c r="BS123" s="319"/>
      <c r="BT123" s="319"/>
      <c r="BU123" s="319"/>
      <c r="BV123" s="319"/>
      <c r="BW123" s="319"/>
      <c r="BX123" s="319"/>
      <c r="BY123" s="319"/>
      <c r="BZ123" s="319"/>
      <c r="CA123" s="319"/>
      <c r="CB123" s="319"/>
      <c r="CC123" s="319"/>
      <c r="CD123" s="319"/>
      <c r="CE123" s="319"/>
    </row>
    <row r="124" spans="1:83" x14ac:dyDescent="0.3">
      <c r="A124" s="306" t="s">
        <v>522</v>
      </c>
      <c r="B124" s="304">
        <v>5.0000000000000001E-4</v>
      </c>
      <c r="C124" s="304">
        <v>1.44E-2</v>
      </c>
      <c r="D124" s="348">
        <v>1.14E-2</v>
      </c>
      <c r="E124" s="295">
        <v>123107.1</v>
      </c>
      <c r="F124" s="295">
        <v>123107.1</v>
      </c>
      <c r="G124" s="295">
        <v>123107.1</v>
      </c>
      <c r="H124" s="295">
        <v>123107.1</v>
      </c>
      <c r="I124" s="295">
        <v>123107.1</v>
      </c>
      <c r="J124" s="295">
        <v>123107.1</v>
      </c>
      <c r="K124" s="295">
        <v>123107.1</v>
      </c>
      <c r="L124" s="295">
        <v>123107.1</v>
      </c>
      <c r="M124" s="295">
        <v>123107.1</v>
      </c>
      <c r="N124" s="295">
        <v>123107.1</v>
      </c>
      <c r="O124" s="295">
        <v>123107.1</v>
      </c>
      <c r="P124" s="295">
        <v>123107.1</v>
      </c>
      <c r="Q124" s="295">
        <f t="shared" si="11"/>
        <v>1477285.2000000002</v>
      </c>
      <c r="R124" s="295">
        <v>157107.1</v>
      </c>
      <c r="S124" s="295">
        <v>191107.1</v>
      </c>
      <c r="T124" s="295">
        <v>191107.1</v>
      </c>
      <c r="U124" s="295">
        <v>191107.1</v>
      </c>
      <c r="V124" s="295">
        <v>191107.1</v>
      </c>
      <c r="W124" s="295">
        <v>191107.1</v>
      </c>
      <c r="X124" s="295">
        <v>191107.1</v>
      </c>
      <c r="Y124" s="295">
        <v>191107.1</v>
      </c>
      <c r="Z124" s="295">
        <v>191107.1</v>
      </c>
      <c r="AA124" s="295">
        <v>191107.1</v>
      </c>
      <c r="AB124" s="295">
        <v>191107.1</v>
      </c>
      <c r="AC124" s="295">
        <v>191107.1</v>
      </c>
      <c r="AD124" s="295">
        <f t="shared" si="12"/>
        <v>2259285.2000000007</v>
      </c>
      <c r="AE124" s="295"/>
      <c r="AF124" s="319">
        <v>5.13</v>
      </c>
      <c r="AG124" s="319">
        <v>5.13</v>
      </c>
      <c r="AH124" s="319">
        <v>5.13</v>
      </c>
      <c r="AI124" s="319">
        <v>5.13</v>
      </c>
      <c r="AJ124" s="319">
        <v>5.13</v>
      </c>
      <c r="AK124" s="319">
        <v>5.13</v>
      </c>
      <c r="AL124" s="319">
        <f t="shared" si="20"/>
        <v>5.13</v>
      </c>
      <c r="AM124" s="319">
        <f t="shared" si="20"/>
        <v>5.13</v>
      </c>
      <c r="AN124" s="319">
        <f t="shared" si="20"/>
        <v>5.13</v>
      </c>
      <c r="AO124" s="319">
        <f t="shared" si="20"/>
        <v>5.13</v>
      </c>
      <c r="AP124" s="319">
        <f t="shared" si="20"/>
        <v>5.13</v>
      </c>
      <c r="AQ124" s="319">
        <f t="shared" si="20"/>
        <v>5.13</v>
      </c>
      <c r="AR124" s="295">
        <f t="shared" si="13"/>
        <v>61.560000000000009</v>
      </c>
      <c r="AS124" s="319">
        <f t="shared" si="17"/>
        <v>149.25</v>
      </c>
      <c r="AT124" s="319">
        <f t="shared" si="17"/>
        <v>181.55</v>
      </c>
      <c r="AU124" s="319">
        <f t="shared" si="17"/>
        <v>181.55</v>
      </c>
      <c r="AV124" s="319">
        <f t="shared" si="16"/>
        <v>181.55</v>
      </c>
      <c r="AW124" s="319">
        <f t="shared" si="16"/>
        <v>181.55</v>
      </c>
      <c r="AX124" s="319">
        <f t="shared" si="16"/>
        <v>181.55</v>
      </c>
      <c r="AY124" s="319">
        <f t="shared" si="16"/>
        <v>181.55</v>
      </c>
      <c r="AZ124" s="319">
        <f t="shared" si="16"/>
        <v>181.55</v>
      </c>
      <c r="BA124" s="319">
        <f t="shared" si="16"/>
        <v>181.55</v>
      </c>
      <c r="BB124" s="319">
        <f t="shared" si="19"/>
        <v>181.55</v>
      </c>
      <c r="BC124" s="319">
        <f t="shared" si="19"/>
        <v>181.55</v>
      </c>
      <c r="BD124" s="319">
        <f t="shared" si="19"/>
        <v>181.55</v>
      </c>
      <c r="BE124" s="295">
        <f t="shared" si="14"/>
        <v>2146.2999999999997</v>
      </c>
      <c r="BF124" s="319"/>
      <c r="BG124" s="319"/>
      <c r="BH124" s="319"/>
      <c r="BI124" s="319"/>
      <c r="BJ124" s="319"/>
      <c r="BK124" s="319"/>
      <c r="BL124" s="319"/>
      <c r="BM124" s="319"/>
      <c r="BN124" s="319"/>
      <c r="BO124" s="319"/>
      <c r="BP124" s="319"/>
      <c r="BQ124" s="319"/>
      <c r="BR124" s="319"/>
      <c r="BS124" s="319"/>
      <c r="BT124" s="319"/>
      <c r="BU124" s="319"/>
      <c r="BV124" s="319"/>
      <c r="BW124" s="319"/>
      <c r="BX124" s="319"/>
      <c r="BY124" s="319"/>
      <c r="BZ124" s="319"/>
      <c r="CA124" s="319"/>
      <c r="CB124" s="319"/>
      <c r="CC124" s="319"/>
      <c r="CD124" s="319"/>
      <c r="CE124" s="319"/>
    </row>
    <row r="125" spans="1:83" x14ac:dyDescent="0.3">
      <c r="A125" s="313" t="s">
        <v>523</v>
      </c>
      <c r="B125" s="304">
        <v>2.0800000000000003E-2</v>
      </c>
      <c r="C125" s="304">
        <v>2.8999999999999995E-2</v>
      </c>
      <c r="D125" s="348">
        <v>2.69E-2</v>
      </c>
      <c r="E125" s="295">
        <v>6382007.75</v>
      </c>
      <c r="F125" s="295">
        <v>6382847.3799999999</v>
      </c>
      <c r="G125" s="295">
        <v>6373139.96</v>
      </c>
      <c r="H125" s="295">
        <v>6363432.5300000003</v>
      </c>
      <c r="I125" s="295">
        <v>6363630.54</v>
      </c>
      <c r="J125" s="295">
        <v>6364405.0499999998</v>
      </c>
      <c r="K125" s="295">
        <v>6366905.0499999998</v>
      </c>
      <c r="L125" s="295">
        <v>6408828.5499999998</v>
      </c>
      <c r="M125" s="295">
        <v>6448828.5499999998</v>
      </c>
      <c r="N125" s="295">
        <v>6448828.5499999998</v>
      </c>
      <c r="O125" s="295">
        <v>6448828.5499999998</v>
      </c>
      <c r="P125" s="295">
        <v>6448828.5499999998</v>
      </c>
      <c r="Q125" s="295">
        <f t="shared" si="11"/>
        <v>76800511.00999999</v>
      </c>
      <c r="R125" s="295">
        <v>6448828.5499999998</v>
      </c>
      <c r="S125" s="295">
        <v>6448828.5499999998</v>
      </c>
      <c r="T125" s="295">
        <v>6448828.5499999998</v>
      </c>
      <c r="U125" s="295">
        <v>6448828.5499999998</v>
      </c>
      <c r="V125" s="295">
        <v>6448828.5499999998</v>
      </c>
      <c r="W125" s="295">
        <v>6448828.5499999998</v>
      </c>
      <c r="X125" s="295">
        <v>6448828.5499999998</v>
      </c>
      <c r="Y125" s="295">
        <v>6448828.5499999998</v>
      </c>
      <c r="Z125" s="295">
        <v>6448828.5499999998</v>
      </c>
      <c r="AA125" s="295">
        <v>6448828.5499999998</v>
      </c>
      <c r="AB125" s="295">
        <v>6448828.5499999998</v>
      </c>
      <c r="AC125" s="295">
        <v>6448828.5499999998</v>
      </c>
      <c r="AD125" s="295">
        <f t="shared" si="12"/>
        <v>77385942.599999979</v>
      </c>
      <c r="AE125" s="295"/>
      <c r="AF125" s="319">
        <v>11062.14</v>
      </c>
      <c r="AG125" s="319">
        <v>11063.6</v>
      </c>
      <c r="AH125" s="319">
        <v>11046.77</v>
      </c>
      <c r="AI125" s="319">
        <v>11029.949999999999</v>
      </c>
      <c r="AJ125" s="319">
        <v>11030.289999999999</v>
      </c>
      <c r="AK125" s="319">
        <v>11031.640000000001</v>
      </c>
      <c r="AL125" s="319">
        <f t="shared" si="20"/>
        <v>11035.97</v>
      </c>
      <c r="AM125" s="319">
        <f t="shared" si="20"/>
        <v>11108.64</v>
      </c>
      <c r="AN125" s="319">
        <f t="shared" si="20"/>
        <v>11177.97</v>
      </c>
      <c r="AO125" s="319">
        <f t="shared" si="20"/>
        <v>11177.97</v>
      </c>
      <c r="AP125" s="319">
        <f t="shared" si="20"/>
        <v>11177.97</v>
      </c>
      <c r="AQ125" s="319">
        <f t="shared" si="20"/>
        <v>11177.97</v>
      </c>
      <c r="AR125" s="295">
        <f t="shared" si="13"/>
        <v>133120.88</v>
      </c>
      <c r="AS125" s="319">
        <f t="shared" si="17"/>
        <v>14456.12</v>
      </c>
      <c r="AT125" s="319">
        <f t="shared" si="17"/>
        <v>14456.12</v>
      </c>
      <c r="AU125" s="319">
        <f t="shared" si="17"/>
        <v>14456.12</v>
      </c>
      <c r="AV125" s="319">
        <f t="shared" si="16"/>
        <v>14456.12</v>
      </c>
      <c r="AW125" s="319">
        <f t="shared" si="16"/>
        <v>14456.12</v>
      </c>
      <c r="AX125" s="319">
        <f t="shared" si="16"/>
        <v>14456.12</v>
      </c>
      <c r="AY125" s="319">
        <f t="shared" si="16"/>
        <v>14456.12</v>
      </c>
      <c r="AZ125" s="319">
        <f t="shared" si="16"/>
        <v>14456.12</v>
      </c>
      <c r="BA125" s="319">
        <f t="shared" si="16"/>
        <v>14456.12</v>
      </c>
      <c r="BB125" s="319">
        <f t="shared" si="19"/>
        <v>14456.12</v>
      </c>
      <c r="BC125" s="319">
        <f t="shared" si="19"/>
        <v>14456.12</v>
      </c>
      <c r="BD125" s="319">
        <f t="shared" si="19"/>
        <v>14456.12</v>
      </c>
      <c r="BE125" s="295">
        <f t="shared" si="14"/>
        <v>173473.43999999997</v>
      </c>
      <c r="BF125" s="319"/>
      <c r="BG125" s="319"/>
      <c r="BH125" s="319"/>
      <c r="BI125" s="319"/>
      <c r="BJ125" s="319"/>
      <c r="BK125" s="319"/>
      <c r="BL125" s="319"/>
      <c r="BM125" s="319"/>
      <c r="BN125" s="319"/>
      <c r="BO125" s="319"/>
      <c r="BP125" s="319"/>
      <c r="BQ125" s="319"/>
      <c r="BR125" s="319"/>
      <c r="BS125" s="319"/>
      <c r="BT125" s="319"/>
      <c r="BU125" s="319"/>
      <c r="BV125" s="319"/>
      <c r="BW125" s="319"/>
      <c r="BX125" s="319"/>
      <c r="BY125" s="319"/>
      <c r="BZ125" s="319"/>
      <c r="CA125" s="319"/>
      <c r="CB125" s="319"/>
      <c r="CC125" s="319"/>
      <c r="CD125" s="319"/>
      <c r="CE125" s="319"/>
    </row>
    <row r="126" spans="1:83" x14ac:dyDescent="0.3">
      <c r="A126" s="313" t="s">
        <v>524</v>
      </c>
      <c r="B126" s="304">
        <v>6.8999999999999999E-3</v>
      </c>
      <c r="C126" s="304">
        <v>1.0400000000000001E-2</v>
      </c>
      <c r="D126" s="348">
        <v>7.6E-3</v>
      </c>
      <c r="E126" s="295">
        <v>1883273.64</v>
      </c>
      <c r="F126" s="295">
        <v>1883273.64</v>
      </c>
      <c r="G126" s="295">
        <v>1904336.44</v>
      </c>
      <c r="H126" s="295">
        <v>1890005.28</v>
      </c>
      <c r="I126" s="295">
        <v>1854611.32</v>
      </c>
      <c r="J126" s="295">
        <v>1854611.32</v>
      </c>
      <c r="K126" s="295">
        <v>1854611.32</v>
      </c>
      <c r="L126" s="295">
        <v>1854611.32</v>
      </c>
      <c r="M126" s="295">
        <v>1854611.32</v>
      </c>
      <c r="N126" s="295">
        <v>1854611.32</v>
      </c>
      <c r="O126" s="295">
        <v>1854611.32</v>
      </c>
      <c r="P126" s="295">
        <v>1854611.32</v>
      </c>
      <c r="Q126" s="295">
        <f t="shared" si="11"/>
        <v>22397779.560000002</v>
      </c>
      <c r="R126" s="295">
        <v>2401895.73</v>
      </c>
      <c r="S126" s="295">
        <v>2401895.73</v>
      </c>
      <c r="T126" s="295">
        <v>2476669.65</v>
      </c>
      <c r="U126" s="295">
        <v>2551443.5699999998</v>
      </c>
      <c r="V126" s="295">
        <v>2606147.5699999998</v>
      </c>
      <c r="W126" s="295">
        <v>2689971.57</v>
      </c>
      <c r="X126" s="295">
        <v>2719091.57</v>
      </c>
      <c r="Y126" s="295">
        <v>2719091.57</v>
      </c>
      <c r="Z126" s="295">
        <v>2740931.57</v>
      </c>
      <c r="AA126" s="295">
        <v>2762771.57</v>
      </c>
      <c r="AB126" s="295">
        <v>2762771.57</v>
      </c>
      <c r="AC126" s="295">
        <v>2762771.57</v>
      </c>
      <c r="AD126" s="295">
        <f t="shared" si="12"/>
        <v>31595453.240000002</v>
      </c>
      <c r="AE126" s="295"/>
      <c r="AF126" s="319">
        <v>1082.8899999999999</v>
      </c>
      <c r="AG126" s="319">
        <v>1082.8899999999999</v>
      </c>
      <c r="AH126" s="319">
        <v>1095.0000000000002</v>
      </c>
      <c r="AI126" s="319">
        <v>1086.75</v>
      </c>
      <c r="AJ126" s="319">
        <v>1066.3999999999999</v>
      </c>
      <c r="AK126" s="319">
        <v>1066.3999999999999</v>
      </c>
      <c r="AL126" s="319">
        <f t="shared" si="20"/>
        <v>1066.4000000000001</v>
      </c>
      <c r="AM126" s="319">
        <f t="shared" si="20"/>
        <v>1066.4000000000001</v>
      </c>
      <c r="AN126" s="319">
        <f t="shared" si="20"/>
        <v>1066.4000000000001</v>
      </c>
      <c r="AO126" s="319">
        <f t="shared" si="20"/>
        <v>1066.4000000000001</v>
      </c>
      <c r="AP126" s="319">
        <f t="shared" si="20"/>
        <v>1066.4000000000001</v>
      </c>
      <c r="AQ126" s="319">
        <f t="shared" si="20"/>
        <v>1066.4000000000001</v>
      </c>
      <c r="AR126" s="295">
        <f t="shared" si="13"/>
        <v>12878.729999999998</v>
      </c>
      <c r="AS126" s="319">
        <f t="shared" si="17"/>
        <v>1521.2</v>
      </c>
      <c r="AT126" s="319">
        <f t="shared" si="17"/>
        <v>1521.2</v>
      </c>
      <c r="AU126" s="319">
        <f t="shared" si="17"/>
        <v>1568.56</v>
      </c>
      <c r="AV126" s="319">
        <f t="shared" si="16"/>
        <v>1615.91</v>
      </c>
      <c r="AW126" s="319">
        <f t="shared" si="16"/>
        <v>1650.56</v>
      </c>
      <c r="AX126" s="319">
        <f t="shared" si="16"/>
        <v>1703.65</v>
      </c>
      <c r="AY126" s="319">
        <f t="shared" si="16"/>
        <v>1722.09</v>
      </c>
      <c r="AZ126" s="319">
        <f t="shared" si="16"/>
        <v>1722.09</v>
      </c>
      <c r="BA126" s="319">
        <f t="shared" si="16"/>
        <v>1735.92</v>
      </c>
      <c r="BB126" s="319">
        <f t="shared" si="19"/>
        <v>1749.76</v>
      </c>
      <c r="BC126" s="319">
        <f t="shared" si="19"/>
        <v>1749.76</v>
      </c>
      <c r="BD126" s="319">
        <f t="shared" si="19"/>
        <v>1749.76</v>
      </c>
      <c r="BE126" s="295">
        <f t="shared" si="14"/>
        <v>20010.459999999995</v>
      </c>
      <c r="BF126" s="319"/>
      <c r="BG126" s="319"/>
      <c r="BH126" s="319"/>
      <c r="BI126" s="319"/>
      <c r="BJ126" s="319"/>
      <c r="BK126" s="319"/>
      <c r="BL126" s="319"/>
      <c r="BM126" s="319"/>
      <c r="BN126" s="319"/>
      <c r="BO126" s="319"/>
      <c r="BP126" s="319"/>
      <c r="BQ126" s="319"/>
      <c r="BR126" s="319"/>
      <c r="BS126" s="319"/>
      <c r="BT126" s="319"/>
      <c r="BU126" s="319"/>
      <c r="BV126" s="319"/>
      <c r="BW126" s="319"/>
      <c r="BX126" s="319"/>
      <c r="BY126" s="319"/>
      <c r="BZ126" s="319"/>
      <c r="CA126" s="319"/>
      <c r="CB126" s="319"/>
      <c r="CC126" s="319"/>
      <c r="CD126" s="319"/>
      <c r="CE126" s="319"/>
    </row>
    <row r="127" spans="1:83" x14ac:dyDescent="0.3">
      <c r="A127" s="313" t="s">
        <v>525</v>
      </c>
      <c r="B127" s="304">
        <v>1.1300000000000001E-2</v>
      </c>
      <c r="C127" s="304">
        <v>8.5000000000000006E-3</v>
      </c>
      <c r="D127" s="348">
        <v>5.7000000000000002E-3</v>
      </c>
      <c r="E127" s="295">
        <v>1033027.09</v>
      </c>
      <c r="F127" s="295">
        <v>1033027.09</v>
      </c>
      <c r="G127" s="295">
        <v>1033027.09</v>
      </c>
      <c r="H127" s="295">
        <v>1033027.09</v>
      </c>
      <c r="I127" s="295">
        <v>1033027.09</v>
      </c>
      <c r="J127" s="295">
        <v>1033027.09</v>
      </c>
      <c r="K127" s="295">
        <v>1033027.09</v>
      </c>
      <c r="L127" s="295">
        <v>1033027.09</v>
      </c>
      <c r="M127" s="295">
        <v>1033027.09</v>
      </c>
      <c r="N127" s="295">
        <v>1033027.09</v>
      </c>
      <c r="O127" s="295">
        <v>1033027.09</v>
      </c>
      <c r="P127" s="295">
        <v>1033027.09</v>
      </c>
      <c r="Q127" s="295">
        <f t="shared" si="11"/>
        <v>12396325.08</v>
      </c>
      <c r="R127" s="295">
        <v>1033027.09</v>
      </c>
      <c r="S127" s="295">
        <v>1033027.09</v>
      </c>
      <c r="T127" s="295">
        <v>1141174.095</v>
      </c>
      <c r="U127" s="295">
        <v>1249321.1000000001</v>
      </c>
      <c r="V127" s="295">
        <v>1249321.1000000001</v>
      </c>
      <c r="W127" s="295">
        <v>1249321.1000000001</v>
      </c>
      <c r="X127" s="295">
        <v>1249321.1000000001</v>
      </c>
      <c r="Y127" s="295">
        <v>1249321.1000000001</v>
      </c>
      <c r="Z127" s="295">
        <v>1249321.1000000001</v>
      </c>
      <c r="AA127" s="295">
        <v>1249321.1000000001</v>
      </c>
      <c r="AB127" s="295">
        <v>1249321.1000000001</v>
      </c>
      <c r="AC127" s="295">
        <v>1249321.1000000001</v>
      </c>
      <c r="AD127" s="295">
        <f t="shared" si="12"/>
        <v>14451118.174999997</v>
      </c>
      <c r="AE127" s="295"/>
      <c r="AF127" s="319">
        <v>972.76</v>
      </c>
      <c r="AG127" s="319">
        <v>972.76</v>
      </c>
      <c r="AH127" s="319">
        <v>972.76</v>
      </c>
      <c r="AI127" s="319">
        <v>972.76</v>
      </c>
      <c r="AJ127" s="319">
        <v>972.76</v>
      </c>
      <c r="AK127" s="319">
        <v>972.76</v>
      </c>
      <c r="AL127" s="319">
        <f t="shared" si="20"/>
        <v>972.77</v>
      </c>
      <c r="AM127" s="319">
        <f t="shared" si="20"/>
        <v>972.77</v>
      </c>
      <c r="AN127" s="319">
        <f t="shared" si="20"/>
        <v>972.77</v>
      </c>
      <c r="AO127" s="319">
        <f t="shared" si="20"/>
        <v>972.77</v>
      </c>
      <c r="AP127" s="319">
        <f t="shared" si="20"/>
        <v>972.77</v>
      </c>
      <c r="AQ127" s="319">
        <f t="shared" si="20"/>
        <v>972.77</v>
      </c>
      <c r="AR127" s="295">
        <f t="shared" si="13"/>
        <v>11673.180000000002</v>
      </c>
      <c r="AS127" s="319">
        <f t="shared" si="17"/>
        <v>490.69</v>
      </c>
      <c r="AT127" s="319">
        <f t="shared" si="17"/>
        <v>490.69</v>
      </c>
      <c r="AU127" s="319">
        <f t="shared" si="17"/>
        <v>542.05999999999995</v>
      </c>
      <c r="AV127" s="319">
        <f t="shared" si="16"/>
        <v>593.42999999999995</v>
      </c>
      <c r="AW127" s="319">
        <f t="shared" si="16"/>
        <v>593.42999999999995</v>
      </c>
      <c r="AX127" s="319">
        <f t="shared" si="16"/>
        <v>593.42999999999995</v>
      </c>
      <c r="AY127" s="319">
        <f t="shared" si="16"/>
        <v>593.42999999999995</v>
      </c>
      <c r="AZ127" s="319">
        <f t="shared" si="16"/>
        <v>593.42999999999995</v>
      </c>
      <c r="BA127" s="319">
        <f t="shared" si="16"/>
        <v>593.42999999999995</v>
      </c>
      <c r="BB127" s="319">
        <f t="shared" si="19"/>
        <v>593.42999999999995</v>
      </c>
      <c r="BC127" s="319">
        <f t="shared" si="19"/>
        <v>593.42999999999995</v>
      </c>
      <c r="BD127" s="319">
        <f t="shared" si="19"/>
        <v>593.42999999999995</v>
      </c>
      <c r="BE127" s="295">
        <f t="shared" si="14"/>
        <v>6864.31</v>
      </c>
      <c r="BF127" s="319"/>
      <c r="BG127" s="319"/>
      <c r="BH127" s="319"/>
      <c r="BI127" s="319"/>
      <c r="BJ127" s="319"/>
      <c r="BK127" s="319"/>
      <c r="BL127" s="319"/>
      <c r="BM127" s="319"/>
      <c r="BN127" s="319"/>
      <c r="BO127" s="319"/>
      <c r="BP127" s="319"/>
      <c r="BQ127" s="319"/>
      <c r="BR127" s="319"/>
      <c r="BS127" s="319"/>
      <c r="BT127" s="319"/>
      <c r="BU127" s="319"/>
      <c r="BV127" s="319"/>
      <c r="BW127" s="319"/>
      <c r="BX127" s="319"/>
      <c r="BY127" s="319"/>
      <c r="BZ127" s="319"/>
      <c r="CA127" s="319"/>
      <c r="CB127" s="319"/>
      <c r="CC127" s="319"/>
      <c r="CD127" s="319"/>
      <c r="CE127" s="319"/>
    </row>
    <row r="128" spans="1:83" x14ac:dyDescent="0.3">
      <c r="A128" s="313" t="s">
        <v>526</v>
      </c>
      <c r="B128" s="304">
        <v>5.7999999999999996E-3</v>
      </c>
      <c r="C128" s="304">
        <v>6.9999999999999984E-3</v>
      </c>
      <c r="D128" s="348">
        <v>4.1000000000000003E-3</v>
      </c>
      <c r="E128" s="295">
        <v>1527545.73</v>
      </c>
      <c r="F128" s="295">
        <v>1527545.73</v>
      </c>
      <c r="G128" s="295">
        <v>1527545.73</v>
      </c>
      <c r="H128" s="295">
        <v>1527545.73</v>
      </c>
      <c r="I128" s="295">
        <v>1527545.73</v>
      </c>
      <c r="J128" s="295">
        <v>1527545.73</v>
      </c>
      <c r="K128" s="295">
        <v>1527545.73</v>
      </c>
      <c r="L128" s="295">
        <v>1527545.73</v>
      </c>
      <c r="M128" s="295">
        <v>1527545.73</v>
      </c>
      <c r="N128" s="295">
        <v>1527545.73</v>
      </c>
      <c r="O128" s="295">
        <v>1527545.73</v>
      </c>
      <c r="P128" s="295">
        <v>1527545.73</v>
      </c>
      <c r="Q128" s="295">
        <f t="shared" si="11"/>
        <v>18330548.760000002</v>
      </c>
      <c r="R128" s="295">
        <v>2148425.73</v>
      </c>
      <c r="S128" s="295">
        <v>2148425.73</v>
      </c>
      <c r="T128" s="295">
        <v>2148425.73</v>
      </c>
      <c r="U128" s="295">
        <v>2148425.73</v>
      </c>
      <c r="V128" s="295">
        <v>2148425.73</v>
      </c>
      <c r="W128" s="295">
        <v>2148425.73</v>
      </c>
      <c r="X128" s="295">
        <v>2148425.73</v>
      </c>
      <c r="Y128" s="295">
        <v>2148425.73</v>
      </c>
      <c r="Z128" s="295">
        <v>2148425.73</v>
      </c>
      <c r="AA128" s="295">
        <v>2148425.73</v>
      </c>
      <c r="AB128" s="295">
        <v>2148425.73</v>
      </c>
      <c r="AC128" s="295">
        <v>2148425.73</v>
      </c>
      <c r="AD128" s="295">
        <f t="shared" si="12"/>
        <v>25781108.760000002</v>
      </c>
      <c r="AE128" s="295"/>
      <c r="AF128" s="319">
        <v>738.31</v>
      </c>
      <c r="AG128" s="319">
        <v>738.31</v>
      </c>
      <c r="AH128" s="319">
        <v>738.31</v>
      </c>
      <c r="AI128" s="319">
        <v>738.31</v>
      </c>
      <c r="AJ128" s="319">
        <v>738.31</v>
      </c>
      <c r="AK128" s="319">
        <v>738.31</v>
      </c>
      <c r="AL128" s="319">
        <f t="shared" si="20"/>
        <v>738.31</v>
      </c>
      <c r="AM128" s="319">
        <f t="shared" si="20"/>
        <v>738.31</v>
      </c>
      <c r="AN128" s="319">
        <f t="shared" si="20"/>
        <v>738.31</v>
      </c>
      <c r="AO128" s="319">
        <f t="shared" si="20"/>
        <v>738.31</v>
      </c>
      <c r="AP128" s="319">
        <f t="shared" si="20"/>
        <v>738.31</v>
      </c>
      <c r="AQ128" s="319">
        <f t="shared" si="20"/>
        <v>738.31</v>
      </c>
      <c r="AR128" s="295">
        <f t="shared" si="13"/>
        <v>8859.7199999999975</v>
      </c>
      <c r="AS128" s="319">
        <f t="shared" si="17"/>
        <v>734.05</v>
      </c>
      <c r="AT128" s="319">
        <f t="shared" si="17"/>
        <v>734.05</v>
      </c>
      <c r="AU128" s="319">
        <f t="shared" si="17"/>
        <v>734.05</v>
      </c>
      <c r="AV128" s="319">
        <f t="shared" si="16"/>
        <v>734.05</v>
      </c>
      <c r="AW128" s="319">
        <f t="shared" si="16"/>
        <v>734.05</v>
      </c>
      <c r="AX128" s="319">
        <f t="shared" si="16"/>
        <v>734.05</v>
      </c>
      <c r="AY128" s="319">
        <f t="shared" si="16"/>
        <v>734.05</v>
      </c>
      <c r="AZ128" s="319">
        <f t="shared" si="16"/>
        <v>734.05</v>
      </c>
      <c r="BA128" s="319">
        <f t="shared" si="16"/>
        <v>734.05</v>
      </c>
      <c r="BB128" s="319">
        <f t="shared" si="19"/>
        <v>734.05</v>
      </c>
      <c r="BC128" s="319">
        <f t="shared" si="19"/>
        <v>734.05</v>
      </c>
      <c r="BD128" s="319">
        <f t="shared" si="19"/>
        <v>734.05</v>
      </c>
      <c r="BE128" s="295">
        <f t="shared" si="14"/>
        <v>8808.6</v>
      </c>
      <c r="BF128" s="319"/>
      <c r="BG128" s="319"/>
      <c r="BH128" s="319"/>
      <c r="BI128" s="319"/>
      <c r="BJ128" s="319"/>
      <c r="BK128" s="319"/>
      <c r="BL128" s="319"/>
      <c r="BM128" s="319"/>
      <c r="BN128" s="319"/>
      <c r="BO128" s="319"/>
      <c r="BP128" s="319"/>
      <c r="BQ128" s="319"/>
      <c r="BR128" s="319"/>
      <c r="BS128" s="319"/>
      <c r="BT128" s="319"/>
      <c r="BU128" s="319"/>
      <c r="BV128" s="319"/>
      <c r="BW128" s="319"/>
      <c r="BX128" s="319"/>
      <c r="BY128" s="319"/>
      <c r="BZ128" s="319"/>
      <c r="CA128" s="319"/>
      <c r="CB128" s="319"/>
      <c r="CC128" s="319"/>
      <c r="CD128" s="319"/>
      <c r="CE128" s="319"/>
    </row>
    <row r="129" spans="1:83" x14ac:dyDescent="0.3">
      <c r="A129" s="313" t="s">
        <v>527</v>
      </c>
      <c r="B129" s="304">
        <v>1.06E-2</v>
      </c>
      <c r="C129" s="304">
        <v>1.9600000000000003E-2</v>
      </c>
      <c r="D129" s="348">
        <v>1.7100000000000001E-2</v>
      </c>
      <c r="E129" s="295">
        <v>3159120.35</v>
      </c>
      <c r="F129" s="295">
        <v>3159120.35</v>
      </c>
      <c r="G129" s="295">
        <v>3159120.35</v>
      </c>
      <c r="H129" s="295">
        <v>3159120.35</v>
      </c>
      <c r="I129" s="295">
        <v>3159120.35</v>
      </c>
      <c r="J129" s="295">
        <v>3159120.35</v>
      </c>
      <c r="K129" s="295">
        <v>3194615.1150000002</v>
      </c>
      <c r="L129" s="295">
        <v>3230109.88</v>
      </c>
      <c r="M129" s="295">
        <v>3230109.88</v>
      </c>
      <c r="N129" s="295">
        <v>3230109.88</v>
      </c>
      <c r="O129" s="295">
        <v>3230109.88</v>
      </c>
      <c r="P129" s="295">
        <v>3230109.88</v>
      </c>
      <c r="Q129" s="295">
        <f t="shared" si="11"/>
        <v>38299886.615000002</v>
      </c>
      <c r="R129" s="295">
        <v>3259292.28</v>
      </c>
      <c r="S129" s="295">
        <v>3259292.28</v>
      </c>
      <c r="T129" s="295">
        <v>3259292.28</v>
      </c>
      <c r="U129" s="295">
        <v>3259292.28</v>
      </c>
      <c r="V129" s="295">
        <v>3259292.28</v>
      </c>
      <c r="W129" s="295">
        <v>3259292.28</v>
      </c>
      <c r="X129" s="295">
        <v>3259292.28</v>
      </c>
      <c r="Y129" s="295">
        <v>3259292.28</v>
      </c>
      <c r="Z129" s="295">
        <v>3259292.28</v>
      </c>
      <c r="AA129" s="295">
        <v>3259292.28</v>
      </c>
      <c r="AB129" s="295">
        <v>3259292.28</v>
      </c>
      <c r="AC129" s="295">
        <v>3259292.28</v>
      </c>
      <c r="AD129" s="295">
        <f t="shared" si="12"/>
        <v>39111507.360000007</v>
      </c>
      <c r="AE129" s="295"/>
      <c r="AF129" s="319">
        <v>2790.56</v>
      </c>
      <c r="AG129" s="319">
        <v>2790.56</v>
      </c>
      <c r="AH129" s="319">
        <v>2790.56</v>
      </c>
      <c r="AI129" s="319">
        <v>2790.56</v>
      </c>
      <c r="AJ129" s="319">
        <v>2790.56</v>
      </c>
      <c r="AK129" s="319">
        <v>2790.56</v>
      </c>
      <c r="AL129" s="319">
        <f t="shared" si="20"/>
        <v>2821.91</v>
      </c>
      <c r="AM129" s="319">
        <f t="shared" si="20"/>
        <v>2853.26</v>
      </c>
      <c r="AN129" s="319">
        <f t="shared" si="20"/>
        <v>2853.26</v>
      </c>
      <c r="AO129" s="319">
        <f t="shared" si="20"/>
        <v>2853.26</v>
      </c>
      <c r="AP129" s="319">
        <f t="shared" si="20"/>
        <v>2853.26</v>
      </c>
      <c r="AQ129" s="319">
        <f t="shared" si="20"/>
        <v>2853.26</v>
      </c>
      <c r="AR129" s="295">
        <f t="shared" si="13"/>
        <v>33831.570000000007</v>
      </c>
      <c r="AS129" s="319">
        <f t="shared" si="17"/>
        <v>4644.49</v>
      </c>
      <c r="AT129" s="319">
        <f t="shared" si="17"/>
        <v>4644.49</v>
      </c>
      <c r="AU129" s="319">
        <f t="shared" si="17"/>
        <v>4644.49</v>
      </c>
      <c r="AV129" s="319">
        <f t="shared" si="16"/>
        <v>4644.49</v>
      </c>
      <c r="AW129" s="319">
        <f t="shared" si="16"/>
        <v>4644.49</v>
      </c>
      <c r="AX129" s="319">
        <f t="shared" si="16"/>
        <v>4644.49</v>
      </c>
      <c r="AY129" s="319">
        <f t="shared" si="16"/>
        <v>4644.49</v>
      </c>
      <c r="AZ129" s="319">
        <f t="shared" si="16"/>
        <v>4644.49</v>
      </c>
      <c r="BA129" s="319">
        <f t="shared" si="16"/>
        <v>4644.49</v>
      </c>
      <c r="BB129" s="319">
        <f t="shared" si="19"/>
        <v>4644.49</v>
      </c>
      <c r="BC129" s="319">
        <f t="shared" si="19"/>
        <v>4644.49</v>
      </c>
      <c r="BD129" s="319">
        <f t="shared" si="19"/>
        <v>4644.49</v>
      </c>
      <c r="BE129" s="295">
        <f t="shared" si="14"/>
        <v>55733.879999999983</v>
      </c>
      <c r="BF129" s="319"/>
      <c r="BG129" s="319"/>
      <c r="BH129" s="319"/>
      <c r="BI129" s="319"/>
      <c r="BJ129" s="319"/>
      <c r="BK129" s="319"/>
      <c r="BL129" s="319"/>
      <c r="BM129" s="319"/>
      <c r="BN129" s="319"/>
      <c r="BO129" s="319"/>
      <c r="BP129" s="319"/>
      <c r="BQ129" s="319"/>
      <c r="BR129" s="319"/>
      <c r="BS129" s="319"/>
      <c r="BT129" s="319"/>
      <c r="BU129" s="319"/>
      <c r="BV129" s="319"/>
      <c r="BW129" s="319"/>
      <c r="BX129" s="319"/>
      <c r="BY129" s="319"/>
      <c r="BZ129" s="319"/>
      <c r="CA129" s="319"/>
      <c r="CB129" s="319"/>
      <c r="CC129" s="319"/>
      <c r="CD129" s="319"/>
      <c r="CE129" s="319"/>
    </row>
    <row r="130" spans="1:83" x14ac:dyDescent="0.3">
      <c r="A130" s="313" t="s">
        <v>528</v>
      </c>
      <c r="B130" s="304">
        <v>1.06E-2</v>
      </c>
      <c r="C130" s="304">
        <v>1.9600000000000003E-2</v>
      </c>
      <c r="D130" s="348">
        <v>1.7100000000000001E-2</v>
      </c>
      <c r="E130" s="295">
        <v>824923.38</v>
      </c>
      <c r="F130" s="295">
        <v>824923.38</v>
      </c>
      <c r="G130" s="295">
        <v>824923.38</v>
      </c>
      <c r="H130" s="295">
        <v>824923.38</v>
      </c>
      <c r="I130" s="295">
        <v>824923.38</v>
      </c>
      <c r="J130" s="295">
        <v>824923.38</v>
      </c>
      <c r="K130" s="295">
        <v>824923.38</v>
      </c>
      <c r="L130" s="295">
        <v>824923.38</v>
      </c>
      <c r="M130" s="295">
        <v>824923.38</v>
      </c>
      <c r="N130" s="295">
        <v>824923.38</v>
      </c>
      <c r="O130" s="295">
        <v>824923.38</v>
      </c>
      <c r="P130" s="295">
        <v>824923.38</v>
      </c>
      <c r="Q130" s="295">
        <f t="shared" si="11"/>
        <v>9899080.5600000005</v>
      </c>
      <c r="R130" s="295">
        <v>824923.38</v>
      </c>
      <c r="S130" s="295">
        <v>824923.38</v>
      </c>
      <c r="T130" s="295">
        <v>824923.38</v>
      </c>
      <c r="U130" s="295">
        <v>824923.38</v>
      </c>
      <c r="V130" s="295">
        <v>824923.38</v>
      </c>
      <c r="W130" s="295">
        <v>824923.38</v>
      </c>
      <c r="X130" s="295">
        <v>824923.38</v>
      </c>
      <c r="Y130" s="295">
        <v>824923.38</v>
      </c>
      <c r="Z130" s="295">
        <v>824923.38</v>
      </c>
      <c r="AA130" s="295">
        <v>824923.38</v>
      </c>
      <c r="AB130" s="295">
        <v>824923.38</v>
      </c>
      <c r="AC130" s="295">
        <v>824923.38</v>
      </c>
      <c r="AD130" s="295">
        <f t="shared" si="12"/>
        <v>9899080.5600000005</v>
      </c>
      <c r="AE130" s="295"/>
      <c r="AF130" s="319">
        <v>728.68999999999994</v>
      </c>
      <c r="AG130" s="319">
        <v>728.68999999999994</v>
      </c>
      <c r="AH130" s="319">
        <v>728.68999999999994</v>
      </c>
      <c r="AI130" s="319">
        <v>728.68999999999994</v>
      </c>
      <c r="AJ130" s="319">
        <v>728.68999999999994</v>
      </c>
      <c r="AK130" s="319">
        <v>728.68999999999994</v>
      </c>
      <c r="AL130" s="319">
        <f t="shared" si="20"/>
        <v>728.68</v>
      </c>
      <c r="AM130" s="319">
        <f t="shared" si="20"/>
        <v>728.68</v>
      </c>
      <c r="AN130" s="319">
        <f t="shared" si="20"/>
        <v>728.68</v>
      </c>
      <c r="AO130" s="319">
        <f t="shared" si="20"/>
        <v>728.68</v>
      </c>
      <c r="AP130" s="319">
        <f t="shared" si="20"/>
        <v>728.68</v>
      </c>
      <c r="AQ130" s="319">
        <f t="shared" si="20"/>
        <v>728.68</v>
      </c>
      <c r="AR130" s="295">
        <f t="shared" si="13"/>
        <v>8744.2200000000012</v>
      </c>
      <c r="AS130" s="319">
        <f t="shared" si="17"/>
        <v>1175.52</v>
      </c>
      <c r="AT130" s="319">
        <f t="shared" si="17"/>
        <v>1175.52</v>
      </c>
      <c r="AU130" s="319">
        <f t="shared" si="17"/>
        <v>1175.52</v>
      </c>
      <c r="AV130" s="319">
        <f t="shared" si="16"/>
        <v>1175.52</v>
      </c>
      <c r="AW130" s="319">
        <f t="shared" si="16"/>
        <v>1175.52</v>
      </c>
      <c r="AX130" s="319">
        <f t="shared" si="16"/>
        <v>1175.52</v>
      </c>
      <c r="AY130" s="319">
        <f t="shared" si="16"/>
        <v>1175.52</v>
      </c>
      <c r="AZ130" s="319">
        <f t="shared" si="16"/>
        <v>1175.52</v>
      </c>
      <c r="BA130" s="319">
        <f t="shared" si="16"/>
        <v>1175.52</v>
      </c>
      <c r="BB130" s="319">
        <f t="shared" si="19"/>
        <v>1175.52</v>
      </c>
      <c r="BC130" s="319">
        <f t="shared" si="19"/>
        <v>1175.52</v>
      </c>
      <c r="BD130" s="319">
        <f t="shared" si="19"/>
        <v>1175.52</v>
      </c>
      <c r="BE130" s="295">
        <f t="shared" si="14"/>
        <v>14106.240000000003</v>
      </c>
      <c r="BF130" s="319">
        <f>BE130</f>
        <v>14106.240000000003</v>
      </c>
      <c r="BG130" s="319"/>
      <c r="BH130" s="319"/>
      <c r="BI130" s="319"/>
      <c r="BJ130" s="319"/>
      <c r="BK130" s="319"/>
      <c r="BL130" s="319"/>
      <c r="BM130" s="319"/>
      <c r="BN130" s="319"/>
      <c r="BO130" s="319"/>
      <c r="BP130" s="319"/>
      <c r="BQ130" s="319"/>
      <c r="BR130" s="319"/>
      <c r="BS130" s="319"/>
      <c r="BT130" s="319"/>
      <c r="BU130" s="319"/>
      <c r="BV130" s="319"/>
      <c r="BW130" s="319"/>
      <c r="BX130" s="319"/>
      <c r="BY130" s="319"/>
      <c r="BZ130" s="319"/>
      <c r="CA130" s="319"/>
      <c r="CB130" s="319"/>
      <c r="CC130" s="319"/>
      <c r="CD130" s="319"/>
      <c r="CE130" s="319"/>
    </row>
    <row r="131" spans="1:83" x14ac:dyDescent="0.3">
      <c r="A131" s="313" t="s">
        <v>529</v>
      </c>
      <c r="B131" s="304">
        <v>2.69E-2</v>
      </c>
      <c r="C131" s="304">
        <v>3.0899999999999993E-2</v>
      </c>
      <c r="D131" s="348">
        <v>2.86E-2</v>
      </c>
      <c r="E131" s="295">
        <v>9067052.7100000009</v>
      </c>
      <c r="F131" s="295">
        <v>9094052.6699999999</v>
      </c>
      <c r="G131" s="295">
        <v>9042630.7200000007</v>
      </c>
      <c r="H131" s="295">
        <v>9026602.7300000004</v>
      </c>
      <c r="I131" s="295">
        <v>9061996.6899999995</v>
      </c>
      <c r="J131" s="295">
        <v>9061996.6899999995</v>
      </c>
      <c r="K131" s="295">
        <v>9078408.6899999995</v>
      </c>
      <c r="L131" s="295">
        <v>9094820.6899999995</v>
      </c>
      <c r="M131" s="295">
        <v>9116150.7949999999</v>
      </c>
      <c r="N131" s="295">
        <v>9137480.9000000004</v>
      </c>
      <c r="O131" s="295">
        <v>9137480.9000000004</v>
      </c>
      <c r="P131" s="295">
        <v>9137480.9000000004</v>
      </c>
      <c r="Q131" s="295">
        <f t="shared" si="11"/>
        <v>109056155.08500001</v>
      </c>
      <c r="R131" s="295">
        <v>9400392.9000000004</v>
      </c>
      <c r="S131" s="295">
        <v>9400392.9000000004</v>
      </c>
      <c r="T131" s="295">
        <v>9400392.9000000004</v>
      </c>
      <c r="U131" s="295">
        <v>9400392.9000000004</v>
      </c>
      <c r="V131" s="295">
        <v>9400392.9000000004</v>
      </c>
      <c r="W131" s="295">
        <v>9738399.6799999997</v>
      </c>
      <c r="X131" s="295">
        <v>10076406.460000001</v>
      </c>
      <c r="Y131" s="295">
        <v>10076406.460000001</v>
      </c>
      <c r="Z131" s="295">
        <v>10097206.460000001</v>
      </c>
      <c r="AA131" s="295">
        <v>10118006.460000001</v>
      </c>
      <c r="AB131" s="295">
        <v>10118006.460000001</v>
      </c>
      <c r="AC131" s="295">
        <v>10118006.460000001</v>
      </c>
      <c r="AD131" s="295">
        <f t="shared" si="12"/>
        <v>117344402.94000003</v>
      </c>
      <c r="AE131" s="295"/>
      <c r="AF131" s="319">
        <v>20325.3</v>
      </c>
      <c r="AG131" s="319">
        <v>20385.84</v>
      </c>
      <c r="AH131" s="319">
        <v>20270.559999999998</v>
      </c>
      <c r="AI131" s="319">
        <v>20234.630000000005</v>
      </c>
      <c r="AJ131" s="319">
        <v>20313.98</v>
      </c>
      <c r="AK131" s="319">
        <v>20313.98</v>
      </c>
      <c r="AL131" s="319">
        <f t="shared" si="20"/>
        <v>20350.77</v>
      </c>
      <c r="AM131" s="319">
        <f t="shared" si="20"/>
        <v>20387.560000000001</v>
      </c>
      <c r="AN131" s="319">
        <f t="shared" si="20"/>
        <v>20435.37</v>
      </c>
      <c r="AO131" s="319">
        <f t="shared" si="20"/>
        <v>20483.189999999999</v>
      </c>
      <c r="AP131" s="319">
        <f t="shared" si="20"/>
        <v>20483.189999999999</v>
      </c>
      <c r="AQ131" s="319">
        <f t="shared" si="20"/>
        <v>20483.189999999999</v>
      </c>
      <c r="AR131" s="295">
        <f t="shared" si="13"/>
        <v>244467.56</v>
      </c>
      <c r="AS131" s="319">
        <f t="shared" si="17"/>
        <v>22404.27</v>
      </c>
      <c r="AT131" s="319">
        <f t="shared" si="17"/>
        <v>22404.27</v>
      </c>
      <c r="AU131" s="319">
        <f t="shared" si="17"/>
        <v>22404.27</v>
      </c>
      <c r="AV131" s="319">
        <f t="shared" si="16"/>
        <v>22404.27</v>
      </c>
      <c r="AW131" s="319">
        <f t="shared" si="16"/>
        <v>22404.27</v>
      </c>
      <c r="AX131" s="319">
        <f t="shared" si="16"/>
        <v>23209.85</v>
      </c>
      <c r="AY131" s="319">
        <f t="shared" si="16"/>
        <v>24015.439999999999</v>
      </c>
      <c r="AZ131" s="319">
        <f t="shared" si="16"/>
        <v>24015.439999999999</v>
      </c>
      <c r="BA131" s="319">
        <f t="shared" si="16"/>
        <v>24065.01</v>
      </c>
      <c r="BB131" s="319">
        <f t="shared" si="19"/>
        <v>24114.58</v>
      </c>
      <c r="BC131" s="319">
        <f t="shared" si="19"/>
        <v>24114.58</v>
      </c>
      <c r="BD131" s="319">
        <f t="shared" si="19"/>
        <v>24114.58</v>
      </c>
      <c r="BE131" s="295">
        <f t="shared" si="14"/>
        <v>279670.83000000007</v>
      </c>
      <c r="BF131" s="319"/>
      <c r="BG131" s="319"/>
      <c r="BH131" s="319"/>
      <c r="BI131" s="319"/>
      <c r="BJ131" s="319"/>
      <c r="BK131" s="319"/>
      <c r="BL131" s="319"/>
      <c r="BM131" s="319"/>
      <c r="BN131" s="319"/>
      <c r="BO131" s="319"/>
      <c r="BP131" s="319"/>
      <c r="BQ131" s="319"/>
      <c r="BR131" s="319"/>
      <c r="BS131" s="319"/>
      <c r="BT131" s="319"/>
      <c r="BU131" s="319"/>
      <c r="BV131" s="319"/>
      <c r="BW131" s="319"/>
      <c r="BX131" s="319"/>
      <c r="BY131" s="319"/>
      <c r="BZ131" s="319"/>
      <c r="CA131" s="319"/>
      <c r="CB131" s="319"/>
      <c r="CC131" s="319"/>
      <c r="CD131" s="319"/>
      <c r="CE131" s="319"/>
    </row>
    <row r="132" spans="1:83" x14ac:dyDescent="0.3">
      <c r="A132" s="313" t="s">
        <v>530</v>
      </c>
      <c r="B132" s="304">
        <v>0</v>
      </c>
      <c r="C132" s="304">
        <v>0</v>
      </c>
      <c r="D132" s="304">
        <v>0</v>
      </c>
      <c r="E132" s="295">
        <v>45689.51</v>
      </c>
      <c r="F132" s="295">
        <v>45689.51</v>
      </c>
      <c r="G132" s="295">
        <v>45689.51</v>
      </c>
      <c r="H132" s="295">
        <v>45689.51</v>
      </c>
      <c r="I132" s="295">
        <v>45689.51</v>
      </c>
      <c r="J132" s="295">
        <v>45689.51</v>
      </c>
      <c r="K132" s="295">
        <v>45689.51</v>
      </c>
      <c r="L132" s="295">
        <v>45689.51</v>
      </c>
      <c r="M132" s="295">
        <v>45689.51</v>
      </c>
      <c r="N132" s="295">
        <v>45689.51</v>
      </c>
      <c r="O132" s="295">
        <v>45689.51</v>
      </c>
      <c r="P132" s="295">
        <v>45689.51</v>
      </c>
      <c r="Q132" s="295">
        <f t="shared" si="11"/>
        <v>548274.12</v>
      </c>
      <c r="R132" s="295">
        <v>45689.51</v>
      </c>
      <c r="S132" s="295">
        <v>45689.51</v>
      </c>
      <c r="T132" s="295">
        <v>45689.51</v>
      </c>
      <c r="U132" s="295">
        <v>45689.51</v>
      </c>
      <c r="V132" s="295">
        <v>45689.51</v>
      </c>
      <c r="W132" s="295">
        <v>45689.51</v>
      </c>
      <c r="X132" s="295">
        <v>45689.51</v>
      </c>
      <c r="Y132" s="295">
        <v>45689.51</v>
      </c>
      <c r="Z132" s="295">
        <v>45689.51</v>
      </c>
      <c r="AA132" s="295">
        <v>45689.51</v>
      </c>
      <c r="AB132" s="295">
        <v>45689.51</v>
      </c>
      <c r="AC132" s="295">
        <v>45689.51</v>
      </c>
      <c r="AD132" s="295">
        <f t="shared" si="12"/>
        <v>548274.12</v>
      </c>
      <c r="AE132" s="295"/>
      <c r="AF132" s="319">
        <v>0</v>
      </c>
      <c r="AG132" s="319">
        <v>0</v>
      </c>
      <c r="AH132" s="319">
        <v>0</v>
      </c>
      <c r="AI132" s="319">
        <v>0</v>
      </c>
      <c r="AJ132" s="319">
        <v>0</v>
      </c>
      <c r="AK132" s="319">
        <v>0</v>
      </c>
      <c r="AL132" s="319">
        <f t="shared" si="20"/>
        <v>0</v>
      </c>
      <c r="AM132" s="319">
        <f t="shared" si="20"/>
        <v>0</v>
      </c>
      <c r="AN132" s="319">
        <f t="shared" si="20"/>
        <v>0</v>
      </c>
      <c r="AO132" s="319">
        <f t="shared" si="20"/>
        <v>0</v>
      </c>
      <c r="AP132" s="319">
        <f t="shared" si="20"/>
        <v>0</v>
      </c>
      <c r="AQ132" s="319">
        <f t="shared" si="20"/>
        <v>0</v>
      </c>
      <c r="AR132" s="295">
        <f t="shared" si="13"/>
        <v>0</v>
      </c>
      <c r="AS132" s="319">
        <f t="shared" si="17"/>
        <v>0</v>
      </c>
      <c r="AT132" s="319">
        <f t="shared" si="17"/>
        <v>0</v>
      </c>
      <c r="AU132" s="319">
        <f t="shared" si="17"/>
        <v>0</v>
      </c>
      <c r="AV132" s="319">
        <f t="shared" si="16"/>
        <v>0</v>
      </c>
      <c r="AW132" s="319">
        <f t="shared" si="16"/>
        <v>0</v>
      </c>
      <c r="AX132" s="319">
        <f t="shared" si="16"/>
        <v>0</v>
      </c>
      <c r="AY132" s="319">
        <f t="shared" ref="AY132:BD188" si="22">ROUND(X132*$D132/12,2)</f>
        <v>0</v>
      </c>
      <c r="AZ132" s="319">
        <f t="shared" si="22"/>
        <v>0</v>
      </c>
      <c r="BA132" s="319">
        <f t="shared" si="22"/>
        <v>0</v>
      </c>
      <c r="BB132" s="319">
        <f t="shared" si="19"/>
        <v>0</v>
      </c>
      <c r="BC132" s="319">
        <f t="shared" si="19"/>
        <v>0</v>
      </c>
      <c r="BD132" s="319">
        <f t="shared" si="19"/>
        <v>0</v>
      </c>
      <c r="BE132" s="295">
        <f t="shared" si="14"/>
        <v>0</v>
      </c>
      <c r="BF132" s="319"/>
      <c r="BG132" s="319"/>
      <c r="BH132" s="319"/>
      <c r="BI132" s="319"/>
      <c r="BJ132" s="319"/>
      <c r="BK132" s="319"/>
      <c r="BL132" s="319"/>
      <c r="BM132" s="319"/>
      <c r="BN132" s="319"/>
      <c r="BO132" s="319"/>
      <c r="BP132" s="319"/>
      <c r="BQ132" s="319"/>
      <c r="BR132" s="319"/>
      <c r="BS132" s="319"/>
      <c r="BT132" s="319"/>
      <c r="BU132" s="319"/>
      <c r="BV132" s="319"/>
      <c r="BW132" s="319"/>
      <c r="BX132" s="319"/>
      <c r="BY132" s="319"/>
      <c r="BZ132" s="319"/>
      <c r="CA132" s="319"/>
      <c r="CB132" s="319"/>
      <c r="CC132" s="319"/>
      <c r="CD132" s="319"/>
      <c r="CE132" s="319"/>
    </row>
    <row r="133" spans="1:83" x14ac:dyDescent="0.3">
      <c r="A133" s="313" t="s">
        <v>531</v>
      </c>
      <c r="B133" s="304">
        <v>0.10859999999999999</v>
      </c>
      <c r="C133" s="304">
        <v>0</v>
      </c>
      <c r="D133" s="304">
        <v>0</v>
      </c>
      <c r="E133" s="295">
        <v>380976.96</v>
      </c>
      <c r="F133" s="295">
        <v>381762.65</v>
      </c>
      <c r="G133" s="295">
        <v>381762.65</v>
      </c>
      <c r="H133" s="295">
        <v>381762.65</v>
      </c>
      <c r="I133" s="295">
        <v>392900.15</v>
      </c>
      <c r="J133" s="295">
        <v>404037.65</v>
      </c>
      <c r="K133" s="295">
        <v>427112.85000000003</v>
      </c>
      <c r="L133" s="295">
        <v>450188.05000000005</v>
      </c>
      <c r="M133" s="295">
        <v>450188.05000000005</v>
      </c>
      <c r="N133" s="295">
        <v>450188.05000000005</v>
      </c>
      <c r="O133" s="295">
        <v>450188.05000000005</v>
      </c>
      <c r="P133" s="295">
        <v>450188.05000000005</v>
      </c>
      <c r="Q133" s="295">
        <f t="shared" si="11"/>
        <v>5001255.8099999996</v>
      </c>
      <c r="R133" s="295">
        <v>450188.05000000005</v>
      </c>
      <c r="S133" s="295">
        <v>450188.05000000005</v>
      </c>
      <c r="T133" s="295">
        <v>450188.05000000005</v>
      </c>
      <c r="U133" s="295">
        <v>450188.05000000005</v>
      </c>
      <c r="V133" s="295">
        <v>450188.05000000005</v>
      </c>
      <c r="W133" s="295">
        <v>450188.05000000005</v>
      </c>
      <c r="X133" s="295">
        <v>450188.05000000005</v>
      </c>
      <c r="Y133" s="295">
        <v>450188.05000000005</v>
      </c>
      <c r="Z133" s="295">
        <v>450188.05000000005</v>
      </c>
      <c r="AA133" s="295">
        <v>450188.05000000005</v>
      </c>
      <c r="AB133" s="295">
        <v>450188.05000000005</v>
      </c>
      <c r="AC133" s="295">
        <v>450188.05000000005</v>
      </c>
      <c r="AD133" s="295">
        <f t="shared" si="12"/>
        <v>5402256.5999999987</v>
      </c>
      <c r="AE133" s="295"/>
      <c r="AF133" s="319">
        <v>3447.84</v>
      </c>
      <c r="AG133" s="319">
        <v>3454.9500000000003</v>
      </c>
      <c r="AH133" s="319">
        <v>3454.9500000000003</v>
      </c>
      <c r="AI133" s="319">
        <v>3454.9500000000003</v>
      </c>
      <c r="AJ133" s="319">
        <v>3555.74</v>
      </c>
      <c r="AK133" s="319">
        <v>3656.5299999999997</v>
      </c>
      <c r="AL133" s="319">
        <f t="shared" si="20"/>
        <v>3865.37</v>
      </c>
      <c r="AM133" s="319">
        <f t="shared" si="20"/>
        <v>4074.2</v>
      </c>
      <c r="AN133" s="319">
        <f t="shared" si="20"/>
        <v>4074.2</v>
      </c>
      <c r="AO133" s="319">
        <f t="shared" si="20"/>
        <v>4074.2</v>
      </c>
      <c r="AP133" s="319">
        <f t="shared" si="20"/>
        <v>4074.2</v>
      </c>
      <c r="AQ133" s="319">
        <f t="shared" si="20"/>
        <v>4074.2</v>
      </c>
      <c r="AR133" s="295">
        <f t="shared" si="13"/>
        <v>45261.329999999987</v>
      </c>
      <c r="AS133" s="319">
        <f t="shared" si="17"/>
        <v>0</v>
      </c>
      <c r="AT133" s="319">
        <f t="shared" si="17"/>
        <v>0</v>
      </c>
      <c r="AU133" s="319">
        <f t="shared" si="17"/>
        <v>0</v>
      </c>
      <c r="AV133" s="319">
        <f t="shared" si="17"/>
        <v>0</v>
      </c>
      <c r="AW133" s="319">
        <f t="shared" si="17"/>
        <v>0</v>
      </c>
      <c r="AX133" s="319">
        <f t="shared" si="17"/>
        <v>0</v>
      </c>
      <c r="AY133" s="319">
        <f t="shared" si="22"/>
        <v>0</v>
      </c>
      <c r="AZ133" s="319">
        <f t="shared" si="22"/>
        <v>0</v>
      </c>
      <c r="BA133" s="319">
        <f t="shared" si="22"/>
        <v>0</v>
      </c>
      <c r="BB133" s="319">
        <f t="shared" si="19"/>
        <v>0</v>
      </c>
      <c r="BC133" s="319">
        <f t="shared" si="19"/>
        <v>0</v>
      </c>
      <c r="BD133" s="319">
        <f t="shared" si="19"/>
        <v>0</v>
      </c>
      <c r="BE133" s="295">
        <f t="shared" si="14"/>
        <v>0</v>
      </c>
      <c r="BF133" s="319"/>
      <c r="BG133" s="319"/>
      <c r="BH133" s="319"/>
      <c r="BI133" s="319"/>
      <c r="BJ133" s="319"/>
      <c r="BK133" s="319"/>
      <c r="BL133" s="319"/>
      <c r="BM133" s="319"/>
      <c r="BN133" s="319"/>
      <c r="BO133" s="319"/>
      <c r="BP133" s="319"/>
      <c r="BQ133" s="319"/>
      <c r="BR133" s="319"/>
      <c r="BS133" s="319"/>
      <c r="BT133" s="319"/>
      <c r="BU133" s="319"/>
      <c r="BV133" s="319"/>
      <c r="BW133" s="319"/>
      <c r="BX133" s="319"/>
      <c r="BY133" s="319"/>
      <c r="BZ133" s="319"/>
      <c r="CA133" s="319"/>
      <c r="CB133" s="319"/>
      <c r="CC133" s="319"/>
      <c r="CD133" s="319"/>
      <c r="CE133" s="319"/>
    </row>
    <row r="134" spans="1:83" x14ac:dyDescent="0.3">
      <c r="A134" s="313" t="s">
        <v>532</v>
      </c>
      <c r="B134" s="304">
        <v>2.7E-2</v>
      </c>
      <c r="C134" s="304">
        <v>3.1299999999999994E-2</v>
      </c>
      <c r="D134" s="304">
        <v>3.1299999999999994E-2</v>
      </c>
      <c r="E134" s="295">
        <v>3276930.59</v>
      </c>
      <c r="F134" s="295">
        <v>3276930.59</v>
      </c>
      <c r="G134" s="295">
        <v>3276930.59</v>
      </c>
      <c r="H134" s="295">
        <v>3276930.59</v>
      </c>
      <c r="I134" s="295">
        <v>3276930.59</v>
      </c>
      <c r="J134" s="295">
        <v>3314714</v>
      </c>
      <c r="K134" s="295">
        <v>3457767.7699999996</v>
      </c>
      <c r="L134" s="295">
        <v>3580094</v>
      </c>
      <c r="M134" s="295">
        <v>3809534.895</v>
      </c>
      <c r="N134" s="295">
        <v>4025112.6</v>
      </c>
      <c r="O134" s="295">
        <v>4033659.8299999996</v>
      </c>
      <c r="P134" s="295">
        <v>4044368.9249999998</v>
      </c>
      <c r="Q134" s="295">
        <f t="shared" ref="Q134:Q197" si="23">SUM(E134:P134)</f>
        <v>42649904.969999991</v>
      </c>
      <c r="R134" s="295">
        <v>4097914.3749999991</v>
      </c>
      <c r="S134" s="295">
        <v>4108623.4649999989</v>
      </c>
      <c r="T134" s="295">
        <v>4119332.5549999988</v>
      </c>
      <c r="U134" s="295">
        <v>4130041.6449999986</v>
      </c>
      <c r="V134" s="295">
        <v>4339755.2449999982</v>
      </c>
      <c r="W134" s="295">
        <v>4618895.6349999988</v>
      </c>
      <c r="X134" s="295">
        <v>4703882.4349999987</v>
      </c>
      <c r="Y134" s="295">
        <v>4724293.3849999988</v>
      </c>
      <c r="Z134" s="295">
        <v>4744704.3549999986</v>
      </c>
      <c r="AA134" s="295">
        <v>4765115.3249999983</v>
      </c>
      <c r="AB134" s="295">
        <v>4785526.2949999981</v>
      </c>
      <c r="AC134" s="295">
        <v>4847220.2649999978</v>
      </c>
      <c r="AD134" s="295">
        <f t="shared" ref="AD134:AD197" si="24">SUM(R134:AC134)</f>
        <v>53985304.979999974</v>
      </c>
      <c r="AE134" s="295"/>
      <c r="AF134" s="319">
        <v>7373.0999999999995</v>
      </c>
      <c r="AG134" s="319">
        <v>7373.0999999999995</v>
      </c>
      <c r="AH134" s="319">
        <v>7373.0999999999995</v>
      </c>
      <c r="AI134" s="319">
        <v>7373.0999999999995</v>
      </c>
      <c r="AJ134" s="319">
        <v>7373.0999999999995</v>
      </c>
      <c r="AK134" s="319">
        <v>7458.0999999999995</v>
      </c>
      <c r="AL134" s="319">
        <f t="shared" si="20"/>
        <v>7779.98</v>
      </c>
      <c r="AM134" s="319">
        <f t="shared" si="20"/>
        <v>8055.21</v>
      </c>
      <c r="AN134" s="319">
        <f t="shared" si="20"/>
        <v>8571.4500000000007</v>
      </c>
      <c r="AO134" s="319">
        <f t="shared" si="20"/>
        <v>9056.5</v>
      </c>
      <c r="AP134" s="319">
        <f t="shared" si="20"/>
        <v>9075.73</v>
      </c>
      <c r="AQ134" s="319">
        <f t="shared" si="20"/>
        <v>9099.83</v>
      </c>
      <c r="AR134" s="295">
        <f t="shared" ref="AR134:AR197" si="25">SUM(AF134:AQ134)</f>
        <v>95962.3</v>
      </c>
      <c r="AS134" s="319">
        <f t="shared" si="17"/>
        <v>10688.73</v>
      </c>
      <c r="AT134" s="319">
        <f t="shared" si="17"/>
        <v>10716.66</v>
      </c>
      <c r="AU134" s="319">
        <f t="shared" si="17"/>
        <v>10744.59</v>
      </c>
      <c r="AV134" s="319">
        <f t="shared" si="17"/>
        <v>10772.53</v>
      </c>
      <c r="AW134" s="319">
        <f t="shared" si="17"/>
        <v>11319.53</v>
      </c>
      <c r="AX134" s="319">
        <f t="shared" si="17"/>
        <v>12047.62</v>
      </c>
      <c r="AY134" s="319">
        <f t="shared" si="22"/>
        <v>12269.29</v>
      </c>
      <c r="AZ134" s="319">
        <f t="shared" si="22"/>
        <v>12322.53</v>
      </c>
      <c r="BA134" s="319">
        <f t="shared" si="22"/>
        <v>12375.77</v>
      </c>
      <c r="BB134" s="319">
        <f t="shared" si="19"/>
        <v>12429.01</v>
      </c>
      <c r="BC134" s="319">
        <f t="shared" si="19"/>
        <v>12482.25</v>
      </c>
      <c r="BD134" s="319">
        <f t="shared" si="19"/>
        <v>12643.17</v>
      </c>
      <c r="BE134" s="295">
        <f t="shared" ref="BE134:BE197" si="26">SUM(AS134:BD134)</f>
        <v>140811.68000000002</v>
      </c>
      <c r="BF134" s="319"/>
      <c r="BG134" s="319"/>
      <c r="BH134" s="319"/>
      <c r="BI134" s="319"/>
      <c r="BJ134" s="319"/>
      <c r="BK134" s="319"/>
      <c r="BL134" s="319"/>
      <c r="BM134" s="319"/>
      <c r="BN134" s="319"/>
      <c r="BO134" s="319"/>
      <c r="BP134" s="319"/>
      <c r="BQ134" s="319"/>
      <c r="BR134" s="319"/>
      <c r="BS134" s="319"/>
      <c r="BT134" s="319"/>
      <c r="BU134" s="319"/>
      <c r="BV134" s="319"/>
      <c r="BW134" s="319"/>
      <c r="BX134" s="319"/>
      <c r="BY134" s="319"/>
      <c r="BZ134" s="319"/>
      <c r="CA134" s="319"/>
      <c r="CB134" s="319"/>
      <c r="CC134" s="319"/>
      <c r="CD134" s="319"/>
      <c r="CE134" s="319"/>
    </row>
    <row r="135" spans="1:83" x14ac:dyDescent="0.3">
      <c r="A135" s="313" t="s">
        <v>533</v>
      </c>
      <c r="B135" s="304">
        <v>2.23E-2</v>
      </c>
      <c r="C135" s="304">
        <v>2.2999999999999996E-2</v>
      </c>
      <c r="D135" s="348">
        <v>2.1700000000000001E-2</v>
      </c>
      <c r="E135" s="295">
        <v>8391052.2899999991</v>
      </c>
      <c r="F135" s="295">
        <v>8409491.8800000008</v>
      </c>
      <c r="G135" s="295">
        <v>8406843.6400000006</v>
      </c>
      <c r="H135" s="295">
        <v>8359621.6699999999</v>
      </c>
      <c r="I135" s="295">
        <v>8343899.8499999996</v>
      </c>
      <c r="J135" s="295">
        <v>8357000.1299999999</v>
      </c>
      <c r="K135" s="295">
        <v>8357005.2050000001</v>
      </c>
      <c r="L135" s="295">
        <v>8357010.2800000003</v>
      </c>
      <c r="M135" s="295">
        <v>8357010.2800000003</v>
      </c>
      <c r="N135" s="295">
        <v>8384417.5899999999</v>
      </c>
      <c r="O135" s="295">
        <v>8411824.9000000004</v>
      </c>
      <c r="P135" s="295">
        <v>8411824.9000000004</v>
      </c>
      <c r="Q135" s="295">
        <f t="shared" si="23"/>
        <v>100547002.61500002</v>
      </c>
      <c r="R135" s="295">
        <v>8411824.9000000004</v>
      </c>
      <c r="S135" s="295">
        <v>8411824.9000000004</v>
      </c>
      <c r="T135" s="295">
        <v>8411824.9000000004</v>
      </c>
      <c r="U135" s="295">
        <v>8411824.9000000004</v>
      </c>
      <c r="V135" s="295">
        <v>8411824.9000000004</v>
      </c>
      <c r="W135" s="295">
        <v>8609028.9850000013</v>
      </c>
      <c r="X135" s="295">
        <v>8806233.0700000003</v>
      </c>
      <c r="Y135" s="295">
        <v>8806233.0700000003</v>
      </c>
      <c r="Z135" s="295">
        <v>8806233.0700000003</v>
      </c>
      <c r="AA135" s="295">
        <v>8806233.0700000003</v>
      </c>
      <c r="AB135" s="295">
        <v>9202867.2300000004</v>
      </c>
      <c r="AC135" s="295">
        <v>9599501.3900000006</v>
      </c>
      <c r="AD135" s="295">
        <f t="shared" si="24"/>
        <v>104695454.38499999</v>
      </c>
      <c r="AE135" s="295"/>
      <c r="AF135" s="319">
        <v>15593.37</v>
      </c>
      <c r="AG135" s="319">
        <v>15627.64</v>
      </c>
      <c r="AH135" s="319">
        <v>15622.719999999998</v>
      </c>
      <c r="AI135" s="319">
        <v>15534.960000000001</v>
      </c>
      <c r="AJ135" s="319">
        <v>15505.750000000002</v>
      </c>
      <c r="AK135" s="319">
        <v>15530.099999999999</v>
      </c>
      <c r="AL135" s="319">
        <f t="shared" si="20"/>
        <v>15530.1</v>
      </c>
      <c r="AM135" s="319">
        <f t="shared" si="20"/>
        <v>15530.11</v>
      </c>
      <c r="AN135" s="319">
        <f t="shared" si="20"/>
        <v>15530.11</v>
      </c>
      <c r="AO135" s="319">
        <f t="shared" si="20"/>
        <v>15581.04</v>
      </c>
      <c r="AP135" s="319">
        <f t="shared" si="20"/>
        <v>15631.97</v>
      </c>
      <c r="AQ135" s="319">
        <f t="shared" si="20"/>
        <v>15631.97</v>
      </c>
      <c r="AR135" s="295">
        <f t="shared" si="25"/>
        <v>186849.84000000003</v>
      </c>
      <c r="AS135" s="319">
        <f t="shared" si="17"/>
        <v>15211.38</v>
      </c>
      <c r="AT135" s="319">
        <f t="shared" si="17"/>
        <v>15211.38</v>
      </c>
      <c r="AU135" s="319">
        <f t="shared" si="17"/>
        <v>15211.38</v>
      </c>
      <c r="AV135" s="319">
        <f t="shared" si="17"/>
        <v>15211.38</v>
      </c>
      <c r="AW135" s="319">
        <f t="shared" si="17"/>
        <v>15211.38</v>
      </c>
      <c r="AX135" s="319">
        <f t="shared" si="17"/>
        <v>15567.99</v>
      </c>
      <c r="AY135" s="319">
        <f t="shared" si="22"/>
        <v>15924.6</v>
      </c>
      <c r="AZ135" s="319">
        <f t="shared" si="22"/>
        <v>15924.6</v>
      </c>
      <c r="BA135" s="319">
        <f t="shared" si="22"/>
        <v>15924.6</v>
      </c>
      <c r="BB135" s="319">
        <f t="shared" si="19"/>
        <v>15924.6</v>
      </c>
      <c r="BC135" s="319">
        <f t="shared" si="19"/>
        <v>16641.849999999999</v>
      </c>
      <c r="BD135" s="319">
        <f t="shared" si="19"/>
        <v>17359.099999999999</v>
      </c>
      <c r="BE135" s="295">
        <f t="shared" si="26"/>
        <v>189324.24000000002</v>
      </c>
      <c r="BF135" s="319"/>
      <c r="BG135" s="319"/>
      <c r="BH135" s="319"/>
      <c r="BI135" s="319"/>
      <c r="BJ135" s="319"/>
      <c r="BK135" s="319"/>
      <c r="BL135" s="319"/>
      <c r="BM135" s="319"/>
      <c r="BN135" s="319"/>
      <c r="BO135" s="319"/>
      <c r="BP135" s="319"/>
      <c r="BQ135" s="319"/>
      <c r="BR135" s="319"/>
      <c r="BS135" s="319"/>
      <c r="BT135" s="319"/>
      <c r="BU135" s="319"/>
      <c r="BV135" s="319"/>
      <c r="BW135" s="319"/>
      <c r="BX135" s="319"/>
      <c r="BY135" s="319"/>
      <c r="BZ135" s="319"/>
      <c r="CA135" s="319"/>
      <c r="CB135" s="319"/>
      <c r="CC135" s="319"/>
      <c r="CD135" s="319"/>
      <c r="CE135" s="319"/>
    </row>
    <row r="136" spans="1:83" x14ac:dyDescent="0.3">
      <c r="A136" s="313" t="s">
        <v>534</v>
      </c>
      <c r="B136" s="304">
        <v>0</v>
      </c>
      <c r="C136" s="304">
        <v>0</v>
      </c>
      <c r="D136" s="304">
        <v>0</v>
      </c>
      <c r="E136" s="295">
        <v>11541.15</v>
      </c>
      <c r="F136" s="295">
        <v>11541.15</v>
      </c>
      <c r="G136" s="295">
        <v>11541.15</v>
      </c>
      <c r="H136" s="295">
        <v>11541.15</v>
      </c>
      <c r="I136" s="295">
        <v>11541.15</v>
      </c>
      <c r="J136" s="295">
        <v>11541.15</v>
      </c>
      <c r="K136" s="295">
        <v>11541.15</v>
      </c>
      <c r="L136" s="295">
        <v>11541.15</v>
      </c>
      <c r="M136" s="295">
        <v>11541.15</v>
      </c>
      <c r="N136" s="295">
        <v>11541.15</v>
      </c>
      <c r="O136" s="295">
        <v>11541.15</v>
      </c>
      <c r="P136" s="295">
        <v>11541.15</v>
      </c>
      <c r="Q136" s="295">
        <f t="shared" si="23"/>
        <v>138493.79999999996</v>
      </c>
      <c r="R136" s="295">
        <v>11541.15</v>
      </c>
      <c r="S136" s="295">
        <v>11541.15</v>
      </c>
      <c r="T136" s="295">
        <v>11541.15</v>
      </c>
      <c r="U136" s="295">
        <v>11541.15</v>
      </c>
      <c r="V136" s="295">
        <v>11541.15</v>
      </c>
      <c r="W136" s="295">
        <v>11541.15</v>
      </c>
      <c r="X136" s="295">
        <v>11541.15</v>
      </c>
      <c r="Y136" s="295">
        <v>11541.15</v>
      </c>
      <c r="Z136" s="295">
        <v>11541.15</v>
      </c>
      <c r="AA136" s="295">
        <v>11541.15</v>
      </c>
      <c r="AB136" s="295">
        <v>11541.15</v>
      </c>
      <c r="AC136" s="295">
        <v>11541.15</v>
      </c>
      <c r="AD136" s="295">
        <f t="shared" si="24"/>
        <v>138493.79999999996</v>
      </c>
      <c r="AE136" s="295"/>
      <c r="AF136" s="319">
        <v>0</v>
      </c>
      <c r="AG136" s="319">
        <v>0</v>
      </c>
      <c r="AH136" s="319">
        <v>0</v>
      </c>
      <c r="AI136" s="319">
        <v>0</v>
      </c>
      <c r="AJ136" s="319">
        <v>0</v>
      </c>
      <c r="AK136" s="319">
        <v>0</v>
      </c>
      <c r="AL136" s="319">
        <f t="shared" si="20"/>
        <v>0</v>
      </c>
      <c r="AM136" s="319">
        <f t="shared" si="20"/>
        <v>0</v>
      </c>
      <c r="AN136" s="319">
        <f t="shared" si="20"/>
        <v>0</v>
      </c>
      <c r="AO136" s="319">
        <f t="shared" si="20"/>
        <v>0</v>
      </c>
      <c r="AP136" s="319">
        <f t="shared" si="20"/>
        <v>0</v>
      </c>
      <c r="AQ136" s="319">
        <f t="shared" si="20"/>
        <v>0</v>
      </c>
      <c r="AR136" s="295">
        <f t="shared" si="25"/>
        <v>0</v>
      </c>
      <c r="AS136" s="319">
        <f t="shared" si="17"/>
        <v>0</v>
      </c>
      <c r="AT136" s="319">
        <f t="shared" si="17"/>
        <v>0</v>
      </c>
      <c r="AU136" s="319">
        <f t="shared" si="17"/>
        <v>0</v>
      </c>
      <c r="AV136" s="319">
        <f t="shared" si="17"/>
        <v>0</v>
      </c>
      <c r="AW136" s="319">
        <f t="shared" si="17"/>
        <v>0</v>
      </c>
      <c r="AX136" s="319">
        <f t="shared" si="17"/>
        <v>0</v>
      </c>
      <c r="AY136" s="319">
        <f t="shared" si="22"/>
        <v>0</v>
      </c>
      <c r="AZ136" s="319">
        <f t="shared" si="22"/>
        <v>0</v>
      </c>
      <c r="BA136" s="319">
        <f t="shared" si="22"/>
        <v>0</v>
      </c>
      <c r="BB136" s="319">
        <f t="shared" si="19"/>
        <v>0</v>
      </c>
      <c r="BC136" s="319">
        <f t="shared" si="19"/>
        <v>0</v>
      </c>
      <c r="BD136" s="319">
        <f t="shared" si="19"/>
        <v>0</v>
      </c>
      <c r="BE136" s="295">
        <f t="shared" si="26"/>
        <v>0</v>
      </c>
      <c r="BF136" s="319"/>
      <c r="BG136" s="319"/>
      <c r="BH136" s="319"/>
      <c r="BI136" s="319"/>
      <c r="BJ136" s="319"/>
      <c r="BK136" s="319"/>
      <c r="BL136" s="319"/>
      <c r="BM136" s="319"/>
      <c r="BN136" s="319"/>
      <c r="BO136" s="319"/>
      <c r="BP136" s="319"/>
      <c r="BQ136" s="319"/>
      <c r="BR136" s="319"/>
      <c r="BS136" s="319"/>
      <c r="BT136" s="319"/>
      <c r="BU136" s="319"/>
      <c r="BV136" s="319"/>
      <c r="BW136" s="319"/>
      <c r="BX136" s="319"/>
      <c r="BY136" s="319"/>
      <c r="BZ136" s="319"/>
      <c r="CA136" s="319"/>
      <c r="CB136" s="319"/>
      <c r="CC136" s="319"/>
      <c r="CD136" s="319"/>
      <c r="CE136" s="319"/>
    </row>
    <row r="137" spans="1:83" x14ac:dyDescent="0.3">
      <c r="A137" s="313" t="s">
        <v>535</v>
      </c>
      <c r="B137" s="304">
        <v>0.14519999999999997</v>
      </c>
      <c r="C137" s="304">
        <v>0</v>
      </c>
      <c r="D137" s="304">
        <v>0</v>
      </c>
      <c r="E137" s="295">
        <v>74491.69</v>
      </c>
      <c r="F137" s="295">
        <v>74491.69</v>
      </c>
      <c r="G137" s="295">
        <v>74491.69</v>
      </c>
      <c r="H137" s="295">
        <v>74491.69</v>
      </c>
      <c r="I137" s="295">
        <v>74491.69</v>
      </c>
      <c r="J137" s="295">
        <v>74491.69</v>
      </c>
      <c r="K137" s="295">
        <v>74491.69</v>
      </c>
      <c r="L137" s="295">
        <v>74491.69</v>
      </c>
      <c r="M137" s="295">
        <v>74491.69</v>
      </c>
      <c r="N137" s="295">
        <v>74491.69</v>
      </c>
      <c r="O137" s="295">
        <v>74491.69</v>
      </c>
      <c r="P137" s="295">
        <v>74491.69</v>
      </c>
      <c r="Q137" s="295">
        <f t="shared" si="23"/>
        <v>893900.2799999998</v>
      </c>
      <c r="R137" s="295">
        <v>74491.69</v>
      </c>
      <c r="S137" s="295">
        <v>74491.69</v>
      </c>
      <c r="T137" s="295">
        <v>74491.69</v>
      </c>
      <c r="U137" s="295">
        <v>74491.69</v>
      </c>
      <c r="V137" s="295">
        <v>74491.69</v>
      </c>
      <c r="W137" s="295">
        <v>74491.69</v>
      </c>
      <c r="X137" s="295">
        <v>74491.69</v>
      </c>
      <c r="Y137" s="295">
        <v>74491.69</v>
      </c>
      <c r="Z137" s="295">
        <v>74491.69</v>
      </c>
      <c r="AA137" s="295">
        <v>74491.69</v>
      </c>
      <c r="AB137" s="295">
        <v>74491.69</v>
      </c>
      <c r="AC137" s="295">
        <v>74491.69</v>
      </c>
      <c r="AD137" s="295">
        <f t="shared" si="24"/>
        <v>893900.2799999998</v>
      </c>
      <c r="AE137" s="295"/>
      <c r="AF137" s="319">
        <v>901.34999999999991</v>
      </c>
      <c r="AG137" s="319">
        <v>901.34999999999991</v>
      </c>
      <c r="AH137" s="319">
        <v>901.34999999999991</v>
      </c>
      <c r="AI137" s="319">
        <v>901.34999999999991</v>
      </c>
      <c r="AJ137" s="319">
        <v>901.34999999999991</v>
      </c>
      <c r="AK137" s="319">
        <v>901.34999999999991</v>
      </c>
      <c r="AL137" s="319">
        <f t="shared" si="20"/>
        <v>901.35</v>
      </c>
      <c r="AM137" s="319">
        <f t="shared" si="20"/>
        <v>901.35</v>
      </c>
      <c r="AN137" s="319">
        <f t="shared" si="20"/>
        <v>901.35</v>
      </c>
      <c r="AO137" s="319">
        <f t="shared" si="20"/>
        <v>901.35</v>
      </c>
      <c r="AP137" s="319">
        <f t="shared" si="20"/>
        <v>901.35</v>
      </c>
      <c r="AQ137" s="319">
        <f t="shared" si="20"/>
        <v>901.35</v>
      </c>
      <c r="AR137" s="295">
        <f t="shared" si="25"/>
        <v>10816.200000000003</v>
      </c>
      <c r="AS137" s="319">
        <f t="shared" si="17"/>
        <v>0</v>
      </c>
      <c r="AT137" s="319">
        <f t="shared" si="17"/>
        <v>0</v>
      </c>
      <c r="AU137" s="319">
        <f t="shared" si="17"/>
        <v>0</v>
      </c>
      <c r="AV137" s="319">
        <f t="shared" si="17"/>
        <v>0</v>
      </c>
      <c r="AW137" s="319">
        <f t="shared" si="17"/>
        <v>0</v>
      </c>
      <c r="AX137" s="319">
        <f t="shared" si="17"/>
        <v>0</v>
      </c>
      <c r="AY137" s="319">
        <f t="shared" si="22"/>
        <v>0</v>
      </c>
      <c r="AZ137" s="319">
        <f t="shared" si="22"/>
        <v>0</v>
      </c>
      <c r="BA137" s="319">
        <f t="shared" si="22"/>
        <v>0</v>
      </c>
      <c r="BB137" s="319">
        <f t="shared" si="19"/>
        <v>0</v>
      </c>
      <c r="BC137" s="319">
        <f t="shared" si="19"/>
        <v>0</v>
      </c>
      <c r="BD137" s="319">
        <f t="shared" si="19"/>
        <v>0</v>
      </c>
      <c r="BE137" s="295">
        <f t="shared" si="26"/>
        <v>0</v>
      </c>
      <c r="BF137" s="319"/>
      <c r="BG137" s="319"/>
      <c r="BH137" s="319"/>
      <c r="BI137" s="319"/>
      <c r="BJ137" s="319"/>
      <c r="BK137" s="319"/>
      <c r="BL137" s="319"/>
      <c r="BM137" s="319"/>
      <c r="BN137" s="319"/>
      <c r="BO137" s="319"/>
      <c r="BP137" s="319"/>
      <c r="BQ137" s="319"/>
      <c r="BR137" s="319"/>
      <c r="BS137" s="319"/>
      <c r="BT137" s="319"/>
      <c r="BU137" s="319"/>
      <c r="BV137" s="319"/>
      <c r="BW137" s="319"/>
      <c r="BX137" s="319"/>
      <c r="BY137" s="319"/>
      <c r="BZ137" s="319"/>
      <c r="CA137" s="319"/>
      <c r="CB137" s="319"/>
      <c r="CC137" s="319"/>
      <c r="CD137" s="319"/>
      <c r="CE137" s="319"/>
    </row>
    <row r="138" spans="1:83" x14ac:dyDescent="0.3">
      <c r="A138" s="313" t="s">
        <v>536</v>
      </c>
      <c r="B138" s="304">
        <v>0</v>
      </c>
      <c r="C138" s="304">
        <v>0</v>
      </c>
      <c r="D138" s="304">
        <v>0</v>
      </c>
      <c r="E138" s="295">
        <v>879311.47</v>
      </c>
      <c r="F138" s="295">
        <v>879311.47</v>
      </c>
      <c r="G138" s="295">
        <v>879311.47</v>
      </c>
      <c r="H138" s="295">
        <v>879311.47</v>
      </c>
      <c r="I138" s="295">
        <v>879311.47</v>
      </c>
      <c r="J138" s="295">
        <v>879311.47</v>
      </c>
      <c r="K138" s="295">
        <v>879311.47</v>
      </c>
      <c r="L138" s="295">
        <v>879311.47</v>
      </c>
      <c r="M138" s="295">
        <v>879311.47</v>
      </c>
      <c r="N138" s="295">
        <v>879311.47</v>
      </c>
      <c r="O138" s="295">
        <v>879311.47</v>
      </c>
      <c r="P138" s="295">
        <v>879311.47</v>
      </c>
      <c r="Q138" s="295">
        <f t="shared" si="23"/>
        <v>10551737.640000001</v>
      </c>
      <c r="R138" s="295">
        <v>879311.47</v>
      </c>
      <c r="S138" s="295">
        <v>879311.47</v>
      </c>
      <c r="T138" s="295">
        <v>879311.47</v>
      </c>
      <c r="U138" s="295">
        <v>879311.47</v>
      </c>
      <c r="V138" s="295">
        <v>879311.47</v>
      </c>
      <c r="W138" s="295">
        <v>879311.47</v>
      </c>
      <c r="X138" s="295">
        <v>879311.47</v>
      </c>
      <c r="Y138" s="295">
        <v>879311.47</v>
      </c>
      <c r="Z138" s="295">
        <v>879311.47</v>
      </c>
      <c r="AA138" s="295">
        <v>879311.47</v>
      </c>
      <c r="AB138" s="295">
        <v>879311.47</v>
      </c>
      <c r="AC138" s="295">
        <v>879311.47</v>
      </c>
      <c r="AD138" s="295">
        <f t="shared" si="24"/>
        <v>10551737.640000001</v>
      </c>
      <c r="AE138" s="295"/>
      <c r="AF138" s="319">
        <v>0</v>
      </c>
      <c r="AG138" s="319">
        <v>0</v>
      </c>
      <c r="AH138" s="319">
        <v>0</v>
      </c>
      <c r="AI138" s="319">
        <v>0</v>
      </c>
      <c r="AJ138" s="319">
        <v>0</v>
      </c>
      <c r="AK138" s="319">
        <v>0</v>
      </c>
      <c r="AL138" s="319">
        <f t="shared" si="20"/>
        <v>0</v>
      </c>
      <c r="AM138" s="319">
        <f t="shared" si="20"/>
        <v>0</v>
      </c>
      <c r="AN138" s="319">
        <f t="shared" si="20"/>
        <v>0</v>
      </c>
      <c r="AO138" s="319">
        <f t="shared" si="20"/>
        <v>0</v>
      </c>
      <c r="AP138" s="319">
        <f t="shared" si="20"/>
        <v>0</v>
      </c>
      <c r="AQ138" s="319">
        <f t="shared" si="20"/>
        <v>0</v>
      </c>
      <c r="AR138" s="295">
        <f t="shared" si="25"/>
        <v>0</v>
      </c>
      <c r="AS138" s="319">
        <f t="shared" si="17"/>
        <v>0</v>
      </c>
      <c r="AT138" s="319">
        <f t="shared" si="17"/>
        <v>0</v>
      </c>
      <c r="AU138" s="319">
        <f t="shared" si="17"/>
        <v>0</v>
      </c>
      <c r="AV138" s="319">
        <f t="shared" si="17"/>
        <v>0</v>
      </c>
      <c r="AW138" s="319">
        <f t="shared" si="17"/>
        <v>0</v>
      </c>
      <c r="AX138" s="319">
        <f t="shared" si="17"/>
        <v>0</v>
      </c>
      <c r="AY138" s="319">
        <f t="shared" si="22"/>
        <v>0</v>
      </c>
      <c r="AZ138" s="319">
        <f t="shared" si="22"/>
        <v>0</v>
      </c>
      <c r="BA138" s="319">
        <f t="shared" si="22"/>
        <v>0</v>
      </c>
      <c r="BB138" s="319">
        <f t="shared" si="19"/>
        <v>0</v>
      </c>
      <c r="BC138" s="319">
        <f t="shared" si="19"/>
        <v>0</v>
      </c>
      <c r="BD138" s="319">
        <f t="shared" si="19"/>
        <v>0</v>
      </c>
      <c r="BE138" s="295">
        <f t="shared" si="26"/>
        <v>0</v>
      </c>
      <c r="BF138" s="319"/>
      <c r="BG138" s="319"/>
      <c r="BH138" s="319"/>
      <c r="BI138" s="319"/>
      <c r="BJ138" s="319"/>
      <c r="BK138" s="319"/>
      <c r="BL138" s="319"/>
      <c r="BM138" s="319"/>
      <c r="BN138" s="319"/>
      <c r="BO138" s="319"/>
      <c r="BP138" s="319"/>
      <c r="BQ138" s="319"/>
      <c r="BR138" s="319"/>
      <c r="BS138" s="319"/>
      <c r="BT138" s="319"/>
      <c r="BU138" s="319"/>
      <c r="BV138" s="319"/>
      <c r="BW138" s="319"/>
      <c r="BX138" s="319"/>
      <c r="BY138" s="319"/>
      <c r="BZ138" s="319"/>
      <c r="CA138" s="319"/>
      <c r="CB138" s="319"/>
      <c r="CC138" s="319"/>
      <c r="CD138" s="319"/>
      <c r="CE138" s="319"/>
    </row>
    <row r="139" spans="1:83" x14ac:dyDescent="0.3">
      <c r="A139" s="313" t="s">
        <v>537</v>
      </c>
      <c r="B139" s="304">
        <v>1.6199999999999999E-2</v>
      </c>
      <c r="C139" s="304">
        <v>2.4799999999999999E-2</v>
      </c>
      <c r="D139" s="348">
        <v>2.4400000000000002E-2</v>
      </c>
      <c r="E139" s="295">
        <v>2929420.35</v>
      </c>
      <c r="F139" s="295">
        <v>2930163.93</v>
      </c>
      <c r="G139" s="295">
        <v>2930163.93</v>
      </c>
      <c r="H139" s="295">
        <v>2930163.93</v>
      </c>
      <c r="I139" s="295">
        <v>2930163.93</v>
      </c>
      <c r="J139" s="295">
        <v>2930163.93</v>
      </c>
      <c r="K139" s="295">
        <v>2930163.93</v>
      </c>
      <c r="L139" s="295">
        <v>2930163.93</v>
      </c>
      <c r="M139" s="295">
        <v>2930163.93</v>
      </c>
      <c r="N139" s="295">
        <v>2930163.93</v>
      </c>
      <c r="O139" s="295">
        <v>2930163.93</v>
      </c>
      <c r="P139" s="295">
        <v>2930163.93</v>
      </c>
      <c r="Q139" s="295">
        <f t="shared" si="23"/>
        <v>35161223.579999998</v>
      </c>
      <c r="R139" s="295">
        <v>2930163.93</v>
      </c>
      <c r="S139" s="295">
        <v>2930163.93</v>
      </c>
      <c r="T139" s="295">
        <v>2930163.93</v>
      </c>
      <c r="U139" s="295">
        <v>2930163.93</v>
      </c>
      <c r="V139" s="295">
        <v>2930163.93</v>
      </c>
      <c r="W139" s="295">
        <v>2930163.93</v>
      </c>
      <c r="X139" s="295">
        <v>2930163.93</v>
      </c>
      <c r="Y139" s="295">
        <v>2930163.93</v>
      </c>
      <c r="Z139" s="295">
        <v>2930163.93</v>
      </c>
      <c r="AA139" s="295">
        <v>2930163.93</v>
      </c>
      <c r="AB139" s="295">
        <v>2930163.93</v>
      </c>
      <c r="AC139" s="295">
        <v>2930163.93</v>
      </c>
      <c r="AD139" s="295">
        <f t="shared" si="24"/>
        <v>35161967.160000004</v>
      </c>
      <c r="AE139" s="295"/>
      <c r="AF139" s="319">
        <v>3954.72</v>
      </c>
      <c r="AG139" s="319">
        <v>3955.7200000000003</v>
      </c>
      <c r="AH139" s="319">
        <v>3955.7200000000003</v>
      </c>
      <c r="AI139" s="319">
        <v>3955.7200000000003</v>
      </c>
      <c r="AJ139" s="319">
        <v>3955.7200000000003</v>
      </c>
      <c r="AK139" s="319">
        <v>3955.7200000000003</v>
      </c>
      <c r="AL139" s="319">
        <f t="shared" si="20"/>
        <v>3955.72</v>
      </c>
      <c r="AM139" s="319">
        <f t="shared" si="20"/>
        <v>3955.72</v>
      </c>
      <c r="AN139" s="319">
        <f t="shared" si="20"/>
        <v>3955.72</v>
      </c>
      <c r="AO139" s="319">
        <f t="shared" si="20"/>
        <v>3955.72</v>
      </c>
      <c r="AP139" s="319">
        <f t="shared" si="20"/>
        <v>3955.72</v>
      </c>
      <c r="AQ139" s="319">
        <f t="shared" si="20"/>
        <v>3955.72</v>
      </c>
      <c r="AR139" s="295">
        <f t="shared" si="25"/>
        <v>47467.640000000007</v>
      </c>
      <c r="AS139" s="319">
        <f t="shared" si="17"/>
        <v>5958</v>
      </c>
      <c r="AT139" s="319">
        <f t="shared" si="17"/>
        <v>5958</v>
      </c>
      <c r="AU139" s="319">
        <f t="shared" si="17"/>
        <v>5958</v>
      </c>
      <c r="AV139" s="319">
        <f t="shared" si="17"/>
        <v>5958</v>
      </c>
      <c r="AW139" s="319">
        <f t="shared" si="17"/>
        <v>5958</v>
      </c>
      <c r="AX139" s="319">
        <f t="shared" si="17"/>
        <v>5958</v>
      </c>
      <c r="AY139" s="319">
        <f t="shared" si="22"/>
        <v>5958</v>
      </c>
      <c r="AZ139" s="319">
        <f t="shared" si="22"/>
        <v>5958</v>
      </c>
      <c r="BA139" s="319">
        <f t="shared" si="22"/>
        <v>5958</v>
      </c>
      <c r="BB139" s="319">
        <f t="shared" si="19"/>
        <v>5958</v>
      </c>
      <c r="BC139" s="319">
        <f t="shared" si="19"/>
        <v>5958</v>
      </c>
      <c r="BD139" s="319">
        <f t="shared" si="19"/>
        <v>5958</v>
      </c>
      <c r="BE139" s="295">
        <f t="shared" si="26"/>
        <v>71496</v>
      </c>
      <c r="BF139" s="319"/>
      <c r="BG139" s="319"/>
      <c r="BH139" s="319"/>
      <c r="BI139" s="319"/>
      <c r="BJ139" s="319"/>
      <c r="BK139" s="319"/>
      <c r="BL139" s="319"/>
      <c r="BM139" s="319"/>
      <c r="BN139" s="319"/>
      <c r="BO139" s="319"/>
      <c r="BP139" s="319"/>
      <c r="BQ139" s="319"/>
      <c r="BR139" s="319"/>
      <c r="BS139" s="319"/>
      <c r="BT139" s="319"/>
      <c r="BU139" s="319"/>
      <c r="BV139" s="319"/>
      <c r="BW139" s="319"/>
      <c r="BX139" s="319"/>
      <c r="BY139" s="319"/>
      <c r="BZ139" s="319"/>
      <c r="CA139" s="319"/>
      <c r="CB139" s="319"/>
      <c r="CC139" s="319"/>
      <c r="CD139" s="319"/>
      <c r="CE139" s="319"/>
    </row>
    <row r="140" spans="1:83" x14ac:dyDescent="0.3">
      <c r="A140" s="313" t="s">
        <v>538</v>
      </c>
      <c r="B140" s="304">
        <v>2.4799999999999999E-2</v>
      </c>
      <c r="C140" s="304">
        <v>2.6099999999999998E-2</v>
      </c>
      <c r="D140" s="348">
        <v>2.5700000000000001E-2</v>
      </c>
      <c r="E140" s="295">
        <v>21885646.370000001</v>
      </c>
      <c r="F140" s="295">
        <v>21885646.370000001</v>
      </c>
      <c r="G140" s="295">
        <v>21885646.370000001</v>
      </c>
      <c r="H140" s="295">
        <v>21885646.370000001</v>
      </c>
      <c r="I140" s="295">
        <v>21885646.370000001</v>
      </c>
      <c r="J140" s="295">
        <v>21885646.370000001</v>
      </c>
      <c r="K140" s="295">
        <v>21885646.370000001</v>
      </c>
      <c r="L140" s="295">
        <v>21885646.370000001</v>
      </c>
      <c r="M140" s="295">
        <v>21885646.370000001</v>
      </c>
      <c r="N140" s="295">
        <v>21885646.370000001</v>
      </c>
      <c r="O140" s="295">
        <v>21885646.370000001</v>
      </c>
      <c r="P140" s="295">
        <v>21885646.370000001</v>
      </c>
      <c r="Q140" s="295">
        <f t="shared" si="23"/>
        <v>262627756.44000003</v>
      </c>
      <c r="R140" s="295">
        <v>21885646.370000001</v>
      </c>
      <c r="S140" s="295">
        <v>21885646.370000001</v>
      </c>
      <c r="T140" s="295">
        <v>21885646.370000001</v>
      </c>
      <c r="U140" s="295">
        <v>21885646.370000001</v>
      </c>
      <c r="V140" s="295">
        <v>21885646.370000001</v>
      </c>
      <c r="W140" s="295">
        <v>21885646.370000001</v>
      </c>
      <c r="X140" s="295">
        <v>21885646.370000001</v>
      </c>
      <c r="Y140" s="295">
        <v>21885646.370000001</v>
      </c>
      <c r="Z140" s="295">
        <v>21885646.370000001</v>
      </c>
      <c r="AA140" s="295">
        <v>21885646.370000001</v>
      </c>
      <c r="AB140" s="295">
        <v>21885646.370000001</v>
      </c>
      <c r="AC140" s="295">
        <v>21885646.370000001</v>
      </c>
      <c r="AD140" s="295">
        <f t="shared" si="24"/>
        <v>262627756.44000003</v>
      </c>
      <c r="AE140" s="295"/>
      <c r="AF140" s="319">
        <v>45230.33</v>
      </c>
      <c r="AG140" s="319">
        <v>45230.33</v>
      </c>
      <c r="AH140" s="319">
        <v>45230.33</v>
      </c>
      <c r="AI140" s="319">
        <v>45230.33</v>
      </c>
      <c r="AJ140" s="319">
        <v>45230.33</v>
      </c>
      <c r="AK140" s="319">
        <v>45230.33</v>
      </c>
      <c r="AL140" s="319">
        <f t="shared" si="20"/>
        <v>45230.34</v>
      </c>
      <c r="AM140" s="319">
        <f t="shared" si="20"/>
        <v>45230.34</v>
      </c>
      <c r="AN140" s="319">
        <f t="shared" si="20"/>
        <v>45230.34</v>
      </c>
      <c r="AO140" s="319">
        <f t="shared" si="20"/>
        <v>45230.34</v>
      </c>
      <c r="AP140" s="319">
        <f t="shared" si="20"/>
        <v>45230.34</v>
      </c>
      <c r="AQ140" s="319">
        <f t="shared" si="20"/>
        <v>45230.34</v>
      </c>
      <c r="AR140" s="295">
        <f t="shared" si="25"/>
        <v>542764.0199999999</v>
      </c>
      <c r="AS140" s="319">
        <f t="shared" si="17"/>
        <v>46871.76</v>
      </c>
      <c r="AT140" s="319">
        <f t="shared" si="17"/>
        <v>46871.76</v>
      </c>
      <c r="AU140" s="319">
        <f t="shared" si="17"/>
        <v>46871.76</v>
      </c>
      <c r="AV140" s="319">
        <f t="shared" si="17"/>
        <v>46871.76</v>
      </c>
      <c r="AW140" s="319">
        <f t="shared" si="17"/>
        <v>46871.76</v>
      </c>
      <c r="AX140" s="319">
        <f t="shared" si="17"/>
        <v>46871.76</v>
      </c>
      <c r="AY140" s="319">
        <f t="shared" si="22"/>
        <v>46871.76</v>
      </c>
      <c r="AZ140" s="319">
        <f t="shared" si="22"/>
        <v>46871.76</v>
      </c>
      <c r="BA140" s="319">
        <f t="shared" si="22"/>
        <v>46871.76</v>
      </c>
      <c r="BB140" s="319">
        <f t="shared" si="19"/>
        <v>46871.76</v>
      </c>
      <c r="BC140" s="319">
        <f t="shared" si="19"/>
        <v>46871.76</v>
      </c>
      <c r="BD140" s="319">
        <f t="shared" si="19"/>
        <v>46871.76</v>
      </c>
      <c r="BE140" s="295">
        <f t="shared" si="26"/>
        <v>562461.12</v>
      </c>
      <c r="BF140" s="319"/>
      <c r="BG140" s="319"/>
      <c r="BH140" s="319"/>
      <c r="BI140" s="319"/>
      <c r="BJ140" s="319"/>
      <c r="BK140" s="319"/>
      <c r="BL140" s="319"/>
      <c r="BM140" s="319"/>
      <c r="BN140" s="319"/>
      <c r="BO140" s="319"/>
      <c r="BP140" s="319"/>
      <c r="BQ140" s="319"/>
      <c r="BR140" s="319"/>
      <c r="BS140" s="319"/>
      <c r="BT140" s="319"/>
      <c r="BU140" s="319"/>
      <c r="BV140" s="319"/>
      <c r="BW140" s="319"/>
      <c r="BX140" s="319"/>
      <c r="BY140" s="319"/>
      <c r="BZ140" s="319"/>
      <c r="CA140" s="319"/>
      <c r="CB140" s="319"/>
      <c r="CC140" s="319"/>
      <c r="CD140" s="319"/>
      <c r="CE140" s="319"/>
    </row>
    <row r="141" spans="1:83" x14ac:dyDescent="0.3">
      <c r="A141" s="313" t="s">
        <v>539</v>
      </c>
      <c r="B141" s="304">
        <v>3.6600000000000001E-2</v>
      </c>
      <c r="C141" s="304">
        <v>3.8600000000000002E-2</v>
      </c>
      <c r="D141" s="348">
        <v>3.8199999999999998E-2</v>
      </c>
      <c r="E141" s="295">
        <v>14046741.58</v>
      </c>
      <c r="F141" s="295">
        <v>14046741.58</v>
      </c>
      <c r="G141" s="295">
        <v>14046741.58</v>
      </c>
      <c r="H141" s="295">
        <v>14046741.58</v>
      </c>
      <c r="I141" s="295">
        <v>14046741.58</v>
      </c>
      <c r="J141" s="295">
        <v>14046741.58</v>
      </c>
      <c r="K141" s="295">
        <v>14046741.58</v>
      </c>
      <c r="L141" s="295">
        <v>14046741.58</v>
      </c>
      <c r="M141" s="295">
        <v>14046741.58</v>
      </c>
      <c r="N141" s="295">
        <v>14046741.58</v>
      </c>
      <c r="O141" s="295">
        <v>14046741.58</v>
      </c>
      <c r="P141" s="295">
        <v>14046741.58</v>
      </c>
      <c r="Q141" s="295">
        <f t="shared" si="23"/>
        <v>168560898.96000004</v>
      </c>
      <c r="R141" s="295">
        <v>14046741.58</v>
      </c>
      <c r="S141" s="295">
        <v>14046741.58</v>
      </c>
      <c r="T141" s="295">
        <v>14046741.58</v>
      </c>
      <c r="U141" s="295">
        <v>14046741.58</v>
      </c>
      <c r="V141" s="295">
        <v>14046741.58</v>
      </c>
      <c r="W141" s="295">
        <v>14046741.58</v>
      </c>
      <c r="X141" s="295">
        <v>14046741.58</v>
      </c>
      <c r="Y141" s="295">
        <v>14046741.58</v>
      </c>
      <c r="Z141" s="295">
        <v>14046741.58</v>
      </c>
      <c r="AA141" s="295">
        <v>14046741.58</v>
      </c>
      <c r="AB141" s="295">
        <v>14046741.58</v>
      </c>
      <c r="AC141" s="295">
        <v>14046741.58</v>
      </c>
      <c r="AD141" s="295">
        <f t="shared" si="24"/>
        <v>168560898.96000004</v>
      </c>
      <c r="AE141" s="295"/>
      <c r="AF141" s="319">
        <v>42842.57</v>
      </c>
      <c r="AG141" s="319">
        <v>42842.57</v>
      </c>
      <c r="AH141" s="319">
        <v>42842.57</v>
      </c>
      <c r="AI141" s="319">
        <v>42842.57</v>
      </c>
      <c r="AJ141" s="319">
        <v>42842.57</v>
      </c>
      <c r="AK141" s="319">
        <v>42842.57</v>
      </c>
      <c r="AL141" s="319">
        <f t="shared" si="20"/>
        <v>42842.559999999998</v>
      </c>
      <c r="AM141" s="319">
        <f t="shared" si="20"/>
        <v>42842.559999999998</v>
      </c>
      <c r="AN141" s="319">
        <f t="shared" si="20"/>
        <v>42842.559999999998</v>
      </c>
      <c r="AO141" s="319">
        <f t="shared" si="20"/>
        <v>42842.559999999998</v>
      </c>
      <c r="AP141" s="319">
        <f t="shared" si="20"/>
        <v>42842.559999999998</v>
      </c>
      <c r="AQ141" s="319">
        <f t="shared" si="20"/>
        <v>42842.559999999998</v>
      </c>
      <c r="AR141" s="295">
        <f t="shared" si="25"/>
        <v>514110.77999999997</v>
      </c>
      <c r="AS141" s="319">
        <f t="shared" si="17"/>
        <v>44715.46</v>
      </c>
      <c r="AT141" s="319">
        <f t="shared" si="17"/>
        <v>44715.46</v>
      </c>
      <c r="AU141" s="319">
        <f t="shared" si="17"/>
        <v>44715.46</v>
      </c>
      <c r="AV141" s="319">
        <f t="shared" si="17"/>
        <v>44715.46</v>
      </c>
      <c r="AW141" s="319">
        <f t="shared" si="17"/>
        <v>44715.46</v>
      </c>
      <c r="AX141" s="319">
        <f t="shared" si="17"/>
        <v>44715.46</v>
      </c>
      <c r="AY141" s="319">
        <f t="shared" si="22"/>
        <v>44715.46</v>
      </c>
      <c r="AZ141" s="319">
        <f t="shared" si="22"/>
        <v>44715.46</v>
      </c>
      <c r="BA141" s="319">
        <f t="shared" si="22"/>
        <v>44715.46</v>
      </c>
      <c r="BB141" s="319">
        <f t="shared" si="19"/>
        <v>44715.46</v>
      </c>
      <c r="BC141" s="319">
        <f t="shared" si="19"/>
        <v>44715.46</v>
      </c>
      <c r="BD141" s="319">
        <f t="shared" si="19"/>
        <v>44715.46</v>
      </c>
      <c r="BE141" s="295">
        <f t="shared" si="26"/>
        <v>536585.52000000014</v>
      </c>
      <c r="BF141" s="319"/>
      <c r="BG141" s="319"/>
      <c r="BH141" s="319"/>
      <c r="BI141" s="319"/>
      <c r="BJ141" s="319"/>
      <c r="BK141" s="319"/>
      <c r="BL141" s="319"/>
      <c r="BM141" s="319"/>
      <c r="BN141" s="319"/>
      <c r="BO141" s="319"/>
      <c r="BP141" s="319"/>
      <c r="BQ141" s="319"/>
      <c r="BR141" s="319"/>
      <c r="BS141" s="319"/>
      <c r="BT141" s="319"/>
      <c r="BU141" s="319"/>
      <c r="BV141" s="319"/>
      <c r="BW141" s="319"/>
      <c r="BX141" s="319"/>
      <c r="BY141" s="319"/>
      <c r="BZ141" s="319"/>
      <c r="CA141" s="319"/>
      <c r="CB141" s="319"/>
      <c r="CC141" s="319"/>
      <c r="CD141" s="319"/>
      <c r="CE141" s="319"/>
    </row>
    <row r="142" spans="1:83" x14ac:dyDescent="0.3">
      <c r="A142" s="313" t="s">
        <v>540</v>
      </c>
      <c r="B142" s="304">
        <v>3.5099999999999999E-2</v>
      </c>
      <c r="C142" s="304">
        <v>3.8100000000000002E-2</v>
      </c>
      <c r="D142" s="348">
        <v>3.7699999999999997E-2</v>
      </c>
      <c r="E142" s="295">
        <v>1365369.23</v>
      </c>
      <c r="F142" s="295">
        <v>1362584.79</v>
      </c>
      <c r="G142" s="295">
        <v>1362584.79</v>
      </c>
      <c r="H142" s="295">
        <v>1362584.79</v>
      </c>
      <c r="I142" s="295">
        <v>1362584.79</v>
      </c>
      <c r="J142" s="295">
        <v>1362584.79</v>
      </c>
      <c r="K142" s="295">
        <v>1362584.79</v>
      </c>
      <c r="L142" s="295">
        <v>1362584.79</v>
      </c>
      <c r="M142" s="295">
        <v>1362584.79</v>
      </c>
      <c r="N142" s="295">
        <v>1362584.79</v>
      </c>
      <c r="O142" s="295">
        <v>1362584.79</v>
      </c>
      <c r="P142" s="295">
        <v>1362584.79</v>
      </c>
      <c r="Q142" s="295">
        <f t="shared" si="23"/>
        <v>16353801.919999994</v>
      </c>
      <c r="R142" s="295">
        <v>1362584.79</v>
      </c>
      <c r="S142" s="295">
        <v>1362584.79</v>
      </c>
      <c r="T142" s="295">
        <v>1362584.79</v>
      </c>
      <c r="U142" s="295">
        <v>1362584.79</v>
      </c>
      <c r="V142" s="295">
        <v>1362584.79</v>
      </c>
      <c r="W142" s="295">
        <v>1362584.79</v>
      </c>
      <c r="X142" s="295">
        <v>1362584.79</v>
      </c>
      <c r="Y142" s="295">
        <v>1362584.79</v>
      </c>
      <c r="Z142" s="295">
        <v>1362584.79</v>
      </c>
      <c r="AA142" s="295">
        <v>1362584.79</v>
      </c>
      <c r="AB142" s="295">
        <v>1362584.79</v>
      </c>
      <c r="AC142" s="295">
        <v>1362584.79</v>
      </c>
      <c r="AD142" s="295">
        <f t="shared" si="24"/>
        <v>16351017.479999997</v>
      </c>
      <c r="AE142" s="295"/>
      <c r="AF142" s="319">
        <v>3993.7000000000003</v>
      </c>
      <c r="AG142" s="319">
        <v>3985.5600000000004</v>
      </c>
      <c r="AH142" s="319">
        <v>3985.5600000000004</v>
      </c>
      <c r="AI142" s="319">
        <v>3985.5600000000004</v>
      </c>
      <c r="AJ142" s="319">
        <v>3985.5600000000004</v>
      </c>
      <c r="AK142" s="319">
        <v>3985.5600000000004</v>
      </c>
      <c r="AL142" s="319">
        <f t="shared" si="20"/>
        <v>3985.56</v>
      </c>
      <c r="AM142" s="319">
        <f t="shared" si="20"/>
        <v>3985.56</v>
      </c>
      <c r="AN142" s="319">
        <f t="shared" si="20"/>
        <v>3985.56</v>
      </c>
      <c r="AO142" s="319">
        <f t="shared" si="20"/>
        <v>3985.56</v>
      </c>
      <c r="AP142" s="319">
        <f t="shared" si="20"/>
        <v>3985.56</v>
      </c>
      <c r="AQ142" s="319">
        <f t="shared" si="20"/>
        <v>3985.56</v>
      </c>
      <c r="AR142" s="295">
        <f t="shared" si="25"/>
        <v>47834.86</v>
      </c>
      <c r="AS142" s="319">
        <f t="shared" si="17"/>
        <v>4280.79</v>
      </c>
      <c r="AT142" s="319">
        <f t="shared" si="17"/>
        <v>4280.79</v>
      </c>
      <c r="AU142" s="319">
        <f t="shared" si="17"/>
        <v>4280.79</v>
      </c>
      <c r="AV142" s="319">
        <f t="shared" si="17"/>
        <v>4280.79</v>
      </c>
      <c r="AW142" s="319">
        <f t="shared" si="17"/>
        <v>4280.79</v>
      </c>
      <c r="AX142" s="319">
        <f t="shared" si="17"/>
        <v>4280.79</v>
      </c>
      <c r="AY142" s="319">
        <f t="shared" si="22"/>
        <v>4280.79</v>
      </c>
      <c r="AZ142" s="319">
        <f t="shared" si="22"/>
        <v>4280.79</v>
      </c>
      <c r="BA142" s="319">
        <f t="shared" si="22"/>
        <v>4280.79</v>
      </c>
      <c r="BB142" s="319">
        <f t="shared" si="19"/>
        <v>4280.79</v>
      </c>
      <c r="BC142" s="319">
        <f t="shared" si="19"/>
        <v>4280.79</v>
      </c>
      <c r="BD142" s="319">
        <f t="shared" si="19"/>
        <v>4280.79</v>
      </c>
      <c r="BE142" s="295">
        <f t="shared" si="26"/>
        <v>51369.48</v>
      </c>
      <c r="BF142" s="319"/>
      <c r="BG142" s="319"/>
      <c r="BH142" s="319"/>
      <c r="BI142" s="319"/>
      <c r="BJ142" s="319"/>
      <c r="BK142" s="319"/>
      <c r="BL142" s="319"/>
      <c r="BM142" s="319"/>
      <c r="BN142" s="319"/>
      <c r="BO142" s="319"/>
      <c r="BP142" s="319"/>
      <c r="BQ142" s="319"/>
      <c r="BR142" s="319"/>
      <c r="BS142" s="319"/>
      <c r="BT142" s="319"/>
      <c r="BU142" s="319"/>
      <c r="BV142" s="319"/>
      <c r="BW142" s="319"/>
      <c r="BX142" s="319"/>
      <c r="BY142" s="319"/>
      <c r="BZ142" s="319"/>
      <c r="CA142" s="319"/>
      <c r="CB142" s="319"/>
      <c r="CC142" s="319"/>
      <c r="CD142" s="319"/>
      <c r="CE142" s="319"/>
    </row>
    <row r="143" spans="1:83" x14ac:dyDescent="0.3">
      <c r="A143" s="313" t="s">
        <v>541</v>
      </c>
      <c r="B143" s="304">
        <v>4.3800000000000006E-2</v>
      </c>
      <c r="C143" s="304">
        <v>3.7599999999999995E-2</v>
      </c>
      <c r="D143" s="348">
        <v>3.7100000000000001E-2</v>
      </c>
      <c r="E143" s="295">
        <v>316946.74</v>
      </c>
      <c r="F143" s="295">
        <v>316946.74</v>
      </c>
      <c r="G143" s="295">
        <v>316946.74</v>
      </c>
      <c r="H143" s="295">
        <v>316946.74</v>
      </c>
      <c r="I143" s="295">
        <v>316946.74</v>
      </c>
      <c r="J143" s="295">
        <v>316946.74</v>
      </c>
      <c r="K143" s="295">
        <v>316946.74</v>
      </c>
      <c r="L143" s="295">
        <v>316946.74</v>
      </c>
      <c r="M143" s="295">
        <v>316946.74</v>
      </c>
      <c r="N143" s="295">
        <v>316946.74</v>
      </c>
      <c r="O143" s="295">
        <v>316946.74</v>
      </c>
      <c r="P143" s="295">
        <v>316946.74</v>
      </c>
      <c r="Q143" s="295">
        <f t="shared" si="23"/>
        <v>3803360.8800000008</v>
      </c>
      <c r="R143" s="295">
        <v>316946.74</v>
      </c>
      <c r="S143" s="295">
        <v>316946.74</v>
      </c>
      <c r="T143" s="295">
        <v>316946.74</v>
      </c>
      <c r="U143" s="295">
        <v>316946.74</v>
      </c>
      <c r="V143" s="295">
        <v>316946.74</v>
      </c>
      <c r="W143" s="295">
        <v>316946.74</v>
      </c>
      <c r="X143" s="295">
        <v>316946.74</v>
      </c>
      <c r="Y143" s="295">
        <v>316946.74</v>
      </c>
      <c r="Z143" s="295">
        <v>316946.74</v>
      </c>
      <c r="AA143" s="295">
        <v>316946.74</v>
      </c>
      <c r="AB143" s="295">
        <v>316946.74</v>
      </c>
      <c r="AC143" s="295">
        <v>316946.74</v>
      </c>
      <c r="AD143" s="295">
        <f t="shared" si="24"/>
        <v>3803360.8800000008</v>
      </c>
      <c r="AE143" s="295"/>
      <c r="AF143" s="319">
        <v>1156.8599999999999</v>
      </c>
      <c r="AG143" s="319">
        <v>1156.8599999999999</v>
      </c>
      <c r="AH143" s="319">
        <v>1156.8599999999999</v>
      </c>
      <c r="AI143" s="319">
        <v>1156.8599999999999</v>
      </c>
      <c r="AJ143" s="319">
        <v>1156.8599999999999</v>
      </c>
      <c r="AK143" s="319">
        <v>1156.8599999999999</v>
      </c>
      <c r="AL143" s="319">
        <f t="shared" si="20"/>
        <v>1156.8599999999999</v>
      </c>
      <c r="AM143" s="319">
        <f t="shared" si="20"/>
        <v>1156.8599999999999</v>
      </c>
      <c r="AN143" s="319">
        <f t="shared" si="20"/>
        <v>1156.8599999999999</v>
      </c>
      <c r="AO143" s="319">
        <f t="shared" si="20"/>
        <v>1156.8599999999999</v>
      </c>
      <c r="AP143" s="319">
        <f t="shared" si="20"/>
        <v>1156.8599999999999</v>
      </c>
      <c r="AQ143" s="319">
        <f t="shared" si="20"/>
        <v>1156.8599999999999</v>
      </c>
      <c r="AR143" s="295">
        <f t="shared" si="25"/>
        <v>13882.320000000002</v>
      </c>
      <c r="AS143" s="319">
        <f t="shared" si="17"/>
        <v>979.89</v>
      </c>
      <c r="AT143" s="319">
        <f t="shared" si="17"/>
        <v>979.89</v>
      </c>
      <c r="AU143" s="319">
        <f t="shared" si="17"/>
        <v>979.89</v>
      </c>
      <c r="AV143" s="319">
        <f t="shared" si="17"/>
        <v>979.89</v>
      </c>
      <c r="AW143" s="319">
        <f t="shared" si="17"/>
        <v>979.89</v>
      </c>
      <c r="AX143" s="319">
        <f t="shared" si="17"/>
        <v>979.89</v>
      </c>
      <c r="AY143" s="319">
        <f t="shared" si="22"/>
        <v>979.89</v>
      </c>
      <c r="AZ143" s="319">
        <f t="shared" si="22"/>
        <v>979.89</v>
      </c>
      <c r="BA143" s="319">
        <f t="shared" si="22"/>
        <v>979.89</v>
      </c>
      <c r="BB143" s="319">
        <f t="shared" si="19"/>
        <v>979.89</v>
      </c>
      <c r="BC143" s="319">
        <f t="shared" si="19"/>
        <v>979.89</v>
      </c>
      <c r="BD143" s="319">
        <f t="shared" si="19"/>
        <v>979.89</v>
      </c>
      <c r="BE143" s="295">
        <f t="shared" si="26"/>
        <v>11758.679999999998</v>
      </c>
      <c r="BF143" s="319"/>
      <c r="BG143" s="319"/>
      <c r="BH143" s="319"/>
      <c r="BI143" s="319"/>
      <c r="BJ143" s="319"/>
      <c r="BK143" s="319"/>
      <c r="BL143" s="319"/>
      <c r="BM143" s="319"/>
      <c r="BN143" s="319"/>
      <c r="BO143" s="319"/>
      <c r="BP143" s="319"/>
      <c r="BQ143" s="319"/>
      <c r="BR143" s="319"/>
      <c r="BS143" s="319"/>
      <c r="BT143" s="319"/>
      <c r="BU143" s="319"/>
      <c r="BV143" s="319"/>
      <c r="BW143" s="319"/>
      <c r="BX143" s="319"/>
      <c r="BY143" s="319"/>
      <c r="BZ143" s="319"/>
      <c r="CA143" s="319"/>
      <c r="CB143" s="319"/>
      <c r="CC143" s="319"/>
      <c r="CD143" s="319"/>
      <c r="CE143" s="319"/>
    </row>
    <row r="144" spans="1:83" x14ac:dyDescent="0.3">
      <c r="A144" s="313" t="s">
        <v>542</v>
      </c>
      <c r="B144" s="304">
        <v>3.85E-2</v>
      </c>
      <c r="C144" s="304">
        <v>3.3300000000000003E-2</v>
      </c>
      <c r="D144" s="348">
        <v>3.2899999999999999E-2</v>
      </c>
      <c r="E144" s="295">
        <v>234509.13</v>
      </c>
      <c r="F144" s="295">
        <v>234509.13</v>
      </c>
      <c r="G144" s="295">
        <v>234509.13</v>
      </c>
      <c r="H144" s="295">
        <v>234509.13</v>
      </c>
      <c r="I144" s="295">
        <v>234509.13</v>
      </c>
      <c r="J144" s="295">
        <v>234509.13</v>
      </c>
      <c r="K144" s="295">
        <v>234509.13</v>
      </c>
      <c r="L144" s="295">
        <v>234509.13</v>
      </c>
      <c r="M144" s="295">
        <v>234509.13</v>
      </c>
      <c r="N144" s="295">
        <v>234509.13</v>
      </c>
      <c r="O144" s="295">
        <v>234509.13</v>
      </c>
      <c r="P144" s="295">
        <v>234509.13</v>
      </c>
      <c r="Q144" s="295">
        <f t="shared" si="23"/>
        <v>2814109.5599999991</v>
      </c>
      <c r="R144" s="295">
        <v>234509.13</v>
      </c>
      <c r="S144" s="295">
        <v>622009.13</v>
      </c>
      <c r="T144" s="295">
        <v>1009509.13</v>
      </c>
      <c r="U144" s="295">
        <v>1009509.13</v>
      </c>
      <c r="V144" s="295">
        <v>1009509.13</v>
      </c>
      <c r="W144" s="295">
        <v>1009509.13</v>
      </c>
      <c r="X144" s="295">
        <v>1009509.13</v>
      </c>
      <c r="Y144" s="295">
        <v>1009509.13</v>
      </c>
      <c r="Z144" s="295">
        <v>1009509.13</v>
      </c>
      <c r="AA144" s="295">
        <v>1009509.13</v>
      </c>
      <c r="AB144" s="295">
        <v>1009509.13</v>
      </c>
      <c r="AC144" s="295">
        <v>1009509.13</v>
      </c>
      <c r="AD144" s="295">
        <f t="shared" si="24"/>
        <v>10951609.560000002</v>
      </c>
      <c r="AE144" s="295"/>
      <c r="AF144" s="319">
        <v>752.39</v>
      </c>
      <c r="AG144" s="319">
        <v>752.39</v>
      </c>
      <c r="AH144" s="319">
        <v>752.39</v>
      </c>
      <c r="AI144" s="319">
        <v>752.39</v>
      </c>
      <c r="AJ144" s="319">
        <v>752.39</v>
      </c>
      <c r="AK144" s="319">
        <v>752.39</v>
      </c>
      <c r="AL144" s="319">
        <f t="shared" si="20"/>
        <v>752.38</v>
      </c>
      <c r="AM144" s="319">
        <f t="shared" si="20"/>
        <v>752.38</v>
      </c>
      <c r="AN144" s="319">
        <f t="shared" si="20"/>
        <v>752.38</v>
      </c>
      <c r="AO144" s="319">
        <f t="shared" si="20"/>
        <v>752.38</v>
      </c>
      <c r="AP144" s="319">
        <f t="shared" si="20"/>
        <v>752.38</v>
      </c>
      <c r="AQ144" s="319">
        <f t="shared" si="20"/>
        <v>752.38</v>
      </c>
      <c r="AR144" s="295">
        <f t="shared" si="25"/>
        <v>9028.619999999999</v>
      </c>
      <c r="AS144" s="319">
        <f t="shared" si="17"/>
        <v>642.95000000000005</v>
      </c>
      <c r="AT144" s="319">
        <f t="shared" si="17"/>
        <v>1705.34</v>
      </c>
      <c r="AU144" s="319">
        <f t="shared" si="17"/>
        <v>2767.74</v>
      </c>
      <c r="AV144" s="319">
        <f t="shared" si="17"/>
        <v>2767.74</v>
      </c>
      <c r="AW144" s="319">
        <f t="shared" si="17"/>
        <v>2767.74</v>
      </c>
      <c r="AX144" s="319">
        <f t="shared" si="17"/>
        <v>2767.74</v>
      </c>
      <c r="AY144" s="319">
        <f t="shared" si="22"/>
        <v>2767.74</v>
      </c>
      <c r="AZ144" s="319">
        <f t="shared" si="22"/>
        <v>2767.74</v>
      </c>
      <c r="BA144" s="319">
        <f t="shared" si="22"/>
        <v>2767.74</v>
      </c>
      <c r="BB144" s="319">
        <f t="shared" si="19"/>
        <v>2767.74</v>
      </c>
      <c r="BC144" s="319">
        <f t="shared" si="19"/>
        <v>2767.74</v>
      </c>
      <c r="BD144" s="319">
        <f t="shared" si="19"/>
        <v>2767.74</v>
      </c>
      <c r="BE144" s="295">
        <f t="shared" si="26"/>
        <v>30025.689999999988</v>
      </c>
      <c r="BF144" s="319"/>
      <c r="BG144" s="319"/>
      <c r="BH144" s="319"/>
      <c r="BI144" s="319"/>
      <c r="BJ144" s="319"/>
      <c r="BK144" s="319"/>
      <c r="BL144" s="319"/>
      <c r="BM144" s="319"/>
      <c r="BN144" s="319"/>
      <c r="BO144" s="319"/>
      <c r="BP144" s="319"/>
      <c r="BQ144" s="319"/>
      <c r="BR144" s="319"/>
      <c r="BS144" s="319"/>
      <c r="BT144" s="319"/>
      <c r="BU144" s="319"/>
      <c r="BV144" s="319"/>
      <c r="BW144" s="319"/>
      <c r="BX144" s="319"/>
      <c r="BY144" s="319"/>
      <c r="BZ144" s="319"/>
      <c r="CA144" s="319"/>
      <c r="CB144" s="319"/>
      <c r="CC144" s="319"/>
      <c r="CD144" s="319"/>
      <c r="CE144" s="319"/>
    </row>
    <row r="145" spans="1:83" x14ac:dyDescent="0.3">
      <c r="A145" s="313" t="s">
        <v>543</v>
      </c>
      <c r="B145" s="304">
        <v>0</v>
      </c>
      <c r="C145" s="304">
        <v>0</v>
      </c>
      <c r="D145" s="304">
        <v>0</v>
      </c>
      <c r="E145" s="295">
        <v>96395.56</v>
      </c>
      <c r="F145" s="295">
        <v>96395.56</v>
      </c>
      <c r="G145" s="295">
        <v>96395.56</v>
      </c>
      <c r="H145" s="295">
        <v>96395.56</v>
      </c>
      <c r="I145" s="295">
        <v>96395.56</v>
      </c>
      <c r="J145" s="295">
        <v>96395.56</v>
      </c>
      <c r="K145" s="295">
        <v>96395.56</v>
      </c>
      <c r="L145" s="295">
        <v>96395.56</v>
      </c>
      <c r="M145" s="295">
        <v>96395.56</v>
      </c>
      <c r="N145" s="295">
        <v>96395.56</v>
      </c>
      <c r="O145" s="295">
        <v>96395.56</v>
      </c>
      <c r="P145" s="295">
        <v>96395.56</v>
      </c>
      <c r="Q145" s="295">
        <f t="shared" si="23"/>
        <v>1156746.7200000002</v>
      </c>
      <c r="R145" s="295">
        <v>96395.56</v>
      </c>
      <c r="S145" s="295">
        <v>96395.56</v>
      </c>
      <c r="T145" s="295">
        <v>96395.56</v>
      </c>
      <c r="U145" s="295">
        <v>96395.56</v>
      </c>
      <c r="V145" s="295">
        <v>96395.56</v>
      </c>
      <c r="W145" s="295">
        <v>96395.56</v>
      </c>
      <c r="X145" s="295">
        <v>96395.56</v>
      </c>
      <c r="Y145" s="295">
        <v>96395.56</v>
      </c>
      <c r="Z145" s="295">
        <v>96395.56</v>
      </c>
      <c r="AA145" s="295">
        <v>96395.56</v>
      </c>
      <c r="AB145" s="295">
        <v>96395.56</v>
      </c>
      <c r="AC145" s="295">
        <v>96395.56</v>
      </c>
      <c r="AD145" s="295">
        <f t="shared" si="24"/>
        <v>1156746.7200000002</v>
      </c>
      <c r="AE145" s="295"/>
      <c r="AF145" s="319">
        <v>0</v>
      </c>
      <c r="AG145" s="319">
        <v>0</v>
      </c>
      <c r="AH145" s="319">
        <v>0</v>
      </c>
      <c r="AI145" s="319">
        <v>0</v>
      </c>
      <c r="AJ145" s="319">
        <v>0</v>
      </c>
      <c r="AK145" s="319">
        <v>0</v>
      </c>
      <c r="AL145" s="319">
        <f t="shared" si="20"/>
        <v>0</v>
      </c>
      <c r="AM145" s="319">
        <f t="shared" si="20"/>
        <v>0</v>
      </c>
      <c r="AN145" s="319">
        <f t="shared" si="20"/>
        <v>0</v>
      </c>
      <c r="AO145" s="319">
        <f t="shared" si="20"/>
        <v>0</v>
      </c>
      <c r="AP145" s="319">
        <f t="shared" si="20"/>
        <v>0</v>
      </c>
      <c r="AQ145" s="319">
        <f t="shared" si="20"/>
        <v>0</v>
      </c>
      <c r="AR145" s="295">
        <f t="shared" si="25"/>
        <v>0</v>
      </c>
      <c r="AS145" s="319">
        <f t="shared" si="17"/>
        <v>0</v>
      </c>
      <c r="AT145" s="319">
        <f t="shared" si="17"/>
        <v>0</v>
      </c>
      <c r="AU145" s="319">
        <f t="shared" si="17"/>
        <v>0</v>
      </c>
      <c r="AV145" s="319">
        <f t="shared" si="17"/>
        <v>0</v>
      </c>
      <c r="AW145" s="319">
        <f t="shared" si="17"/>
        <v>0</v>
      </c>
      <c r="AX145" s="319">
        <f t="shared" si="17"/>
        <v>0</v>
      </c>
      <c r="AY145" s="319">
        <f t="shared" si="22"/>
        <v>0</v>
      </c>
      <c r="AZ145" s="319">
        <f t="shared" si="22"/>
        <v>0</v>
      </c>
      <c r="BA145" s="319">
        <f t="shared" si="22"/>
        <v>0</v>
      </c>
      <c r="BB145" s="319">
        <f t="shared" si="19"/>
        <v>0</v>
      </c>
      <c r="BC145" s="319">
        <f t="shared" si="19"/>
        <v>0</v>
      </c>
      <c r="BD145" s="319">
        <f t="shared" si="19"/>
        <v>0</v>
      </c>
      <c r="BE145" s="295">
        <f t="shared" si="26"/>
        <v>0</v>
      </c>
      <c r="BF145" s="319"/>
      <c r="BG145" s="319"/>
      <c r="BH145" s="319"/>
      <c r="BI145" s="319"/>
      <c r="BJ145" s="319"/>
      <c r="BK145" s="319"/>
      <c r="BL145" s="319"/>
      <c r="BM145" s="319"/>
      <c r="BN145" s="319"/>
      <c r="BO145" s="319"/>
      <c r="BP145" s="319"/>
      <c r="BQ145" s="319"/>
      <c r="BR145" s="319"/>
      <c r="BS145" s="319"/>
      <c r="BT145" s="319"/>
      <c r="BU145" s="319"/>
      <c r="BV145" s="319"/>
      <c r="BW145" s="319"/>
      <c r="BX145" s="319"/>
      <c r="BY145" s="319"/>
      <c r="BZ145" s="319"/>
      <c r="CA145" s="319"/>
      <c r="CB145" s="319"/>
      <c r="CC145" s="319"/>
      <c r="CD145" s="319"/>
      <c r="CE145" s="319"/>
    </row>
    <row r="146" spans="1:83" x14ac:dyDescent="0.3">
      <c r="A146" s="313" t="s">
        <v>544</v>
      </c>
      <c r="B146" s="304">
        <v>0</v>
      </c>
      <c r="C146" s="304">
        <v>0</v>
      </c>
      <c r="D146" s="304">
        <v>0</v>
      </c>
      <c r="E146" s="295">
        <v>0</v>
      </c>
      <c r="F146" s="295">
        <v>0</v>
      </c>
      <c r="G146" s="295">
        <v>0</v>
      </c>
      <c r="H146" s="295">
        <v>81035.100000000006</v>
      </c>
      <c r="I146" s="295">
        <v>162070.19</v>
      </c>
      <c r="J146" s="295">
        <v>162070.19</v>
      </c>
      <c r="K146" s="295">
        <v>162070.19</v>
      </c>
      <c r="L146" s="295">
        <v>162070.19</v>
      </c>
      <c r="M146" s="295">
        <v>162070.19</v>
      </c>
      <c r="N146" s="295">
        <v>162070.19</v>
      </c>
      <c r="O146" s="295">
        <v>162070.19</v>
      </c>
      <c r="P146" s="295">
        <v>162070.19</v>
      </c>
      <c r="Q146" s="295">
        <f t="shared" si="23"/>
        <v>1377596.6199999996</v>
      </c>
      <c r="R146" s="295">
        <v>162070.19</v>
      </c>
      <c r="S146" s="295">
        <v>162070.19</v>
      </c>
      <c r="T146" s="295">
        <v>162070.19</v>
      </c>
      <c r="U146" s="295">
        <v>162070.19</v>
      </c>
      <c r="V146" s="295">
        <v>162070.19</v>
      </c>
      <c r="W146" s="295">
        <v>162070.19</v>
      </c>
      <c r="X146" s="295">
        <v>162070.19</v>
      </c>
      <c r="Y146" s="295">
        <v>162070.19</v>
      </c>
      <c r="Z146" s="295">
        <v>162070.19</v>
      </c>
      <c r="AA146" s="295">
        <v>162070.19</v>
      </c>
      <c r="AB146" s="295">
        <v>162070.19</v>
      </c>
      <c r="AC146" s="295">
        <v>162070.19</v>
      </c>
      <c r="AD146" s="295">
        <f t="shared" si="24"/>
        <v>1944842.2799999996</v>
      </c>
      <c r="AE146" s="295"/>
      <c r="AF146" s="319">
        <v>0</v>
      </c>
      <c r="AG146" s="319">
        <v>0</v>
      </c>
      <c r="AH146" s="319">
        <v>0</v>
      </c>
      <c r="AI146" s="319">
        <v>0</v>
      </c>
      <c r="AJ146" s="319">
        <v>0</v>
      </c>
      <c r="AK146" s="319">
        <v>0</v>
      </c>
      <c r="AL146" s="319">
        <f t="shared" si="20"/>
        <v>0</v>
      </c>
      <c r="AM146" s="319">
        <f t="shared" si="20"/>
        <v>0</v>
      </c>
      <c r="AN146" s="319">
        <f t="shared" si="20"/>
        <v>0</v>
      </c>
      <c r="AO146" s="319">
        <f t="shared" si="20"/>
        <v>0</v>
      </c>
      <c r="AP146" s="319">
        <f t="shared" si="20"/>
        <v>0</v>
      </c>
      <c r="AQ146" s="319">
        <f t="shared" si="20"/>
        <v>0</v>
      </c>
      <c r="AR146" s="295">
        <f t="shared" si="25"/>
        <v>0</v>
      </c>
      <c r="AS146" s="319">
        <f t="shared" si="17"/>
        <v>0</v>
      </c>
      <c r="AT146" s="319">
        <f t="shared" si="17"/>
        <v>0</v>
      </c>
      <c r="AU146" s="319">
        <f t="shared" si="17"/>
        <v>0</v>
      </c>
      <c r="AV146" s="319">
        <f t="shared" si="17"/>
        <v>0</v>
      </c>
      <c r="AW146" s="319">
        <f t="shared" si="17"/>
        <v>0</v>
      </c>
      <c r="AX146" s="319">
        <f t="shared" si="17"/>
        <v>0</v>
      </c>
      <c r="AY146" s="319">
        <f t="shared" si="22"/>
        <v>0</v>
      </c>
      <c r="AZ146" s="319">
        <f t="shared" si="22"/>
        <v>0</v>
      </c>
      <c r="BA146" s="319">
        <f t="shared" si="22"/>
        <v>0</v>
      </c>
      <c r="BB146" s="319">
        <f t="shared" si="19"/>
        <v>0</v>
      </c>
      <c r="BC146" s="319">
        <f t="shared" si="19"/>
        <v>0</v>
      </c>
      <c r="BD146" s="319">
        <f t="shared" si="19"/>
        <v>0</v>
      </c>
      <c r="BE146" s="295">
        <f t="shared" si="26"/>
        <v>0</v>
      </c>
      <c r="BF146" s="319"/>
      <c r="BG146" s="319"/>
      <c r="BH146" s="319"/>
      <c r="BI146" s="319"/>
      <c r="BJ146" s="319"/>
      <c r="BK146" s="319"/>
      <c r="BL146" s="319"/>
      <c r="BM146" s="319"/>
      <c r="BN146" s="319"/>
      <c r="BO146" s="319"/>
      <c r="BP146" s="319"/>
      <c r="BQ146" s="319"/>
      <c r="BR146" s="319"/>
      <c r="BS146" s="319"/>
      <c r="BT146" s="319"/>
      <c r="BU146" s="319"/>
      <c r="BV146" s="319"/>
      <c r="BW146" s="319"/>
      <c r="BX146" s="319"/>
      <c r="BY146" s="319"/>
      <c r="BZ146" s="319"/>
      <c r="CA146" s="319"/>
      <c r="CB146" s="319"/>
      <c r="CC146" s="319"/>
      <c r="CD146" s="319"/>
      <c r="CE146" s="319"/>
    </row>
    <row r="147" spans="1:83" x14ac:dyDescent="0.3">
      <c r="A147" s="313" t="s">
        <v>545</v>
      </c>
      <c r="B147" s="304">
        <v>0</v>
      </c>
      <c r="C147" s="304">
        <v>0</v>
      </c>
      <c r="D147" s="304">
        <v>0</v>
      </c>
      <c r="E147" s="295">
        <v>348244.31</v>
      </c>
      <c r="F147" s="295">
        <v>348244.31</v>
      </c>
      <c r="G147" s="295">
        <v>348244.31</v>
      </c>
      <c r="H147" s="295">
        <v>348244.31</v>
      </c>
      <c r="I147" s="295">
        <v>348244.31</v>
      </c>
      <c r="J147" s="295">
        <v>348244.31</v>
      </c>
      <c r="K147" s="295">
        <v>348244.31</v>
      </c>
      <c r="L147" s="295">
        <v>348244.31</v>
      </c>
      <c r="M147" s="295">
        <v>348244.31</v>
      </c>
      <c r="N147" s="295">
        <v>348244.31</v>
      </c>
      <c r="O147" s="295">
        <v>348244.31</v>
      </c>
      <c r="P147" s="295">
        <v>348244.31</v>
      </c>
      <c r="Q147" s="295">
        <f t="shared" si="23"/>
        <v>4178931.72</v>
      </c>
      <c r="R147" s="295">
        <v>348244.31</v>
      </c>
      <c r="S147" s="295">
        <v>348244.31</v>
      </c>
      <c r="T147" s="295">
        <v>348244.31</v>
      </c>
      <c r="U147" s="295">
        <v>348244.31</v>
      </c>
      <c r="V147" s="295">
        <v>348244.31</v>
      </c>
      <c r="W147" s="295">
        <v>348244.31</v>
      </c>
      <c r="X147" s="295">
        <v>348244.31</v>
      </c>
      <c r="Y147" s="295">
        <v>348244.31</v>
      </c>
      <c r="Z147" s="295">
        <v>348244.31</v>
      </c>
      <c r="AA147" s="295">
        <v>348244.31</v>
      </c>
      <c r="AB147" s="295">
        <v>348244.31</v>
      </c>
      <c r="AC147" s="295">
        <v>348244.31</v>
      </c>
      <c r="AD147" s="295">
        <f t="shared" si="24"/>
        <v>4178931.72</v>
      </c>
      <c r="AE147" s="295"/>
      <c r="AF147" s="319">
        <v>0</v>
      </c>
      <c r="AG147" s="319">
        <v>0</v>
      </c>
      <c r="AH147" s="319">
        <v>0</v>
      </c>
      <c r="AI147" s="319">
        <v>0</v>
      </c>
      <c r="AJ147" s="319">
        <v>0</v>
      </c>
      <c r="AK147" s="319">
        <v>0</v>
      </c>
      <c r="AL147" s="319">
        <f t="shared" si="20"/>
        <v>0</v>
      </c>
      <c r="AM147" s="319">
        <f t="shared" si="20"/>
        <v>0</v>
      </c>
      <c r="AN147" s="319">
        <f t="shared" si="20"/>
        <v>0</v>
      </c>
      <c r="AO147" s="319">
        <f t="shared" si="20"/>
        <v>0</v>
      </c>
      <c r="AP147" s="319">
        <f t="shared" si="20"/>
        <v>0</v>
      </c>
      <c r="AQ147" s="319">
        <f t="shared" si="20"/>
        <v>0</v>
      </c>
      <c r="AR147" s="295">
        <f t="shared" si="25"/>
        <v>0</v>
      </c>
      <c r="AS147" s="319">
        <f t="shared" si="17"/>
        <v>0</v>
      </c>
      <c r="AT147" s="319">
        <f t="shared" si="17"/>
        <v>0</v>
      </c>
      <c r="AU147" s="319">
        <f t="shared" si="17"/>
        <v>0</v>
      </c>
      <c r="AV147" s="319">
        <f t="shared" si="17"/>
        <v>0</v>
      </c>
      <c r="AW147" s="319">
        <f t="shared" si="17"/>
        <v>0</v>
      </c>
      <c r="AX147" s="319">
        <f t="shared" si="17"/>
        <v>0</v>
      </c>
      <c r="AY147" s="319">
        <f t="shared" si="22"/>
        <v>0</v>
      </c>
      <c r="AZ147" s="319">
        <f t="shared" si="22"/>
        <v>0</v>
      </c>
      <c r="BA147" s="319">
        <f t="shared" si="22"/>
        <v>0</v>
      </c>
      <c r="BB147" s="319">
        <f t="shared" si="19"/>
        <v>0</v>
      </c>
      <c r="BC147" s="319">
        <f t="shared" si="19"/>
        <v>0</v>
      </c>
      <c r="BD147" s="319">
        <f t="shared" si="19"/>
        <v>0</v>
      </c>
      <c r="BE147" s="295">
        <f t="shared" si="26"/>
        <v>0</v>
      </c>
      <c r="BF147" s="319"/>
      <c r="BG147" s="319"/>
      <c r="BH147" s="319"/>
      <c r="BI147" s="319"/>
      <c r="BJ147" s="319"/>
      <c r="BK147" s="319"/>
      <c r="BL147" s="319"/>
      <c r="BM147" s="319"/>
      <c r="BN147" s="319"/>
      <c r="BO147" s="319"/>
      <c r="BP147" s="319"/>
      <c r="BQ147" s="319"/>
      <c r="BR147" s="319"/>
      <c r="BS147" s="319"/>
      <c r="BT147" s="319"/>
      <c r="BU147" s="319"/>
      <c r="BV147" s="319"/>
      <c r="BW147" s="319"/>
      <c r="BX147" s="319"/>
      <c r="BY147" s="319"/>
      <c r="BZ147" s="319"/>
      <c r="CA147" s="319"/>
      <c r="CB147" s="319"/>
      <c r="CC147" s="319"/>
      <c r="CD147" s="319"/>
      <c r="CE147" s="319"/>
    </row>
    <row r="148" spans="1:83" x14ac:dyDescent="0.3">
      <c r="A148" s="313" t="s">
        <v>546</v>
      </c>
      <c r="B148" s="304">
        <v>2.6200000000000001E-2</v>
      </c>
      <c r="C148" s="304">
        <v>3.0300000000000001E-2</v>
      </c>
      <c r="D148" s="347">
        <v>2.4500000000000001E-2</v>
      </c>
      <c r="E148" s="295">
        <v>46904840.93</v>
      </c>
      <c r="F148" s="295">
        <v>46905915.149999999</v>
      </c>
      <c r="G148" s="295">
        <v>46906770.189999998</v>
      </c>
      <c r="H148" s="295">
        <v>46907457.729999997</v>
      </c>
      <c r="I148" s="295">
        <v>47296618.369999997</v>
      </c>
      <c r="J148" s="295">
        <v>47685779.009999998</v>
      </c>
      <c r="K148" s="295">
        <v>47706028.229999997</v>
      </c>
      <c r="L148" s="295">
        <v>47796477.449999996</v>
      </c>
      <c r="M148" s="295">
        <v>47866677.449999996</v>
      </c>
      <c r="N148" s="295">
        <v>47866677.449999996</v>
      </c>
      <c r="O148" s="295">
        <v>47866677.449999996</v>
      </c>
      <c r="P148" s="295">
        <v>47866677.449999996</v>
      </c>
      <c r="Q148" s="295">
        <f t="shared" si="23"/>
        <v>569576596.86000001</v>
      </c>
      <c r="R148" s="295">
        <v>47866677.449999996</v>
      </c>
      <c r="S148" s="295">
        <v>47866677.449999996</v>
      </c>
      <c r="T148" s="295">
        <v>47964177.449999996</v>
      </c>
      <c r="U148" s="295">
        <v>48159177.449999996</v>
      </c>
      <c r="V148" s="295">
        <v>48256677.449999996</v>
      </c>
      <c r="W148" s="295">
        <v>48256677.449999996</v>
      </c>
      <c r="X148" s="295">
        <v>48256677.449999996</v>
      </c>
      <c r="Y148" s="295">
        <v>48256677.449999996</v>
      </c>
      <c r="Z148" s="295">
        <v>48256677.449999996</v>
      </c>
      <c r="AA148" s="295">
        <v>48256677.449999996</v>
      </c>
      <c r="AB148" s="295">
        <v>48256677.449999996</v>
      </c>
      <c r="AC148" s="295">
        <v>48256677.449999996</v>
      </c>
      <c r="AD148" s="295">
        <f t="shared" si="24"/>
        <v>577910129.39999998</v>
      </c>
      <c r="AE148" s="295"/>
      <c r="AF148" s="319">
        <v>102408.9</v>
      </c>
      <c r="AG148" s="319">
        <v>102411.25</v>
      </c>
      <c r="AH148" s="319">
        <v>102413.11</v>
      </c>
      <c r="AI148" s="319">
        <v>102414.62</v>
      </c>
      <c r="AJ148" s="319">
        <v>103264.28</v>
      </c>
      <c r="AK148" s="319">
        <v>104113.95</v>
      </c>
      <c r="AL148" s="319">
        <f t="shared" si="20"/>
        <v>104158.16</v>
      </c>
      <c r="AM148" s="319">
        <f t="shared" si="20"/>
        <v>104355.64</v>
      </c>
      <c r="AN148" s="319">
        <f t="shared" si="20"/>
        <v>104508.91</v>
      </c>
      <c r="AO148" s="319">
        <f t="shared" si="20"/>
        <v>104508.91</v>
      </c>
      <c r="AP148" s="319">
        <f t="shared" si="20"/>
        <v>104508.91</v>
      </c>
      <c r="AQ148" s="319">
        <f t="shared" si="20"/>
        <v>104508.91</v>
      </c>
      <c r="AR148" s="295">
        <f t="shared" si="25"/>
        <v>1243575.55</v>
      </c>
      <c r="AS148" s="319">
        <f t="shared" ref="AS148:BA189" si="27">ROUND(R148*$D148/12,2)</f>
        <v>97727.8</v>
      </c>
      <c r="AT148" s="319">
        <f t="shared" si="27"/>
        <v>97727.8</v>
      </c>
      <c r="AU148" s="319">
        <f t="shared" si="27"/>
        <v>97926.86</v>
      </c>
      <c r="AV148" s="319">
        <f t="shared" si="27"/>
        <v>98324.99</v>
      </c>
      <c r="AW148" s="319">
        <f t="shared" si="27"/>
        <v>98524.05</v>
      </c>
      <c r="AX148" s="319">
        <f t="shared" si="27"/>
        <v>98524.05</v>
      </c>
      <c r="AY148" s="319">
        <f t="shared" si="22"/>
        <v>98524.05</v>
      </c>
      <c r="AZ148" s="319">
        <f t="shared" si="22"/>
        <v>98524.05</v>
      </c>
      <c r="BA148" s="319">
        <f t="shared" si="22"/>
        <v>98524.05</v>
      </c>
      <c r="BB148" s="319">
        <f t="shared" si="19"/>
        <v>98524.05</v>
      </c>
      <c r="BC148" s="319">
        <f t="shared" si="19"/>
        <v>98524.05</v>
      </c>
      <c r="BD148" s="319">
        <f t="shared" si="19"/>
        <v>98524.05</v>
      </c>
      <c r="BE148" s="295">
        <f t="shared" si="26"/>
        <v>1179899.8500000003</v>
      </c>
      <c r="BF148" s="319"/>
      <c r="BG148" s="319"/>
      <c r="BH148" s="319"/>
      <c r="BI148" s="319"/>
      <c r="BJ148" s="319"/>
      <c r="BK148" s="319"/>
      <c r="BL148" s="319"/>
      <c r="BM148" s="319"/>
      <c r="BN148" s="319"/>
      <c r="BO148" s="319"/>
      <c r="BP148" s="319"/>
      <c r="BQ148" s="319"/>
      <c r="BR148" s="319"/>
      <c r="BS148" s="319"/>
      <c r="BT148" s="319"/>
      <c r="BU148" s="319"/>
      <c r="BV148" s="319"/>
      <c r="BW148" s="319"/>
      <c r="BX148" s="319"/>
      <c r="BY148" s="319"/>
      <c r="BZ148" s="319"/>
      <c r="CA148" s="319"/>
      <c r="CB148" s="319"/>
      <c r="CC148" s="319"/>
      <c r="CD148" s="319"/>
      <c r="CE148" s="319"/>
    </row>
    <row r="149" spans="1:83" x14ac:dyDescent="0.3">
      <c r="A149" s="313" t="s">
        <v>547</v>
      </c>
      <c r="B149" s="304">
        <v>2.8299999999999999E-2</v>
      </c>
      <c r="C149" s="304">
        <v>2.92E-2</v>
      </c>
      <c r="D149" s="347">
        <v>1.5900000000000001E-2</v>
      </c>
      <c r="E149" s="295">
        <v>1865718.2</v>
      </c>
      <c r="F149" s="295">
        <v>1865718.2</v>
      </c>
      <c r="G149" s="295">
        <v>1865718.2</v>
      </c>
      <c r="H149" s="295">
        <v>1865718.2</v>
      </c>
      <c r="I149" s="295">
        <v>1865718.2</v>
      </c>
      <c r="J149" s="295">
        <v>1865718.2</v>
      </c>
      <c r="K149" s="295">
        <v>1865718.2</v>
      </c>
      <c r="L149" s="295">
        <v>1865718.2</v>
      </c>
      <c r="M149" s="295">
        <v>1865718.2</v>
      </c>
      <c r="N149" s="295">
        <v>1865718.2</v>
      </c>
      <c r="O149" s="295">
        <v>1865718.2</v>
      </c>
      <c r="P149" s="295">
        <v>1865718.2</v>
      </c>
      <c r="Q149" s="295">
        <f t="shared" si="23"/>
        <v>22388618.399999995</v>
      </c>
      <c r="R149" s="295">
        <v>1865718.2</v>
      </c>
      <c r="S149" s="295">
        <v>1865718.2</v>
      </c>
      <c r="T149" s="295">
        <v>1865718.2</v>
      </c>
      <c r="U149" s="295">
        <v>1865718.2</v>
      </c>
      <c r="V149" s="295">
        <v>1865718.2</v>
      </c>
      <c r="W149" s="295">
        <v>1865718.2</v>
      </c>
      <c r="X149" s="295">
        <v>1865718.2</v>
      </c>
      <c r="Y149" s="295">
        <v>1865718.2</v>
      </c>
      <c r="Z149" s="295">
        <v>1865718.2</v>
      </c>
      <c r="AA149" s="295">
        <v>1865718.2</v>
      </c>
      <c r="AB149" s="295">
        <v>1865718.2</v>
      </c>
      <c r="AC149" s="295">
        <v>1865718.2</v>
      </c>
      <c r="AD149" s="295">
        <f t="shared" si="24"/>
        <v>22388618.399999995</v>
      </c>
      <c r="AE149" s="295"/>
      <c r="AF149" s="319">
        <v>4399.99</v>
      </c>
      <c r="AG149" s="319">
        <v>4399.99</v>
      </c>
      <c r="AH149" s="319">
        <v>4399.99</v>
      </c>
      <c r="AI149" s="319">
        <v>4399.99</v>
      </c>
      <c r="AJ149" s="319">
        <v>4399.99</v>
      </c>
      <c r="AK149" s="319">
        <v>4399.99</v>
      </c>
      <c r="AL149" s="319">
        <f t="shared" si="20"/>
        <v>4399.99</v>
      </c>
      <c r="AM149" s="319">
        <f t="shared" si="20"/>
        <v>4399.99</v>
      </c>
      <c r="AN149" s="319">
        <f t="shared" si="20"/>
        <v>4399.99</v>
      </c>
      <c r="AO149" s="319">
        <f t="shared" si="20"/>
        <v>4399.99</v>
      </c>
      <c r="AP149" s="319">
        <f t="shared" si="20"/>
        <v>4399.99</v>
      </c>
      <c r="AQ149" s="319">
        <f t="shared" si="20"/>
        <v>4399.99</v>
      </c>
      <c r="AR149" s="295">
        <f t="shared" si="25"/>
        <v>52799.879999999983</v>
      </c>
      <c r="AS149" s="319">
        <f t="shared" si="27"/>
        <v>2472.08</v>
      </c>
      <c r="AT149" s="319">
        <f t="shared" si="27"/>
        <v>2472.08</v>
      </c>
      <c r="AU149" s="319">
        <f t="shared" si="27"/>
        <v>2472.08</v>
      </c>
      <c r="AV149" s="319">
        <f t="shared" si="27"/>
        <v>2472.08</v>
      </c>
      <c r="AW149" s="319">
        <f t="shared" si="27"/>
        <v>2472.08</v>
      </c>
      <c r="AX149" s="319">
        <f t="shared" si="27"/>
        <v>2472.08</v>
      </c>
      <c r="AY149" s="319">
        <f t="shared" si="22"/>
        <v>2472.08</v>
      </c>
      <c r="AZ149" s="319">
        <f t="shared" si="22"/>
        <v>2472.08</v>
      </c>
      <c r="BA149" s="319">
        <f t="shared" si="22"/>
        <v>2472.08</v>
      </c>
      <c r="BB149" s="319">
        <f t="shared" si="19"/>
        <v>2472.08</v>
      </c>
      <c r="BC149" s="319">
        <f t="shared" si="19"/>
        <v>2472.08</v>
      </c>
      <c r="BD149" s="319">
        <f t="shared" si="19"/>
        <v>2472.08</v>
      </c>
      <c r="BE149" s="295">
        <f t="shared" si="26"/>
        <v>29664.960000000006</v>
      </c>
      <c r="BF149" s="319"/>
      <c r="BG149" s="319"/>
      <c r="BH149" s="319"/>
      <c r="BI149" s="319"/>
      <c r="BJ149" s="319"/>
      <c r="BK149" s="319"/>
      <c r="BL149" s="319"/>
      <c r="BM149" s="319"/>
      <c r="BN149" s="319"/>
      <c r="BO149" s="319"/>
      <c r="BP149" s="319"/>
      <c r="BQ149" s="319"/>
      <c r="BR149" s="319"/>
      <c r="BS149" s="319"/>
      <c r="BT149" s="319"/>
      <c r="BU149" s="319"/>
      <c r="BV149" s="319"/>
      <c r="BW149" s="319"/>
      <c r="BX149" s="319"/>
      <c r="BY149" s="319"/>
      <c r="BZ149" s="319"/>
      <c r="CA149" s="319"/>
      <c r="CB149" s="319"/>
      <c r="CC149" s="319"/>
      <c r="CD149" s="319"/>
      <c r="CE149" s="319"/>
    </row>
    <row r="150" spans="1:83" x14ac:dyDescent="0.3">
      <c r="A150" s="313" t="s">
        <v>548</v>
      </c>
      <c r="B150" s="304">
        <v>3.78E-2</v>
      </c>
      <c r="C150" s="304">
        <v>4.3200000000000002E-2</v>
      </c>
      <c r="D150" s="347">
        <v>1.55E-2</v>
      </c>
      <c r="E150" s="295">
        <v>1919015.13</v>
      </c>
      <c r="F150" s="295">
        <v>1919015.13</v>
      </c>
      <c r="G150" s="295">
        <v>1919015.13</v>
      </c>
      <c r="H150" s="295">
        <v>1919015.13</v>
      </c>
      <c r="I150" s="295">
        <v>1919015.13</v>
      </c>
      <c r="J150" s="295">
        <v>1919015.13</v>
      </c>
      <c r="K150" s="295">
        <v>1919015.13</v>
      </c>
      <c r="L150" s="295">
        <v>1919015.13</v>
      </c>
      <c r="M150" s="295">
        <v>1919015.13</v>
      </c>
      <c r="N150" s="295">
        <v>1919015.13</v>
      </c>
      <c r="O150" s="295">
        <v>1919015.13</v>
      </c>
      <c r="P150" s="295">
        <v>1919015.13</v>
      </c>
      <c r="Q150" s="295">
        <f t="shared" si="23"/>
        <v>23028181.559999991</v>
      </c>
      <c r="R150" s="295">
        <v>1919015.13</v>
      </c>
      <c r="S150" s="295">
        <v>1919015.13</v>
      </c>
      <c r="T150" s="295">
        <v>1919015.13</v>
      </c>
      <c r="U150" s="295">
        <v>1919015.13</v>
      </c>
      <c r="V150" s="295">
        <v>1919015.13</v>
      </c>
      <c r="W150" s="295">
        <v>1919015.13</v>
      </c>
      <c r="X150" s="295">
        <v>1919015.13</v>
      </c>
      <c r="Y150" s="295">
        <v>1919015.13</v>
      </c>
      <c r="Z150" s="295">
        <v>1919015.13</v>
      </c>
      <c r="AA150" s="295">
        <v>1919015.13</v>
      </c>
      <c r="AB150" s="295">
        <v>1919015.13</v>
      </c>
      <c r="AC150" s="295">
        <v>1919015.13</v>
      </c>
      <c r="AD150" s="295">
        <f t="shared" si="24"/>
        <v>23028181.559999991</v>
      </c>
      <c r="AE150" s="295"/>
      <c r="AF150" s="319">
        <v>6044.9</v>
      </c>
      <c r="AG150" s="319">
        <v>6044.9</v>
      </c>
      <c r="AH150" s="319">
        <v>6044.9</v>
      </c>
      <c r="AI150" s="319">
        <v>6044.9</v>
      </c>
      <c r="AJ150" s="319">
        <v>6044.9</v>
      </c>
      <c r="AK150" s="319">
        <v>6044.9</v>
      </c>
      <c r="AL150" s="319">
        <f t="shared" si="20"/>
        <v>6044.9</v>
      </c>
      <c r="AM150" s="319">
        <f t="shared" si="20"/>
        <v>6044.9</v>
      </c>
      <c r="AN150" s="319">
        <f t="shared" si="20"/>
        <v>6044.9</v>
      </c>
      <c r="AO150" s="319">
        <f t="shared" si="20"/>
        <v>6044.9</v>
      </c>
      <c r="AP150" s="319">
        <f t="shared" si="20"/>
        <v>6044.9</v>
      </c>
      <c r="AQ150" s="319">
        <f t="shared" si="20"/>
        <v>6044.9</v>
      </c>
      <c r="AR150" s="295">
        <f t="shared" si="25"/>
        <v>72538.8</v>
      </c>
      <c r="AS150" s="319">
        <f t="shared" si="27"/>
        <v>2478.73</v>
      </c>
      <c r="AT150" s="319">
        <f t="shared" si="27"/>
        <v>2478.73</v>
      </c>
      <c r="AU150" s="319">
        <f t="shared" si="27"/>
        <v>2478.73</v>
      </c>
      <c r="AV150" s="319">
        <f t="shared" si="27"/>
        <v>2478.73</v>
      </c>
      <c r="AW150" s="319">
        <f t="shared" si="27"/>
        <v>2478.73</v>
      </c>
      <c r="AX150" s="319">
        <f t="shared" si="27"/>
        <v>2478.73</v>
      </c>
      <c r="AY150" s="319">
        <f t="shared" si="22"/>
        <v>2478.73</v>
      </c>
      <c r="AZ150" s="319">
        <f t="shared" si="22"/>
        <v>2478.73</v>
      </c>
      <c r="BA150" s="319">
        <f t="shared" si="22"/>
        <v>2478.73</v>
      </c>
      <c r="BB150" s="319">
        <f t="shared" si="19"/>
        <v>2478.73</v>
      </c>
      <c r="BC150" s="319">
        <f t="shared" si="19"/>
        <v>2478.73</v>
      </c>
      <c r="BD150" s="319">
        <f t="shared" si="19"/>
        <v>2478.73</v>
      </c>
      <c r="BE150" s="295">
        <f t="shared" si="26"/>
        <v>29744.76</v>
      </c>
      <c r="BF150" s="319"/>
      <c r="BG150" s="319"/>
      <c r="BH150" s="319"/>
      <c r="BI150" s="319"/>
      <c r="BJ150" s="319"/>
      <c r="BK150" s="319"/>
      <c r="BL150" s="319"/>
      <c r="BM150" s="319"/>
      <c r="BN150" s="319"/>
      <c r="BO150" s="319"/>
      <c r="BP150" s="319"/>
      <c r="BQ150" s="319"/>
      <c r="BR150" s="319"/>
      <c r="BS150" s="319"/>
      <c r="BT150" s="319"/>
      <c r="BU150" s="319"/>
      <c r="BV150" s="319"/>
      <c r="BW150" s="319"/>
      <c r="BX150" s="319"/>
      <c r="BY150" s="319"/>
      <c r="BZ150" s="319"/>
      <c r="CA150" s="319"/>
      <c r="CB150" s="319"/>
      <c r="CC150" s="319"/>
      <c r="CD150" s="319"/>
      <c r="CE150" s="319"/>
    </row>
    <row r="151" spans="1:83" x14ac:dyDescent="0.3">
      <c r="A151" s="313" t="s">
        <v>549</v>
      </c>
      <c r="B151" s="304">
        <v>3.7100000000000001E-2</v>
      </c>
      <c r="C151" s="304">
        <v>3.9399999999999998E-2</v>
      </c>
      <c r="D151" s="347">
        <v>1.7899999999999999E-2</v>
      </c>
      <c r="E151" s="295">
        <v>1131572.3700000001</v>
      </c>
      <c r="F151" s="295">
        <v>1133190.71</v>
      </c>
      <c r="G151" s="295">
        <v>1049739.8400000001</v>
      </c>
      <c r="H151" s="295">
        <v>966288.97</v>
      </c>
      <c r="I151" s="295">
        <v>966305.99</v>
      </c>
      <c r="J151" s="295">
        <v>966323.01</v>
      </c>
      <c r="K151" s="295">
        <v>966323.01</v>
      </c>
      <c r="L151" s="295">
        <v>966323.01</v>
      </c>
      <c r="M151" s="295">
        <v>966323.01</v>
      </c>
      <c r="N151" s="295">
        <v>966323.01</v>
      </c>
      <c r="O151" s="295">
        <v>966323.01</v>
      </c>
      <c r="P151" s="295">
        <v>966323.01</v>
      </c>
      <c r="Q151" s="295">
        <f t="shared" si="23"/>
        <v>12011358.949999999</v>
      </c>
      <c r="R151" s="295">
        <v>966323.01</v>
      </c>
      <c r="S151" s="295">
        <v>966323.01</v>
      </c>
      <c r="T151" s="295">
        <v>966323.01</v>
      </c>
      <c r="U151" s="295">
        <v>966323.01</v>
      </c>
      <c r="V151" s="295">
        <v>966323.01</v>
      </c>
      <c r="W151" s="295">
        <v>966323.01</v>
      </c>
      <c r="X151" s="295">
        <v>966323.01</v>
      </c>
      <c r="Y151" s="295">
        <v>966323.01</v>
      </c>
      <c r="Z151" s="295">
        <v>966323.01</v>
      </c>
      <c r="AA151" s="295">
        <v>966323.01</v>
      </c>
      <c r="AB151" s="295">
        <v>966323.01</v>
      </c>
      <c r="AC151" s="295">
        <v>966323.01</v>
      </c>
      <c r="AD151" s="295">
        <f t="shared" si="24"/>
        <v>11595876.119999999</v>
      </c>
      <c r="AE151" s="295"/>
      <c r="AF151" s="319">
        <v>3498.4500000000003</v>
      </c>
      <c r="AG151" s="319">
        <v>3503.45</v>
      </c>
      <c r="AH151" s="319">
        <v>3245.44</v>
      </c>
      <c r="AI151" s="319">
        <v>2987.45</v>
      </c>
      <c r="AJ151" s="319">
        <v>2987.5</v>
      </c>
      <c r="AK151" s="319">
        <v>2987.5499999999997</v>
      </c>
      <c r="AL151" s="319">
        <f t="shared" si="20"/>
        <v>2987.55</v>
      </c>
      <c r="AM151" s="319">
        <f t="shared" si="20"/>
        <v>2987.55</v>
      </c>
      <c r="AN151" s="319">
        <f t="shared" si="20"/>
        <v>2987.55</v>
      </c>
      <c r="AO151" s="319">
        <f t="shared" si="20"/>
        <v>2987.55</v>
      </c>
      <c r="AP151" s="319">
        <f t="shared" si="20"/>
        <v>2987.55</v>
      </c>
      <c r="AQ151" s="319">
        <f t="shared" si="20"/>
        <v>2987.55</v>
      </c>
      <c r="AR151" s="295">
        <f t="shared" si="25"/>
        <v>37135.14</v>
      </c>
      <c r="AS151" s="319">
        <f t="shared" si="27"/>
        <v>1441.43</v>
      </c>
      <c r="AT151" s="319">
        <f t="shared" si="27"/>
        <v>1441.43</v>
      </c>
      <c r="AU151" s="319">
        <f t="shared" si="27"/>
        <v>1441.43</v>
      </c>
      <c r="AV151" s="319">
        <f t="shared" si="27"/>
        <v>1441.43</v>
      </c>
      <c r="AW151" s="319">
        <f t="shared" si="27"/>
        <v>1441.43</v>
      </c>
      <c r="AX151" s="319">
        <f t="shared" si="27"/>
        <v>1441.43</v>
      </c>
      <c r="AY151" s="319">
        <f t="shared" si="22"/>
        <v>1441.43</v>
      </c>
      <c r="AZ151" s="319">
        <f t="shared" si="22"/>
        <v>1441.43</v>
      </c>
      <c r="BA151" s="319">
        <f t="shared" si="22"/>
        <v>1441.43</v>
      </c>
      <c r="BB151" s="319">
        <f t="shared" si="19"/>
        <v>1441.43</v>
      </c>
      <c r="BC151" s="319">
        <f t="shared" si="19"/>
        <v>1441.43</v>
      </c>
      <c r="BD151" s="319">
        <f t="shared" si="19"/>
        <v>1441.43</v>
      </c>
      <c r="BE151" s="295">
        <f t="shared" si="26"/>
        <v>17297.16</v>
      </c>
      <c r="BF151" s="319"/>
      <c r="BG151" s="319"/>
      <c r="BH151" s="319"/>
      <c r="BI151" s="319"/>
      <c r="BJ151" s="319"/>
      <c r="BK151" s="319"/>
      <c r="BL151" s="319"/>
      <c r="BM151" s="319"/>
      <c r="BN151" s="319"/>
      <c r="BO151" s="319"/>
      <c r="BP151" s="319"/>
      <c r="BQ151" s="319"/>
      <c r="BR151" s="319"/>
      <c r="BS151" s="319"/>
      <c r="BT151" s="319"/>
      <c r="BU151" s="319"/>
      <c r="BV151" s="319"/>
      <c r="BW151" s="319"/>
      <c r="BX151" s="319"/>
      <c r="BY151" s="319"/>
      <c r="BZ151" s="319"/>
      <c r="CA151" s="319"/>
      <c r="CB151" s="319"/>
      <c r="CC151" s="319"/>
      <c r="CD151" s="319"/>
      <c r="CE151" s="319"/>
    </row>
    <row r="152" spans="1:83" x14ac:dyDescent="0.3">
      <c r="A152" s="313" t="s">
        <v>550</v>
      </c>
      <c r="B152" s="304">
        <v>4.07E-2</v>
      </c>
      <c r="C152" s="304">
        <v>4.3399999999999994E-2</v>
      </c>
      <c r="D152" s="347">
        <v>1.84E-2</v>
      </c>
      <c r="E152" s="295">
        <v>192814.02</v>
      </c>
      <c r="F152" s="295">
        <v>192814.02</v>
      </c>
      <c r="G152" s="295">
        <v>192814.02</v>
      </c>
      <c r="H152" s="295">
        <v>192814.02</v>
      </c>
      <c r="I152" s="295">
        <v>192814.02</v>
      </c>
      <c r="J152" s="295">
        <v>192814.02</v>
      </c>
      <c r="K152" s="295">
        <v>192814.02</v>
      </c>
      <c r="L152" s="295">
        <v>192814.02</v>
      </c>
      <c r="M152" s="295">
        <v>192814.02</v>
      </c>
      <c r="N152" s="295">
        <v>192814.02</v>
      </c>
      <c r="O152" s="295">
        <v>192814.02</v>
      </c>
      <c r="P152" s="295">
        <v>192814.02</v>
      </c>
      <c r="Q152" s="295">
        <f t="shared" si="23"/>
        <v>2313768.2399999998</v>
      </c>
      <c r="R152" s="295">
        <v>192814.02</v>
      </c>
      <c r="S152" s="295">
        <v>192814.02</v>
      </c>
      <c r="T152" s="295">
        <v>192814.02</v>
      </c>
      <c r="U152" s="295">
        <v>192814.02</v>
      </c>
      <c r="V152" s="295">
        <v>192814.02</v>
      </c>
      <c r="W152" s="295">
        <v>192814.02</v>
      </c>
      <c r="X152" s="295">
        <v>192814.02</v>
      </c>
      <c r="Y152" s="295">
        <v>192814.02</v>
      </c>
      <c r="Z152" s="295">
        <v>192814.02</v>
      </c>
      <c r="AA152" s="295">
        <v>192814.02</v>
      </c>
      <c r="AB152" s="295">
        <v>192814.02</v>
      </c>
      <c r="AC152" s="295">
        <v>192814.02</v>
      </c>
      <c r="AD152" s="295">
        <f t="shared" si="24"/>
        <v>2313768.2399999998</v>
      </c>
      <c r="AE152" s="295"/>
      <c r="AF152" s="319">
        <v>653.96</v>
      </c>
      <c r="AG152" s="319">
        <v>653.96</v>
      </c>
      <c r="AH152" s="319">
        <v>653.96</v>
      </c>
      <c r="AI152" s="319">
        <v>653.96</v>
      </c>
      <c r="AJ152" s="319">
        <v>653.96</v>
      </c>
      <c r="AK152" s="319">
        <v>653.96</v>
      </c>
      <c r="AL152" s="319">
        <f t="shared" si="20"/>
        <v>653.96</v>
      </c>
      <c r="AM152" s="319">
        <f t="shared" si="20"/>
        <v>653.96</v>
      </c>
      <c r="AN152" s="319">
        <f t="shared" si="20"/>
        <v>653.96</v>
      </c>
      <c r="AO152" s="319">
        <f t="shared" si="20"/>
        <v>653.96</v>
      </c>
      <c r="AP152" s="319">
        <f t="shared" si="20"/>
        <v>653.96</v>
      </c>
      <c r="AQ152" s="319">
        <f t="shared" si="20"/>
        <v>653.96</v>
      </c>
      <c r="AR152" s="295">
        <f t="shared" si="25"/>
        <v>7847.52</v>
      </c>
      <c r="AS152" s="319">
        <f t="shared" si="27"/>
        <v>295.64999999999998</v>
      </c>
      <c r="AT152" s="319">
        <f t="shared" si="27"/>
        <v>295.64999999999998</v>
      </c>
      <c r="AU152" s="319">
        <f t="shared" si="27"/>
        <v>295.64999999999998</v>
      </c>
      <c r="AV152" s="319">
        <f t="shared" si="27"/>
        <v>295.64999999999998</v>
      </c>
      <c r="AW152" s="319">
        <f t="shared" si="27"/>
        <v>295.64999999999998</v>
      </c>
      <c r="AX152" s="319">
        <f t="shared" si="27"/>
        <v>295.64999999999998</v>
      </c>
      <c r="AY152" s="319">
        <f t="shared" si="22"/>
        <v>295.64999999999998</v>
      </c>
      <c r="AZ152" s="319">
        <f t="shared" si="22"/>
        <v>295.64999999999998</v>
      </c>
      <c r="BA152" s="319">
        <f t="shared" si="22"/>
        <v>295.64999999999998</v>
      </c>
      <c r="BB152" s="319">
        <f t="shared" si="19"/>
        <v>295.64999999999998</v>
      </c>
      <c r="BC152" s="319">
        <f t="shared" si="19"/>
        <v>295.64999999999998</v>
      </c>
      <c r="BD152" s="319">
        <f t="shared" si="19"/>
        <v>295.64999999999998</v>
      </c>
      <c r="BE152" s="295">
        <f t="shared" si="26"/>
        <v>3547.8000000000006</v>
      </c>
      <c r="BF152" s="319"/>
      <c r="BG152" s="319"/>
      <c r="BH152" s="319"/>
      <c r="BI152" s="319"/>
      <c r="BJ152" s="319"/>
      <c r="BK152" s="319"/>
      <c r="BL152" s="319"/>
      <c r="BM152" s="319"/>
      <c r="BN152" s="319"/>
      <c r="BO152" s="319"/>
      <c r="BP152" s="319"/>
      <c r="BQ152" s="319"/>
      <c r="BR152" s="319"/>
      <c r="BS152" s="319"/>
      <c r="BT152" s="319"/>
      <c r="BU152" s="319"/>
      <c r="BV152" s="319"/>
      <c r="BW152" s="319"/>
      <c r="BX152" s="319"/>
      <c r="BY152" s="319"/>
      <c r="BZ152" s="319"/>
      <c r="CA152" s="319"/>
      <c r="CB152" s="319"/>
      <c r="CC152" s="319"/>
      <c r="CD152" s="319"/>
      <c r="CE152" s="319"/>
    </row>
    <row r="153" spans="1:83" x14ac:dyDescent="0.3">
      <c r="A153" s="313" t="s">
        <v>551</v>
      </c>
      <c r="B153" s="304">
        <v>3.9199999999999999E-2</v>
      </c>
      <c r="C153" s="304">
        <v>4.3300000000000005E-2</v>
      </c>
      <c r="D153" s="347">
        <v>1.83E-2</v>
      </c>
      <c r="E153" s="295">
        <v>567512.06999999995</v>
      </c>
      <c r="F153" s="295">
        <v>567512.06999999995</v>
      </c>
      <c r="G153" s="295">
        <v>567512.06999999995</v>
      </c>
      <c r="H153" s="295">
        <v>561752.42000000004</v>
      </c>
      <c r="I153" s="295">
        <v>555992.76</v>
      </c>
      <c r="J153" s="295">
        <v>555992.76</v>
      </c>
      <c r="K153" s="295">
        <v>555992.76</v>
      </c>
      <c r="L153" s="295">
        <v>555992.76</v>
      </c>
      <c r="M153" s="295">
        <v>555992.76</v>
      </c>
      <c r="N153" s="295">
        <v>555992.76</v>
      </c>
      <c r="O153" s="295">
        <v>555992.76</v>
      </c>
      <c r="P153" s="295">
        <v>555992.76</v>
      </c>
      <c r="Q153" s="295">
        <f t="shared" si="23"/>
        <v>6712230.7099999981</v>
      </c>
      <c r="R153" s="295">
        <v>555992.76</v>
      </c>
      <c r="S153" s="295">
        <v>555992.76</v>
      </c>
      <c r="T153" s="295">
        <v>555992.76</v>
      </c>
      <c r="U153" s="295">
        <v>555992.76</v>
      </c>
      <c r="V153" s="295">
        <v>555992.76</v>
      </c>
      <c r="W153" s="295">
        <v>555992.76</v>
      </c>
      <c r="X153" s="295">
        <v>555992.76</v>
      </c>
      <c r="Y153" s="295">
        <v>555992.76</v>
      </c>
      <c r="Z153" s="295">
        <v>555992.76</v>
      </c>
      <c r="AA153" s="295">
        <v>555992.76</v>
      </c>
      <c r="AB153" s="295">
        <v>555992.76</v>
      </c>
      <c r="AC153" s="295">
        <v>555992.76</v>
      </c>
      <c r="AD153" s="295">
        <f t="shared" si="24"/>
        <v>6671913.1199999982</v>
      </c>
      <c r="AE153" s="295"/>
      <c r="AF153" s="319">
        <v>1853.87</v>
      </c>
      <c r="AG153" s="319">
        <v>1853.87</v>
      </c>
      <c r="AH153" s="319">
        <v>1853.87</v>
      </c>
      <c r="AI153" s="319">
        <v>1835.06</v>
      </c>
      <c r="AJ153" s="319">
        <v>1816.25</v>
      </c>
      <c r="AK153" s="319">
        <v>1816.25</v>
      </c>
      <c r="AL153" s="319">
        <f t="shared" si="20"/>
        <v>1816.24</v>
      </c>
      <c r="AM153" s="319">
        <f t="shared" si="20"/>
        <v>1816.24</v>
      </c>
      <c r="AN153" s="319">
        <f t="shared" si="20"/>
        <v>1816.24</v>
      </c>
      <c r="AO153" s="319">
        <f t="shared" si="20"/>
        <v>1816.24</v>
      </c>
      <c r="AP153" s="319">
        <f t="shared" si="20"/>
        <v>1816.24</v>
      </c>
      <c r="AQ153" s="319">
        <f t="shared" si="20"/>
        <v>1816.24</v>
      </c>
      <c r="AR153" s="295">
        <f t="shared" si="25"/>
        <v>21926.610000000004</v>
      </c>
      <c r="AS153" s="319">
        <f t="shared" si="27"/>
        <v>847.89</v>
      </c>
      <c r="AT153" s="319">
        <f t="shared" si="27"/>
        <v>847.89</v>
      </c>
      <c r="AU153" s="319">
        <f t="shared" si="27"/>
        <v>847.89</v>
      </c>
      <c r="AV153" s="319">
        <f t="shared" si="27"/>
        <v>847.89</v>
      </c>
      <c r="AW153" s="319">
        <f t="shared" si="27"/>
        <v>847.89</v>
      </c>
      <c r="AX153" s="319">
        <f t="shared" si="27"/>
        <v>847.89</v>
      </c>
      <c r="AY153" s="319">
        <f t="shared" si="22"/>
        <v>847.89</v>
      </c>
      <c r="AZ153" s="319">
        <f t="shared" si="22"/>
        <v>847.89</v>
      </c>
      <c r="BA153" s="319">
        <f t="shared" si="22"/>
        <v>847.89</v>
      </c>
      <c r="BB153" s="319">
        <f t="shared" si="19"/>
        <v>847.89</v>
      </c>
      <c r="BC153" s="319">
        <f t="shared" si="19"/>
        <v>847.89</v>
      </c>
      <c r="BD153" s="319">
        <f t="shared" si="19"/>
        <v>847.89</v>
      </c>
      <c r="BE153" s="295">
        <f t="shared" si="26"/>
        <v>10174.68</v>
      </c>
      <c r="BF153" s="319"/>
      <c r="BG153" s="319"/>
      <c r="BH153" s="319"/>
      <c r="BI153" s="319"/>
      <c r="BJ153" s="319"/>
      <c r="BK153" s="319"/>
      <c r="BL153" s="319"/>
      <c r="BM153" s="319"/>
      <c r="BN153" s="319"/>
      <c r="BO153" s="319"/>
      <c r="BP153" s="319"/>
      <c r="BQ153" s="319"/>
      <c r="BR153" s="319"/>
      <c r="BS153" s="319"/>
      <c r="BT153" s="319"/>
      <c r="BU153" s="319"/>
      <c r="BV153" s="319"/>
      <c r="BW153" s="319"/>
      <c r="BX153" s="319"/>
      <c r="BY153" s="319"/>
      <c r="BZ153" s="319"/>
      <c r="CA153" s="319"/>
      <c r="CB153" s="319"/>
      <c r="CC153" s="319"/>
      <c r="CD153" s="319"/>
      <c r="CE153" s="319"/>
    </row>
    <row r="154" spans="1:83" x14ac:dyDescent="0.3">
      <c r="A154" s="313" t="s">
        <v>552</v>
      </c>
      <c r="B154" s="304">
        <v>3.56E-2</v>
      </c>
      <c r="C154" s="304">
        <v>3.9699999999999999E-2</v>
      </c>
      <c r="D154" s="347">
        <v>1.2999999999999999E-2</v>
      </c>
      <c r="E154" s="295">
        <v>2012654.95</v>
      </c>
      <c r="F154" s="295">
        <v>2012654.95</v>
      </c>
      <c r="G154" s="295">
        <v>2012654.95</v>
      </c>
      <c r="H154" s="295">
        <v>2012654.95</v>
      </c>
      <c r="I154" s="295">
        <v>2012654.95</v>
      </c>
      <c r="J154" s="295">
        <v>2012654.95</v>
      </c>
      <c r="K154" s="295">
        <v>2012654.95</v>
      </c>
      <c r="L154" s="295">
        <v>2012654.95</v>
      </c>
      <c r="M154" s="295">
        <v>2012654.95</v>
      </c>
      <c r="N154" s="295">
        <v>2012654.95</v>
      </c>
      <c r="O154" s="295">
        <v>2012654.95</v>
      </c>
      <c r="P154" s="295">
        <v>2012654.95</v>
      </c>
      <c r="Q154" s="295">
        <f t="shared" si="23"/>
        <v>24151859.399999995</v>
      </c>
      <c r="R154" s="295">
        <v>2012654.95</v>
      </c>
      <c r="S154" s="295">
        <v>2012654.95</v>
      </c>
      <c r="T154" s="295">
        <v>2012654.95</v>
      </c>
      <c r="U154" s="295">
        <v>2012654.95</v>
      </c>
      <c r="V154" s="295">
        <v>2012654.95</v>
      </c>
      <c r="W154" s="295">
        <v>2012654.95</v>
      </c>
      <c r="X154" s="295">
        <v>2012654.95</v>
      </c>
      <c r="Y154" s="295">
        <v>2012654.95</v>
      </c>
      <c r="Z154" s="295">
        <v>2012654.95</v>
      </c>
      <c r="AA154" s="295">
        <v>2012654.95</v>
      </c>
      <c r="AB154" s="295">
        <v>2012654.95</v>
      </c>
      <c r="AC154" s="295">
        <v>2012654.95</v>
      </c>
      <c r="AD154" s="295">
        <f t="shared" si="24"/>
        <v>24151859.399999995</v>
      </c>
      <c r="AE154" s="295"/>
      <c r="AF154" s="319">
        <v>5970.87</v>
      </c>
      <c r="AG154" s="319">
        <v>5970.87</v>
      </c>
      <c r="AH154" s="319">
        <v>5970.87</v>
      </c>
      <c r="AI154" s="319">
        <v>5970.87</v>
      </c>
      <c r="AJ154" s="319">
        <v>5970.87</v>
      </c>
      <c r="AK154" s="319">
        <v>5970.87</v>
      </c>
      <c r="AL154" s="319">
        <f t="shared" si="20"/>
        <v>5970.88</v>
      </c>
      <c r="AM154" s="319">
        <f t="shared" si="20"/>
        <v>5970.88</v>
      </c>
      <c r="AN154" s="319">
        <f t="shared" si="20"/>
        <v>5970.88</v>
      </c>
      <c r="AO154" s="319">
        <f t="shared" ref="AO154:AQ217" si="28">ROUND(N154*$B154/12,2)</f>
        <v>5970.88</v>
      </c>
      <c r="AP154" s="319">
        <f t="shared" si="28"/>
        <v>5970.88</v>
      </c>
      <c r="AQ154" s="319">
        <f t="shared" si="28"/>
        <v>5970.88</v>
      </c>
      <c r="AR154" s="295">
        <f t="shared" si="25"/>
        <v>71650.5</v>
      </c>
      <c r="AS154" s="319">
        <f t="shared" si="27"/>
        <v>2180.38</v>
      </c>
      <c r="AT154" s="319">
        <f t="shared" si="27"/>
        <v>2180.38</v>
      </c>
      <c r="AU154" s="319">
        <f t="shared" si="27"/>
        <v>2180.38</v>
      </c>
      <c r="AV154" s="319">
        <f t="shared" si="27"/>
        <v>2180.38</v>
      </c>
      <c r="AW154" s="319">
        <f t="shared" si="27"/>
        <v>2180.38</v>
      </c>
      <c r="AX154" s="319">
        <f t="shared" si="27"/>
        <v>2180.38</v>
      </c>
      <c r="AY154" s="319">
        <f t="shared" si="22"/>
        <v>2180.38</v>
      </c>
      <c r="AZ154" s="319">
        <f t="shared" si="22"/>
        <v>2180.38</v>
      </c>
      <c r="BA154" s="319">
        <f t="shared" si="22"/>
        <v>2180.38</v>
      </c>
      <c r="BB154" s="319">
        <f t="shared" si="19"/>
        <v>2180.38</v>
      </c>
      <c r="BC154" s="319">
        <f t="shared" si="19"/>
        <v>2180.38</v>
      </c>
      <c r="BD154" s="319">
        <f t="shared" si="19"/>
        <v>2180.38</v>
      </c>
      <c r="BE154" s="295">
        <f t="shared" si="26"/>
        <v>26164.560000000009</v>
      </c>
      <c r="BF154" s="319"/>
      <c r="BG154" s="319"/>
      <c r="BH154" s="319"/>
      <c r="BI154" s="319"/>
      <c r="BJ154" s="319"/>
      <c r="BK154" s="319"/>
      <c r="BL154" s="319"/>
      <c r="BM154" s="319"/>
      <c r="BN154" s="319"/>
      <c r="BO154" s="319"/>
      <c r="BP154" s="319"/>
      <c r="BQ154" s="319"/>
      <c r="BR154" s="319"/>
      <c r="BS154" s="319"/>
      <c r="BT154" s="319"/>
      <c r="BU154" s="319"/>
      <c r="BV154" s="319"/>
      <c r="BW154" s="319"/>
      <c r="BX154" s="319"/>
      <c r="BY154" s="319"/>
      <c r="BZ154" s="319"/>
      <c r="CA154" s="319"/>
      <c r="CB154" s="319"/>
      <c r="CC154" s="319"/>
      <c r="CD154" s="319"/>
      <c r="CE154" s="319"/>
    </row>
    <row r="155" spans="1:83" x14ac:dyDescent="0.3">
      <c r="A155" s="313" t="s">
        <v>553</v>
      </c>
      <c r="B155" s="304">
        <v>2.64E-2</v>
      </c>
      <c r="C155" s="304">
        <v>2.7599999999999996E-2</v>
      </c>
      <c r="D155" s="347">
        <v>1.5599999999999999E-2</v>
      </c>
      <c r="E155" s="295">
        <v>4660156.04</v>
      </c>
      <c r="F155" s="295">
        <v>4660156.04</v>
      </c>
      <c r="G155" s="295">
        <v>4660156.04</v>
      </c>
      <c r="H155" s="295">
        <v>4660156.04</v>
      </c>
      <c r="I155" s="295">
        <v>4660156.04</v>
      </c>
      <c r="J155" s="295">
        <v>4660156.04</v>
      </c>
      <c r="K155" s="295">
        <v>4660156.04</v>
      </c>
      <c r="L155" s="295">
        <v>4660156.04</v>
      </c>
      <c r="M155" s="295">
        <v>4660156.04</v>
      </c>
      <c r="N155" s="295">
        <v>4660156.04</v>
      </c>
      <c r="O155" s="295">
        <v>4660156.04</v>
      </c>
      <c r="P155" s="295">
        <v>4660156.04</v>
      </c>
      <c r="Q155" s="295">
        <f t="shared" si="23"/>
        <v>55921872.479999997</v>
      </c>
      <c r="R155" s="295">
        <v>4660156.04</v>
      </c>
      <c r="S155" s="295">
        <v>4660156.04</v>
      </c>
      <c r="T155" s="295">
        <v>4660156.04</v>
      </c>
      <c r="U155" s="295">
        <v>4660156.04</v>
      </c>
      <c r="V155" s="295">
        <v>4660156.04</v>
      </c>
      <c r="W155" s="295">
        <v>4660156.04</v>
      </c>
      <c r="X155" s="295">
        <v>4660156.04</v>
      </c>
      <c r="Y155" s="295">
        <v>4660156.04</v>
      </c>
      <c r="Z155" s="295">
        <v>4660156.04</v>
      </c>
      <c r="AA155" s="295">
        <v>4660156.04</v>
      </c>
      <c r="AB155" s="295">
        <v>4660156.04</v>
      </c>
      <c r="AC155" s="295">
        <v>4660156.04</v>
      </c>
      <c r="AD155" s="295">
        <f t="shared" si="24"/>
        <v>55921872.479999997</v>
      </c>
      <c r="AE155" s="295"/>
      <c r="AF155" s="319">
        <v>10252.34</v>
      </c>
      <c r="AG155" s="319">
        <v>10252.34</v>
      </c>
      <c r="AH155" s="319">
        <v>10252.34</v>
      </c>
      <c r="AI155" s="319">
        <v>10252.34</v>
      </c>
      <c r="AJ155" s="319">
        <v>10252.34</v>
      </c>
      <c r="AK155" s="319">
        <v>10252.34</v>
      </c>
      <c r="AL155" s="319">
        <f t="shared" ref="AL155:AQ218" si="29">ROUND(K155*$B155/12,2)</f>
        <v>10252.34</v>
      </c>
      <c r="AM155" s="319">
        <f t="shared" si="29"/>
        <v>10252.34</v>
      </c>
      <c r="AN155" s="319">
        <f t="shared" si="29"/>
        <v>10252.34</v>
      </c>
      <c r="AO155" s="319">
        <f t="shared" si="28"/>
        <v>10252.34</v>
      </c>
      <c r="AP155" s="319">
        <f t="shared" si="28"/>
        <v>10252.34</v>
      </c>
      <c r="AQ155" s="319">
        <f t="shared" si="28"/>
        <v>10252.34</v>
      </c>
      <c r="AR155" s="295">
        <f t="shared" si="25"/>
        <v>123028.07999999997</v>
      </c>
      <c r="AS155" s="319">
        <f t="shared" si="27"/>
        <v>6058.2</v>
      </c>
      <c r="AT155" s="319">
        <f t="shared" si="27"/>
        <v>6058.2</v>
      </c>
      <c r="AU155" s="319">
        <f t="shared" si="27"/>
        <v>6058.2</v>
      </c>
      <c r="AV155" s="319">
        <f t="shared" si="27"/>
        <v>6058.2</v>
      </c>
      <c r="AW155" s="319">
        <f t="shared" si="27"/>
        <v>6058.2</v>
      </c>
      <c r="AX155" s="319">
        <f t="shared" si="27"/>
        <v>6058.2</v>
      </c>
      <c r="AY155" s="319">
        <f t="shared" si="22"/>
        <v>6058.2</v>
      </c>
      <c r="AZ155" s="319">
        <f t="shared" si="22"/>
        <v>6058.2</v>
      </c>
      <c r="BA155" s="319">
        <f t="shared" si="22"/>
        <v>6058.2</v>
      </c>
      <c r="BB155" s="319">
        <f t="shared" si="19"/>
        <v>6058.2</v>
      </c>
      <c r="BC155" s="319">
        <f t="shared" si="19"/>
        <v>6058.2</v>
      </c>
      <c r="BD155" s="319">
        <f t="shared" si="19"/>
        <v>6058.2</v>
      </c>
      <c r="BE155" s="295">
        <f t="shared" si="26"/>
        <v>72698.39999999998</v>
      </c>
      <c r="BF155" s="319"/>
      <c r="BG155" s="319"/>
      <c r="BH155" s="319"/>
      <c r="BI155" s="319"/>
      <c r="BJ155" s="319"/>
      <c r="BK155" s="319"/>
      <c r="BL155" s="319"/>
      <c r="BM155" s="319"/>
      <c r="BN155" s="319"/>
      <c r="BO155" s="319"/>
      <c r="BP155" s="319"/>
      <c r="BQ155" s="319"/>
      <c r="BR155" s="319"/>
      <c r="BS155" s="319"/>
      <c r="BT155" s="319"/>
      <c r="BU155" s="319"/>
      <c r="BV155" s="319"/>
      <c r="BW155" s="319"/>
      <c r="BX155" s="319"/>
      <c r="BY155" s="319"/>
      <c r="BZ155" s="319"/>
      <c r="CA155" s="319"/>
      <c r="CB155" s="319"/>
      <c r="CC155" s="319"/>
      <c r="CD155" s="319"/>
      <c r="CE155" s="319"/>
    </row>
    <row r="156" spans="1:83" x14ac:dyDescent="0.3">
      <c r="A156" s="313" t="s">
        <v>554</v>
      </c>
      <c r="B156" s="304">
        <v>4.24E-2</v>
      </c>
      <c r="C156" s="304">
        <v>4.24E-2</v>
      </c>
      <c r="D156" s="304">
        <v>4.24E-2</v>
      </c>
      <c r="E156" s="295">
        <v>0</v>
      </c>
      <c r="F156" s="295">
        <v>0</v>
      </c>
      <c r="G156" s="295">
        <v>0</v>
      </c>
      <c r="H156" s="295">
        <v>428682.33</v>
      </c>
      <c r="I156" s="295">
        <v>858480.48</v>
      </c>
      <c r="J156" s="295">
        <v>860431.17</v>
      </c>
      <c r="K156" s="295">
        <v>861266.04</v>
      </c>
      <c r="L156" s="295">
        <v>861266.04</v>
      </c>
      <c r="M156" s="295">
        <v>861266.04</v>
      </c>
      <c r="N156" s="295">
        <v>861266.04</v>
      </c>
      <c r="O156" s="295">
        <v>861266.04</v>
      </c>
      <c r="P156" s="295">
        <v>861266.04</v>
      </c>
      <c r="Q156" s="295">
        <f t="shared" si="23"/>
        <v>7315190.2199999997</v>
      </c>
      <c r="R156" s="295">
        <v>861266.04</v>
      </c>
      <c r="S156" s="295">
        <v>861266.04</v>
      </c>
      <c r="T156" s="295">
        <v>861266.04</v>
      </c>
      <c r="U156" s="295">
        <v>861266.04</v>
      </c>
      <c r="V156" s="295">
        <v>861266.04</v>
      </c>
      <c r="W156" s="295">
        <v>861266.04</v>
      </c>
      <c r="X156" s="295">
        <v>861266.04</v>
      </c>
      <c r="Y156" s="295">
        <v>861266.04</v>
      </c>
      <c r="Z156" s="295">
        <v>861266.04</v>
      </c>
      <c r="AA156" s="295">
        <v>861266.04</v>
      </c>
      <c r="AB156" s="295">
        <v>861266.04</v>
      </c>
      <c r="AC156" s="295">
        <v>861266.04</v>
      </c>
      <c r="AD156" s="295">
        <f t="shared" si="24"/>
        <v>10335192.48</v>
      </c>
      <c r="AE156" s="295"/>
      <c r="AF156" s="319">
        <v>0</v>
      </c>
      <c r="AG156" s="319">
        <v>0</v>
      </c>
      <c r="AH156" s="319">
        <v>0</v>
      </c>
      <c r="AI156" s="319">
        <v>1514.68</v>
      </c>
      <c r="AJ156" s="319">
        <v>3033.2999999999997</v>
      </c>
      <c r="AK156" s="319">
        <v>3040.19</v>
      </c>
      <c r="AL156" s="319">
        <f t="shared" si="29"/>
        <v>3043.14</v>
      </c>
      <c r="AM156" s="319">
        <f t="shared" si="29"/>
        <v>3043.14</v>
      </c>
      <c r="AN156" s="319">
        <f t="shared" si="29"/>
        <v>3043.14</v>
      </c>
      <c r="AO156" s="319">
        <f t="shared" si="28"/>
        <v>3043.14</v>
      </c>
      <c r="AP156" s="319">
        <f t="shared" si="28"/>
        <v>3043.14</v>
      </c>
      <c r="AQ156" s="319">
        <f t="shared" si="28"/>
        <v>3043.14</v>
      </c>
      <c r="AR156" s="295">
        <f t="shared" si="25"/>
        <v>25847.01</v>
      </c>
      <c r="AS156" s="319">
        <f t="shared" si="27"/>
        <v>3043.14</v>
      </c>
      <c r="AT156" s="319">
        <f t="shared" si="27"/>
        <v>3043.14</v>
      </c>
      <c r="AU156" s="319">
        <f t="shared" si="27"/>
        <v>3043.14</v>
      </c>
      <c r="AV156" s="319">
        <f t="shared" si="27"/>
        <v>3043.14</v>
      </c>
      <c r="AW156" s="319">
        <f t="shared" si="27"/>
        <v>3043.14</v>
      </c>
      <c r="AX156" s="319">
        <f t="shared" si="27"/>
        <v>3043.14</v>
      </c>
      <c r="AY156" s="319">
        <f t="shared" si="22"/>
        <v>3043.14</v>
      </c>
      <c r="AZ156" s="319">
        <f t="shared" si="22"/>
        <v>3043.14</v>
      </c>
      <c r="BA156" s="319">
        <f t="shared" si="22"/>
        <v>3043.14</v>
      </c>
      <c r="BB156" s="319">
        <f t="shared" si="19"/>
        <v>3043.14</v>
      </c>
      <c r="BC156" s="319">
        <f t="shared" si="19"/>
        <v>3043.14</v>
      </c>
      <c r="BD156" s="319">
        <f t="shared" si="19"/>
        <v>3043.14</v>
      </c>
      <c r="BE156" s="295">
        <f t="shared" si="26"/>
        <v>36517.68</v>
      </c>
      <c r="BF156" s="319"/>
      <c r="BG156" s="319"/>
      <c r="BH156" s="319"/>
      <c r="BI156" s="319"/>
      <c r="BJ156" s="319"/>
      <c r="BK156" s="319"/>
      <c r="BL156" s="319"/>
      <c r="BM156" s="319"/>
      <c r="BN156" s="319"/>
      <c r="BO156" s="319"/>
      <c r="BP156" s="319"/>
      <c r="BQ156" s="319"/>
      <c r="BR156" s="319"/>
      <c r="BS156" s="319"/>
      <c r="BT156" s="319"/>
      <c r="BU156" s="319"/>
      <c r="BV156" s="319"/>
      <c r="BW156" s="319"/>
      <c r="BX156" s="319"/>
      <c r="BY156" s="319"/>
      <c r="BZ156" s="319"/>
      <c r="CA156" s="319"/>
      <c r="CB156" s="319"/>
      <c r="CC156" s="319"/>
      <c r="CD156" s="319"/>
      <c r="CE156" s="319"/>
    </row>
    <row r="157" spans="1:83" x14ac:dyDescent="0.3">
      <c r="A157" s="313" t="s">
        <v>555</v>
      </c>
      <c r="B157" s="304">
        <v>9.8799999999999999E-2</v>
      </c>
      <c r="C157" s="304">
        <v>0.19170000000000004</v>
      </c>
      <c r="D157" s="348">
        <v>0.1716</v>
      </c>
      <c r="E157" s="295">
        <v>291451.55</v>
      </c>
      <c r="F157" s="295">
        <v>291451.55</v>
      </c>
      <c r="G157" s="295">
        <v>291451.55</v>
      </c>
      <c r="H157" s="295">
        <v>291451.55</v>
      </c>
      <c r="I157" s="295">
        <v>291451.55</v>
      </c>
      <c r="J157" s="295">
        <v>291451.55</v>
      </c>
      <c r="K157" s="295">
        <v>291451.55</v>
      </c>
      <c r="L157" s="295">
        <v>291451.55</v>
      </c>
      <c r="M157" s="295">
        <v>291451.55</v>
      </c>
      <c r="N157" s="295">
        <v>291451.55</v>
      </c>
      <c r="O157" s="295">
        <v>291451.55</v>
      </c>
      <c r="P157" s="295">
        <v>291451.55</v>
      </c>
      <c r="Q157" s="295">
        <f t="shared" si="23"/>
        <v>3497418.5999999992</v>
      </c>
      <c r="R157" s="295">
        <v>291451.55</v>
      </c>
      <c r="S157" s="295">
        <v>291451.55</v>
      </c>
      <c r="T157" s="295">
        <v>291451.55</v>
      </c>
      <c r="U157" s="295">
        <v>291451.55</v>
      </c>
      <c r="V157" s="295">
        <v>291451.55</v>
      </c>
      <c r="W157" s="295">
        <v>291451.55</v>
      </c>
      <c r="X157" s="295">
        <v>291451.55</v>
      </c>
      <c r="Y157" s="295">
        <v>291451.55</v>
      </c>
      <c r="Z157" s="295">
        <v>291451.55</v>
      </c>
      <c r="AA157" s="295">
        <v>291451.55</v>
      </c>
      <c r="AB157" s="295">
        <v>291451.55</v>
      </c>
      <c r="AC157" s="295">
        <v>291451.55</v>
      </c>
      <c r="AD157" s="295">
        <f t="shared" si="24"/>
        <v>3497418.5999999992</v>
      </c>
      <c r="AE157" s="295"/>
      <c r="AF157" s="319">
        <v>2399.62</v>
      </c>
      <c r="AG157" s="319">
        <v>2399.62</v>
      </c>
      <c r="AH157" s="319">
        <v>2399.62</v>
      </c>
      <c r="AI157" s="319">
        <v>2399.62</v>
      </c>
      <c r="AJ157" s="319">
        <v>2399.62</v>
      </c>
      <c r="AK157" s="319">
        <v>2399.62</v>
      </c>
      <c r="AL157" s="319">
        <f t="shared" si="29"/>
        <v>2399.62</v>
      </c>
      <c r="AM157" s="319">
        <f t="shared" si="29"/>
        <v>2399.62</v>
      </c>
      <c r="AN157" s="319">
        <f t="shared" si="29"/>
        <v>2399.62</v>
      </c>
      <c r="AO157" s="319">
        <f t="shared" si="28"/>
        <v>2399.62</v>
      </c>
      <c r="AP157" s="319">
        <f t="shared" si="28"/>
        <v>2399.62</v>
      </c>
      <c r="AQ157" s="319">
        <f t="shared" si="28"/>
        <v>2399.62</v>
      </c>
      <c r="AR157" s="295">
        <f t="shared" si="25"/>
        <v>28795.439999999991</v>
      </c>
      <c r="AS157" s="319">
        <f t="shared" si="27"/>
        <v>4167.76</v>
      </c>
      <c r="AT157" s="319">
        <f t="shared" si="27"/>
        <v>4167.76</v>
      </c>
      <c r="AU157" s="319">
        <f t="shared" si="27"/>
        <v>4167.76</v>
      </c>
      <c r="AV157" s="319">
        <f t="shared" si="27"/>
        <v>4167.76</v>
      </c>
      <c r="AW157" s="319">
        <f t="shared" si="27"/>
        <v>4167.76</v>
      </c>
      <c r="AX157" s="319">
        <f t="shared" si="27"/>
        <v>4167.76</v>
      </c>
      <c r="AY157" s="319">
        <f t="shared" si="22"/>
        <v>4167.76</v>
      </c>
      <c r="AZ157" s="319">
        <f t="shared" si="22"/>
        <v>4167.76</v>
      </c>
      <c r="BA157" s="319">
        <f t="shared" si="22"/>
        <v>4167.76</v>
      </c>
      <c r="BB157" s="319">
        <f t="shared" si="19"/>
        <v>4167.76</v>
      </c>
      <c r="BC157" s="319">
        <f t="shared" si="19"/>
        <v>4167.76</v>
      </c>
      <c r="BD157" s="319">
        <f t="shared" si="19"/>
        <v>4167.76</v>
      </c>
      <c r="BE157" s="295">
        <f t="shared" si="26"/>
        <v>50013.120000000017</v>
      </c>
      <c r="BF157" s="319"/>
      <c r="BG157" s="319"/>
      <c r="BH157" s="319"/>
      <c r="BI157" s="319"/>
      <c r="BJ157" s="319"/>
      <c r="BK157" s="319"/>
      <c r="BL157" s="319"/>
      <c r="BM157" s="319"/>
      <c r="BN157" s="319"/>
      <c r="BO157" s="319"/>
      <c r="BP157" s="319"/>
      <c r="BQ157" s="319"/>
      <c r="BR157" s="319"/>
      <c r="BS157" s="319"/>
      <c r="BT157" s="319"/>
      <c r="BU157" s="319"/>
      <c r="BV157" s="319"/>
      <c r="BW157" s="319"/>
      <c r="BX157" s="319"/>
      <c r="BY157" s="319"/>
      <c r="BZ157" s="319"/>
      <c r="CA157" s="319"/>
      <c r="CB157" s="319"/>
      <c r="CC157" s="319"/>
      <c r="CD157" s="319"/>
      <c r="CE157" s="319"/>
    </row>
    <row r="158" spans="1:83" x14ac:dyDescent="0.3">
      <c r="A158" s="313" t="s">
        <v>556</v>
      </c>
      <c r="B158" s="304">
        <v>3.7100000000000001E-2</v>
      </c>
      <c r="C158" s="304">
        <v>4.1599999999999998E-2</v>
      </c>
      <c r="D158" s="347">
        <v>1.9400000000000001E-2</v>
      </c>
      <c r="E158" s="295">
        <v>2138790.6</v>
      </c>
      <c r="F158" s="295">
        <v>2138790.6</v>
      </c>
      <c r="G158" s="295">
        <v>2138790.6</v>
      </c>
      <c r="H158" s="295">
        <v>2138790.6</v>
      </c>
      <c r="I158" s="295">
        <v>2138790.6</v>
      </c>
      <c r="J158" s="295">
        <v>2138790.6</v>
      </c>
      <c r="K158" s="295">
        <v>2138790.6</v>
      </c>
      <c r="L158" s="295">
        <v>2138790.6</v>
      </c>
      <c r="M158" s="295">
        <v>2138790.6</v>
      </c>
      <c r="N158" s="295">
        <v>2138790.6</v>
      </c>
      <c r="O158" s="295">
        <v>2138790.6</v>
      </c>
      <c r="P158" s="295">
        <v>2138790.6</v>
      </c>
      <c r="Q158" s="295">
        <f t="shared" si="23"/>
        <v>25665487.200000007</v>
      </c>
      <c r="R158" s="295">
        <v>2138790.6</v>
      </c>
      <c r="S158" s="295">
        <v>2138790.6</v>
      </c>
      <c r="T158" s="295">
        <v>2138790.6</v>
      </c>
      <c r="U158" s="295">
        <v>2138790.6</v>
      </c>
      <c r="V158" s="295">
        <v>2162290.6</v>
      </c>
      <c r="W158" s="295">
        <v>2185790.6</v>
      </c>
      <c r="X158" s="295">
        <v>2185790.6</v>
      </c>
      <c r="Y158" s="295">
        <v>2185790.6</v>
      </c>
      <c r="Z158" s="295">
        <v>2185790.6</v>
      </c>
      <c r="AA158" s="295">
        <v>2185790.6</v>
      </c>
      <c r="AB158" s="295">
        <v>2209290.6</v>
      </c>
      <c r="AC158" s="295">
        <v>2232790.6</v>
      </c>
      <c r="AD158" s="295">
        <f t="shared" si="24"/>
        <v>26088487.200000007</v>
      </c>
      <c r="AE158" s="295"/>
      <c r="AF158" s="319">
        <v>6612.42</v>
      </c>
      <c r="AG158" s="319">
        <v>6612.42</v>
      </c>
      <c r="AH158" s="319">
        <v>6612.42</v>
      </c>
      <c r="AI158" s="319">
        <v>6612.42</v>
      </c>
      <c r="AJ158" s="319">
        <v>6612.42</v>
      </c>
      <c r="AK158" s="319">
        <v>6612.42</v>
      </c>
      <c r="AL158" s="319">
        <f t="shared" si="29"/>
        <v>6612.43</v>
      </c>
      <c r="AM158" s="319">
        <f t="shared" si="29"/>
        <v>6612.43</v>
      </c>
      <c r="AN158" s="319">
        <f t="shared" si="29"/>
        <v>6612.43</v>
      </c>
      <c r="AO158" s="319">
        <f t="shared" si="28"/>
        <v>6612.43</v>
      </c>
      <c r="AP158" s="319">
        <f t="shared" si="28"/>
        <v>6612.43</v>
      </c>
      <c r="AQ158" s="319">
        <f t="shared" si="28"/>
        <v>6612.43</v>
      </c>
      <c r="AR158" s="295">
        <f t="shared" si="25"/>
        <v>79349.099999999977</v>
      </c>
      <c r="AS158" s="319">
        <f t="shared" si="27"/>
        <v>3457.71</v>
      </c>
      <c r="AT158" s="319">
        <f t="shared" si="27"/>
        <v>3457.71</v>
      </c>
      <c r="AU158" s="319">
        <f t="shared" si="27"/>
        <v>3457.71</v>
      </c>
      <c r="AV158" s="319">
        <f t="shared" si="27"/>
        <v>3457.71</v>
      </c>
      <c r="AW158" s="319">
        <f t="shared" si="27"/>
        <v>3495.7</v>
      </c>
      <c r="AX158" s="319">
        <f t="shared" si="27"/>
        <v>3533.69</v>
      </c>
      <c r="AY158" s="319">
        <f t="shared" si="22"/>
        <v>3533.69</v>
      </c>
      <c r="AZ158" s="319">
        <f t="shared" si="22"/>
        <v>3533.69</v>
      </c>
      <c r="BA158" s="319">
        <f t="shared" si="22"/>
        <v>3533.69</v>
      </c>
      <c r="BB158" s="319">
        <f t="shared" si="19"/>
        <v>3533.69</v>
      </c>
      <c r="BC158" s="319">
        <f t="shared" si="19"/>
        <v>3571.69</v>
      </c>
      <c r="BD158" s="319">
        <f t="shared" si="19"/>
        <v>3609.68</v>
      </c>
      <c r="BE158" s="295">
        <f t="shared" si="26"/>
        <v>42176.36</v>
      </c>
      <c r="BF158" s="319"/>
      <c r="BG158" s="319"/>
      <c r="BH158" s="319"/>
      <c r="BI158" s="319"/>
      <c r="BJ158" s="319"/>
      <c r="BK158" s="319"/>
      <c r="BL158" s="319"/>
      <c r="BM158" s="319"/>
      <c r="BN158" s="319"/>
      <c r="BO158" s="319"/>
      <c r="BP158" s="319"/>
      <c r="BQ158" s="319"/>
      <c r="BR158" s="319"/>
      <c r="BS158" s="319"/>
      <c r="BT158" s="319"/>
      <c r="BU158" s="319"/>
      <c r="BV158" s="319"/>
      <c r="BW158" s="319"/>
      <c r="BX158" s="319"/>
      <c r="BY158" s="319"/>
      <c r="BZ158" s="319"/>
      <c r="CA158" s="319"/>
      <c r="CB158" s="319"/>
      <c r="CC158" s="319"/>
      <c r="CD158" s="319"/>
      <c r="CE158" s="319"/>
    </row>
    <row r="159" spans="1:83" x14ac:dyDescent="0.3">
      <c r="A159" s="313" t="s">
        <v>557</v>
      </c>
      <c r="B159" s="304">
        <v>3.7199999999999997E-2</v>
      </c>
      <c r="C159" s="304">
        <v>3.7900000000000003E-2</v>
      </c>
      <c r="D159" s="347">
        <v>1.9300000000000001E-2</v>
      </c>
      <c r="E159" s="295">
        <v>3653029.99</v>
      </c>
      <c r="F159" s="295">
        <v>3653029.99</v>
      </c>
      <c r="G159" s="295">
        <v>3653029.99</v>
      </c>
      <c r="H159" s="295">
        <v>3653029.99</v>
      </c>
      <c r="I159" s="295">
        <v>3653029.99</v>
      </c>
      <c r="J159" s="295">
        <v>3653029.99</v>
      </c>
      <c r="K159" s="295">
        <v>3653029.99</v>
      </c>
      <c r="L159" s="295">
        <v>3653029.99</v>
      </c>
      <c r="M159" s="295">
        <v>3653029.99</v>
      </c>
      <c r="N159" s="295">
        <v>3653029.99</v>
      </c>
      <c r="O159" s="295">
        <v>3653029.99</v>
      </c>
      <c r="P159" s="295">
        <v>3653029.99</v>
      </c>
      <c r="Q159" s="295">
        <f t="shared" si="23"/>
        <v>43836359.880000018</v>
      </c>
      <c r="R159" s="295">
        <v>3653029.99</v>
      </c>
      <c r="S159" s="295">
        <v>3653029.99</v>
      </c>
      <c r="T159" s="295">
        <v>3653029.99</v>
      </c>
      <c r="U159" s="295">
        <v>3653029.99</v>
      </c>
      <c r="V159" s="295">
        <v>3653029.99</v>
      </c>
      <c r="W159" s="295">
        <v>3653029.99</v>
      </c>
      <c r="X159" s="295">
        <v>3653029.99</v>
      </c>
      <c r="Y159" s="295">
        <v>3653029.99</v>
      </c>
      <c r="Z159" s="295">
        <v>3653029.99</v>
      </c>
      <c r="AA159" s="295">
        <v>3653029.99</v>
      </c>
      <c r="AB159" s="295">
        <v>3653029.99</v>
      </c>
      <c r="AC159" s="295">
        <v>3653029.99</v>
      </c>
      <c r="AD159" s="295">
        <f t="shared" si="24"/>
        <v>43836359.880000018</v>
      </c>
      <c r="AE159" s="295"/>
      <c r="AF159" s="319">
        <v>11324.390000000001</v>
      </c>
      <c r="AG159" s="319">
        <v>11324.390000000001</v>
      </c>
      <c r="AH159" s="319">
        <v>11324.390000000001</v>
      </c>
      <c r="AI159" s="319">
        <v>11324.390000000001</v>
      </c>
      <c r="AJ159" s="319">
        <v>11324.390000000001</v>
      </c>
      <c r="AK159" s="319">
        <v>11324.390000000001</v>
      </c>
      <c r="AL159" s="319">
        <f t="shared" si="29"/>
        <v>11324.39</v>
      </c>
      <c r="AM159" s="319">
        <f t="shared" si="29"/>
        <v>11324.39</v>
      </c>
      <c r="AN159" s="319">
        <f t="shared" si="29"/>
        <v>11324.39</v>
      </c>
      <c r="AO159" s="319">
        <f t="shared" si="28"/>
        <v>11324.39</v>
      </c>
      <c r="AP159" s="319">
        <f t="shared" si="28"/>
        <v>11324.39</v>
      </c>
      <c r="AQ159" s="319">
        <f t="shared" si="28"/>
        <v>11324.39</v>
      </c>
      <c r="AR159" s="295">
        <f t="shared" si="25"/>
        <v>135892.68</v>
      </c>
      <c r="AS159" s="319">
        <f t="shared" si="27"/>
        <v>5875.29</v>
      </c>
      <c r="AT159" s="319">
        <f t="shared" si="27"/>
        <v>5875.29</v>
      </c>
      <c r="AU159" s="319">
        <f t="shared" si="27"/>
        <v>5875.29</v>
      </c>
      <c r="AV159" s="319">
        <f t="shared" si="27"/>
        <v>5875.29</v>
      </c>
      <c r="AW159" s="319">
        <f t="shared" si="27"/>
        <v>5875.29</v>
      </c>
      <c r="AX159" s="319">
        <f t="shared" si="27"/>
        <v>5875.29</v>
      </c>
      <c r="AY159" s="319">
        <f t="shared" si="22"/>
        <v>5875.29</v>
      </c>
      <c r="AZ159" s="319">
        <f t="shared" si="22"/>
        <v>5875.29</v>
      </c>
      <c r="BA159" s="319">
        <f t="shared" si="22"/>
        <v>5875.29</v>
      </c>
      <c r="BB159" s="319">
        <f t="shared" si="19"/>
        <v>5875.29</v>
      </c>
      <c r="BC159" s="319">
        <f t="shared" si="19"/>
        <v>5875.29</v>
      </c>
      <c r="BD159" s="319">
        <f t="shared" si="19"/>
        <v>5875.29</v>
      </c>
      <c r="BE159" s="295">
        <f t="shared" si="26"/>
        <v>70503.48</v>
      </c>
      <c r="BF159" s="319"/>
      <c r="BG159" s="319"/>
      <c r="BH159" s="319"/>
      <c r="BI159" s="319"/>
      <c r="BJ159" s="319"/>
      <c r="BK159" s="319"/>
      <c r="BL159" s="319"/>
      <c r="BM159" s="319"/>
      <c r="BN159" s="319"/>
      <c r="BO159" s="319"/>
      <c r="BP159" s="319"/>
      <c r="BQ159" s="319"/>
      <c r="BR159" s="319"/>
      <c r="BS159" s="319"/>
      <c r="BT159" s="319"/>
      <c r="BU159" s="319"/>
      <c r="BV159" s="319"/>
      <c r="BW159" s="319"/>
      <c r="BX159" s="319"/>
      <c r="BY159" s="319"/>
      <c r="BZ159" s="319"/>
      <c r="CA159" s="319"/>
      <c r="CB159" s="319"/>
      <c r="CC159" s="319"/>
      <c r="CD159" s="319"/>
      <c r="CE159" s="319"/>
    </row>
    <row r="160" spans="1:83" x14ac:dyDescent="0.3">
      <c r="A160" s="313" t="s">
        <v>558</v>
      </c>
      <c r="B160" s="304">
        <v>3.7699999999999997E-2</v>
      </c>
      <c r="C160" s="304">
        <v>3.8700000000000005E-2</v>
      </c>
      <c r="D160" s="347">
        <v>1.8599999999999998E-2</v>
      </c>
      <c r="E160" s="295">
        <v>3740231.32</v>
      </c>
      <c r="F160" s="295">
        <v>3740231.32</v>
      </c>
      <c r="G160" s="295">
        <v>3740231.32</v>
      </c>
      <c r="H160" s="295">
        <v>3740231.32</v>
      </c>
      <c r="I160" s="295">
        <v>3740231.32</v>
      </c>
      <c r="J160" s="295">
        <v>3740231.32</v>
      </c>
      <c r="K160" s="295">
        <v>3740231.32</v>
      </c>
      <c r="L160" s="295">
        <v>3740231.32</v>
      </c>
      <c r="M160" s="295">
        <v>3740231.32</v>
      </c>
      <c r="N160" s="295">
        <v>3740231.32</v>
      </c>
      <c r="O160" s="295">
        <v>3740231.32</v>
      </c>
      <c r="P160" s="295">
        <v>3740231.32</v>
      </c>
      <c r="Q160" s="295">
        <f t="shared" si="23"/>
        <v>44882775.839999996</v>
      </c>
      <c r="R160" s="295">
        <v>3740231.32</v>
      </c>
      <c r="S160" s="295">
        <v>3740231.32</v>
      </c>
      <c r="T160" s="295">
        <v>3740231.32</v>
      </c>
      <c r="U160" s="295">
        <v>3740231.32</v>
      </c>
      <c r="V160" s="295">
        <v>3740231.32</v>
      </c>
      <c r="W160" s="295">
        <v>3740231.32</v>
      </c>
      <c r="X160" s="295">
        <v>3740231.32</v>
      </c>
      <c r="Y160" s="295">
        <v>3740231.32</v>
      </c>
      <c r="Z160" s="295">
        <v>3740231.32</v>
      </c>
      <c r="AA160" s="295">
        <v>3740231.32</v>
      </c>
      <c r="AB160" s="295">
        <v>3740231.32</v>
      </c>
      <c r="AC160" s="295">
        <v>3740231.32</v>
      </c>
      <c r="AD160" s="295">
        <f t="shared" si="24"/>
        <v>44882775.839999996</v>
      </c>
      <c r="AE160" s="295"/>
      <c r="AF160" s="319">
        <v>11750.56</v>
      </c>
      <c r="AG160" s="319">
        <v>11750.56</v>
      </c>
      <c r="AH160" s="319">
        <v>11750.56</v>
      </c>
      <c r="AI160" s="319">
        <v>11750.56</v>
      </c>
      <c r="AJ160" s="319">
        <v>11750.56</v>
      </c>
      <c r="AK160" s="319">
        <v>11750.56</v>
      </c>
      <c r="AL160" s="319">
        <f t="shared" si="29"/>
        <v>11750.56</v>
      </c>
      <c r="AM160" s="319">
        <f t="shared" si="29"/>
        <v>11750.56</v>
      </c>
      <c r="AN160" s="319">
        <f t="shared" si="29"/>
        <v>11750.56</v>
      </c>
      <c r="AO160" s="319">
        <f t="shared" si="28"/>
        <v>11750.56</v>
      </c>
      <c r="AP160" s="319">
        <f t="shared" si="28"/>
        <v>11750.56</v>
      </c>
      <c r="AQ160" s="319">
        <f t="shared" si="28"/>
        <v>11750.56</v>
      </c>
      <c r="AR160" s="295">
        <f t="shared" si="25"/>
        <v>141006.72</v>
      </c>
      <c r="AS160" s="319">
        <f t="shared" si="27"/>
        <v>5797.36</v>
      </c>
      <c r="AT160" s="319">
        <f t="shared" si="27"/>
        <v>5797.36</v>
      </c>
      <c r="AU160" s="319">
        <f t="shared" si="27"/>
        <v>5797.36</v>
      </c>
      <c r="AV160" s="319">
        <f t="shared" si="27"/>
        <v>5797.36</v>
      </c>
      <c r="AW160" s="319">
        <f t="shared" si="27"/>
        <v>5797.36</v>
      </c>
      <c r="AX160" s="319">
        <f t="shared" si="27"/>
        <v>5797.36</v>
      </c>
      <c r="AY160" s="319">
        <f t="shared" si="22"/>
        <v>5797.36</v>
      </c>
      <c r="AZ160" s="319">
        <f t="shared" si="22"/>
        <v>5797.36</v>
      </c>
      <c r="BA160" s="319">
        <f t="shared" si="22"/>
        <v>5797.36</v>
      </c>
      <c r="BB160" s="319">
        <f t="shared" si="22"/>
        <v>5797.36</v>
      </c>
      <c r="BC160" s="319">
        <f t="shared" si="22"/>
        <v>5797.36</v>
      </c>
      <c r="BD160" s="319">
        <f t="shared" si="22"/>
        <v>5797.36</v>
      </c>
      <c r="BE160" s="295">
        <f t="shared" si="26"/>
        <v>69568.319999999992</v>
      </c>
      <c r="BF160" s="319"/>
      <c r="BG160" s="319"/>
      <c r="BH160" s="319"/>
      <c r="BI160" s="319"/>
      <c r="BJ160" s="319"/>
      <c r="BK160" s="319"/>
      <c r="BL160" s="319"/>
      <c r="BM160" s="319"/>
      <c r="BN160" s="319"/>
      <c r="BO160" s="319"/>
      <c r="BP160" s="319"/>
      <c r="BQ160" s="319"/>
      <c r="BR160" s="319"/>
      <c r="BS160" s="319"/>
      <c r="BT160" s="319"/>
      <c r="BU160" s="319"/>
      <c r="BV160" s="319"/>
      <c r="BW160" s="319"/>
      <c r="BX160" s="319"/>
      <c r="BY160" s="319"/>
      <c r="BZ160" s="319"/>
      <c r="CA160" s="319"/>
      <c r="CB160" s="319"/>
      <c r="CC160" s="319"/>
      <c r="CD160" s="319"/>
      <c r="CE160" s="319"/>
    </row>
    <row r="161" spans="1:83" x14ac:dyDescent="0.3">
      <c r="A161" s="313" t="s">
        <v>559</v>
      </c>
      <c r="B161" s="304">
        <v>3.7599999999999995E-2</v>
      </c>
      <c r="C161" s="304">
        <v>3.8600000000000002E-2</v>
      </c>
      <c r="D161" s="347">
        <v>1.8499999999999999E-2</v>
      </c>
      <c r="E161" s="295">
        <v>3588684.24</v>
      </c>
      <c r="F161" s="295">
        <v>3588684.24</v>
      </c>
      <c r="G161" s="295">
        <v>3588684.24</v>
      </c>
      <c r="H161" s="295">
        <v>3588684.24</v>
      </c>
      <c r="I161" s="295">
        <v>3588684.24</v>
      </c>
      <c r="J161" s="295">
        <v>3588684.24</v>
      </c>
      <c r="K161" s="295">
        <v>3588684.24</v>
      </c>
      <c r="L161" s="295">
        <v>3588684.24</v>
      </c>
      <c r="M161" s="295">
        <v>3588684.24</v>
      </c>
      <c r="N161" s="295">
        <v>3588684.24</v>
      </c>
      <c r="O161" s="295">
        <v>3588684.24</v>
      </c>
      <c r="P161" s="295">
        <v>3588684.24</v>
      </c>
      <c r="Q161" s="295">
        <f t="shared" si="23"/>
        <v>43064210.880000018</v>
      </c>
      <c r="R161" s="295">
        <v>3588684.24</v>
      </c>
      <c r="S161" s="295">
        <v>3588684.24</v>
      </c>
      <c r="T161" s="295">
        <v>3588684.24</v>
      </c>
      <c r="U161" s="295">
        <v>3588684.24</v>
      </c>
      <c r="V161" s="295">
        <v>3588684.24</v>
      </c>
      <c r="W161" s="295">
        <v>3588684.24</v>
      </c>
      <c r="X161" s="295">
        <v>3588684.24</v>
      </c>
      <c r="Y161" s="295">
        <v>3588684.24</v>
      </c>
      <c r="Z161" s="295">
        <v>3588684.24</v>
      </c>
      <c r="AA161" s="295">
        <v>3588684.24</v>
      </c>
      <c r="AB161" s="295">
        <v>3588684.24</v>
      </c>
      <c r="AC161" s="295">
        <v>3588684.24</v>
      </c>
      <c r="AD161" s="295">
        <f t="shared" si="24"/>
        <v>43064210.880000018</v>
      </c>
      <c r="AE161" s="295"/>
      <c r="AF161" s="319">
        <v>11244.539999999999</v>
      </c>
      <c r="AG161" s="319">
        <v>11244.539999999999</v>
      </c>
      <c r="AH161" s="319">
        <v>11244.539999999999</v>
      </c>
      <c r="AI161" s="319">
        <v>11244.539999999999</v>
      </c>
      <c r="AJ161" s="319">
        <v>11244.539999999999</v>
      </c>
      <c r="AK161" s="319">
        <v>11244.539999999999</v>
      </c>
      <c r="AL161" s="319">
        <f t="shared" si="29"/>
        <v>11244.54</v>
      </c>
      <c r="AM161" s="319">
        <f t="shared" si="29"/>
        <v>11244.54</v>
      </c>
      <c r="AN161" s="319">
        <f t="shared" si="29"/>
        <v>11244.54</v>
      </c>
      <c r="AO161" s="319">
        <f t="shared" si="28"/>
        <v>11244.54</v>
      </c>
      <c r="AP161" s="319">
        <f t="shared" si="28"/>
        <v>11244.54</v>
      </c>
      <c r="AQ161" s="319">
        <f t="shared" si="28"/>
        <v>11244.54</v>
      </c>
      <c r="AR161" s="295">
        <f t="shared" si="25"/>
        <v>134934.48000000004</v>
      </c>
      <c r="AS161" s="319">
        <f t="shared" si="27"/>
        <v>5532.55</v>
      </c>
      <c r="AT161" s="319">
        <f t="shared" si="27"/>
        <v>5532.55</v>
      </c>
      <c r="AU161" s="319">
        <f t="shared" si="27"/>
        <v>5532.55</v>
      </c>
      <c r="AV161" s="319">
        <f t="shared" si="27"/>
        <v>5532.55</v>
      </c>
      <c r="AW161" s="319">
        <f t="shared" si="27"/>
        <v>5532.55</v>
      </c>
      <c r="AX161" s="319">
        <f t="shared" si="27"/>
        <v>5532.55</v>
      </c>
      <c r="AY161" s="319">
        <f t="shared" si="22"/>
        <v>5532.55</v>
      </c>
      <c r="AZ161" s="319">
        <f t="shared" si="22"/>
        <v>5532.55</v>
      </c>
      <c r="BA161" s="319">
        <f t="shared" si="22"/>
        <v>5532.55</v>
      </c>
      <c r="BB161" s="319">
        <f t="shared" si="22"/>
        <v>5532.55</v>
      </c>
      <c r="BC161" s="319">
        <f t="shared" si="22"/>
        <v>5532.55</v>
      </c>
      <c r="BD161" s="319">
        <f t="shared" si="22"/>
        <v>5532.55</v>
      </c>
      <c r="BE161" s="295">
        <f t="shared" si="26"/>
        <v>66390.60000000002</v>
      </c>
      <c r="BF161" s="319"/>
      <c r="BG161" s="319"/>
      <c r="BH161" s="319"/>
      <c r="BI161" s="319"/>
      <c r="BJ161" s="319"/>
      <c r="BK161" s="319"/>
      <c r="BL161" s="319"/>
      <c r="BM161" s="319"/>
      <c r="BN161" s="319"/>
      <c r="BO161" s="319"/>
      <c r="BP161" s="319"/>
      <c r="BQ161" s="319"/>
      <c r="BR161" s="319"/>
      <c r="BS161" s="319"/>
      <c r="BT161" s="319"/>
      <c r="BU161" s="319"/>
      <c r="BV161" s="319"/>
      <c r="BW161" s="319"/>
      <c r="BX161" s="319"/>
      <c r="BY161" s="319"/>
      <c r="BZ161" s="319"/>
      <c r="CA161" s="319"/>
      <c r="CB161" s="319"/>
      <c r="CC161" s="319"/>
      <c r="CD161" s="319"/>
      <c r="CE161" s="319"/>
    </row>
    <row r="162" spans="1:83" x14ac:dyDescent="0.3">
      <c r="A162" s="313" t="s">
        <v>560</v>
      </c>
      <c r="B162" s="304">
        <v>3.7099999999999994E-2</v>
      </c>
      <c r="C162" s="304">
        <v>3.78E-2</v>
      </c>
      <c r="D162" s="347">
        <v>1.9199999999999998E-2</v>
      </c>
      <c r="E162" s="295">
        <v>3559154.97</v>
      </c>
      <c r="F162" s="295">
        <v>3559154.97</v>
      </c>
      <c r="G162" s="295">
        <v>3559154.97</v>
      </c>
      <c r="H162" s="295">
        <v>3559154.97</v>
      </c>
      <c r="I162" s="295">
        <v>3559154.97</v>
      </c>
      <c r="J162" s="295">
        <v>3559154.97</v>
      </c>
      <c r="K162" s="295">
        <v>3559154.97</v>
      </c>
      <c r="L162" s="295">
        <v>3559154.97</v>
      </c>
      <c r="M162" s="295">
        <v>3559154.97</v>
      </c>
      <c r="N162" s="295">
        <v>3559154.97</v>
      </c>
      <c r="O162" s="295">
        <v>3559154.97</v>
      </c>
      <c r="P162" s="295">
        <v>3559154.97</v>
      </c>
      <c r="Q162" s="295">
        <f t="shared" si="23"/>
        <v>42709859.639999993</v>
      </c>
      <c r="R162" s="295">
        <v>3559154.97</v>
      </c>
      <c r="S162" s="295">
        <v>3559154.97</v>
      </c>
      <c r="T162" s="295">
        <v>3559154.97</v>
      </c>
      <c r="U162" s="295">
        <v>3559154.97</v>
      </c>
      <c r="V162" s="295">
        <v>3559154.97</v>
      </c>
      <c r="W162" s="295">
        <v>3559154.97</v>
      </c>
      <c r="X162" s="295">
        <v>3559154.97</v>
      </c>
      <c r="Y162" s="295">
        <v>3559154.97</v>
      </c>
      <c r="Z162" s="295">
        <v>3559154.97</v>
      </c>
      <c r="AA162" s="295">
        <v>3559154.97</v>
      </c>
      <c r="AB162" s="295">
        <v>3559154.97</v>
      </c>
      <c r="AC162" s="295">
        <v>3559154.97</v>
      </c>
      <c r="AD162" s="295">
        <f t="shared" si="24"/>
        <v>42709859.639999993</v>
      </c>
      <c r="AE162" s="295"/>
      <c r="AF162" s="319">
        <v>11003.72</v>
      </c>
      <c r="AG162" s="319">
        <v>11003.72</v>
      </c>
      <c r="AH162" s="319">
        <v>11003.72</v>
      </c>
      <c r="AI162" s="319">
        <v>11003.72</v>
      </c>
      <c r="AJ162" s="319">
        <v>11003.72</v>
      </c>
      <c r="AK162" s="319">
        <v>11003.72</v>
      </c>
      <c r="AL162" s="319">
        <f t="shared" si="29"/>
        <v>11003.72</v>
      </c>
      <c r="AM162" s="319">
        <f t="shared" si="29"/>
        <v>11003.72</v>
      </c>
      <c r="AN162" s="319">
        <f t="shared" si="29"/>
        <v>11003.72</v>
      </c>
      <c r="AO162" s="319">
        <f t="shared" si="28"/>
        <v>11003.72</v>
      </c>
      <c r="AP162" s="319">
        <f t="shared" si="28"/>
        <v>11003.72</v>
      </c>
      <c r="AQ162" s="319">
        <f t="shared" si="28"/>
        <v>11003.72</v>
      </c>
      <c r="AR162" s="295">
        <f t="shared" si="25"/>
        <v>132044.63999999998</v>
      </c>
      <c r="AS162" s="319">
        <f t="shared" si="27"/>
        <v>5694.65</v>
      </c>
      <c r="AT162" s="319">
        <f t="shared" si="27"/>
        <v>5694.65</v>
      </c>
      <c r="AU162" s="319">
        <f t="shared" si="27"/>
        <v>5694.65</v>
      </c>
      <c r="AV162" s="319">
        <f t="shared" si="27"/>
        <v>5694.65</v>
      </c>
      <c r="AW162" s="319">
        <f t="shared" si="27"/>
        <v>5694.65</v>
      </c>
      <c r="AX162" s="319">
        <f t="shared" si="27"/>
        <v>5694.65</v>
      </c>
      <c r="AY162" s="319">
        <f t="shared" si="22"/>
        <v>5694.65</v>
      </c>
      <c r="AZ162" s="319">
        <f t="shared" si="22"/>
        <v>5694.65</v>
      </c>
      <c r="BA162" s="319">
        <f t="shared" si="22"/>
        <v>5694.65</v>
      </c>
      <c r="BB162" s="319">
        <f t="shared" si="22"/>
        <v>5694.65</v>
      </c>
      <c r="BC162" s="319">
        <f t="shared" si="22"/>
        <v>5694.65</v>
      </c>
      <c r="BD162" s="319">
        <f t="shared" si="22"/>
        <v>5694.65</v>
      </c>
      <c r="BE162" s="295">
        <f t="shared" si="26"/>
        <v>68335.8</v>
      </c>
      <c r="BF162" s="319"/>
      <c r="BG162" s="319"/>
      <c r="BH162" s="319"/>
      <c r="BI162" s="319"/>
      <c r="BJ162" s="319"/>
      <c r="BK162" s="319"/>
      <c r="BL162" s="319"/>
      <c r="BM162" s="319"/>
      <c r="BN162" s="319"/>
      <c r="BO162" s="319"/>
      <c r="BP162" s="319"/>
      <c r="BQ162" s="319"/>
      <c r="BR162" s="319"/>
      <c r="BS162" s="319"/>
      <c r="BT162" s="319"/>
      <c r="BU162" s="319"/>
      <c r="BV162" s="319"/>
      <c r="BW162" s="319"/>
      <c r="BX162" s="319"/>
      <c r="BY162" s="319"/>
      <c r="BZ162" s="319"/>
      <c r="CA162" s="319"/>
      <c r="CB162" s="319"/>
      <c r="CC162" s="319"/>
      <c r="CD162" s="319"/>
      <c r="CE162" s="319"/>
    </row>
    <row r="163" spans="1:83" x14ac:dyDescent="0.3">
      <c r="A163" s="313" t="s">
        <v>561</v>
      </c>
      <c r="B163" s="304">
        <v>3.7099999999999994E-2</v>
      </c>
      <c r="C163" s="304">
        <v>3.78E-2</v>
      </c>
      <c r="D163" s="347">
        <v>1.9199999999999998E-2</v>
      </c>
      <c r="E163" s="295">
        <v>3548851.71</v>
      </c>
      <c r="F163" s="295">
        <v>3548851.71</v>
      </c>
      <c r="G163" s="295">
        <v>3548851.71</v>
      </c>
      <c r="H163" s="295">
        <v>3548851.71</v>
      </c>
      <c r="I163" s="295">
        <v>3548851.71</v>
      </c>
      <c r="J163" s="295">
        <v>3548851.71</v>
      </c>
      <c r="K163" s="295">
        <v>3548851.71</v>
      </c>
      <c r="L163" s="295">
        <v>3548851.71</v>
      </c>
      <c r="M163" s="295">
        <v>3548851.71</v>
      </c>
      <c r="N163" s="295">
        <v>3548851.71</v>
      </c>
      <c r="O163" s="295">
        <v>3548851.71</v>
      </c>
      <c r="P163" s="295">
        <v>3548851.71</v>
      </c>
      <c r="Q163" s="295">
        <f t="shared" si="23"/>
        <v>42586220.520000003</v>
      </c>
      <c r="R163" s="295">
        <v>3548851.71</v>
      </c>
      <c r="S163" s="295">
        <v>3548851.71</v>
      </c>
      <c r="T163" s="295">
        <v>3548851.71</v>
      </c>
      <c r="U163" s="295">
        <v>3548851.71</v>
      </c>
      <c r="V163" s="295">
        <v>3548851.71</v>
      </c>
      <c r="W163" s="295">
        <v>3548851.71</v>
      </c>
      <c r="X163" s="295">
        <v>3548851.71</v>
      </c>
      <c r="Y163" s="295">
        <v>3548851.71</v>
      </c>
      <c r="Z163" s="295">
        <v>3548851.71</v>
      </c>
      <c r="AA163" s="295">
        <v>3548851.71</v>
      </c>
      <c r="AB163" s="295">
        <v>3548851.71</v>
      </c>
      <c r="AC163" s="295">
        <v>3548851.71</v>
      </c>
      <c r="AD163" s="295">
        <f t="shared" si="24"/>
        <v>42586220.520000003</v>
      </c>
      <c r="AE163" s="295"/>
      <c r="AF163" s="319">
        <v>10971.869999999999</v>
      </c>
      <c r="AG163" s="319">
        <v>10971.869999999999</v>
      </c>
      <c r="AH163" s="319">
        <v>10971.869999999999</v>
      </c>
      <c r="AI163" s="319">
        <v>10971.869999999999</v>
      </c>
      <c r="AJ163" s="319">
        <v>10971.869999999999</v>
      </c>
      <c r="AK163" s="319">
        <v>10971.869999999999</v>
      </c>
      <c r="AL163" s="319">
        <f t="shared" si="29"/>
        <v>10971.87</v>
      </c>
      <c r="AM163" s="319">
        <f t="shared" si="29"/>
        <v>10971.87</v>
      </c>
      <c r="AN163" s="319">
        <f t="shared" si="29"/>
        <v>10971.87</v>
      </c>
      <c r="AO163" s="319">
        <f t="shared" si="28"/>
        <v>10971.87</v>
      </c>
      <c r="AP163" s="319">
        <f t="shared" si="28"/>
        <v>10971.87</v>
      </c>
      <c r="AQ163" s="319">
        <f t="shared" si="28"/>
        <v>10971.87</v>
      </c>
      <c r="AR163" s="295">
        <f t="shared" si="25"/>
        <v>131662.43999999997</v>
      </c>
      <c r="AS163" s="319">
        <f t="shared" si="27"/>
        <v>5678.16</v>
      </c>
      <c r="AT163" s="319">
        <f t="shared" si="27"/>
        <v>5678.16</v>
      </c>
      <c r="AU163" s="319">
        <f t="shared" si="27"/>
        <v>5678.16</v>
      </c>
      <c r="AV163" s="319">
        <f t="shared" si="27"/>
        <v>5678.16</v>
      </c>
      <c r="AW163" s="319">
        <f t="shared" si="27"/>
        <v>5678.16</v>
      </c>
      <c r="AX163" s="319">
        <f t="shared" si="27"/>
        <v>5678.16</v>
      </c>
      <c r="AY163" s="319">
        <f t="shared" si="22"/>
        <v>5678.16</v>
      </c>
      <c r="AZ163" s="319">
        <f t="shared" si="22"/>
        <v>5678.16</v>
      </c>
      <c r="BA163" s="319">
        <f t="shared" si="22"/>
        <v>5678.16</v>
      </c>
      <c r="BB163" s="319">
        <f t="shared" si="22"/>
        <v>5678.16</v>
      </c>
      <c r="BC163" s="319">
        <f t="shared" si="22"/>
        <v>5678.16</v>
      </c>
      <c r="BD163" s="319">
        <f t="shared" si="22"/>
        <v>5678.16</v>
      </c>
      <c r="BE163" s="295">
        <f t="shared" si="26"/>
        <v>68137.920000000013</v>
      </c>
      <c r="BF163" s="319"/>
      <c r="BG163" s="319"/>
      <c r="BH163" s="319"/>
      <c r="BI163" s="319"/>
      <c r="BJ163" s="319"/>
      <c r="BK163" s="319"/>
      <c r="BL163" s="319"/>
      <c r="BM163" s="319"/>
      <c r="BN163" s="319"/>
      <c r="BO163" s="319"/>
      <c r="BP163" s="319"/>
      <c r="BQ163" s="319"/>
      <c r="BR163" s="319"/>
      <c r="BS163" s="319"/>
      <c r="BT163" s="319"/>
      <c r="BU163" s="319"/>
      <c r="BV163" s="319"/>
      <c r="BW163" s="319"/>
      <c r="BX163" s="319"/>
      <c r="BY163" s="319"/>
      <c r="BZ163" s="319"/>
      <c r="CA163" s="319"/>
      <c r="CB163" s="319"/>
      <c r="CC163" s="319"/>
      <c r="CD163" s="319"/>
      <c r="CE163" s="319"/>
    </row>
    <row r="164" spans="1:83" x14ac:dyDescent="0.3">
      <c r="A164" s="313" t="s">
        <v>562</v>
      </c>
      <c r="B164" s="304">
        <v>3.7199999999999997E-2</v>
      </c>
      <c r="C164" s="304">
        <v>3.7900000000000003E-2</v>
      </c>
      <c r="D164" s="347">
        <v>1.9300000000000001E-2</v>
      </c>
      <c r="E164" s="295">
        <v>3655976.41</v>
      </c>
      <c r="F164" s="295">
        <v>3655976.41</v>
      </c>
      <c r="G164" s="295">
        <v>3655976.41</v>
      </c>
      <c r="H164" s="295">
        <v>3655976.41</v>
      </c>
      <c r="I164" s="295">
        <v>3655976.41</v>
      </c>
      <c r="J164" s="295">
        <v>3655976.41</v>
      </c>
      <c r="K164" s="295">
        <v>3655976.41</v>
      </c>
      <c r="L164" s="295">
        <v>3655976.41</v>
      </c>
      <c r="M164" s="295">
        <v>3655976.41</v>
      </c>
      <c r="N164" s="295">
        <v>3655976.41</v>
      </c>
      <c r="O164" s="295">
        <v>3655976.41</v>
      </c>
      <c r="P164" s="295">
        <v>3655976.41</v>
      </c>
      <c r="Q164" s="295">
        <f t="shared" si="23"/>
        <v>43871716.920000002</v>
      </c>
      <c r="R164" s="295">
        <v>3655976.41</v>
      </c>
      <c r="S164" s="295">
        <v>3655976.41</v>
      </c>
      <c r="T164" s="295">
        <v>3655976.41</v>
      </c>
      <c r="U164" s="295">
        <v>3655976.41</v>
      </c>
      <c r="V164" s="295">
        <v>3655976.41</v>
      </c>
      <c r="W164" s="295">
        <v>3655976.41</v>
      </c>
      <c r="X164" s="295">
        <v>3655976.41</v>
      </c>
      <c r="Y164" s="295">
        <v>3655976.41</v>
      </c>
      <c r="Z164" s="295">
        <v>3655976.41</v>
      </c>
      <c r="AA164" s="295">
        <v>3655976.41</v>
      </c>
      <c r="AB164" s="295">
        <v>3655976.41</v>
      </c>
      <c r="AC164" s="295">
        <v>3655976.41</v>
      </c>
      <c r="AD164" s="295">
        <f t="shared" si="24"/>
        <v>43871716.920000002</v>
      </c>
      <c r="AE164" s="295"/>
      <c r="AF164" s="319">
        <v>11333.529999999999</v>
      </c>
      <c r="AG164" s="319">
        <v>11333.529999999999</v>
      </c>
      <c r="AH164" s="319">
        <v>11333.529999999999</v>
      </c>
      <c r="AI164" s="319">
        <v>11333.529999999999</v>
      </c>
      <c r="AJ164" s="319">
        <v>11333.529999999999</v>
      </c>
      <c r="AK164" s="319">
        <v>11333.529999999999</v>
      </c>
      <c r="AL164" s="319">
        <f t="shared" si="29"/>
        <v>11333.53</v>
      </c>
      <c r="AM164" s="319">
        <f t="shared" si="29"/>
        <v>11333.53</v>
      </c>
      <c r="AN164" s="319">
        <f t="shared" si="29"/>
        <v>11333.53</v>
      </c>
      <c r="AO164" s="319">
        <f t="shared" si="28"/>
        <v>11333.53</v>
      </c>
      <c r="AP164" s="319">
        <f t="shared" si="28"/>
        <v>11333.53</v>
      </c>
      <c r="AQ164" s="319">
        <f t="shared" si="28"/>
        <v>11333.53</v>
      </c>
      <c r="AR164" s="295">
        <f t="shared" si="25"/>
        <v>136002.35999999999</v>
      </c>
      <c r="AS164" s="319">
        <f t="shared" si="27"/>
        <v>5880.03</v>
      </c>
      <c r="AT164" s="319">
        <f t="shared" si="27"/>
        <v>5880.03</v>
      </c>
      <c r="AU164" s="319">
        <f t="shared" si="27"/>
        <v>5880.03</v>
      </c>
      <c r="AV164" s="319">
        <f t="shared" si="27"/>
        <v>5880.03</v>
      </c>
      <c r="AW164" s="319">
        <f t="shared" si="27"/>
        <v>5880.03</v>
      </c>
      <c r="AX164" s="319">
        <f t="shared" si="27"/>
        <v>5880.03</v>
      </c>
      <c r="AY164" s="319">
        <f t="shared" si="22"/>
        <v>5880.03</v>
      </c>
      <c r="AZ164" s="319">
        <f t="shared" si="22"/>
        <v>5880.03</v>
      </c>
      <c r="BA164" s="319">
        <f t="shared" si="22"/>
        <v>5880.03</v>
      </c>
      <c r="BB164" s="319">
        <f t="shared" si="22"/>
        <v>5880.03</v>
      </c>
      <c r="BC164" s="319">
        <f t="shared" si="22"/>
        <v>5880.03</v>
      </c>
      <c r="BD164" s="319">
        <f t="shared" si="22"/>
        <v>5880.03</v>
      </c>
      <c r="BE164" s="295">
        <f t="shared" si="26"/>
        <v>70560.36</v>
      </c>
      <c r="BF164" s="319"/>
      <c r="BG164" s="319"/>
      <c r="BH164" s="319"/>
      <c r="BI164" s="319"/>
      <c r="BJ164" s="319"/>
      <c r="BK164" s="319"/>
      <c r="BL164" s="319"/>
      <c r="BM164" s="319"/>
      <c r="BN164" s="319"/>
      <c r="BO164" s="319"/>
      <c r="BP164" s="319"/>
      <c r="BQ164" s="319"/>
      <c r="BR164" s="319"/>
      <c r="BS164" s="319"/>
      <c r="BT164" s="319"/>
      <c r="BU164" s="319"/>
      <c r="BV164" s="319"/>
      <c r="BW164" s="319"/>
      <c r="BX164" s="319"/>
      <c r="BY164" s="319"/>
      <c r="BZ164" s="319"/>
      <c r="CA164" s="319"/>
      <c r="CB164" s="319"/>
      <c r="CC164" s="319"/>
      <c r="CD164" s="319"/>
      <c r="CE164" s="319"/>
    </row>
    <row r="165" spans="1:83" x14ac:dyDescent="0.3">
      <c r="A165" s="313" t="s">
        <v>563</v>
      </c>
      <c r="B165" s="304">
        <v>2.7299999999999998E-2</v>
      </c>
      <c r="C165" s="304">
        <v>3.1E-2</v>
      </c>
      <c r="D165" s="347">
        <v>2.5000000000000001E-2</v>
      </c>
      <c r="E165" s="295">
        <v>111557830.63</v>
      </c>
      <c r="F165" s="295">
        <v>111560385.54000001</v>
      </c>
      <c r="G165" s="295">
        <v>111562419.14</v>
      </c>
      <c r="H165" s="295">
        <v>111564054.39</v>
      </c>
      <c r="I165" s="295">
        <v>58941726.25</v>
      </c>
      <c r="J165" s="295">
        <v>6319398.0999999996</v>
      </c>
      <c r="K165" s="295">
        <v>6319398.0999999996</v>
      </c>
      <c r="L165" s="295">
        <v>6319398.0999999996</v>
      </c>
      <c r="M165" s="295">
        <v>6319398.0999999996</v>
      </c>
      <c r="N165" s="295">
        <v>6319398.0999999996</v>
      </c>
      <c r="O165" s="295">
        <v>6319398.0999999996</v>
      </c>
      <c r="P165" s="295">
        <v>6319398.0999999996</v>
      </c>
      <c r="Q165" s="295">
        <f t="shared" si="23"/>
        <v>549422202.6500001</v>
      </c>
      <c r="R165" s="295">
        <v>6319398.0999999996</v>
      </c>
      <c r="S165" s="295">
        <v>6319398.0999999996</v>
      </c>
      <c r="T165" s="295">
        <v>6319398.0999999996</v>
      </c>
      <c r="U165" s="295">
        <v>6319398.0999999996</v>
      </c>
      <c r="V165" s="295">
        <v>6319398.0999999996</v>
      </c>
      <c r="W165" s="295">
        <v>6319398.0999999996</v>
      </c>
      <c r="X165" s="295">
        <v>6319398.0999999996</v>
      </c>
      <c r="Y165" s="295">
        <v>6319398.0999999996</v>
      </c>
      <c r="Z165" s="295">
        <v>6319398.0999999996</v>
      </c>
      <c r="AA165" s="295">
        <v>6319398.0999999996</v>
      </c>
      <c r="AB165" s="295">
        <v>6319398.0999999996</v>
      </c>
      <c r="AC165" s="295">
        <v>6319398.0999999996</v>
      </c>
      <c r="AD165" s="295">
        <f t="shared" si="24"/>
        <v>75832777.200000003</v>
      </c>
      <c r="AE165" s="295"/>
      <c r="AF165" s="319">
        <v>253794.06</v>
      </c>
      <c r="AG165" s="319">
        <v>253799.88</v>
      </c>
      <c r="AH165" s="319">
        <v>253804.5</v>
      </c>
      <c r="AI165" s="319">
        <v>253808.22999999998</v>
      </c>
      <c r="AJ165" s="319">
        <v>134092.42000000001</v>
      </c>
      <c r="AK165" s="319">
        <v>14376.630000000001</v>
      </c>
      <c r="AL165" s="319">
        <f t="shared" si="29"/>
        <v>14376.63</v>
      </c>
      <c r="AM165" s="319">
        <f t="shared" si="29"/>
        <v>14376.63</v>
      </c>
      <c r="AN165" s="319">
        <f t="shared" si="29"/>
        <v>14376.63</v>
      </c>
      <c r="AO165" s="319">
        <f t="shared" si="28"/>
        <v>14376.63</v>
      </c>
      <c r="AP165" s="319">
        <f t="shared" si="28"/>
        <v>14376.63</v>
      </c>
      <c r="AQ165" s="319">
        <f t="shared" si="28"/>
        <v>14376.63</v>
      </c>
      <c r="AR165" s="295">
        <f t="shared" si="25"/>
        <v>1249935.4999999991</v>
      </c>
      <c r="AS165" s="319">
        <f t="shared" si="27"/>
        <v>13165.41</v>
      </c>
      <c r="AT165" s="319">
        <f t="shared" si="27"/>
        <v>13165.41</v>
      </c>
      <c r="AU165" s="319">
        <f t="shared" si="27"/>
        <v>13165.41</v>
      </c>
      <c r="AV165" s="319">
        <f t="shared" si="27"/>
        <v>13165.41</v>
      </c>
      <c r="AW165" s="319">
        <f t="shared" si="27"/>
        <v>13165.41</v>
      </c>
      <c r="AX165" s="319">
        <f t="shared" si="27"/>
        <v>13165.41</v>
      </c>
      <c r="AY165" s="319">
        <f t="shared" si="22"/>
        <v>13165.41</v>
      </c>
      <c r="AZ165" s="319">
        <f t="shared" si="22"/>
        <v>13165.41</v>
      </c>
      <c r="BA165" s="319">
        <f t="shared" si="22"/>
        <v>13165.41</v>
      </c>
      <c r="BB165" s="319">
        <f t="shared" si="22"/>
        <v>13165.41</v>
      </c>
      <c r="BC165" s="319">
        <f t="shared" si="22"/>
        <v>13165.41</v>
      </c>
      <c r="BD165" s="319">
        <f t="shared" si="22"/>
        <v>13165.41</v>
      </c>
      <c r="BE165" s="295">
        <f t="shared" si="26"/>
        <v>157984.92000000001</v>
      </c>
      <c r="BF165" s="319"/>
      <c r="BG165" s="319"/>
      <c r="BH165" s="319"/>
      <c r="BI165" s="319"/>
      <c r="BJ165" s="319"/>
      <c r="BK165" s="319"/>
      <c r="BL165" s="319"/>
      <c r="BM165" s="319"/>
      <c r="BN165" s="319"/>
      <c r="BO165" s="319"/>
      <c r="BP165" s="319"/>
      <c r="BQ165" s="319"/>
      <c r="BR165" s="319"/>
      <c r="BS165" s="319"/>
      <c r="BT165" s="319"/>
      <c r="BU165" s="319"/>
      <c r="BV165" s="319"/>
      <c r="BW165" s="319"/>
      <c r="BX165" s="319"/>
      <c r="BY165" s="319"/>
      <c r="BZ165" s="319"/>
      <c r="CA165" s="319"/>
      <c r="CB165" s="319"/>
      <c r="CC165" s="319"/>
      <c r="CD165" s="319"/>
      <c r="CE165" s="319"/>
    </row>
    <row r="166" spans="1:83" x14ac:dyDescent="0.3">
      <c r="A166" s="313" t="s">
        <v>564</v>
      </c>
      <c r="B166" s="304">
        <v>4.8000000000000001E-2</v>
      </c>
      <c r="C166" s="304">
        <v>5.4299999999999994E-2</v>
      </c>
      <c r="D166" s="347">
        <v>3.1899999999999998E-2</v>
      </c>
      <c r="E166" s="295">
        <v>282445.64</v>
      </c>
      <c r="F166" s="295">
        <v>282445.64</v>
      </c>
      <c r="G166" s="295">
        <v>282445.64</v>
      </c>
      <c r="H166" s="295">
        <v>282445.64</v>
      </c>
      <c r="I166" s="295">
        <v>282445.64</v>
      </c>
      <c r="J166" s="295">
        <v>282445.64</v>
      </c>
      <c r="K166" s="295">
        <v>282445.64</v>
      </c>
      <c r="L166" s="295">
        <v>282445.64</v>
      </c>
      <c r="M166" s="295">
        <v>282445.64</v>
      </c>
      <c r="N166" s="295">
        <v>282445.64</v>
      </c>
      <c r="O166" s="295">
        <v>282445.64</v>
      </c>
      <c r="P166" s="295">
        <v>282445.64</v>
      </c>
      <c r="Q166" s="295">
        <f t="shared" si="23"/>
        <v>3389347.6800000011</v>
      </c>
      <c r="R166" s="295">
        <v>282445.64</v>
      </c>
      <c r="S166" s="295">
        <v>282445.64</v>
      </c>
      <c r="T166" s="295">
        <v>282445.64</v>
      </c>
      <c r="U166" s="295">
        <v>282445.64</v>
      </c>
      <c r="V166" s="295">
        <v>282445.64</v>
      </c>
      <c r="W166" s="295">
        <v>282445.64</v>
      </c>
      <c r="X166" s="295">
        <v>282445.64</v>
      </c>
      <c r="Y166" s="295">
        <v>282445.64</v>
      </c>
      <c r="Z166" s="295">
        <v>282445.64</v>
      </c>
      <c r="AA166" s="295">
        <v>282445.64</v>
      </c>
      <c r="AB166" s="295">
        <v>282445.64</v>
      </c>
      <c r="AC166" s="295">
        <v>282445.64</v>
      </c>
      <c r="AD166" s="295">
        <f t="shared" si="24"/>
        <v>3389347.6800000011</v>
      </c>
      <c r="AE166" s="295"/>
      <c r="AF166" s="319">
        <v>1129.78</v>
      </c>
      <c r="AG166" s="319">
        <v>1129.78</v>
      </c>
      <c r="AH166" s="319">
        <v>1129.78</v>
      </c>
      <c r="AI166" s="319">
        <v>1129.78</v>
      </c>
      <c r="AJ166" s="319">
        <v>1129.78</v>
      </c>
      <c r="AK166" s="319">
        <v>1129.78</v>
      </c>
      <c r="AL166" s="319">
        <f t="shared" si="29"/>
        <v>1129.78</v>
      </c>
      <c r="AM166" s="319">
        <f t="shared" si="29"/>
        <v>1129.78</v>
      </c>
      <c r="AN166" s="319">
        <f t="shared" si="29"/>
        <v>1129.78</v>
      </c>
      <c r="AO166" s="319">
        <f t="shared" si="28"/>
        <v>1129.78</v>
      </c>
      <c r="AP166" s="319">
        <f t="shared" si="28"/>
        <v>1129.78</v>
      </c>
      <c r="AQ166" s="319">
        <f t="shared" si="28"/>
        <v>1129.78</v>
      </c>
      <c r="AR166" s="295">
        <f t="shared" si="25"/>
        <v>13557.360000000002</v>
      </c>
      <c r="AS166" s="319">
        <f t="shared" si="27"/>
        <v>750.83</v>
      </c>
      <c r="AT166" s="319">
        <f t="shared" si="27"/>
        <v>750.83</v>
      </c>
      <c r="AU166" s="319">
        <f t="shared" si="27"/>
        <v>750.83</v>
      </c>
      <c r="AV166" s="319">
        <f t="shared" si="27"/>
        <v>750.83</v>
      </c>
      <c r="AW166" s="319">
        <f t="shared" si="27"/>
        <v>750.83</v>
      </c>
      <c r="AX166" s="319">
        <f t="shared" si="27"/>
        <v>750.83</v>
      </c>
      <c r="AY166" s="319">
        <f t="shared" si="22"/>
        <v>750.83</v>
      </c>
      <c r="AZ166" s="319">
        <f t="shared" si="22"/>
        <v>750.83</v>
      </c>
      <c r="BA166" s="319">
        <f t="shared" si="22"/>
        <v>750.83</v>
      </c>
      <c r="BB166" s="319">
        <f t="shared" si="22"/>
        <v>750.83</v>
      </c>
      <c r="BC166" s="319">
        <f t="shared" si="22"/>
        <v>750.83</v>
      </c>
      <c r="BD166" s="319">
        <f t="shared" si="22"/>
        <v>750.83</v>
      </c>
      <c r="BE166" s="295">
        <f t="shared" si="26"/>
        <v>9009.9600000000009</v>
      </c>
      <c r="BF166" s="319"/>
      <c r="BG166" s="319"/>
      <c r="BH166" s="319"/>
      <c r="BI166" s="319"/>
      <c r="BJ166" s="319"/>
      <c r="BK166" s="319"/>
      <c r="BL166" s="319"/>
      <c r="BM166" s="319"/>
      <c r="BN166" s="319"/>
      <c r="BO166" s="319"/>
      <c r="BP166" s="319"/>
      <c r="BQ166" s="319"/>
      <c r="BR166" s="319"/>
      <c r="BS166" s="319"/>
      <c r="BT166" s="319"/>
      <c r="BU166" s="319"/>
      <c r="BV166" s="319"/>
      <c r="BW166" s="319"/>
      <c r="BX166" s="319"/>
      <c r="BY166" s="319"/>
      <c r="BZ166" s="319"/>
      <c r="CA166" s="319"/>
      <c r="CB166" s="319"/>
      <c r="CC166" s="319"/>
      <c r="CD166" s="319"/>
      <c r="CE166" s="319"/>
    </row>
    <row r="167" spans="1:83" x14ac:dyDescent="0.3">
      <c r="A167" s="313" t="s">
        <v>565</v>
      </c>
      <c r="B167" s="304">
        <v>6.2199999999999998E-2</v>
      </c>
      <c r="C167" s="304">
        <v>7.3899999999999993E-2</v>
      </c>
      <c r="D167" s="347">
        <v>2.81E-2</v>
      </c>
      <c r="E167" s="295">
        <v>301560.87</v>
      </c>
      <c r="F167" s="295">
        <v>301560.87</v>
      </c>
      <c r="G167" s="295">
        <v>301560.87</v>
      </c>
      <c r="H167" s="295">
        <v>301560.87</v>
      </c>
      <c r="I167" s="295">
        <v>301560.87</v>
      </c>
      <c r="J167" s="295">
        <v>301560.87</v>
      </c>
      <c r="K167" s="295">
        <v>301560.87</v>
      </c>
      <c r="L167" s="295">
        <v>301560.87</v>
      </c>
      <c r="M167" s="295">
        <v>301560.87</v>
      </c>
      <c r="N167" s="295">
        <v>301560.87</v>
      </c>
      <c r="O167" s="295">
        <v>301560.87</v>
      </c>
      <c r="P167" s="295">
        <v>301560.87</v>
      </c>
      <c r="Q167" s="295">
        <f t="shared" si="23"/>
        <v>3618730.4400000009</v>
      </c>
      <c r="R167" s="295">
        <v>301560.87</v>
      </c>
      <c r="S167" s="295">
        <v>301560.87</v>
      </c>
      <c r="T167" s="295">
        <v>301560.87</v>
      </c>
      <c r="U167" s="295">
        <v>301560.87</v>
      </c>
      <c r="V167" s="295">
        <v>301560.87</v>
      </c>
      <c r="W167" s="295">
        <v>301560.87</v>
      </c>
      <c r="X167" s="295">
        <v>301560.87</v>
      </c>
      <c r="Y167" s="295">
        <v>301560.87</v>
      </c>
      <c r="Z167" s="295">
        <v>301560.87</v>
      </c>
      <c r="AA167" s="295">
        <v>301560.87</v>
      </c>
      <c r="AB167" s="295">
        <v>301560.87</v>
      </c>
      <c r="AC167" s="295">
        <v>301560.87</v>
      </c>
      <c r="AD167" s="295">
        <f t="shared" si="24"/>
        <v>3618730.4400000009</v>
      </c>
      <c r="AE167" s="295"/>
      <c r="AF167" s="319">
        <v>1563.0900000000001</v>
      </c>
      <c r="AG167" s="319">
        <v>1563.0900000000001</v>
      </c>
      <c r="AH167" s="319">
        <v>1563.0900000000001</v>
      </c>
      <c r="AI167" s="319">
        <v>1563.0900000000001</v>
      </c>
      <c r="AJ167" s="319">
        <v>1563.0900000000001</v>
      </c>
      <c r="AK167" s="319">
        <v>1563.0900000000001</v>
      </c>
      <c r="AL167" s="319">
        <f t="shared" si="29"/>
        <v>1563.09</v>
      </c>
      <c r="AM167" s="319">
        <f t="shared" si="29"/>
        <v>1563.09</v>
      </c>
      <c r="AN167" s="319">
        <f t="shared" si="29"/>
        <v>1563.09</v>
      </c>
      <c r="AO167" s="319">
        <f t="shared" si="28"/>
        <v>1563.09</v>
      </c>
      <c r="AP167" s="319">
        <f t="shared" si="28"/>
        <v>1563.09</v>
      </c>
      <c r="AQ167" s="319">
        <f t="shared" si="28"/>
        <v>1563.09</v>
      </c>
      <c r="AR167" s="295">
        <f t="shared" si="25"/>
        <v>18757.080000000002</v>
      </c>
      <c r="AS167" s="319">
        <f t="shared" si="27"/>
        <v>706.16</v>
      </c>
      <c r="AT167" s="319">
        <f t="shared" si="27"/>
        <v>706.16</v>
      </c>
      <c r="AU167" s="319">
        <f t="shared" si="27"/>
        <v>706.16</v>
      </c>
      <c r="AV167" s="319">
        <f t="shared" si="27"/>
        <v>706.16</v>
      </c>
      <c r="AW167" s="319">
        <f t="shared" si="27"/>
        <v>706.16</v>
      </c>
      <c r="AX167" s="319">
        <f t="shared" si="27"/>
        <v>706.16</v>
      </c>
      <c r="AY167" s="319">
        <f t="shared" si="22"/>
        <v>706.16</v>
      </c>
      <c r="AZ167" s="319">
        <f t="shared" si="22"/>
        <v>706.16</v>
      </c>
      <c r="BA167" s="319">
        <f t="shared" si="22"/>
        <v>706.16</v>
      </c>
      <c r="BB167" s="319">
        <f t="shared" si="22"/>
        <v>706.16</v>
      </c>
      <c r="BC167" s="319">
        <f t="shared" si="22"/>
        <v>706.16</v>
      </c>
      <c r="BD167" s="319">
        <f t="shared" si="22"/>
        <v>706.16</v>
      </c>
      <c r="BE167" s="295">
        <f t="shared" si="26"/>
        <v>8473.92</v>
      </c>
      <c r="BF167" s="319"/>
      <c r="BG167" s="319"/>
      <c r="BH167" s="319"/>
      <c r="BI167" s="319"/>
      <c r="BJ167" s="319"/>
      <c r="BK167" s="319"/>
      <c r="BL167" s="319"/>
      <c r="BM167" s="319"/>
      <c r="BN167" s="319"/>
      <c r="BO167" s="319"/>
      <c r="BP167" s="319"/>
      <c r="BQ167" s="319"/>
      <c r="BR167" s="319"/>
      <c r="BS167" s="319"/>
      <c r="BT167" s="319"/>
      <c r="BU167" s="319"/>
      <c r="BV167" s="319"/>
      <c r="BW167" s="319"/>
      <c r="BX167" s="319"/>
      <c r="BY167" s="319"/>
      <c r="BZ167" s="319"/>
      <c r="CA167" s="319"/>
      <c r="CB167" s="319"/>
      <c r="CC167" s="319"/>
      <c r="CD167" s="319"/>
      <c r="CE167" s="319"/>
    </row>
    <row r="168" spans="1:83" x14ac:dyDescent="0.3">
      <c r="A168" s="313" t="s">
        <v>566</v>
      </c>
      <c r="B168" s="304">
        <v>4.6199999999999998E-2</v>
      </c>
      <c r="C168" s="304">
        <v>4.9999999999999996E-2</v>
      </c>
      <c r="D168" s="347">
        <v>2.3199999999999998E-2</v>
      </c>
      <c r="E168" s="295">
        <v>795787.89</v>
      </c>
      <c r="F168" s="295">
        <v>795787.89</v>
      </c>
      <c r="G168" s="295">
        <v>795787.89</v>
      </c>
      <c r="H168" s="295">
        <v>795787.89</v>
      </c>
      <c r="I168" s="295">
        <v>795787.89</v>
      </c>
      <c r="J168" s="295">
        <v>795787.89</v>
      </c>
      <c r="K168" s="295">
        <v>795787.89</v>
      </c>
      <c r="L168" s="295">
        <v>795787.89</v>
      </c>
      <c r="M168" s="295">
        <v>795787.89</v>
      </c>
      <c r="N168" s="295">
        <v>795787.89</v>
      </c>
      <c r="O168" s="295">
        <v>795787.89</v>
      </c>
      <c r="P168" s="295">
        <v>795787.89</v>
      </c>
      <c r="Q168" s="295">
        <f t="shared" si="23"/>
        <v>9549454.6799999997</v>
      </c>
      <c r="R168" s="295">
        <v>795787.89</v>
      </c>
      <c r="S168" s="295">
        <v>795787.89</v>
      </c>
      <c r="T168" s="295">
        <v>795787.89</v>
      </c>
      <c r="U168" s="295">
        <v>795787.89</v>
      </c>
      <c r="V168" s="295">
        <v>795787.89</v>
      </c>
      <c r="W168" s="295">
        <v>795787.89</v>
      </c>
      <c r="X168" s="295">
        <v>795787.89</v>
      </c>
      <c r="Y168" s="295">
        <v>795787.89</v>
      </c>
      <c r="Z168" s="295">
        <v>795787.89</v>
      </c>
      <c r="AA168" s="295">
        <v>795787.89</v>
      </c>
      <c r="AB168" s="295">
        <v>795787.89</v>
      </c>
      <c r="AC168" s="295">
        <v>795787.89</v>
      </c>
      <c r="AD168" s="295">
        <f t="shared" si="24"/>
        <v>9549454.6799999997</v>
      </c>
      <c r="AE168" s="295"/>
      <c r="AF168" s="319">
        <v>3063.7799999999997</v>
      </c>
      <c r="AG168" s="319">
        <v>3063.7799999999997</v>
      </c>
      <c r="AH168" s="319">
        <v>3063.7799999999997</v>
      </c>
      <c r="AI168" s="319">
        <v>3063.7799999999997</v>
      </c>
      <c r="AJ168" s="319">
        <v>3063.7799999999997</v>
      </c>
      <c r="AK168" s="319">
        <v>3063.7799999999997</v>
      </c>
      <c r="AL168" s="319">
        <f t="shared" si="29"/>
        <v>3063.78</v>
      </c>
      <c r="AM168" s="319">
        <f t="shared" si="29"/>
        <v>3063.78</v>
      </c>
      <c r="AN168" s="319">
        <f t="shared" si="29"/>
        <v>3063.78</v>
      </c>
      <c r="AO168" s="319">
        <f t="shared" si="28"/>
        <v>3063.78</v>
      </c>
      <c r="AP168" s="319">
        <f t="shared" si="28"/>
        <v>3063.78</v>
      </c>
      <c r="AQ168" s="319">
        <f t="shared" si="28"/>
        <v>3063.78</v>
      </c>
      <c r="AR168" s="295">
        <f t="shared" si="25"/>
        <v>36765.359999999993</v>
      </c>
      <c r="AS168" s="319">
        <f t="shared" si="27"/>
        <v>1538.52</v>
      </c>
      <c r="AT168" s="319">
        <f t="shared" si="27"/>
        <v>1538.52</v>
      </c>
      <c r="AU168" s="319">
        <f t="shared" si="27"/>
        <v>1538.52</v>
      </c>
      <c r="AV168" s="319">
        <f t="shared" si="27"/>
        <v>1538.52</v>
      </c>
      <c r="AW168" s="319">
        <f t="shared" si="27"/>
        <v>1538.52</v>
      </c>
      <c r="AX168" s="319">
        <f t="shared" si="27"/>
        <v>1538.52</v>
      </c>
      <c r="AY168" s="319">
        <f t="shared" si="22"/>
        <v>1538.52</v>
      </c>
      <c r="AZ168" s="319">
        <f t="shared" si="22"/>
        <v>1538.52</v>
      </c>
      <c r="BA168" s="319">
        <f t="shared" si="22"/>
        <v>1538.52</v>
      </c>
      <c r="BB168" s="319">
        <f t="shared" si="22"/>
        <v>1538.52</v>
      </c>
      <c r="BC168" s="319">
        <f t="shared" si="22"/>
        <v>1538.52</v>
      </c>
      <c r="BD168" s="319">
        <f t="shared" si="22"/>
        <v>1538.52</v>
      </c>
      <c r="BE168" s="295">
        <f t="shared" si="26"/>
        <v>18462.240000000002</v>
      </c>
      <c r="BF168" s="319"/>
      <c r="BG168" s="319"/>
      <c r="BH168" s="319"/>
      <c r="BI168" s="319"/>
      <c r="BJ168" s="319"/>
      <c r="BK168" s="319"/>
      <c r="BL168" s="319"/>
      <c r="BM168" s="319"/>
      <c r="BN168" s="319"/>
      <c r="BO168" s="319"/>
      <c r="BP168" s="319"/>
      <c r="BQ168" s="319"/>
      <c r="BR168" s="319"/>
      <c r="BS168" s="319"/>
      <c r="BT168" s="319"/>
      <c r="BU168" s="319"/>
      <c r="BV168" s="319"/>
      <c r="BW168" s="319"/>
      <c r="BX168" s="319"/>
      <c r="BY168" s="319"/>
      <c r="BZ168" s="319"/>
      <c r="CA168" s="319"/>
      <c r="CB168" s="319"/>
      <c r="CC168" s="319"/>
      <c r="CD168" s="319"/>
      <c r="CE168" s="319"/>
    </row>
    <row r="169" spans="1:83" x14ac:dyDescent="0.3">
      <c r="A169" s="313" t="s">
        <v>567</v>
      </c>
      <c r="B169" s="304">
        <v>5.74E-2</v>
      </c>
      <c r="C169" s="304">
        <v>6.9599999999999995E-2</v>
      </c>
      <c r="D169" s="347">
        <v>3.09E-2</v>
      </c>
      <c r="E169" s="295">
        <v>959617.2</v>
      </c>
      <c r="F169" s="295">
        <v>959617.2</v>
      </c>
      <c r="G169" s="295">
        <v>959617.2</v>
      </c>
      <c r="H169" s="295">
        <v>959617.2</v>
      </c>
      <c r="I169" s="295">
        <v>959617.2</v>
      </c>
      <c r="J169" s="295">
        <v>959617.2</v>
      </c>
      <c r="K169" s="295">
        <v>959617.2</v>
      </c>
      <c r="L169" s="295">
        <v>959617.2</v>
      </c>
      <c r="M169" s="295">
        <v>959617.2</v>
      </c>
      <c r="N169" s="295">
        <v>959617.2</v>
      </c>
      <c r="O169" s="295">
        <v>959617.2</v>
      </c>
      <c r="P169" s="295">
        <v>959617.2</v>
      </c>
      <c r="Q169" s="295">
        <f t="shared" si="23"/>
        <v>11515406.399999999</v>
      </c>
      <c r="R169" s="295">
        <v>1059617.2</v>
      </c>
      <c r="S169" s="295">
        <v>1059617.2</v>
      </c>
      <c r="T169" s="295">
        <v>1059617.2</v>
      </c>
      <c r="U169" s="295">
        <v>1059617.2</v>
      </c>
      <c r="V169" s="295">
        <v>1059617.2</v>
      </c>
      <c r="W169" s="295">
        <v>1059617.2</v>
      </c>
      <c r="X169" s="295">
        <v>1059617.2</v>
      </c>
      <c r="Y169" s="295">
        <v>1059617.2</v>
      </c>
      <c r="Z169" s="295">
        <v>1059617.2</v>
      </c>
      <c r="AA169" s="295">
        <v>1059617.2</v>
      </c>
      <c r="AB169" s="295">
        <v>1059617.2</v>
      </c>
      <c r="AC169" s="295">
        <v>1059617.2</v>
      </c>
      <c r="AD169" s="295">
        <f t="shared" si="24"/>
        <v>12715406.399999997</v>
      </c>
      <c r="AE169" s="295"/>
      <c r="AF169" s="319">
        <v>4590.16</v>
      </c>
      <c r="AG169" s="319">
        <v>4590.16</v>
      </c>
      <c r="AH169" s="319">
        <v>4590.16</v>
      </c>
      <c r="AI169" s="319">
        <v>4590.16</v>
      </c>
      <c r="AJ169" s="319">
        <v>4590.16</v>
      </c>
      <c r="AK169" s="319">
        <v>4590.16</v>
      </c>
      <c r="AL169" s="319">
        <f t="shared" si="29"/>
        <v>4590.17</v>
      </c>
      <c r="AM169" s="319">
        <f t="shared" si="29"/>
        <v>4590.17</v>
      </c>
      <c r="AN169" s="319">
        <f t="shared" si="29"/>
        <v>4590.17</v>
      </c>
      <c r="AO169" s="319">
        <f t="shared" si="28"/>
        <v>4590.17</v>
      </c>
      <c r="AP169" s="319">
        <f t="shared" si="28"/>
        <v>4590.17</v>
      </c>
      <c r="AQ169" s="319">
        <f t="shared" si="28"/>
        <v>4590.17</v>
      </c>
      <c r="AR169" s="295">
        <f t="shared" si="25"/>
        <v>55081.979999999989</v>
      </c>
      <c r="AS169" s="319">
        <f t="shared" si="27"/>
        <v>2728.51</v>
      </c>
      <c r="AT169" s="319">
        <f t="shared" si="27"/>
        <v>2728.51</v>
      </c>
      <c r="AU169" s="319">
        <f t="shared" si="27"/>
        <v>2728.51</v>
      </c>
      <c r="AV169" s="319">
        <f t="shared" si="27"/>
        <v>2728.51</v>
      </c>
      <c r="AW169" s="319">
        <f t="shared" si="27"/>
        <v>2728.51</v>
      </c>
      <c r="AX169" s="319">
        <f t="shared" si="27"/>
        <v>2728.51</v>
      </c>
      <c r="AY169" s="319">
        <f t="shared" si="22"/>
        <v>2728.51</v>
      </c>
      <c r="AZ169" s="319">
        <f t="shared" si="22"/>
        <v>2728.51</v>
      </c>
      <c r="BA169" s="319">
        <f t="shared" si="22"/>
        <v>2728.51</v>
      </c>
      <c r="BB169" s="319">
        <f t="shared" si="22"/>
        <v>2728.51</v>
      </c>
      <c r="BC169" s="319">
        <f t="shared" si="22"/>
        <v>2728.51</v>
      </c>
      <c r="BD169" s="319">
        <f t="shared" si="22"/>
        <v>2728.51</v>
      </c>
      <c r="BE169" s="295">
        <f t="shared" si="26"/>
        <v>32742.12000000001</v>
      </c>
      <c r="BF169" s="319"/>
      <c r="BG169" s="319"/>
      <c r="BH169" s="319"/>
      <c r="BI169" s="319"/>
      <c r="BJ169" s="319"/>
      <c r="BK169" s="319"/>
      <c r="BL169" s="319"/>
      <c r="BM169" s="319"/>
      <c r="BN169" s="319"/>
      <c r="BO169" s="319"/>
      <c r="BP169" s="319"/>
      <c r="BQ169" s="319"/>
      <c r="BR169" s="319"/>
      <c r="BS169" s="319"/>
      <c r="BT169" s="319"/>
      <c r="BU169" s="319"/>
      <c r="BV169" s="319"/>
      <c r="BW169" s="319"/>
      <c r="BX169" s="319"/>
      <c r="BY169" s="319"/>
      <c r="BZ169" s="319"/>
      <c r="CA169" s="319"/>
      <c r="CB169" s="319"/>
      <c r="CC169" s="319"/>
      <c r="CD169" s="319"/>
      <c r="CE169" s="319"/>
    </row>
    <row r="170" spans="1:83" x14ac:dyDescent="0.3">
      <c r="A170" s="313" t="s">
        <v>568</v>
      </c>
      <c r="B170" s="304">
        <v>5.8099999999999999E-2</v>
      </c>
      <c r="C170" s="304">
        <v>6.989999999999999E-2</v>
      </c>
      <c r="D170" s="347">
        <v>3.1E-2</v>
      </c>
      <c r="E170" s="295">
        <v>959028.11</v>
      </c>
      <c r="F170" s="295">
        <v>959028.11</v>
      </c>
      <c r="G170" s="295">
        <v>959028.11</v>
      </c>
      <c r="H170" s="295">
        <v>959028.11</v>
      </c>
      <c r="I170" s="295">
        <v>959028.11</v>
      </c>
      <c r="J170" s="295">
        <v>959028.11</v>
      </c>
      <c r="K170" s="295">
        <v>959028.11</v>
      </c>
      <c r="L170" s="295">
        <v>959028.11</v>
      </c>
      <c r="M170" s="295">
        <v>959028.11</v>
      </c>
      <c r="N170" s="295">
        <v>959028.11</v>
      </c>
      <c r="O170" s="295">
        <v>959028.11</v>
      </c>
      <c r="P170" s="295">
        <v>959028.11</v>
      </c>
      <c r="Q170" s="295">
        <f t="shared" si="23"/>
        <v>11508337.319999998</v>
      </c>
      <c r="R170" s="295">
        <v>959028.11</v>
      </c>
      <c r="S170" s="295">
        <v>959028.11</v>
      </c>
      <c r="T170" s="295">
        <v>959028.11</v>
      </c>
      <c r="U170" s="295">
        <v>959028.11</v>
      </c>
      <c r="V170" s="295">
        <v>959028.11</v>
      </c>
      <c r="W170" s="295">
        <v>959028.11</v>
      </c>
      <c r="X170" s="295">
        <v>959028.11</v>
      </c>
      <c r="Y170" s="295">
        <v>959028.11</v>
      </c>
      <c r="Z170" s="295">
        <v>959028.11</v>
      </c>
      <c r="AA170" s="295">
        <v>959028.11</v>
      </c>
      <c r="AB170" s="295">
        <v>959028.11</v>
      </c>
      <c r="AC170" s="295">
        <v>959028.11</v>
      </c>
      <c r="AD170" s="295">
        <f t="shared" si="24"/>
        <v>11508337.319999998</v>
      </c>
      <c r="AE170" s="295"/>
      <c r="AF170" s="319">
        <v>4643.29</v>
      </c>
      <c r="AG170" s="319">
        <v>4643.29</v>
      </c>
      <c r="AH170" s="319">
        <v>4643.29</v>
      </c>
      <c r="AI170" s="319">
        <v>4643.29</v>
      </c>
      <c r="AJ170" s="319">
        <v>4643.29</v>
      </c>
      <c r="AK170" s="319">
        <v>4643.29</v>
      </c>
      <c r="AL170" s="319">
        <f t="shared" si="29"/>
        <v>4643.29</v>
      </c>
      <c r="AM170" s="319">
        <f t="shared" si="29"/>
        <v>4643.29</v>
      </c>
      <c r="AN170" s="319">
        <f t="shared" si="29"/>
        <v>4643.29</v>
      </c>
      <c r="AO170" s="319">
        <f t="shared" si="28"/>
        <v>4643.29</v>
      </c>
      <c r="AP170" s="319">
        <f t="shared" si="28"/>
        <v>4643.29</v>
      </c>
      <c r="AQ170" s="319">
        <f t="shared" si="28"/>
        <v>4643.29</v>
      </c>
      <c r="AR170" s="295">
        <f t="shared" si="25"/>
        <v>55719.48</v>
      </c>
      <c r="AS170" s="319">
        <f t="shared" si="27"/>
        <v>2477.4899999999998</v>
      </c>
      <c r="AT170" s="319">
        <f t="shared" si="27"/>
        <v>2477.4899999999998</v>
      </c>
      <c r="AU170" s="319">
        <f t="shared" si="27"/>
        <v>2477.4899999999998</v>
      </c>
      <c r="AV170" s="319">
        <f t="shared" si="27"/>
        <v>2477.4899999999998</v>
      </c>
      <c r="AW170" s="319">
        <f t="shared" si="27"/>
        <v>2477.4899999999998</v>
      </c>
      <c r="AX170" s="319">
        <f t="shared" si="27"/>
        <v>2477.4899999999998</v>
      </c>
      <c r="AY170" s="319">
        <f t="shared" si="22"/>
        <v>2477.4899999999998</v>
      </c>
      <c r="AZ170" s="319">
        <f t="shared" si="22"/>
        <v>2477.4899999999998</v>
      </c>
      <c r="BA170" s="319">
        <f t="shared" si="22"/>
        <v>2477.4899999999998</v>
      </c>
      <c r="BB170" s="319">
        <f t="shared" si="22"/>
        <v>2477.4899999999998</v>
      </c>
      <c r="BC170" s="319">
        <f t="shared" si="22"/>
        <v>2477.4899999999998</v>
      </c>
      <c r="BD170" s="319">
        <f t="shared" si="22"/>
        <v>2477.4899999999998</v>
      </c>
      <c r="BE170" s="295">
        <f t="shared" si="26"/>
        <v>29729.87999999999</v>
      </c>
      <c r="BF170" s="319"/>
      <c r="BG170" s="319"/>
      <c r="BH170" s="319"/>
      <c r="BI170" s="319"/>
      <c r="BJ170" s="319"/>
      <c r="BK170" s="319"/>
      <c r="BL170" s="319"/>
      <c r="BM170" s="319"/>
      <c r="BN170" s="319"/>
      <c r="BO170" s="319"/>
      <c r="BP170" s="319"/>
      <c r="BQ170" s="319"/>
      <c r="BR170" s="319"/>
      <c r="BS170" s="319"/>
      <c r="BT170" s="319"/>
      <c r="BU170" s="319"/>
      <c r="BV170" s="319"/>
      <c r="BW170" s="319"/>
      <c r="BX170" s="319"/>
      <c r="BY170" s="319"/>
      <c r="BZ170" s="319"/>
      <c r="CA170" s="319"/>
      <c r="CB170" s="319"/>
      <c r="CC170" s="319"/>
      <c r="CD170" s="319"/>
      <c r="CE170" s="319"/>
    </row>
    <row r="171" spans="1:83" x14ac:dyDescent="0.3">
      <c r="A171" s="313" t="s">
        <v>569</v>
      </c>
      <c r="B171" s="304">
        <v>7.0199999999999999E-2</v>
      </c>
      <c r="C171" s="304">
        <v>6.5300000000000011E-2</v>
      </c>
      <c r="D171" s="347">
        <v>2.3099999999999999E-2</v>
      </c>
      <c r="E171" s="295">
        <v>263045.52</v>
      </c>
      <c r="F171" s="295">
        <v>263045.52</v>
      </c>
      <c r="G171" s="295">
        <v>263045.52</v>
      </c>
      <c r="H171" s="295">
        <v>263045.52</v>
      </c>
      <c r="I171" s="295">
        <v>263045.52</v>
      </c>
      <c r="J171" s="295">
        <v>263045.52</v>
      </c>
      <c r="K171" s="295">
        <v>263045.52</v>
      </c>
      <c r="L171" s="295">
        <v>263045.52</v>
      </c>
      <c r="M171" s="295">
        <v>263045.52</v>
      </c>
      <c r="N171" s="295">
        <v>263045.52</v>
      </c>
      <c r="O171" s="295">
        <v>263045.52</v>
      </c>
      <c r="P171" s="295">
        <v>263045.52</v>
      </c>
      <c r="Q171" s="295">
        <f t="shared" si="23"/>
        <v>3156546.24</v>
      </c>
      <c r="R171" s="295">
        <v>263045.52</v>
      </c>
      <c r="S171" s="295">
        <v>263045.52</v>
      </c>
      <c r="T171" s="295">
        <v>263045.52</v>
      </c>
      <c r="U171" s="295">
        <v>263045.52</v>
      </c>
      <c r="V171" s="295">
        <v>263045.52</v>
      </c>
      <c r="W171" s="295">
        <v>263045.52</v>
      </c>
      <c r="X171" s="295">
        <v>263045.52</v>
      </c>
      <c r="Y171" s="295">
        <v>263045.52</v>
      </c>
      <c r="Z171" s="295">
        <v>263045.52</v>
      </c>
      <c r="AA171" s="295">
        <v>263045.52</v>
      </c>
      <c r="AB171" s="295">
        <v>263045.52</v>
      </c>
      <c r="AC171" s="295">
        <v>263045.52</v>
      </c>
      <c r="AD171" s="295">
        <f t="shared" si="24"/>
        <v>3156546.24</v>
      </c>
      <c r="AE171" s="295"/>
      <c r="AF171" s="319">
        <v>1538.8200000000002</v>
      </c>
      <c r="AG171" s="319">
        <v>1538.8200000000002</v>
      </c>
      <c r="AH171" s="319">
        <v>1538.8200000000002</v>
      </c>
      <c r="AI171" s="319">
        <v>1538.8200000000002</v>
      </c>
      <c r="AJ171" s="319">
        <v>1538.8200000000002</v>
      </c>
      <c r="AK171" s="319">
        <v>1538.8200000000002</v>
      </c>
      <c r="AL171" s="319">
        <f t="shared" si="29"/>
        <v>1538.82</v>
      </c>
      <c r="AM171" s="319">
        <f t="shared" si="29"/>
        <v>1538.82</v>
      </c>
      <c r="AN171" s="319">
        <f t="shared" si="29"/>
        <v>1538.82</v>
      </c>
      <c r="AO171" s="319">
        <f t="shared" si="28"/>
        <v>1538.82</v>
      </c>
      <c r="AP171" s="319">
        <f t="shared" si="28"/>
        <v>1538.82</v>
      </c>
      <c r="AQ171" s="319">
        <f t="shared" si="28"/>
        <v>1538.82</v>
      </c>
      <c r="AR171" s="295">
        <f t="shared" si="25"/>
        <v>18465.84</v>
      </c>
      <c r="AS171" s="319">
        <f t="shared" si="27"/>
        <v>506.36</v>
      </c>
      <c r="AT171" s="319">
        <f t="shared" si="27"/>
        <v>506.36</v>
      </c>
      <c r="AU171" s="319">
        <f t="shared" si="27"/>
        <v>506.36</v>
      </c>
      <c r="AV171" s="319">
        <f t="shared" si="27"/>
        <v>506.36</v>
      </c>
      <c r="AW171" s="319">
        <f t="shared" si="27"/>
        <v>506.36</v>
      </c>
      <c r="AX171" s="319">
        <f t="shared" si="27"/>
        <v>506.36</v>
      </c>
      <c r="AY171" s="319">
        <f t="shared" si="22"/>
        <v>506.36</v>
      </c>
      <c r="AZ171" s="319">
        <f t="shared" si="22"/>
        <v>506.36</v>
      </c>
      <c r="BA171" s="319">
        <f t="shared" si="22"/>
        <v>506.36</v>
      </c>
      <c r="BB171" s="319">
        <f t="shared" si="22"/>
        <v>506.36</v>
      </c>
      <c r="BC171" s="319">
        <f t="shared" si="22"/>
        <v>506.36</v>
      </c>
      <c r="BD171" s="319">
        <f t="shared" si="22"/>
        <v>506.36</v>
      </c>
      <c r="BE171" s="295">
        <f t="shared" si="26"/>
        <v>6076.32</v>
      </c>
      <c r="BF171" s="319"/>
      <c r="BG171" s="319"/>
      <c r="BH171" s="319"/>
      <c r="BI171" s="319"/>
      <c r="BJ171" s="319"/>
      <c r="BK171" s="319"/>
      <c r="BL171" s="319"/>
      <c r="BM171" s="319"/>
      <c r="BN171" s="319"/>
      <c r="BO171" s="319"/>
      <c r="BP171" s="319"/>
      <c r="BQ171" s="319"/>
      <c r="BR171" s="319"/>
      <c r="BS171" s="319"/>
      <c r="BT171" s="319"/>
      <c r="BU171" s="319"/>
      <c r="BV171" s="319"/>
      <c r="BW171" s="319"/>
      <c r="BX171" s="319"/>
      <c r="BY171" s="319"/>
      <c r="BZ171" s="319"/>
      <c r="CA171" s="319"/>
      <c r="CB171" s="319"/>
      <c r="CC171" s="319"/>
      <c r="CD171" s="319"/>
      <c r="CE171" s="319"/>
    </row>
    <row r="172" spans="1:83" x14ac:dyDescent="0.3">
      <c r="A172" s="313" t="s">
        <v>570</v>
      </c>
      <c r="B172" s="304">
        <v>3.1699999999999999E-2</v>
      </c>
      <c r="C172" s="304">
        <v>4.6500000000000007E-2</v>
      </c>
      <c r="D172" s="347">
        <v>2.8000000000000001E-2</v>
      </c>
      <c r="E172" s="295">
        <v>3155168.07</v>
      </c>
      <c r="F172" s="295">
        <v>3155168.07</v>
      </c>
      <c r="G172" s="295">
        <v>3155168.07</v>
      </c>
      <c r="H172" s="295">
        <v>3155168.07</v>
      </c>
      <c r="I172" s="295">
        <v>3155168.07</v>
      </c>
      <c r="J172" s="295">
        <v>3155168.07</v>
      </c>
      <c r="K172" s="295">
        <v>3155168.07</v>
      </c>
      <c r="L172" s="295">
        <v>3155168.07</v>
      </c>
      <c r="M172" s="295">
        <v>3155168.07</v>
      </c>
      <c r="N172" s="295">
        <v>3155168.07</v>
      </c>
      <c r="O172" s="295">
        <v>3155168.07</v>
      </c>
      <c r="P172" s="295">
        <v>3155168.07</v>
      </c>
      <c r="Q172" s="295">
        <f t="shared" si="23"/>
        <v>37862016.839999996</v>
      </c>
      <c r="R172" s="295">
        <v>3155168.07</v>
      </c>
      <c r="S172" s="295">
        <v>3155168.07</v>
      </c>
      <c r="T172" s="295">
        <v>3155168.07</v>
      </c>
      <c r="U172" s="295">
        <v>3155168.07</v>
      </c>
      <c r="V172" s="295">
        <v>3155168.07</v>
      </c>
      <c r="W172" s="295">
        <v>3155168.07</v>
      </c>
      <c r="X172" s="295">
        <v>3155168.07</v>
      </c>
      <c r="Y172" s="295">
        <v>3155168.07</v>
      </c>
      <c r="Z172" s="295">
        <v>3155168.07</v>
      </c>
      <c r="AA172" s="295">
        <v>3155168.07</v>
      </c>
      <c r="AB172" s="295">
        <v>3155168.07</v>
      </c>
      <c r="AC172" s="295">
        <v>3155168.07</v>
      </c>
      <c r="AD172" s="295">
        <f t="shared" si="24"/>
        <v>37862016.839999996</v>
      </c>
      <c r="AE172" s="295"/>
      <c r="AF172" s="319">
        <v>8334.9</v>
      </c>
      <c r="AG172" s="319">
        <v>8334.9</v>
      </c>
      <c r="AH172" s="319">
        <v>8334.9</v>
      </c>
      <c r="AI172" s="319">
        <v>8334.9</v>
      </c>
      <c r="AJ172" s="319">
        <v>8334.9</v>
      </c>
      <c r="AK172" s="319">
        <v>8334.9</v>
      </c>
      <c r="AL172" s="319">
        <f t="shared" si="29"/>
        <v>8334.9</v>
      </c>
      <c r="AM172" s="319">
        <f t="shared" si="29"/>
        <v>8334.9</v>
      </c>
      <c r="AN172" s="319">
        <f t="shared" si="29"/>
        <v>8334.9</v>
      </c>
      <c r="AO172" s="319">
        <f t="shared" si="28"/>
        <v>8334.9</v>
      </c>
      <c r="AP172" s="319">
        <f t="shared" si="28"/>
        <v>8334.9</v>
      </c>
      <c r="AQ172" s="319">
        <f t="shared" si="28"/>
        <v>8334.9</v>
      </c>
      <c r="AR172" s="295">
        <f t="shared" si="25"/>
        <v>100018.79999999997</v>
      </c>
      <c r="AS172" s="319">
        <f t="shared" si="27"/>
        <v>7362.06</v>
      </c>
      <c r="AT172" s="319">
        <f t="shared" si="27"/>
        <v>7362.06</v>
      </c>
      <c r="AU172" s="319">
        <f t="shared" si="27"/>
        <v>7362.06</v>
      </c>
      <c r="AV172" s="319">
        <f t="shared" si="27"/>
        <v>7362.06</v>
      </c>
      <c r="AW172" s="319">
        <f t="shared" si="27"/>
        <v>7362.06</v>
      </c>
      <c r="AX172" s="319">
        <f t="shared" si="27"/>
        <v>7362.06</v>
      </c>
      <c r="AY172" s="319">
        <f t="shared" si="22"/>
        <v>7362.06</v>
      </c>
      <c r="AZ172" s="319">
        <f t="shared" si="22"/>
        <v>7362.06</v>
      </c>
      <c r="BA172" s="319">
        <f t="shared" si="22"/>
        <v>7362.06</v>
      </c>
      <c r="BB172" s="319">
        <f t="shared" si="22"/>
        <v>7362.06</v>
      </c>
      <c r="BC172" s="319">
        <f t="shared" si="22"/>
        <v>7362.06</v>
      </c>
      <c r="BD172" s="319">
        <f t="shared" si="22"/>
        <v>7362.06</v>
      </c>
      <c r="BE172" s="295">
        <f t="shared" si="26"/>
        <v>88344.719999999987</v>
      </c>
      <c r="BF172" s="319"/>
      <c r="BG172" s="319"/>
      <c r="BH172" s="319"/>
      <c r="BI172" s="319"/>
      <c r="BJ172" s="319"/>
      <c r="BK172" s="319"/>
      <c r="BL172" s="319"/>
      <c r="BM172" s="319"/>
      <c r="BN172" s="319"/>
      <c r="BO172" s="319"/>
      <c r="BP172" s="319"/>
      <c r="BQ172" s="319"/>
      <c r="BR172" s="319"/>
      <c r="BS172" s="319"/>
      <c r="BT172" s="319"/>
      <c r="BU172" s="319"/>
      <c r="BV172" s="319"/>
      <c r="BW172" s="319"/>
      <c r="BX172" s="319"/>
      <c r="BY172" s="319"/>
      <c r="BZ172" s="319"/>
      <c r="CA172" s="319"/>
      <c r="CB172" s="319"/>
      <c r="CC172" s="319"/>
      <c r="CD172" s="319"/>
      <c r="CE172" s="319"/>
    </row>
    <row r="173" spans="1:83" x14ac:dyDescent="0.3">
      <c r="A173" s="313" t="s">
        <v>571</v>
      </c>
      <c r="B173" s="304">
        <v>0.1026</v>
      </c>
      <c r="C173" s="304">
        <v>0.15740000000000001</v>
      </c>
      <c r="D173" s="348">
        <v>0.13689999999999999</v>
      </c>
      <c r="E173" s="295">
        <v>472117.33</v>
      </c>
      <c r="F173" s="295">
        <v>472117.33</v>
      </c>
      <c r="G173" s="295">
        <v>472117.33</v>
      </c>
      <c r="H173" s="295">
        <v>472117.33</v>
      </c>
      <c r="I173" s="295">
        <v>472117.33</v>
      </c>
      <c r="J173" s="295">
        <v>472117.33</v>
      </c>
      <c r="K173" s="295">
        <v>472117.33</v>
      </c>
      <c r="L173" s="295">
        <v>472117.33</v>
      </c>
      <c r="M173" s="295">
        <v>472117.33</v>
      </c>
      <c r="N173" s="295">
        <v>472117.33</v>
      </c>
      <c r="O173" s="295">
        <v>472117.33</v>
      </c>
      <c r="P173" s="295">
        <v>472117.33</v>
      </c>
      <c r="Q173" s="295">
        <f t="shared" si="23"/>
        <v>5665407.96</v>
      </c>
      <c r="R173" s="295">
        <v>472117.33</v>
      </c>
      <c r="S173" s="295">
        <v>472117.33</v>
      </c>
      <c r="T173" s="295">
        <v>472117.33</v>
      </c>
      <c r="U173" s="295">
        <v>472117.33</v>
      </c>
      <c r="V173" s="295">
        <v>472117.33</v>
      </c>
      <c r="W173" s="295">
        <v>472117.33</v>
      </c>
      <c r="X173" s="295">
        <v>472117.33</v>
      </c>
      <c r="Y173" s="295">
        <v>472117.33</v>
      </c>
      <c r="Z173" s="295">
        <v>472117.33</v>
      </c>
      <c r="AA173" s="295">
        <v>472117.33</v>
      </c>
      <c r="AB173" s="295">
        <v>472117.33</v>
      </c>
      <c r="AC173" s="295">
        <v>472117.33</v>
      </c>
      <c r="AD173" s="295">
        <f t="shared" si="24"/>
        <v>5665407.96</v>
      </c>
      <c r="AE173" s="295"/>
      <c r="AF173" s="319">
        <v>4036.61</v>
      </c>
      <c r="AG173" s="319">
        <v>4036.61</v>
      </c>
      <c r="AH173" s="319">
        <v>4036.61</v>
      </c>
      <c r="AI173" s="319">
        <v>4036.61</v>
      </c>
      <c r="AJ173" s="319">
        <v>4036.61</v>
      </c>
      <c r="AK173" s="319">
        <v>4036.61</v>
      </c>
      <c r="AL173" s="319">
        <f t="shared" si="29"/>
        <v>4036.6</v>
      </c>
      <c r="AM173" s="319">
        <f t="shared" si="29"/>
        <v>4036.6</v>
      </c>
      <c r="AN173" s="319">
        <f t="shared" si="29"/>
        <v>4036.6</v>
      </c>
      <c r="AO173" s="319">
        <f t="shared" si="28"/>
        <v>4036.6</v>
      </c>
      <c r="AP173" s="319">
        <f t="shared" si="28"/>
        <v>4036.6</v>
      </c>
      <c r="AQ173" s="319">
        <f t="shared" si="28"/>
        <v>4036.6</v>
      </c>
      <c r="AR173" s="295">
        <f t="shared" si="25"/>
        <v>48439.259999999995</v>
      </c>
      <c r="AS173" s="319">
        <f t="shared" si="27"/>
        <v>5386.07</v>
      </c>
      <c r="AT173" s="319">
        <f t="shared" si="27"/>
        <v>5386.07</v>
      </c>
      <c r="AU173" s="319">
        <f t="shared" si="27"/>
        <v>5386.07</v>
      </c>
      <c r="AV173" s="319">
        <f t="shared" si="27"/>
        <v>5386.07</v>
      </c>
      <c r="AW173" s="319">
        <f t="shared" si="27"/>
        <v>5386.07</v>
      </c>
      <c r="AX173" s="319">
        <f t="shared" si="27"/>
        <v>5386.07</v>
      </c>
      <c r="AY173" s="319">
        <f t="shared" si="22"/>
        <v>5386.07</v>
      </c>
      <c r="AZ173" s="319">
        <f t="shared" si="22"/>
        <v>5386.07</v>
      </c>
      <c r="BA173" s="319">
        <f t="shared" si="22"/>
        <v>5386.07</v>
      </c>
      <c r="BB173" s="319">
        <f t="shared" si="22"/>
        <v>5386.07</v>
      </c>
      <c r="BC173" s="319">
        <f t="shared" si="22"/>
        <v>5386.07</v>
      </c>
      <c r="BD173" s="319">
        <f t="shared" si="22"/>
        <v>5386.07</v>
      </c>
      <c r="BE173" s="295">
        <f t="shared" si="26"/>
        <v>64632.84</v>
      </c>
      <c r="BF173" s="319"/>
      <c r="BG173" s="319"/>
      <c r="BH173" s="319"/>
      <c r="BI173" s="319"/>
      <c r="BJ173" s="319"/>
      <c r="BK173" s="319"/>
      <c r="BL173" s="319"/>
      <c r="BM173" s="319"/>
      <c r="BN173" s="319"/>
      <c r="BO173" s="319"/>
      <c r="BP173" s="319"/>
      <c r="BQ173" s="319"/>
      <c r="BR173" s="319"/>
      <c r="BS173" s="319"/>
      <c r="BT173" s="319"/>
      <c r="BU173" s="319"/>
      <c r="BV173" s="319"/>
      <c r="BW173" s="319"/>
      <c r="BX173" s="319"/>
      <c r="BY173" s="319"/>
      <c r="BZ173" s="319"/>
      <c r="CA173" s="319"/>
      <c r="CB173" s="319"/>
      <c r="CC173" s="319"/>
      <c r="CD173" s="319"/>
      <c r="CE173" s="319"/>
    </row>
    <row r="174" spans="1:83" x14ac:dyDescent="0.3">
      <c r="A174" s="313" t="s">
        <v>572</v>
      </c>
      <c r="B174" s="304">
        <v>3.6400000000000002E-2</v>
      </c>
      <c r="C174" s="304">
        <v>3.8899999999999997E-2</v>
      </c>
      <c r="D174" s="347">
        <v>1.7899999999999999E-2</v>
      </c>
      <c r="E174" s="295">
        <v>1997091.15</v>
      </c>
      <c r="F174" s="295">
        <v>1997091.15</v>
      </c>
      <c r="G174" s="295">
        <v>1997091.15</v>
      </c>
      <c r="H174" s="295">
        <v>1997091.15</v>
      </c>
      <c r="I174" s="295">
        <v>1997091.15</v>
      </c>
      <c r="J174" s="295">
        <v>1997091.15</v>
      </c>
      <c r="K174" s="295">
        <v>1997091.15</v>
      </c>
      <c r="L174" s="295">
        <v>1997091.15</v>
      </c>
      <c r="M174" s="295">
        <v>1997091.15</v>
      </c>
      <c r="N174" s="295">
        <v>5334957.0449999999</v>
      </c>
      <c r="O174" s="295">
        <v>8672822.9399999995</v>
      </c>
      <c r="P174" s="295">
        <v>8672822.9399999995</v>
      </c>
      <c r="Q174" s="295">
        <f t="shared" si="23"/>
        <v>40654423.274999999</v>
      </c>
      <c r="R174" s="295">
        <v>8672822.9399999995</v>
      </c>
      <c r="S174" s="295">
        <v>8672822.9399999995</v>
      </c>
      <c r="T174" s="295">
        <v>8672822.9399999995</v>
      </c>
      <c r="U174" s="295">
        <v>8672822.9399999995</v>
      </c>
      <c r="V174" s="295">
        <v>8672822.9399999995</v>
      </c>
      <c r="W174" s="295">
        <v>8672822.9399999995</v>
      </c>
      <c r="X174" s="295">
        <v>8672822.9399999995</v>
      </c>
      <c r="Y174" s="295">
        <v>8672822.9399999995</v>
      </c>
      <c r="Z174" s="295">
        <v>8672822.9399999995</v>
      </c>
      <c r="AA174" s="295">
        <v>8672822.9399999995</v>
      </c>
      <c r="AB174" s="295">
        <v>8672822.9399999995</v>
      </c>
      <c r="AC174" s="295">
        <v>8672822.9399999995</v>
      </c>
      <c r="AD174" s="295">
        <f t="shared" si="24"/>
        <v>104073875.27999999</v>
      </c>
      <c r="AE174" s="295"/>
      <c r="AF174" s="319">
        <v>6057.85</v>
      </c>
      <c r="AG174" s="319">
        <v>6057.85</v>
      </c>
      <c r="AH174" s="319">
        <v>6057.85</v>
      </c>
      <c r="AI174" s="319">
        <v>6057.85</v>
      </c>
      <c r="AJ174" s="319">
        <v>6057.85</v>
      </c>
      <c r="AK174" s="319">
        <v>6057.85</v>
      </c>
      <c r="AL174" s="319">
        <f t="shared" si="29"/>
        <v>6057.84</v>
      </c>
      <c r="AM174" s="319">
        <f t="shared" si="29"/>
        <v>6057.84</v>
      </c>
      <c r="AN174" s="319">
        <f t="shared" si="29"/>
        <v>6057.84</v>
      </c>
      <c r="AO174" s="319">
        <f t="shared" si="28"/>
        <v>16182.7</v>
      </c>
      <c r="AP174" s="319">
        <f t="shared" si="28"/>
        <v>26307.56</v>
      </c>
      <c r="AQ174" s="319">
        <f t="shared" si="28"/>
        <v>26307.56</v>
      </c>
      <c r="AR174" s="295">
        <f t="shared" si="25"/>
        <v>123318.43999999999</v>
      </c>
      <c r="AS174" s="319">
        <f t="shared" si="27"/>
        <v>12936.96</v>
      </c>
      <c r="AT174" s="319">
        <f t="shared" si="27"/>
        <v>12936.96</v>
      </c>
      <c r="AU174" s="319">
        <f t="shared" si="27"/>
        <v>12936.96</v>
      </c>
      <c r="AV174" s="319">
        <f t="shared" si="27"/>
        <v>12936.96</v>
      </c>
      <c r="AW174" s="319">
        <f t="shared" si="27"/>
        <v>12936.96</v>
      </c>
      <c r="AX174" s="319">
        <f t="shared" si="27"/>
        <v>12936.96</v>
      </c>
      <c r="AY174" s="319">
        <f t="shared" si="22"/>
        <v>12936.96</v>
      </c>
      <c r="AZ174" s="319">
        <f t="shared" si="22"/>
        <v>12936.96</v>
      </c>
      <c r="BA174" s="319">
        <f t="shared" si="22"/>
        <v>12936.96</v>
      </c>
      <c r="BB174" s="319">
        <f t="shared" si="22"/>
        <v>12936.96</v>
      </c>
      <c r="BC174" s="319">
        <f t="shared" si="22"/>
        <v>12936.96</v>
      </c>
      <c r="BD174" s="319">
        <f t="shared" si="22"/>
        <v>12936.96</v>
      </c>
      <c r="BE174" s="295">
        <f t="shared" si="26"/>
        <v>155243.51999999996</v>
      </c>
      <c r="BF174" s="319"/>
      <c r="BG174" s="319"/>
      <c r="BH174" s="319"/>
      <c r="BI174" s="319"/>
      <c r="BJ174" s="319"/>
      <c r="BK174" s="319"/>
      <c r="BL174" s="319"/>
      <c r="BM174" s="319"/>
      <c r="BN174" s="319"/>
      <c r="BO174" s="319"/>
      <c r="BP174" s="319"/>
      <c r="BQ174" s="319"/>
      <c r="BR174" s="319"/>
      <c r="BS174" s="319"/>
      <c r="BT174" s="319"/>
      <c r="BU174" s="319"/>
      <c r="BV174" s="319"/>
      <c r="BW174" s="319"/>
      <c r="BX174" s="319"/>
      <c r="BY174" s="319"/>
      <c r="BZ174" s="319"/>
      <c r="CA174" s="319"/>
      <c r="CB174" s="319"/>
      <c r="CC174" s="319"/>
      <c r="CD174" s="319"/>
      <c r="CE174" s="319"/>
    </row>
    <row r="175" spans="1:83" x14ac:dyDescent="0.3">
      <c r="A175" s="313" t="s">
        <v>573</v>
      </c>
      <c r="B175" s="304">
        <v>3.6499999999999998E-2</v>
      </c>
      <c r="C175" s="304">
        <v>3.8500000000000006E-2</v>
      </c>
      <c r="D175" s="347">
        <v>1.95E-2</v>
      </c>
      <c r="E175" s="295">
        <v>622872.6</v>
      </c>
      <c r="F175" s="295">
        <v>622872.6</v>
      </c>
      <c r="G175" s="295">
        <v>622872.6</v>
      </c>
      <c r="H175" s="295">
        <v>622872.6</v>
      </c>
      <c r="I175" s="295">
        <v>622872.6</v>
      </c>
      <c r="J175" s="295">
        <v>622872.6</v>
      </c>
      <c r="K175" s="295">
        <v>622872.6</v>
      </c>
      <c r="L175" s="295">
        <v>622872.6</v>
      </c>
      <c r="M175" s="295">
        <v>622872.6</v>
      </c>
      <c r="N175" s="295">
        <v>622872.6</v>
      </c>
      <c r="O175" s="295">
        <v>622872.6</v>
      </c>
      <c r="P175" s="295">
        <v>622872.6</v>
      </c>
      <c r="Q175" s="295">
        <f t="shared" si="23"/>
        <v>7474471.1999999983</v>
      </c>
      <c r="R175" s="295">
        <v>622872.6</v>
      </c>
      <c r="S175" s="295">
        <v>622872.6</v>
      </c>
      <c r="T175" s="295">
        <v>622872.6</v>
      </c>
      <c r="U175" s="295">
        <v>622872.6</v>
      </c>
      <c r="V175" s="295">
        <v>622872.6</v>
      </c>
      <c r="W175" s="295">
        <v>622872.6</v>
      </c>
      <c r="X175" s="295">
        <v>622872.6</v>
      </c>
      <c r="Y175" s="295">
        <v>622872.6</v>
      </c>
      <c r="Z175" s="295">
        <v>622872.6</v>
      </c>
      <c r="AA175" s="295">
        <v>622872.6</v>
      </c>
      <c r="AB175" s="295">
        <v>622872.6</v>
      </c>
      <c r="AC175" s="295">
        <v>622872.6</v>
      </c>
      <c r="AD175" s="295">
        <f t="shared" si="24"/>
        <v>7474471.1999999983</v>
      </c>
      <c r="AE175" s="295"/>
      <c r="AF175" s="319">
        <v>1894.57</v>
      </c>
      <c r="AG175" s="319">
        <v>1894.57</v>
      </c>
      <c r="AH175" s="319">
        <v>1894.57</v>
      </c>
      <c r="AI175" s="319">
        <v>1894.57</v>
      </c>
      <c r="AJ175" s="319">
        <v>1894.57</v>
      </c>
      <c r="AK175" s="319">
        <v>1894.57</v>
      </c>
      <c r="AL175" s="319">
        <f t="shared" si="29"/>
        <v>1894.57</v>
      </c>
      <c r="AM175" s="319">
        <f t="shared" si="29"/>
        <v>1894.57</v>
      </c>
      <c r="AN175" s="319">
        <f t="shared" si="29"/>
        <v>1894.57</v>
      </c>
      <c r="AO175" s="319">
        <f t="shared" si="28"/>
        <v>1894.57</v>
      </c>
      <c r="AP175" s="319">
        <f t="shared" si="28"/>
        <v>1894.57</v>
      </c>
      <c r="AQ175" s="319">
        <f t="shared" si="28"/>
        <v>1894.57</v>
      </c>
      <c r="AR175" s="295">
        <f t="shared" si="25"/>
        <v>22734.84</v>
      </c>
      <c r="AS175" s="319">
        <f t="shared" si="27"/>
        <v>1012.17</v>
      </c>
      <c r="AT175" s="319">
        <f t="shared" si="27"/>
        <v>1012.17</v>
      </c>
      <c r="AU175" s="319">
        <f t="shared" si="27"/>
        <v>1012.17</v>
      </c>
      <c r="AV175" s="319">
        <f t="shared" si="27"/>
        <v>1012.17</v>
      </c>
      <c r="AW175" s="319">
        <f t="shared" si="27"/>
        <v>1012.17</v>
      </c>
      <c r="AX175" s="319">
        <f t="shared" si="27"/>
        <v>1012.17</v>
      </c>
      <c r="AY175" s="319">
        <f t="shared" si="22"/>
        <v>1012.17</v>
      </c>
      <c r="AZ175" s="319">
        <f t="shared" si="22"/>
        <v>1012.17</v>
      </c>
      <c r="BA175" s="319">
        <f t="shared" si="22"/>
        <v>1012.17</v>
      </c>
      <c r="BB175" s="319">
        <f t="shared" si="22"/>
        <v>1012.17</v>
      </c>
      <c r="BC175" s="319">
        <f t="shared" si="22"/>
        <v>1012.17</v>
      </c>
      <c r="BD175" s="319">
        <f t="shared" si="22"/>
        <v>1012.17</v>
      </c>
      <c r="BE175" s="295">
        <f t="shared" si="26"/>
        <v>12146.039999999999</v>
      </c>
      <c r="BF175" s="319"/>
      <c r="BG175" s="319"/>
      <c r="BH175" s="319"/>
      <c r="BI175" s="319"/>
      <c r="BJ175" s="319"/>
      <c r="BK175" s="319"/>
      <c r="BL175" s="319"/>
      <c r="BM175" s="319"/>
      <c r="BN175" s="319"/>
      <c r="BO175" s="319"/>
      <c r="BP175" s="319"/>
      <c r="BQ175" s="319"/>
      <c r="BR175" s="319"/>
      <c r="BS175" s="319"/>
      <c r="BT175" s="319"/>
      <c r="BU175" s="319"/>
      <c r="BV175" s="319"/>
      <c r="BW175" s="319"/>
      <c r="BX175" s="319"/>
      <c r="BY175" s="319"/>
      <c r="BZ175" s="319"/>
      <c r="CA175" s="319"/>
      <c r="CB175" s="319"/>
      <c r="CC175" s="319"/>
      <c r="CD175" s="319"/>
      <c r="CE175" s="319"/>
    </row>
    <row r="176" spans="1:83" x14ac:dyDescent="0.3">
      <c r="A176" s="313" t="s">
        <v>574</v>
      </c>
      <c r="B176" s="304">
        <v>3.6699999999999997E-2</v>
      </c>
      <c r="C176" s="304">
        <v>3.8999999999999993E-2</v>
      </c>
      <c r="D176" s="347">
        <v>1.8599999999999998E-2</v>
      </c>
      <c r="E176" s="295">
        <v>239584.43</v>
      </c>
      <c r="F176" s="295">
        <v>239584.43</v>
      </c>
      <c r="G176" s="295">
        <v>239584.43</v>
      </c>
      <c r="H176" s="295">
        <v>239584.43</v>
      </c>
      <c r="I176" s="295">
        <v>239584.43</v>
      </c>
      <c r="J176" s="295">
        <v>239584.43</v>
      </c>
      <c r="K176" s="295">
        <v>239584.43</v>
      </c>
      <c r="L176" s="295">
        <v>239584.43</v>
      </c>
      <c r="M176" s="295">
        <v>239584.43</v>
      </c>
      <c r="N176" s="295">
        <v>239584.43</v>
      </c>
      <c r="O176" s="295">
        <v>239584.43</v>
      </c>
      <c r="P176" s="295">
        <v>239584.43</v>
      </c>
      <c r="Q176" s="295">
        <f t="shared" si="23"/>
        <v>2875013.16</v>
      </c>
      <c r="R176" s="295">
        <v>239584.43</v>
      </c>
      <c r="S176" s="295">
        <v>239584.43</v>
      </c>
      <c r="T176" s="295">
        <v>239584.43</v>
      </c>
      <c r="U176" s="295">
        <v>239584.43</v>
      </c>
      <c r="V176" s="295">
        <v>239584.43</v>
      </c>
      <c r="W176" s="295">
        <v>239584.43</v>
      </c>
      <c r="X176" s="295">
        <v>239584.43</v>
      </c>
      <c r="Y176" s="295">
        <v>239584.43</v>
      </c>
      <c r="Z176" s="295">
        <v>239584.43</v>
      </c>
      <c r="AA176" s="295">
        <v>239584.43</v>
      </c>
      <c r="AB176" s="295">
        <v>239584.43</v>
      </c>
      <c r="AC176" s="295">
        <v>239584.43</v>
      </c>
      <c r="AD176" s="295">
        <f t="shared" si="24"/>
        <v>2875013.16</v>
      </c>
      <c r="AE176" s="295"/>
      <c r="AF176" s="319">
        <v>732.73</v>
      </c>
      <c r="AG176" s="319">
        <v>732.73</v>
      </c>
      <c r="AH176" s="319">
        <v>732.73</v>
      </c>
      <c r="AI176" s="319">
        <v>732.73</v>
      </c>
      <c r="AJ176" s="319">
        <v>732.73</v>
      </c>
      <c r="AK176" s="319">
        <v>732.73</v>
      </c>
      <c r="AL176" s="319">
        <f t="shared" si="29"/>
        <v>732.73</v>
      </c>
      <c r="AM176" s="319">
        <f t="shared" si="29"/>
        <v>732.73</v>
      </c>
      <c r="AN176" s="319">
        <f t="shared" si="29"/>
        <v>732.73</v>
      </c>
      <c r="AO176" s="319">
        <f t="shared" si="28"/>
        <v>732.73</v>
      </c>
      <c r="AP176" s="319">
        <f t="shared" si="28"/>
        <v>732.73</v>
      </c>
      <c r="AQ176" s="319">
        <f t="shared" si="28"/>
        <v>732.73</v>
      </c>
      <c r="AR176" s="295">
        <f t="shared" si="25"/>
        <v>8792.7599999999984</v>
      </c>
      <c r="AS176" s="319">
        <f t="shared" si="27"/>
        <v>371.36</v>
      </c>
      <c r="AT176" s="319">
        <f t="shared" si="27"/>
        <v>371.36</v>
      </c>
      <c r="AU176" s="319">
        <f t="shared" si="27"/>
        <v>371.36</v>
      </c>
      <c r="AV176" s="319">
        <f t="shared" si="27"/>
        <v>371.36</v>
      </c>
      <c r="AW176" s="319">
        <f t="shared" si="27"/>
        <v>371.36</v>
      </c>
      <c r="AX176" s="319">
        <f t="shared" si="27"/>
        <v>371.36</v>
      </c>
      <c r="AY176" s="319">
        <f t="shared" si="22"/>
        <v>371.36</v>
      </c>
      <c r="AZ176" s="319">
        <f t="shared" si="22"/>
        <v>371.36</v>
      </c>
      <c r="BA176" s="319">
        <f t="shared" si="22"/>
        <v>371.36</v>
      </c>
      <c r="BB176" s="319">
        <f t="shared" si="22"/>
        <v>371.36</v>
      </c>
      <c r="BC176" s="319">
        <f t="shared" si="22"/>
        <v>371.36</v>
      </c>
      <c r="BD176" s="319">
        <f t="shared" si="22"/>
        <v>371.36</v>
      </c>
      <c r="BE176" s="295">
        <f t="shared" si="26"/>
        <v>4456.3200000000006</v>
      </c>
      <c r="BF176" s="319"/>
      <c r="BG176" s="319"/>
      <c r="BH176" s="319"/>
      <c r="BI176" s="319"/>
      <c r="BJ176" s="319"/>
      <c r="BK176" s="319"/>
      <c r="BL176" s="319"/>
      <c r="BM176" s="319"/>
      <c r="BN176" s="319"/>
      <c r="BO176" s="319"/>
      <c r="BP176" s="319"/>
      <c r="BQ176" s="319"/>
      <c r="BR176" s="319"/>
      <c r="BS176" s="319"/>
      <c r="BT176" s="319"/>
      <c r="BU176" s="319"/>
      <c r="BV176" s="319"/>
      <c r="BW176" s="319"/>
      <c r="BX176" s="319"/>
      <c r="BY176" s="319"/>
      <c r="BZ176" s="319"/>
      <c r="CA176" s="319"/>
      <c r="CB176" s="319"/>
      <c r="CC176" s="319"/>
      <c r="CD176" s="319"/>
      <c r="CE176" s="319"/>
    </row>
    <row r="177" spans="1:83" x14ac:dyDescent="0.3">
      <c r="A177" s="313" t="s">
        <v>575</v>
      </c>
      <c r="B177" s="304">
        <v>3.6699999999999997E-2</v>
      </c>
      <c r="C177" s="304">
        <v>3.8999999999999993E-2</v>
      </c>
      <c r="D177" s="347">
        <v>1.8599999999999998E-2</v>
      </c>
      <c r="E177" s="295">
        <v>239245.54</v>
      </c>
      <c r="F177" s="295">
        <v>239245.54</v>
      </c>
      <c r="G177" s="295">
        <v>239245.54</v>
      </c>
      <c r="H177" s="295">
        <v>239245.54</v>
      </c>
      <c r="I177" s="295">
        <v>239245.54</v>
      </c>
      <c r="J177" s="295">
        <v>239245.54</v>
      </c>
      <c r="K177" s="295">
        <v>239245.54</v>
      </c>
      <c r="L177" s="295">
        <v>239245.54</v>
      </c>
      <c r="M177" s="295">
        <v>239245.54</v>
      </c>
      <c r="N177" s="295">
        <v>239245.54</v>
      </c>
      <c r="O177" s="295">
        <v>239245.54</v>
      </c>
      <c r="P177" s="295">
        <v>239245.54</v>
      </c>
      <c r="Q177" s="295">
        <f t="shared" si="23"/>
        <v>2870946.48</v>
      </c>
      <c r="R177" s="295">
        <v>239245.54</v>
      </c>
      <c r="S177" s="295">
        <v>239245.54</v>
      </c>
      <c r="T177" s="295">
        <v>239245.54</v>
      </c>
      <c r="U177" s="295">
        <v>239245.54</v>
      </c>
      <c r="V177" s="295">
        <v>239245.54</v>
      </c>
      <c r="W177" s="295">
        <v>239245.54</v>
      </c>
      <c r="X177" s="295">
        <v>239245.54</v>
      </c>
      <c r="Y177" s="295">
        <v>239245.54</v>
      </c>
      <c r="Z177" s="295">
        <v>239245.54</v>
      </c>
      <c r="AA177" s="295">
        <v>239245.54</v>
      </c>
      <c r="AB177" s="295">
        <v>239245.54</v>
      </c>
      <c r="AC177" s="295">
        <v>239245.54</v>
      </c>
      <c r="AD177" s="295">
        <f t="shared" si="24"/>
        <v>2870946.48</v>
      </c>
      <c r="AE177" s="295"/>
      <c r="AF177" s="319">
        <v>731.68999999999994</v>
      </c>
      <c r="AG177" s="319">
        <v>731.68999999999994</v>
      </c>
      <c r="AH177" s="319">
        <v>731.68999999999994</v>
      </c>
      <c r="AI177" s="319">
        <v>731.68999999999994</v>
      </c>
      <c r="AJ177" s="319">
        <v>731.68999999999994</v>
      </c>
      <c r="AK177" s="319">
        <v>731.68999999999994</v>
      </c>
      <c r="AL177" s="319">
        <f t="shared" si="29"/>
        <v>731.69</v>
      </c>
      <c r="AM177" s="319">
        <f t="shared" si="29"/>
        <v>731.69</v>
      </c>
      <c r="AN177" s="319">
        <f t="shared" si="29"/>
        <v>731.69</v>
      </c>
      <c r="AO177" s="319">
        <f t="shared" si="28"/>
        <v>731.69</v>
      </c>
      <c r="AP177" s="319">
        <f t="shared" si="28"/>
        <v>731.69</v>
      </c>
      <c r="AQ177" s="319">
        <f t="shared" si="28"/>
        <v>731.69</v>
      </c>
      <c r="AR177" s="295">
        <f t="shared" si="25"/>
        <v>8780.2800000000025</v>
      </c>
      <c r="AS177" s="319">
        <f t="shared" si="27"/>
        <v>370.83</v>
      </c>
      <c r="AT177" s="319">
        <f t="shared" si="27"/>
        <v>370.83</v>
      </c>
      <c r="AU177" s="319">
        <f t="shared" si="27"/>
        <v>370.83</v>
      </c>
      <c r="AV177" s="319">
        <f t="shared" si="27"/>
        <v>370.83</v>
      </c>
      <c r="AW177" s="319">
        <f t="shared" si="27"/>
        <v>370.83</v>
      </c>
      <c r="AX177" s="319">
        <f t="shared" si="27"/>
        <v>370.83</v>
      </c>
      <c r="AY177" s="319">
        <f t="shared" si="22"/>
        <v>370.83</v>
      </c>
      <c r="AZ177" s="319">
        <f t="shared" si="22"/>
        <v>370.83</v>
      </c>
      <c r="BA177" s="319">
        <f t="shared" si="22"/>
        <v>370.83</v>
      </c>
      <c r="BB177" s="319">
        <f t="shared" si="22"/>
        <v>370.83</v>
      </c>
      <c r="BC177" s="319">
        <f t="shared" si="22"/>
        <v>370.83</v>
      </c>
      <c r="BD177" s="319">
        <f t="shared" si="22"/>
        <v>370.83</v>
      </c>
      <c r="BE177" s="295">
        <f t="shared" si="26"/>
        <v>4449.96</v>
      </c>
      <c r="BF177" s="319"/>
      <c r="BG177" s="319"/>
      <c r="BH177" s="319"/>
      <c r="BI177" s="319"/>
      <c r="BJ177" s="319"/>
      <c r="BK177" s="319"/>
      <c r="BL177" s="319"/>
      <c r="BM177" s="319"/>
      <c r="BN177" s="319"/>
      <c r="BO177" s="319"/>
      <c r="BP177" s="319"/>
      <c r="BQ177" s="319"/>
      <c r="BR177" s="319"/>
      <c r="BS177" s="319"/>
      <c r="BT177" s="319"/>
      <c r="BU177" s="319"/>
      <c r="BV177" s="319"/>
      <c r="BW177" s="319"/>
      <c r="BX177" s="319"/>
      <c r="BY177" s="319"/>
      <c r="BZ177" s="319"/>
      <c r="CA177" s="319"/>
      <c r="CB177" s="319"/>
      <c r="CC177" s="319"/>
      <c r="CD177" s="319"/>
      <c r="CE177" s="319"/>
    </row>
    <row r="178" spans="1:83" x14ac:dyDescent="0.3">
      <c r="A178" s="313" t="s">
        <v>576</v>
      </c>
      <c r="B178" s="304">
        <v>3.6199999999999996E-2</v>
      </c>
      <c r="C178" s="304">
        <v>3.8199999999999998E-2</v>
      </c>
      <c r="D178" s="347">
        <v>1.9300000000000001E-2</v>
      </c>
      <c r="E178" s="295">
        <v>578059.38</v>
      </c>
      <c r="F178" s="295">
        <v>578059.38</v>
      </c>
      <c r="G178" s="295">
        <v>578059.38</v>
      </c>
      <c r="H178" s="295">
        <v>578059.38</v>
      </c>
      <c r="I178" s="295">
        <v>578059.38</v>
      </c>
      <c r="J178" s="295">
        <v>578059.38</v>
      </c>
      <c r="K178" s="295">
        <v>578059.38</v>
      </c>
      <c r="L178" s="295">
        <v>578059.38</v>
      </c>
      <c r="M178" s="295">
        <v>578059.38</v>
      </c>
      <c r="N178" s="295">
        <v>578059.38</v>
      </c>
      <c r="O178" s="295">
        <v>578059.38</v>
      </c>
      <c r="P178" s="295">
        <v>578059.38</v>
      </c>
      <c r="Q178" s="295">
        <f t="shared" si="23"/>
        <v>6936712.5599999996</v>
      </c>
      <c r="R178" s="295">
        <v>578059.38</v>
      </c>
      <c r="S178" s="295">
        <v>578059.38</v>
      </c>
      <c r="T178" s="295">
        <v>578059.38</v>
      </c>
      <c r="U178" s="295">
        <v>578059.38</v>
      </c>
      <c r="V178" s="295">
        <v>578059.38</v>
      </c>
      <c r="W178" s="295">
        <v>578059.38</v>
      </c>
      <c r="X178" s="295">
        <v>578059.38</v>
      </c>
      <c r="Y178" s="295">
        <v>578059.38</v>
      </c>
      <c r="Z178" s="295">
        <v>578059.38</v>
      </c>
      <c r="AA178" s="295">
        <v>578059.38</v>
      </c>
      <c r="AB178" s="295">
        <v>578059.38</v>
      </c>
      <c r="AC178" s="295">
        <v>578059.38</v>
      </c>
      <c r="AD178" s="295">
        <f t="shared" si="24"/>
        <v>6936712.5599999996</v>
      </c>
      <c r="AE178" s="295"/>
      <c r="AF178" s="319">
        <v>1743.81</v>
      </c>
      <c r="AG178" s="319">
        <v>1743.81</v>
      </c>
      <c r="AH178" s="319">
        <v>1743.81</v>
      </c>
      <c r="AI178" s="319">
        <v>1743.81</v>
      </c>
      <c r="AJ178" s="319">
        <v>1743.81</v>
      </c>
      <c r="AK178" s="319">
        <v>1743.81</v>
      </c>
      <c r="AL178" s="319">
        <f t="shared" si="29"/>
        <v>1743.81</v>
      </c>
      <c r="AM178" s="319">
        <f t="shared" si="29"/>
        <v>1743.81</v>
      </c>
      <c r="AN178" s="319">
        <f t="shared" si="29"/>
        <v>1743.81</v>
      </c>
      <c r="AO178" s="319">
        <f t="shared" si="28"/>
        <v>1743.81</v>
      </c>
      <c r="AP178" s="319">
        <f t="shared" si="28"/>
        <v>1743.81</v>
      </c>
      <c r="AQ178" s="319">
        <f t="shared" si="28"/>
        <v>1743.81</v>
      </c>
      <c r="AR178" s="295">
        <f t="shared" si="25"/>
        <v>20925.72</v>
      </c>
      <c r="AS178" s="319">
        <f t="shared" si="27"/>
        <v>929.71</v>
      </c>
      <c r="AT178" s="319">
        <f t="shared" si="27"/>
        <v>929.71</v>
      </c>
      <c r="AU178" s="319">
        <f t="shared" si="27"/>
        <v>929.71</v>
      </c>
      <c r="AV178" s="319">
        <f t="shared" si="27"/>
        <v>929.71</v>
      </c>
      <c r="AW178" s="319">
        <f t="shared" si="27"/>
        <v>929.71</v>
      </c>
      <c r="AX178" s="319">
        <f t="shared" si="27"/>
        <v>929.71</v>
      </c>
      <c r="AY178" s="319">
        <f t="shared" si="22"/>
        <v>929.71</v>
      </c>
      <c r="AZ178" s="319">
        <f t="shared" si="22"/>
        <v>929.71</v>
      </c>
      <c r="BA178" s="319">
        <f t="shared" si="22"/>
        <v>929.71</v>
      </c>
      <c r="BB178" s="319">
        <f t="shared" si="22"/>
        <v>929.71</v>
      </c>
      <c r="BC178" s="319">
        <f t="shared" si="22"/>
        <v>929.71</v>
      </c>
      <c r="BD178" s="319">
        <f t="shared" si="22"/>
        <v>929.71</v>
      </c>
      <c r="BE178" s="295">
        <f t="shared" si="26"/>
        <v>11156.519999999997</v>
      </c>
      <c r="BF178" s="319"/>
      <c r="BG178" s="319"/>
      <c r="BH178" s="319"/>
      <c r="BI178" s="319"/>
      <c r="BJ178" s="319"/>
      <c r="BK178" s="319"/>
      <c r="BL178" s="319"/>
      <c r="BM178" s="319"/>
      <c r="BN178" s="319"/>
      <c r="BO178" s="319"/>
      <c r="BP178" s="319"/>
      <c r="BQ178" s="319"/>
      <c r="BR178" s="319"/>
      <c r="BS178" s="319"/>
      <c r="BT178" s="319"/>
      <c r="BU178" s="319"/>
      <c r="BV178" s="319"/>
      <c r="BW178" s="319"/>
      <c r="BX178" s="319"/>
      <c r="BY178" s="319"/>
      <c r="BZ178" s="319"/>
      <c r="CA178" s="319"/>
      <c r="CB178" s="319"/>
      <c r="CC178" s="319"/>
      <c r="CD178" s="319"/>
      <c r="CE178" s="319"/>
    </row>
    <row r="179" spans="1:83" x14ac:dyDescent="0.3">
      <c r="A179" s="313" t="s">
        <v>577</v>
      </c>
      <c r="B179" s="304">
        <v>3.6199999999999996E-2</v>
      </c>
      <c r="C179" s="304">
        <v>3.8199999999999998E-2</v>
      </c>
      <c r="D179" s="347">
        <v>1.9300000000000001E-2</v>
      </c>
      <c r="E179" s="295">
        <v>576385.74</v>
      </c>
      <c r="F179" s="295">
        <v>576385.74</v>
      </c>
      <c r="G179" s="295">
        <v>576385.74</v>
      </c>
      <c r="H179" s="295">
        <v>576385.74</v>
      </c>
      <c r="I179" s="295">
        <v>576385.74</v>
      </c>
      <c r="J179" s="295">
        <v>576385.74</v>
      </c>
      <c r="K179" s="295">
        <v>576385.74</v>
      </c>
      <c r="L179" s="295">
        <v>576385.74</v>
      </c>
      <c r="M179" s="295">
        <v>576385.74</v>
      </c>
      <c r="N179" s="295">
        <v>576385.74</v>
      </c>
      <c r="O179" s="295">
        <v>576385.74</v>
      </c>
      <c r="P179" s="295">
        <v>576385.74</v>
      </c>
      <c r="Q179" s="295">
        <f t="shared" si="23"/>
        <v>6916628.8800000018</v>
      </c>
      <c r="R179" s="295">
        <v>576385.74</v>
      </c>
      <c r="S179" s="295">
        <v>576385.74</v>
      </c>
      <c r="T179" s="295">
        <v>576385.74</v>
      </c>
      <c r="U179" s="295">
        <v>576385.74</v>
      </c>
      <c r="V179" s="295">
        <v>576385.74</v>
      </c>
      <c r="W179" s="295">
        <v>576385.74</v>
      </c>
      <c r="X179" s="295">
        <v>576385.74</v>
      </c>
      <c r="Y179" s="295">
        <v>576385.74</v>
      </c>
      <c r="Z179" s="295">
        <v>576385.74</v>
      </c>
      <c r="AA179" s="295">
        <v>576385.74</v>
      </c>
      <c r="AB179" s="295">
        <v>576385.74</v>
      </c>
      <c r="AC179" s="295">
        <v>576385.74</v>
      </c>
      <c r="AD179" s="295">
        <f t="shared" si="24"/>
        <v>6916628.8800000018</v>
      </c>
      <c r="AE179" s="295"/>
      <c r="AF179" s="319">
        <v>1738.77</v>
      </c>
      <c r="AG179" s="319">
        <v>1738.77</v>
      </c>
      <c r="AH179" s="319">
        <v>1738.77</v>
      </c>
      <c r="AI179" s="319">
        <v>1738.77</v>
      </c>
      <c r="AJ179" s="319">
        <v>1738.77</v>
      </c>
      <c r="AK179" s="319">
        <v>1738.77</v>
      </c>
      <c r="AL179" s="319">
        <f t="shared" si="29"/>
        <v>1738.76</v>
      </c>
      <c r="AM179" s="319">
        <f t="shared" si="29"/>
        <v>1738.76</v>
      </c>
      <c r="AN179" s="319">
        <f t="shared" si="29"/>
        <v>1738.76</v>
      </c>
      <c r="AO179" s="319">
        <f t="shared" si="28"/>
        <v>1738.76</v>
      </c>
      <c r="AP179" s="319">
        <f t="shared" si="28"/>
        <v>1738.76</v>
      </c>
      <c r="AQ179" s="319">
        <f t="shared" si="28"/>
        <v>1738.76</v>
      </c>
      <c r="AR179" s="295">
        <f t="shared" si="25"/>
        <v>20865.179999999997</v>
      </c>
      <c r="AS179" s="319">
        <f t="shared" si="27"/>
        <v>927.02</v>
      </c>
      <c r="AT179" s="319">
        <f t="shared" si="27"/>
        <v>927.02</v>
      </c>
      <c r="AU179" s="319">
        <f t="shared" si="27"/>
        <v>927.02</v>
      </c>
      <c r="AV179" s="319">
        <f t="shared" si="27"/>
        <v>927.02</v>
      </c>
      <c r="AW179" s="319">
        <f t="shared" si="27"/>
        <v>927.02</v>
      </c>
      <c r="AX179" s="319">
        <f t="shared" si="27"/>
        <v>927.02</v>
      </c>
      <c r="AY179" s="319">
        <f t="shared" si="22"/>
        <v>927.02</v>
      </c>
      <c r="AZ179" s="319">
        <f t="shared" si="22"/>
        <v>927.02</v>
      </c>
      <c r="BA179" s="319">
        <f t="shared" si="22"/>
        <v>927.02</v>
      </c>
      <c r="BB179" s="319">
        <f t="shared" si="22"/>
        <v>927.02</v>
      </c>
      <c r="BC179" s="319">
        <f t="shared" si="22"/>
        <v>927.02</v>
      </c>
      <c r="BD179" s="319">
        <f t="shared" si="22"/>
        <v>927.02</v>
      </c>
      <c r="BE179" s="295">
        <f t="shared" si="26"/>
        <v>11124.240000000003</v>
      </c>
      <c r="BF179" s="319"/>
      <c r="BG179" s="319"/>
      <c r="BH179" s="319"/>
      <c r="BI179" s="319"/>
      <c r="BJ179" s="319"/>
      <c r="BK179" s="319"/>
      <c r="BL179" s="319"/>
      <c r="BM179" s="319"/>
      <c r="BN179" s="319"/>
      <c r="BO179" s="319"/>
      <c r="BP179" s="319"/>
      <c r="BQ179" s="319"/>
      <c r="BR179" s="319"/>
      <c r="BS179" s="319"/>
      <c r="BT179" s="319"/>
      <c r="BU179" s="319"/>
      <c r="BV179" s="319"/>
      <c r="BW179" s="319"/>
      <c r="BX179" s="319"/>
      <c r="BY179" s="319"/>
      <c r="BZ179" s="319"/>
      <c r="CA179" s="319"/>
      <c r="CB179" s="319"/>
      <c r="CC179" s="319"/>
      <c r="CD179" s="319"/>
      <c r="CE179" s="319"/>
    </row>
    <row r="180" spans="1:83" x14ac:dyDescent="0.3">
      <c r="A180" s="313" t="s">
        <v>578</v>
      </c>
      <c r="B180" s="304">
        <v>3.6399999999999995E-2</v>
      </c>
      <c r="C180" s="304">
        <v>3.8300000000000001E-2</v>
      </c>
      <c r="D180" s="347">
        <v>1.9400000000000001E-2</v>
      </c>
      <c r="E180" s="295">
        <v>593786.01</v>
      </c>
      <c r="F180" s="295">
        <v>593786.01</v>
      </c>
      <c r="G180" s="295">
        <v>593786.01</v>
      </c>
      <c r="H180" s="295">
        <v>593786.01</v>
      </c>
      <c r="I180" s="295">
        <v>593786.01</v>
      </c>
      <c r="J180" s="295">
        <v>593786.01</v>
      </c>
      <c r="K180" s="295">
        <v>593786.01</v>
      </c>
      <c r="L180" s="295">
        <v>593786.01</v>
      </c>
      <c r="M180" s="295">
        <v>593786.01</v>
      </c>
      <c r="N180" s="295">
        <v>593786.01</v>
      </c>
      <c r="O180" s="295">
        <v>593786.01</v>
      </c>
      <c r="P180" s="295">
        <v>593786.01</v>
      </c>
      <c r="Q180" s="295">
        <f t="shared" si="23"/>
        <v>7125432.1199999982</v>
      </c>
      <c r="R180" s="295">
        <v>593786.01</v>
      </c>
      <c r="S180" s="295">
        <v>593786.01</v>
      </c>
      <c r="T180" s="295">
        <v>593786.01</v>
      </c>
      <c r="U180" s="295">
        <v>593786.01</v>
      </c>
      <c r="V180" s="295">
        <v>593786.01</v>
      </c>
      <c r="W180" s="295">
        <v>593786.01</v>
      </c>
      <c r="X180" s="295">
        <v>593786.01</v>
      </c>
      <c r="Y180" s="295">
        <v>593786.01</v>
      </c>
      <c r="Z180" s="295">
        <v>593786.01</v>
      </c>
      <c r="AA180" s="295">
        <v>593786.01</v>
      </c>
      <c r="AB180" s="295">
        <v>593786.01</v>
      </c>
      <c r="AC180" s="295">
        <v>593786.01</v>
      </c>
      <c r="AD180" s="295">
        <f t="shared" si="24"/>
        <v>7125432.1199999982</v>
      </c>
      <c r="AE180" s="295"/>
      <c r="AF180" s="319">
        <v>1801.15</v>
      </c>
      <c r="AG180" s="319">
        <v>1801.15</v>
      </c>
      <c r="AH180" s="319">
        <v>1801.15</v>
      </c>
      <c r="AI180" s="319">
        <v>1801.15</v>
      </c>
      <c r="AJ180" s="319">
        <v>1801.15</v>
      </c>
      <c r="AK180" s="319">
        <v>1801.15</v>
      </c>
      <c r="AL180" s="319">
        <f t="shared" si="29"/>
        <v>1801.15</v>
      </c>
      <c r="AM180" s="319">
        <f t="shared" si="29"/>
        <v>1801.15</v>
      </c>
      <c r="AN180" s="319">
        <f t="shared" si="29"/>
        <v>1801.15</v>
      </c>
      <c r="AO180" s="319">
        <f t="shared" si="28"/>
        <v>1801.15</v>
      </c>
      <c r="AP180" s="319">
        <f t="shared" si="28"/>
        <v>1801.15</v>
      </c>
      <c r="AQ180" s="319">
        <f t="shared" si="28"/>
        <v>1801.15</v>
      </c>
      <c r="AR180" s="295">
        <f t="shared" si="25"/>
        <v>21613.800000000003</v>
      </c>
      <c r="AS180" s="319">
        <f t="shared" si="27"/>
        <v>959.95</v>
      </c>
      <c r="AT180" s="319">
        <f t="shared" si="27"/>
        <v>959.95</v>
      </c>
      <c r="AU180" s="319">
        <f t="shared" si="27"/>
        <v>959.95</v>
      </c>
      <c r="AV180" s="319">
        <f t="shared" si="27"/>
        <v>959.95</v>
      </c>
      <c r="AW180" s="319">
        <f t="shared" si="27"/>
        <v>959.95</v>
      </c>
      <c r="AX180" s="319">
        <f t="shared" si="27"/>
        <v>959.95</v>
      </c>
      <c r="AY180" s="319">
        <f t="shared" si="22"/>
        <v>959.95</v>
      </c>
      <c r="AZ180" s="319">
        <f t="shared" si="22"/>
        <v>959.95</v>
      </c>
      <c r="BA180" s="319">
        <f t="shared" si="22"/>
        <v>959.95</v>
      </c>
      <c r="BB180" s="319">
        <f t="shared" si="22"/>
        <v>959.95</v>
      </c>
      <c r="BC180" s="319">
        <f t="shared" si="22"/>
        <v>959.95</v>
      </c>
      <c r="BD180" s="319">
        <f t="shared" si="22"/>
        <v>959.95</v>
      </c>
      <c r="BE180" s="295">
        <f t="shared" si="26"/>
        <v>11519.400000000001</v>
      </c>
      <c r="BF180" s="319"/>
      <c r="BG180" s="319"/>
      <c r="BH180" s="319"/>
      <c r="BI180" s="319"/>
      <c r="BJ180" s="319"/>
      <c r="BK180" s="319"/>
      <c r="BL180" s="319"/>
      <c r="BM180" s="319"/>
      <c r="BN180" s="319"/>
      <c r="BO180" s="319"/>
      <c r="BP180" s="319"/>
      <c r="BQ180" s="319"/>
      <c r="BR180" s="319"/>
      <c r="BS180" s="319"/>
      <c r="BT180" s="319"/>
      <c r="BU180" s="319"/>
      <c r="BV180" s="319"/>
      <c r="BW180" s="319"/>
      <c r="BX180" s="319"/>
      <c r="BY180" s="319"/>
      <c r="BZ180" s="319"/>
      <c r="CA180" s="319"/>
      <c r="CB180" s="319"/>
      <c r="CC180" s="319"/>
      <c r="CD180" s="319"/>
      <c r="CE180" s="319"/>
    </row>
    <row r="181" spans="1:83" x14ac:dyDescent="0.3">
      <c r="A181" s="313" t="s">
        <v>579</v>
      </c>
      <c r="B181" s="304">
        <v>2.7899999999999998E-2</v>
      </c>
      <c r="C181" s="304">
        <v>3.5699999999999996E-2</v>
      </c>
      <c r="D181" s="347">
        <v>2.8299999999999999E-2</v>
      </c>
      <c r="E181" s="295">
        <v>89891288.640000001</v>
      </c>
      <c r="F181" s="295">
        <v>89893347.340000004</v>
      </c>
      <c r="G181" s="295">
        <v>89894985.969999999</v>
      </c>
      <c r="H181" s="295">
        <v>89896303.620000005</v>
      </c>
      <c r="I181" s="295">
        <v>172624515.09999999</v>
      </c>
      <c r="J181" s="295">
        <v>255352726.58000001</v>
      </c>
      <c r="K181" s="295">
        <v>257247793.94000003</v>
      </c>
      <c r="L181" s="295">
        <v>259152562.55000001</v>
      </c>
      <c r="M181" s="295">
        <v>259182303.56</v>
      </c>
      <c r="N181" s="295">
        <v>259202343.32000002</v>
      </c>
      <c r="O181" s="295">
        <v>259202343.32000002</v>
      </c>
      <c r="P181" s="295">
        <v>259202343.32000002</v>
      </c>
      <c r="Q181" s="295">
        <f t="shared" si="23"/>
        <v>2340742857.2600002</v>
      </c>
      <c r="R181" s="295">
        <v>259202343.32000002</v>
      </c>
      <c r="S181" s="295">
        <v>259202343.32000002</v>
      </c>
      <c r="T181" s="295">
        <v>259202343.32000002</v>
      </c>
      <c r="U181" s="295">
        <v>263154996.32000002</v>
      </c>
      <c r="V181" s="295">
        <v>267107649.32000002</v>
      </c>
      <c r="W181" s="295">
        <v>267107649.32000002</v>
      </c>
      <c r="X181" s="295">
        <v>267107649.32000002</v>
      </c>
      <c r="Y181" s="295">
        <v>267107649.32000002</v>
      </c>
      <c r="Z181" s="295">
        <v>267107649.32000002</v>
      </c>
      <c r="AA181" s="295">
        <v>267107649.32000002</v>
      </c>
      <c r="AB181" s="295">
        <v>267107649.32000002</v>
      </c>
      <c r="AC181" s="295">
        <v>267107649.32000002</v>
      </c>
      <c r="AD181" s="295">
        <f t="shared" si="24"/>
        <v>3177623220.8400006</v>
      </c>
      <c r="AE181" s="295"/>
      <c r="AF181" s="319">
        <v>208997.25</v>
      </c>
      <c r="AG181" s="319">
        <v>209002.04</v>
      </c>
      <c r="AH181" s="319">
        <v>209005.85</v>
      </c>
      <c r="AI181" s="319">
        <v>209008.90000000002</v>
      </c>
      <c r="AJ181" s="319">
        <v>401352</v>
      </c>
      <c r="AK181" s="319">
        <v>593695.09000000008</v>
      </c>
      <c r="AL181" s="319">
        <f t="shared" si="29"/>
        <v>598101.12</v>
      </c>
      <c r="AM181" s="319">
        <f t="shared" si="29"/>
        <v>602529.71</v>
      </c>
      <c r="AN181" s="319">
        <f t="shared" si="29"/>
        <v>602598.86</v>
      </c>
      <c r="AO181" s="319">
        <f t="shared" si="28"/>
        <v>602645.44999999995</v>
      </c>
      <c r="AP181" s="319">
        <f t="shared" si="28"/>
        <v>602645.44999999995</v>
      </c>
      <c r="AQ181" s="319">
        <f t="shared" si="28"/>
        <v>602645.44999999995</v>
      </c>
      <c r="AR181" s="295">
        <f t="shared" si="25"/>
        <v>5442227.1699999999</v>
      </c>
      <c r="AS181" s="319">
        <f t="shared" si="27"/>
        <v>611285.53</v>
      </c>
      <c r="AT181" s="319">
        <f t="shared" si="27"/>
        <v>611285.53</v>
      </c>
      <c r="AU181" s="319">
        <f t="shared" si="27"/>
        <v>611285.53</v>
      </c>
      <c r="AV181" s="319">
        <f t="shared" si="27"/>
        <v>620607.19999999995</v>
      </c>
      <c r="AW181" s="319">
        <f t="shared" si="27"/>
        <v>629928.87</v>
      </c>
      <c r="AX181" s="319">
        <f t="shared" si="27"/>
        <v>629928.87</v>
      </c>
      <c r="AY181" s="319">
        <f t="shared" si="22"/>
        <v>629928.87</v>
      </c>
      <c r="AZ181" s="319">
        <f t="shared" si="22"/>
        <v>629928.87</v>
      </c>
      <c r="BA181" s="319">
        <f t="shared" si="22"/>
        <v>629928.87</v>
      </c>
      <c r="BB181" s="319">
        <f t="shared" si="22"/>
        <v>629928.87</v>
      </c>
      <c r="BC181" s="319">
        <f t="shared" si="22"/>
        <v>629928.87</v>
      </c>
      <c r="BD181" s="319">
        <f t="shared" si="22"/>
        <v>629928.87</v>
      </c>
      <c r="BE181" s="295">
        <f t="shared" si="26"/>
        <v>7493894.7500000009</v>
      </c>
      <c r="BF181" s="319"/>
      <c r="BG181" s="319"/>
      <c r="BH181" s="319"/>
      <c r="BI181" s="319"/>
      <c r="BJ181" s="319"/>
      <c r="BK181" s="319"/>
      <c r="BL181" s="319"/>
      <c r="BM181" s="319"/>
      <c r="BN181" s="319"/>
      <c r="BO181" s="319"/>
      <c r="BP181" s="319"/>
      <c r="BQ181" s="319"/>
      <c r="BR181" s="319"/>
      <c r="BS181" s="319"/>
      <c r="BT181" s="319"/>
      <c r="BU181" s="319"/>
      <c r="BV181" s="319"/>
      <c r="BW181" s="319"/>
      <c r="BX181" s="319"/>
      <c r="BY181" s="319"/>
      <c r="BZ181" s="319"/>
      <c r="CA181" s="319"/>
      <c r="CB181" s="319"/>
      <c r="CC181" s="319"/>
      <c r="CD181" s="319"/>
      <c r="CE181" s="319"/>
    </row>
    <row r="182" spans="1:83" x14ac:dyDescent="0.3">
      <c r="A182" s="313" t="s">
        <v>580</v>
      </c>
      <c r="B182" s="304">
        <v>3.3000000000000002E-2</v>
      </c>
      <c r="C182" s="304">
        <v>4.9399999999999999E-2</v>
      </c>
      <c r="D182" s="347">
        <v>2.7699999999999999E-2</v>
      </c>
      <c r="E182" s="295">
        <v>25926887.420000002</v>
      </c>
      <c r="F182" s="295">
        <v>25926887.420000002</v>
      </c>
      <c r="G182" s="295">
        <v>25926887.420000002</v>
      </c>
      <c r="H182" s="295">
        <v>25926887.420000002</v>
      </c>
      <c r="I182" s="295">
        <v>25926887.420000002</v>
      </c>
      <c r="J182" s="295">
        <v>25926887.420000002</v>
      </c>
      <c r="K182" s="295">
        <v>25926887.420000002</v>
      </c>
      <c r="L182" s="295">
        <v>25926887.420000002</v>
      </c>
      <c r="M182" s="295">
        <v>25926887.420000002</v>
      </c>
      <c r="N182" s="295">
        <v>25926887.420000002</v>
      </c>
      <c r="O182" s="295">
        <v>25926887.420000002</v>
      </c>
      <c r="P182" s="295">
        <v>25926887.420000002</v>
      </c>
      <c r="Q182" s="295">
        <f t="shared" si="23"/>
        <v>311122649.04000008</v>
      </c>
      <c r="R182" s="295">
        <v>25926887.420000002</v>
      </c>
      <c r="S182" s="295">
        <v>25926887.420000002</v>
      </c>
      <c r="T182" s="295">
        <v>25926887.420000002</v>
      </c>
      <c r="U182" s="295">
        <v>25926887.420000002</v>
      </c>
      <c r="V182" s="295">
        <v>25926887.420000002</v>
      </c>
      <c r="W182" s="295">
        <v>25926887.420000002</v>
      </c>
      <c r="X182" s="295">
        <v>25926887.420000002</v>
      </c>
      <c r="Y182" s="295">
        <v>25926887.420000002</v>
      </c>
      <c r="Z182" s="295">
        <v>25926887.420000002</v>
      </c>
      <c r="AA182" s="295">
        <v>25926887.420000002</v>
      </c>
      <c r="AB182" s="295">
        <v>25926887.420000002</v>
      </c>
      <c r="AC182" s="295">
        <v>25926887.420000002</v>
      </c>
      <c r="AD182" s="295">
        <f t="shared" si="24"/>
        <v>311122649.04000008</v>
      </c>
      <c r="AE182" s="295"/>
      <c r="AF182" s="319">
        <v>71298.94</v>
      </c>
      <c r="AG182" s="319">
        <v>71298.94</v>
      </c>
      <c r="AH182" s="319">
        <v>71298.94</v>
      </c>
      <c r="AI182" s="319">
        <v>71298.94</v>
      </c>
      <c r="AJ182" s="319">
        <v>71298.94</v>
      </c>
      <c r="AK182" s="319">
        <v>71298.94</v>
      </c>
      <c r="AL182" s="319">
        <f t="shared" si="29"/>
        <v>71298.94</v>
      </c>
      <c r="AM182" s="319">
        <f t="shared" si="29"/>
        <v>71298.94</v>
      </c>
      <c r="AN182" s="319">
        <f t="shared" si="29"/>
        <v>71298.94</v>
      </c>
      <c r="AO182" s="319">
        <f t="shared" si="28"/>
        <v>71298.94</v>
      </c>
      <c r="AP182" s="319">
        <f t="shared" si="28"/>
        <v>71298.94</v>
      </c>
      <c r="AQ182" s="319">
        <f t="shared" si="28"/>
        <v>71298.94</v>
      </c>
      <c r="AR182" s="295">
        <f t="shared" si="25"/>
        <v>855587.2799999998</v>
      </c>
      <c r="AS182" s="319">
        <f t="shared" si="27"/>
        <v>59847.9</v>
      </c>
      <c r="AT182" s="319">
        <f t="shared" si="27"/>
        <v>59847.9</v>
      </c>
      <c r="AU182" s="319">
        <f t="shared" si="27"/>
        <v>59847.9</v>
      </c>
      <c r="AV182" s="319">
        <f t="shared" si="27"/>
        <v>59847.9</v>
      </c>
      <c r="AW182" s="319">
        <f t="shared" si="27"/>
        <v>59847.9</v>
      </c>
      <c r="AX182" s="319">
        <f t="shared" si="27"/>
        <v>59847.9</v>
      </c>
      <c r="AY182" s="319">
        <f t="shared" si="22"/>
        <v>59847.9</v>
      </c>
      <c r="AZ182" s="319">
        <f t="shared" si="22"/>
        <v>59847.9</v>
      </c>
      <c r="BA182" s="319">
        <f t="shared" si="22"/>
        <v>59847.9</v>
      </c>
      <c r="BB182" s="319">
        <f t="shared" si="22"/>
        <v>59847.9</v>
      </c>
      <c r="BC182" s="319">
        <f t="shared" si="22"/>
        <v>59847.9</v>
      </c>
      <c r="BD182" s="319">
        <f t="shared" si="22"/>
        <v>59847.9</v>
      </c>
      <c r="BE182" s="295">
        <f t="shared" si="26"/>
        <v>718174.80000000016</v>
      </c>
      <c r="BF182" s="319"/>
      <c r="BG182" s="319"/>
      <c r="BH182" s="319"/>
      <c r="BI182" s="319"/>
      <c r="BJ182" s="319"/>
      <c r="BK182" s="319"/>
      <c r="BL182" s="319"/>
      <c r="BM182" s="319"/>
      <c r="BN182" s="319"/>
      <c r="BO182" s="319"/>
      <c r="BP182" s="319"/>
      <c r="BQ182" s="319"/>
      <c r="BR182" s="319"/>
      <c r="BS182" s="319"/>
      <c r="BT182" s="319"/>
      <c r="BU182" s="319"/>
      <c r="BV182" s="319"/>
      <c r="BW182" s="319"/>
      <c r="BX182" s="319"/>
      <c r="BY182" s="319"/>
      <c r="BZ182" s="319"/>
      <c r="CA182" s="319"/>
      <c r="CB182" s="319"/>
      <c r="CC182" s="319"/>
      <c r="CD182" s="319"/>
      <c r="CE182" s="319"/>
    </row>
    <row r="183" spans="1:83" x14ac:dyDescent="0.3">
      <c r="A183" s="313" t="s">
        <v>581</v>
      </c>
      <c r="B183" s="304">
        <v>4.4200000000000003E-2</v>
      </c>
      <c r="C183" s="304">
        <v>4.82E-2</v>
      </c>
      <c r="D183" s="347">
        <v>1.6799999999999999E-2</v>
      </c>
      <c r="E183" s="295">
        <v>34682773.229999997</v>
      </c>
      <c r="F183" s="295">
        <v>34682773.229999997</v>
      </c>
      <c r="G183" s="295">
        <v>34682773.229999997</v>
      </c>
      <c r="H183" s="295">
        <v>34682773.229999997</v>
      </c>
      <c r="I183" s="295">
        <v>34682773.229999997</v>
      </c>
      <c r="J183" s="295">
        <v>34720380.289999999</v>
      </c>
      <c r="K183" s="295">
        <v>34757987.339999996</v>
      </c>
      <c r="L183" s="295">
        <v>34757987.339999996</v>
      </c>
      <c r="M183" s="295">
        <v>34757987.339999996</v>
      </c>
      <c r="N183" s="295">
        <v>34757987.339999996</v>
      </c>
      <c r="O183" s="295">
        <v>34757987.339999996</v>
      </c>
      <c r="P183" s="295">
        <v>34757987.339999996</v>
      </c>
      <c r="Q183" s="295">
        <f t="shared" si="23"/>
        <v>416682170.47999984</v>
      </c>
      <c r="R183" s="295">
        <v>34757987.339999996</v>
      </c>
      <c r="S183" s="295">
        <v>34757987.339999996</v>
      </c>
      <c r="T183" s="295">
        <v>34757987.339999996</v>
      </c>
      <c r="U183" s="295">
        <v>34757987.339999996</v>
      </c>
      <c r="V183" s="295">
        <v>34757987.339999996</v>
      </c>
      <c r="W183" s="295">
        <v>34757987.339999996</v>
      </c>
      <c r="X183" s="295">
        <v>34757987.339999996</v>
      </c>
      <c r="Y183" s="295">
        <v>34757987.339999996</v>
      </c>
      <c r="Z183" s="295">
        <v>34757987.339999996</v>
      </c>
      <c r="AA183" s="295">
        <v>34757987.339999996</v>
      </c>
      <c r="AB183" s="295">
        <v>34757987.339999996</v>
      </c>
      <c r="AC183" s="295">
        <v>34757987.339999996</v>
      </c>
      <c r="AD183" s="295">
        <f t="shared" si="24"/>
        <v>417095848.07999986</v>
      </c>
      <c r="AE183" s="295"/>
      <c r="AF183" s="319">
        <v>127748.22</v>
      </c>
      <c r="AG183" s="319">
        <v>127748.22</v>
      </c>
      <c r="AH183" s="319">
        <v>127748.22</v>
      </c>
      <c r="AI183" s="319">
        <v>127748.22</v>
      </c>
      <c r="AJ183" s="319">
        <v>127748.22</v>
      </c>
      <c r="AK183" s="319">
        <v>127886.73</v>
      </c>
      <c r="AL183" s="319">
        <f t="shared" si="29"/>
        <v>128025.25</v>
      </c>
      <c r="AM183" s="319">
        <f t="shared" si="29"/>
        <v>128025.25</v>
      </c>
      <c r="AN183" s="319">
        <f t="shared" si="29"/>
        <v>128025.25</v>
      </c>
      <c r="AO183" s="319">
        <f t="shared" si="28"/>
        <v>128025.25</v>
      </c>
      <c r="AP183" s="319">
        <f t="shared" si="28"/>
        <v>128025.25</v>
      </c>
      <c r="AQ183" s="319">
        <f t="shared" si="28"/>
        <v>128025.25</v>
      </c>
      <c r="AR183" s="295">
        <f t="shared" si="25"/>
        <v>1534779.33</v>
      </c>
      <c r="AS183" s="319">
        <f t="shared" si="27"/>
        <v>48661.18</v>
      </c>
      <c r="AT183" s="319">
        <f t="shared" si="27"/>
        <v>48661.18</v>
      </c>
      <c r="AU183" s="319">
        <f t="shared" si="27"/>
        <v>48661.18</v>
      </c>
      <c r="AV183" s="319">
        <f t="shared" si="27"/>
        <v>48661.18</v>
      </c>
      <c r="AW183" s="319">
        <f t="shared" si="27"/>
        <v>48661.18</v>
      </c>
      <c r="AX183" s="319">
        <f t="shared" si="27"/>
        <v>48661.18</v>
      </c>
      <c r="AY183" s="319">
        <f t="shared" si="22"/>
        <v>48661.18</v>
      </c>
      <c r="AZ183" s="319">
        <f t="shared" si="22"/>
        <v>48661.18</v>
      </c>
      <c r="BA183" s="319">
        <f t="shared" si="22"/>
        <v>48661.18</v>
      </c>
      <c r="BB183" s="319">
        <f t="shared" si="22"/>
        <v>48661.18</v>
      </c>
      <c r="BC183" s="319">
        <f t="shared" si="22"/>
        <v>48661.18</v>
      </c>
      <c r="BD183" s="319">
        <f t="shared" si="22"/>
        <v>48661.18</v>
      </c>
      <c r="BE183" s="295">
        <f t="shared" si="26"/>
        <v>583934.16</v>
      </c>
      <c r="BF183" s="319"/>
      <c r="BG183" s="319"/>
      <c r="BH183" s="319"/>
      <c r="BI183" s="319"/>
      <c r="BJ183" s="319"/>
      <c r="BK183" s="319"/>
      <c r="BL183" s="319"/>
      <c r="BM183" s="319"/>
      <c r="BN183" s="319"/>
      <c r="BO183" s="319"/>
      <c r="BP183" s="319"/>
      <c r="BQ183" s="319"/>
      <c r="BR183" s="319"/>
      <c r="BS183" s="319"/>
      <c r="BT183" s="319"/>
      <c r="BU183" s="319"/>
      <c r="BV183" s="319"/>
      <c r="BW183" s="319"/>
      <c r="BX183" s="319"/>
      <c r="BY183" s="319"/>
      <c r="BZ183" s="319"/>
      <c r="CA183" s="319"/>
      <c r="CB183" s="319"/>
      <c r="CC183" s="319"/>
      <c r="CD183" s="319"/>
      <c r="CE183" s="319"/>
    </row>
    <row r="184" spans="1:83" x14ac:dyDescent="0.3">
      <c r="A184" s="313" t="s">
        <v>582</v>
      </c>
      <c r="B184" s="304">
        <v>4.1600000000000005E-2</v>
      </c>
      <c r="C184" s="304">
        <v>4.41E-2</v>
      </c>
      <c r="D184" s="347">
        <v>1.9400000000000001E-2</v>
      </c>
      <c r="E184" s="295">
        <v>14722669.92</v>
      </c>
      <c r="F184" s="295">
        <v>14722669.92</v>
      </c>
      <c r="G184" s="295">
        <v>14722669.92</v>
      </c>
      <c r="H184" s="295">
        <v>14722669.92</v>
      </c>
      <c r="I184" s="295">
        <v>14722669.92</v>
      </c>
      <c r="J184" s="295">
        <v>14722669.92</v>
      </c>
      <c r="K184" s="295">
        <v>14722669.92</v>
      </c>
      <c r="L184" s="295">
        <v>14722669.92</v>
      </c>
      <c r="M184" s="295">
        <v>14722669.92</v>
      </c>
      <c r="N184" s="295">
        <v>14722669.92</v>
      </c>
      <c r="O184" s="295">
        <v>14722669.92</v>
      </c>
      <c r="P184" s="295">
        <v>14722669.92</v>
      </c>
      <c r="Q184" s="295">
        <f t="shared" si="23"/>
        <v>176672039.03999996</v>
      </c>
      <c r="R184" s="295">
        <v>14722669.92</v>
      </c>
      <c r="S184" s="295">
        <v>14722669.92</v>
      </c>
      <c r="T184" s="295">
        <v>14722669.92</v>
      </c>
      <c r="U184" s="295">
        <v>14722669.92</v>
      </c>
      <c r="V184" s="295">
        <v>17177169.960000001</v>
      </c>
      <c r="W184" s="295">
        <v>19631670</v>
      </c>
      <c r="X184" s="295">
        <v>19631670</v>
      </c>
      <c r="Y184" s="295">
        <v>19631670</v>
      </c>
      <c r="Z184" s="295">
        <v>19631670</v>
      </c>
      <c r="AA184" s="295">
        <v>19631670</v>
      </c>
      <c r="AB184" s="295">
        <v>19631670</v>
      </c>
      <c r="AC184" s="295">
        <v>19631670</v>
      </c>
      <c r="AD184" s="295">
        <f t="shared" si="24"/>
        <v>213489539.63999999</v>
      </c>
      <c r="AE184" s="295"/>
      <c r="AF184" s="319">
        <v>51038.59</v>
      </c>
      <c r="AG184" s="319">
        <v>51038.59</v>
      </c>
      <c r="AH184" s="319">
        <v>51038.59</v>
      </c>
      <c r="AI184" s="319">
        <v>51038.59</v>
      </c>
      <c r="AJ184" s="319">
        <v>51038.59</v>
      </c>
      <c r="AK184" s="319">
        <v>51038.59</v>
      </c>
      <c r="AL184" s="319">
        <f t="shared" si="29"/>
        <v>51038.59</v>
      </c>
      <c r="AM184" s="319">
        <f t="shared" si="29"/>
        <v>51038.59</v>
      </c>
      <c r="AN184" s="319">
        <f t="shared" si="29"/>
        <v>51038.59</v>
      </c>
      <c r="AO184" s="319">
        <f t="shared" si="28"/>
        <v>51038.59</v>
      </c>
      <c r="AP184" s="319">
        <f t="shared" si="28"/>
        <v>51038.59</v>
      </c>
      <c r="AQ184" s="319">
        <f t="shared" si="28"/>
        <v>51038.59</v>
      </c>
      <c r="AR184" s="295">
        <f t="shared" si="25"/>
        <v>612463.07999999984</v>
      </c>
      <c r="AS184" s="319">
        <f t="shared" si="27"/>
        <v>23801.65</v>
      </c>
      <c r="AT184" s="319">
        <f t="shared" si="27"/>
        <v>23801.65</v>
      </c>
      <c r="AU184" s="319">
        <f t="shared" si="27"/>
        <v>23801.65</v>
      </c>
      <c r="AV184" s="319">
        <f t="shared" si="27"/>
        <v>23801.65</v>
      </c>
      <c r="AW184" s="319">
        <f t="shared" si="27"/>
        <v>27769.759999999998</v>
      </c>
      <c r="AX184" s="319">
        <f t="shared" si="27"/>
        <v>31737.87</v>
      </c>
      <c r="AY184" s="319">
        <f t="shared" si="22"/>
        <v>31737.87</v>
      </c>
      <c r="AZ184" s="319">
        <f t="shared" si="22"/>
        <v>31737.87</v>
      </c>
      <c r="BA184" s="319">
        <f t="shared" si="22"/>
        <v>31737.87</v>
      </c>
      <c r="BB184" s="319">
        <f t="shared" si="22"/>
        <v>31737.87</v>
      </c>
      <c r="BC184" s="319">
        <f t="shared" si="22"/>
        <v>31737.87</v>
      </c>
      <c r="BD184" s="319">
        <f t="shared" si="22"/>
        <v>31737.87</v>
      </c>
      <c r="BE184" s="295">
        <f t="shared" si="26"/>
        <v>345141.45</v>
      </c>
      <c r="BF184" s="319"/>
      <c r="BG184" s="319"/>
      <c r="BH184" s="319"/>
      <c r="BI184" s="319"/>
      <c r="BJ184" s="319"/>
      <c r="BK184" s="319"/>
      <c r="BL184" s="319"/>
      <c r="BM184" s="319"/>
      <c r="BN184" s="319"/>
      <c r="BO184" s="319"/>
      <c r="BP184" s="319"/>
      <c r="BQ184" s="319"/>
      <c r="BR184" s="319"/>
      <c r="BS184" s="319"/>
      <c r="BT184" s="319"/>
      <c r="BU184" s="319"/>
      <c r="BV184" s="319"/>
      <c r="BW184" s="319"/>
      <c r="BX184" s="319"/>
      <c r="BY184" s="319"/>
      <c r="BZ184" s="319"/>
      <c r="CA184" s="319"/>
      <c r="CB184" s="319"/>
      <c r="CC184" s="319"/>
      <c r="CD184" s="319"/>
      <c r="CE184" s="319"/>
    </row>
    <row r="185" spans="1:83" x14ac:dyDescent="0.3">
      <c r="A185" s="313" t="s">
        <v>583</v>
      </c>
      <c r="B185" s="304">
        <v>5.0500000000000003E-2</v>
      </c>
      <c r="C185" s="304">
        <v>5.4199999999999998E-2</v>
      </c>
      <c r="D185" s="347">
        <v>2.2499999999999999E-2</v>
      </c>
      <c r="E185" s="295">
        <v>34702471.57</v>
      </c>
      <c r="F185" s="295">
        <v>34702471.57</v>
      </c>
      <c r="G185" s="295">
        <v>34702471.57</v>
      </c>
      <c r="H185" s="295">
        <v>34702471.57</v>
      </c>
      <c r="I185" s="295">
        <v>34702471.57</v>
      </c>
      <c r="J185" s="295">
        <v>34702471.57</v>
      </c>
      <c r="K185" s="295">
        <v>34703433.664999999</v>
      </c>
      <c r="L185" s="295">
        <v>34704395.759999998</v>
      </c>
      <c r="M185" s="295">
        <v>34704395.759999998</v>
      </c>
      <c r="N185" s="295">
        <v>34704395.759999998</v>
      </c>
      <c r="O185" s="295">
        <v>34704395.759999998</v>
      </c>
      <c r="P185" s="295">
        <v>34704395.759999998</v>
      </c>
      <c r="Q185" s="295">
        <f t="shared" si="23"/>
        <v>416440241.88499993</v>
      </c>
      <c r="R185" s="295">
        <v>34704395.759999998</v>
      </c>
      <c r="S185" s="295">
        <v>34704395.759999998</v>
      </c>
      <c r="T185" s="295">
        <v>34704395.759999998</v>
      </c>
      <c r="U185" s="295">
        <v>34704395.759999998</v>
      </c>
      <c r="V185" s="295">
        <v>34704395.759999998</v>
      </c>
      <c r="W185" s="295">
        <v>34704395.759999998</v>
      </c>
      <c r="X185" s="295">
        <v>34704395.759999998</v>
      </c>
      <c r="Y185" s="295">
        <v>34704395.759999998</v>
      </c>
      <c r="Z185" s="295">
        <v>34704395.759999998</v>
      </c>
      <c r="AA185" s="295">
        <v>34704395.759999998</v>
      </c>
      <c r="AB185" s="295">
        <v>34704395.759999998</v>
      </c>
      <c r="AC185" s="295">
        <v>34704395.759999998</v>
      </c>
      <c r="AD185" s="295">
        <f t="shared" si="24"/>
        <v>416452749.11999995</v>
      </c>
      <c r="AE185" s="295"/>
      <c r="AF185" s="319">
        <v>146039.57</v>
      </c>
      <c r="AG185" s="319">
        <v>146039.57</v>
      </c>
      <c r="AH185" s="319">
        <v>146039.57</v>
      </c>
      <c r="AI185" s="319">
        <v>146039.57</v>
      </c>
      <c r="AJ185" s="319">
        <v>146039.57</v>
      </c>
      <c r="AK185" s="319">
        <v>146039.57</v>
      </c>
      <c r="AL185" s="319">
        <f t="shared" si="29"/>
        <v>146043.62</v>
      </c>
      <c r="AM185" s="319">
        <f t="shared" si="29"/>
        <v>146047.67000000001</v>
      </c>
      <c r="AN185" s="319">
        <f t="shared" si="29"/>
        <v>146047.67000000001</v>
      </c>
      <c r="AO185" s="319">
        <f t="shared" si="28"/>
        <v>146047.67000000001</v>
      </c>
      <c r="AP185" s="319">
        <f t="shared" si="28"/>
        <v>146047.67000000001</v>
      </c>
      <c r="AQ185" s="319">
        <f t="shared" si="28"/>
        <v>146047.67000000001</v>
      </c>
      <c r="AR185" s="295">
        <f t="shared" si="25"/>
        <v>1752519.39</v>
      </c>
      <c r="AS185" s="319">
        <f t="shared" si="27"/>
        <v>65070.74</v>
      </c>
      <c r="AT185" s="319">
        <f t="shared" si="27"/>
        <v>65070.74</v>
      </c>
      <c r="AU185" s="319">
        <f t="shared" si="27"/>
        <v>65070.74</v>
      </c>
      <c r="AV185" s="319">
        <f t="shared" si="27"/>
        <v>65070.74</v>
      </c>
      <c r="AW185" s="319">
        <f t="shared" si="27"/>
        <v>65070.74</v>
      </c>
      <c r="AX185" s="319">
        <f t="shared" si="27"/>
        <v>65070.74</v>
      </c>
      <c r="AY185" s="319">
        <f t="shared" si="22"/>
        <v>65070.74</v>
      </c>
      <c r="AZ185" s="319">
        <f t="shared" si="22"/>
        <v>65070.74</v>
      </c>
      <c r="BA185" s="319">
        <f t="shared" si="22"/>
        <v>65070.74</v>
      </c>
      <c r="BB185" s="319">
        <f t="shared" si="22"/>
        <v>65070.74</v>
      </c>
      <c r="BC185" s="319">
        <f t="shared" si="22"/>
        <v>65070.74</v>
      </c>
      <c r="BD185" s="319">
        <f t="shared" si="22"/>
        <v>65070.74</v>
      </c>
      <c r="BE185" s="295">
        <f t="shared" si="26"/>
        <v>780848.88</v>
      </c>
      <c r="BF185" s="319"/>
      <c r="BG185" s="319"/>
      <c r="BH185" s="319"/>
      <c r="BI185" s="319"/>
      <c r="BJ185" s="319"/>
      <c r="BK185" s="319"/>
      <c r="BL185" s="319"/>
      <c r="BM185" s="319"/>
      <c r="BN185" s="319"/>
      <c r="BO185" s="319"/>
      <c r="BP185" s="319"/>
      <c r="BQ185" s="319"/>
      <c r="BR185" s="319"/>
      <c r="BS185" s="319"/>
      <c r="BT185" s="319"/>
      <c r="BU185" s="319"/>
      <c r="BV185" s="319"/>
      <c r="BW185" s="319"/>
      <c r="BX185" s="319"/>
      <c r="BY185" s="319"/>
      <c r="BZ185" s="319"/>
      <c r="CA185" s="319"/>
      <c r="CB185" s="319"/>
      <c r="CC185" s="319"/>
      <c r="CD185" s="319"/>
      <c r="CE185" s="319"/>
    </row>
    <row r="186" spans="1:83" x14ac:dyDescent="0.3">
      <c r="A186" s="313" t="s">
        <v>584</v>
      </c>
      <c r="B186" s="304">
        <v>4.9500000000000002E-2</v>
      </c>
      <c r="C186" s="304">
        <v>5.2800000000000007E-2</v>
      </c>
      <c r="D186" s="347">
        <v>2.18E-2</v>
      </c>
      <c r="E186" s="295">
        <v>31876587.219999999</v>
      </c>
      <c r="F186" s="295">
        <v>31876587.219999999</v>
      </c>
      <c r="G186" s="295">
        <v>31876587.219999999</v>
      </c>
      <c r="H186" s="295">
        <v>31876587.219999999</v>
      </c>
      <c r="I186" s="295">
        <v>31876587.219999999</v>
      </c>
      <c r="J186" s="295">
        <v>31876587.219999999</v>
      </c>
      <c r="K186" s="295">
        <v>32046175.199999999</v>
      </c>
      <c r="L186" s="295">
        <v>32215763.18</v>
      </c>
      <c r="M186" s="295">
        <v>32215763.18</v>
      </c>
      <c r="N186" s="295">
        <v>32215763.18</v>
      </c>
      <c r="O186" s="295">
        <v>32215763.18</v>
      </c>
      <c r="P186" s="295">
        <v>32215763.18</v>
      </c>
      <c r="Q186" s="295">
        <f t="shared" si="23"/>
        <v>384384514.42000002</v>
      </c>
      <c r="R186" s="295">
        <v>32215763.18</v>
      </c>
      <c r="S186" s="295">
        <v>32215763.18</v>
      </c>
      <c r="T186" s="295">
        <v>32215763.18</v>
      </c>
      <c r="U186" s="295">
        <v>32215763.18</v>
      </c>
      <c r="V186" s="295">
        <v>32215763.18</v>
      </c>
      <c r="W186" s="295">
        <v>32215763.18</v>
      </c>
      <c r="X186" s="295">
        <v>32215763.18</v>
      </c>
      <c r="Y186" s="295">
        <v>32215763.18</v>
      </c>
      <c r="Z186" s="295">
        <v>32215763.18</v>
      </c>
      <c r="AA186" s="295">
        <v>32215763.18</v>
      </c>
      <c r="AB186" s="295">
        <v>32215763.18</v>
      </c>
      <c r="AC186" s="295">
        <v>32215763.18</v>
      </c>
      <c r="AD186" s="295">
        <f t="shared" si="24"/>
        <v>386589158.16000003</v>
      </c>
      <c r="AE186" s="295"/>
      <c r="AF186" s="319">
        <v>131490.91999999998</v>
      </c>
      <c r="AG186" s="319">
        <v>131490.91999999998</v>
      </c>
      <c r="AH186" s="319">
        <v>131490.91999999998</v>
      </c>
      <c r="AI186" s="319">
        <v>131490.91999999998</v>
      </c>
      <c r="AJ186" s="319">
        <v>131490.91999999998</v>
      </c>
      <c r="AK186" s="319">
        <v>131490.91999999998</v>
      </c>
      <c r="AL186" s="319">
        <f t="shared" si="29"/>
        <v>132190.47</v>
      </c>
      <c r="AM186" s="319">
        <f t="shared" si="29"/>
        <v>132890.01999999999</v>
      </c>
      <c r="AN186" s="319">
        <f t="shared" si="29"/>
        <v>132890.01999999999</v>
      </c>
      <c r="AO186" s="319">
        <f t="shared" si="28"/>
        <v>132890.01999999999</v>
      </c>
      <c r="AP186" s="319">
        <f t="shared" si="28"/>
        <v>132890.01999999999</v>
      </c>
      <c r="AQ186" s="319">
        <f t="shared" si="28"/>
        <v>132890.01999999999</v>
      </c>
      <c r="AR186" s="295">
        <f t="shared" si="25"/>
        <v>1585586.0899999999</v>
      </c>
      <c r="AS186" s="319">
        <f t="shared" si="27"/>
        <v>58525.3</v>
      </c>
      <c r="AT186" s="319">
        <f t="shared" si="27"/>
        <v>58525.3</v>
      </c>
      <c r="AU186" s="319">
        <f t="shared" si="27"/>
        <v>58525.3</v>
      </c>
      <c r="AV186" s="319">
        <f t="shared" si="27"/>
        <v>58525.3</v>
      </c>
      <c r="AW186" s="319">
        <f t="shared" si="27"/>
        <v>58525.3</v>
      </c>
      <c r="AX186" s="319">
        <f t="shared" si="27"/>
        <v>58525.3</v>
      </c>
      <c r="AY186" s="319">
        <f t="shared" si="22"/>
        <v>58525.3</v>
      </c>
      <c r="AZ186" s="319">
        <f t="shared" si="22"/>
        <v>58525.3</v>
      </c>
      <c r="BA186" s="319">
        <f t="shared" si="22"/>
        <v>58525.3</v>
      </c>
      <c r="BB186" s="319">
        <f t="shared" si="22"/>
        <v>58525.3</v>
      </c>
      <c r="BC186" s="319">
        <f t="shared" si="22"/>
        <v>58525.3</v>
      </c>
      <c r="BD186" s="319">
        <f t="shared" si="22"/>
        <v>58525.3</v>
      </c>
      <c r="BE186" s="295">
        <f t="shared" si="26"/>
        <v>702303.60000000009</v>
      </c>
      <c r="BF186" s="319"/>
      <c r="BG186" s="319"/>
      <c r="BH186" s="319"/>
      <c r="BI186" s="319"/>
      <c r="BJ186" s="319"/>
      <c r="BK186" s="319"/>
      <c r="BL186" s="319"/>
      <c r="BM186" s="319"/>
      <c r="BN186" s="319"/>
      <c r="BO186" s="319"/>
      <c r="BP186" s="319"/>
      <c r="BQ186" s="319"/>
      <c r="BR186" s="319"/>
      <c r="BS186" s="319"/>
      <c r="BT186" s="319"/>
      <c r="BU186" s="319"/>
      <c r="BV186" s="319"/>
      <c r="BW186" s="319"/>
      <c r="BX186" s="319"/>
      <c r="BY186" s="319"/>
      <c r="BZ186" s="319"/>
      <c r="CA186" s="319"/>
      <c r="CB186" s="319"/>
      <c r="CC186" s="319"/>
      <c r="CD186" s="319"/>
      <c r="CE186" s="319"/>
    </row>
    <row r="187" spans="1:83" x14ac:dyDescent="0.3">
      <c r="A187" s="313" t="s">
        <v>585</v>
      </c>
      <c r="B187" s="304">
        <v>5.1999999999999998E-2</v>
      </c>
      <c r="C187" s="304">
        <v>5.8099999999999992E-2</v>
      </c>
      <c r="D187" s="347">
        <v>1.9400000000000001E-2</v>
      </c>
      <c r="E187" s="295">
        <v>26679925.25</v>
      </c>
      <c r="F187" s="295">
        <v>26679925.25</v>
      </c>
      <c r="G187" s="295">
        <v>26679925.25</v>
      </c>
      <c r="H187" s="295">
        <v>26679925.25</v>
      </c>
      <c r="I187" s="295">
        <v>26679925.25</v>
      </c>
      <c r="J187" s="295">
        <v>26679925.25</v>
      </c>
      <c r="K187" s="295">
        <v>26679925.25</v>
      </c>
      <c r="L187" s="295">
        <v>26679925.25</v>
      </c>
      <c r="M187" s="295">
        <v>26679925.25</v>
      </c>
      <c r="N187" s="295">
        <v>26679925.25</v>
      </c>
      <c r="O187" s="295">
        <v>26679925.25</v>
      </c>
      <c r="P187" s="295">
        <v>26679925.25</v>
      </c>
      <c r="Q187" s="295">
        <f t="shared" si="23"/>
        <v>320159103</v>
      </c>
      <c r="R187" s="295">
        <v>26679925.25</v>
      </c>
      <c r="S187" s="295">
        <v>26679925.25</v>
      </c>
      <c r="T187" s="295">
        <v>26679925.25</v>
      </c>
      <c r="U187" s="295">
        <v>26679925.25</v>
      </c>
      <c r="V187" s="295">
        <v>26679925.25</v>
      </c>
      <c r="W187" s="295">
        <v>26679925.25</v>
      </c>
      <c r="X187" s="295">
        <v>26679925.25</v>
      </c>
      <c r="Y187" s="295">
        <v>26679925.25</v>
      </c>
      <c r="Z187" s="295">
        <v>26679925.25</v>
      </c>
      <c r="AA187" s="295">
        <v>26679925.25</v>
      </c>
      <c r="AB187" s="295">
        <v>26679925.25</v>
      </c>
      <c r="AC187" s="295">
        <v>26679925.25</v>
      </c>
      <c r="AD187" s="295">
        <f t="shared" si="24"/>
        <v>320159103</v>
      </c>
      <c r="AE187" s="295"/>
      <c r="AF187" s="319">
        <v>115613.01</v>
      </c>
      <c r="AG187" s="319">
        <v>115613.01</v>
      </c>
      <c r="AH187" s="319">
        <v>115613.01</v>
      </c>
      <c r="AI187" s="319">
        <v>115613.01</v>
      </c>
      <c r="AJ187" s="319">
        <v>115613.01</v>
      </c>
      <c r="AK187" s="319">
        <v>115613.01</v>
      </c>
      <c r="AL187" s="319">
        <f t="shared" si="29"/>
        <v>115613.01</v>
      </c>
      <c r="AM187" s="319">
        <f t="shared" si="29"/>
        <v>115613.01</v>
      </c>
      <c r="AN187" s="319">
        <f t="shared" si="29"/>
        <v>115613.01</v>
      </c>
      <c r="AO187" s="319">
        <f t="shared" si="28"/>
        <v>115613.01</v>
      </c>
      <c r="AP187" s="319">
        <f t="shared" si="28"/>
        <v>115613.01</v>
      </c>
      <c r="AQ187" s="319">
        <f t="shared" si="28"/>
        <v>115613.01</v>
      </c>
      <c r="AR187" s="295">
        <f t="shared" si="25"/>
        <v>1387356.1199999999</v>
      </c>
      <c r="AS187" s="319">
        <f t="shared" si="27"/>
        <v>43132.55</v>
      </c>
      <c r="AT187" s="319">
        <f t="shared" si="27"/>
        <v>43132.55</v>
      </c>
      <c r="AU187" s="319">
        <f t="shared" si="27"/>
        <v>43132.55</v>
      </c>
      <c r="AV187" s="319">
        <f t="shared" si="27"/>
        <v>43132.55</v>
      </c>
      <c r="AW187" s="319">
        <f t="shared" si="27"/>
        <v>43132.55</v>
      </c>
      <c r="AX187" s="319">
        <f t="shared" si="27"/>
        <v>43132.55</v>
      </c>
      <c r="AY187" s="319">
        <f t="shared" si="22"/>
        <v>43132.55</v>
      </c>
      <c r="AZ187" s="319">
        <f t="shared" si="22"/>
        <v>43132.55</v>
      </c>
      <c r="BA187" s="319">
        <f t="shared" si="22"/>
        <v>43132.55</v>
      </c>
      <c r="BB187" s="319">
        <f t="shared" si="22"/>
        <v>43132.55</v>
      </c>
      <c r="BC187" s="319">
        <f t="shared" si="22"/>
        <v>43132.55</v>
      </c>
      <c r="BD187" s="319">
        <f t="shared" si="22"/>
        <v>43132.55</v>
      </c>
      <c r="BE187" s="295">
        <f t="shared" si="26"/>
        <v>517590.59999999992</v>
      </c>
      <c r="BF187" s="319"/>
      <c r="BG187" s="319"/>
      <c r="BH187" s="319"/>
      <c r="BI187" s="319"/>
      <c r="BJ187" s="319"/>
      <c r="BK187" s="319"/>
      <c r="BL187" s="319"/>
      <c r="BM187" s="319"/>
      <c r="BN187" s="319"/>
      <c r="BO187" s="319"/>
      <c r="BP187" s="319"/>
      <c r="BQ187" s="319"/>
      <c r="BR187" s="319"/>
      <c r="BS187" s="319"/>
      <c r="BT187" s="319"/>
      <c r="BU187" s="319"/>
      <c r="BV187" s="319"/>
      <c r="BW187" s="319"/>
      <c r="BX187" s="319"/>
      <c r="BY187" s="319"/>
      <c r="BZ187" s="319"/>
      <c r="CA187" s="319"/>
      <c r="CB187" s="319"/>
      <c r="CC187" s="319"/>
      <c r="CD187" s="319"/>
      <c r="CE187" s="319"/>
    </row>
    <row r="188" spans="1:83" x14ac:dyDescent="0.3">
      <c r="A188" s="313" t="s">
        <v>586</v>
      </c>
      <c r="B188" s="304">
        <v>3.2500000000000001E-2</v>
      </c>
      <c r="C188" s="304">
        <v>4.7400000000000012E-2</v>
      </c>
      <c r="D188" s="347">
        <v>2.76E-2</v>
      </c>
      <c r="E188" s="295">
        <v>28722138.719999999</v>
      </c>
      <c r="F188" s="295">
        <v>28722138.719999999</v>
      </c>
      <c r="G188" s="295">
        <v>28722138.719999999</v>
      </c>
      <c r="H188" s="295">
        <v>28719982.91</v>
      </c>
      <c r="I188" s="295">
        <v>28717827.09</v>
      </c>
      <c r="J188" s="295">
        <v>28717827.09</v>
      </c>
      <c r="K188" s="295">
        <v>28760511.199999999</v>
      </c>
      <c r="L188" s="295">
        <v>28842195.309999999</v>
      </c>
      <c r="M188" s="295">
        <v>28881195.309999999</v>
      </c>
      <c r="N188" s="295">
        <v>28881195.309999999</v>
      </c>
      <c r="O188" s="295">
        <v>28881195.309999999</v>
      </c>
      <c r="P188" s="295">
        <v>28881195.309999999</v>
      </c>
      <c r="Q188" s="295">
        <f t="shared" si="23"/>
        <v>345449541</v>
      </c>
      <c r="R188" s="295">
        <v>28881195.309999999</v>
      </c>
      <c r="S188" s="295">
        <v>28997695.309999999</v>
      </c>
      <c r="T188" s="295">
        <v>29114195.309999999</v>
      </c>
      <c r="U188" s="295">
        <v>29562624.189999998</v>
      </c>
      <c r="V188" s="295">
        <v>30011053.07</v>
      </c>
      <c r="W188" s="295">
        <v>30011053.07</v>
      </c>
      <c r="X188" s="295">
        <v>30011053.07</v>
      </c>
      <c r="Y188" s="295">
        <v>30011053.07</v>
      </c>
      <c r="Z188" s="295">
        <v>30011053.07</v>
      </c>
      <c r="AA188" s="295">
        <v>30011053.07</v>
      </c>
      <c r="AB188" s="295">
        <v>30011053.07</v>
      </c>
      <c r="AC188" s="295">
        <v>30011053.07</v>
      </c>
      <c r="AD188" s="295">
        <f t="shared" si="24"/>
        <v>356644134.67999995</v>
      </c>
      <c r="AE188" s="295"/>
      <c r="AF188" s="319">
        <v>77789.12999999999</v>
      </c>
      <c r="AG188" s="319">
        <v>77789.12999999999</v>
      </c>
      <c r="AH188" s="319">
        <v>77789.12999999999</v>
      </c>
      <c r="AI188" s="319">
        <v>77783.28</v>
      </c>
      <c r="AJ188" s="319">
        <v>77777.440000000002</v>
      </c>
      <c r="AK188" s="319">
        <v>77777.440000000002</v>
      </c>
      <c r="AL188" s="319">
        <f t="shared" si="29"/>
        <v>77893.05</v>
      </c>
      <c r="AM188" s="319">
        <f t="shared" si="29"/>
        <v>78114.28</v>
      </c>
      <c r="AN188" s="319">
        <f t="shared" si="29"/>
        <v>78219.899999999994</v>
      </c>
      <c r="AO188" s="319">
        <f t="shared" si="28"/>
        <v>78219.899999999994</v>
      </c>
      <c r="AP188" s="319">
        <f t="shared" si="28"/>
        <v>78219.899999999994</v>
      </c>
      <c r="AQ188" s="319">
        <f t="shared" si="28"/>
        <v>78219.899999999994</v>
      </c>
      <c r="AR188" s="295">
        <f t="shared" si="25"/>
        <v>935592.4800000001</v>
      </c>
      <c r="AS188" s="319">
        <f t="shared" si="27"/>
        <v>66426.75</v>
      </c>
      <c r="AT188" s="319">
        <f t="shared" si="27"/>
        <v>66694.7</v>
      </c>
      <c r="AU188" s="319">
        <f t="shared" si="27"/>
        <v>66962.649999999994</v>
      </c>
      <c r="AV188" s="319">
        <f t="shared" si="27"/>
        <v>67994.039999999994</v>
      </c>
      <c r="AW188" s="319">
        <f t="shared" si="27"/>
        <v>69025.42</v>
      </c>
      <c r="AX188" s="319">
        <f t="shared" si="27"/>
        <v>69025.42</v>
      </c>
      <c r="AY188" s="319">
        <f t="shared" si="22"/>
        <v>69025.42</v>
      </c>
      <c r="AZ188" s="319">
        <f t="shared" si="22"/>
        <v>69025.42</v>
      </c>
      <c r="BA188" s="319">
        <f t="shared" si="22"/>
        <v>69025.42</v>
      </c>
      <c r="BB188" s="319">
        <f t="shared" ref="BB188:BD251" si="30">ROUND(AA188*$D188/12,2)</f>
        <v>69025.42</v>
      </c>
      <c r="BC188" s="319">
        <f t="shared" si="30"/>
        <v>69025.42</v>
      </c>
      <c r="BD188" s="319">
        <f t="shared" si="30"/>
        <v>69025.42</v>
      </c>
      <c r="BE188" s="295">
        <f t="shared" si="26"/>
        <v>820281.50000000012</v>
      </c>
      <c r="BF188" s="319"/>
      <c r="BG188" s="319"/>
      <c r="BH188" s="319"/>
      <c r="BI188" s="319"/>
      <c r="BJ188" s="319"/>
      <c r="BK188" s="319"/>
      <c r="BL188" s="319"/>
      <c r="BM188" s="319"/>
      <c r="BN188" s="319"/>
      <c r="BO188" s="319"/>
      <c r="BP188" s="319"/>
      <c r="BQ188" s="319"/>
      <c r="BR188" s="319"/>
      <c r="BS188" s="319"/>
      <c r="BT188" s="319"/>
      <c r="BU188" s="319"/>
      <c r="BV188" s="319"/>
      <c r="BW188" s="319"/>
      <c r="BX188" s="319"/>
      <c r="BY188" s="319"/>
      <c r="BZ188" s="319"/>
      <c r="CA188" s="319"/>
      <c r="CB188" s="319"/>
      <c r="CC188" s="319"/>
      <c r="CD188" s="319"/>
      <c r="CE188" s="319"/>
    </row>
    <row r="189" spans="1:83" x14ac:dyDescent="0.3">
      <c r="A189" s="313" t="s">
        <v>587</v>
      </c>
      <c r="B189" s="304">
        <v>4.3500000000000004E-2</v>
      </c>
      <c r="C189" s="304">
        <v>5.5300000000000002E-2</v>
      </c>
      <c r="D189" s="347">
        <v>2.53E-2</v>
      </c>
      <c r="E189" s="295">
        <v>19558876.850000001</v>
      </c>
      <c r="F189" s="295">
        <v>19558876.850000001</v>
      </c>
      <c r="G189" s="295">
        <v>19558876.850000001</v>
      </c>
      <c r="H189" s="295">
        <v>19558876.850000001</v>
      </c>
      <c r="I189" s="295">
        <v>19558876.850000001</v>
      </c>
      <c r="J189" s="295">
        <v>19558876.850000001</v>
      </c>
      <c r="K189" s="295">
        <v>19558876.850000001</v>
      </c>
      <c r="L189" s="295">
        <v>19558876.850000001</v>
      </c>
      <c r="M189" s="295">
        <v>19558876.850000001</v>
      </c>
      <c r="N189" s="295">
        <v>19558876.850000001</v>
      </c>
      <c r="O189" s="295">
        <v>19558876.850000001</v>
      </c>
      <c r="P189" s="295">
        <v>19558876.850000001</v>
      </c>
      <c r="Q189" s="295">
        <f t="shared" si="23"/>
        <v>234706522.19999996</v>
      </c>
      <c r="R189" s="295">
        <v>19558876.850000001</v>
      </c>
      <c r="S189" s="295">
        <v>19558876.850000001</v>
      </c>
      <c r="T189" s="295">
        <v>19558876.850000001</v>
      </c>
      <c r="U189" s="295">
        <v>19558876.850000001</v>
      </c>
      <c r="V189" s="295">
        <v>19558876.850000001</v>
      </c>
      <c r="W189" s="295">
        <v>19558876.850000001</v>
      </c>
      <c r="X189" s="295">
        <v>19558876.850000001</v>
      </c>
      <c r="Y189" s="295">
        <v>19558876.850000001</v>
      </c>
      <c r="Z189" s="295">
        <v>19558876.850000001</v>
      </c>
      <c r="AA189" s="295">
        <v>19558876.850000001</v>
      </c>
      <c r="AB189" s="295">
        <v>19558876.850000001</v>
      </c>
      <c r="AC189" s="295">
        <v>19558876.850000001</v>
      </c>
      <c r="AD189" s="295">
        <f t="shared" si="24"/>
        <v>234706522.19999996</v>
      </c>
      <c r="AE189" s="295"/>
      <c r="AF189" s="319">
        <v>70900.929999999993</v>
      </c>
      <c r="AG189" s="319">
        <v>70900.929999999993</v>
      </c>
      <c r="AH189" s="319">
        <v>70900.929999999993</v>
      </c>
      <c r="AI189" s="319">
        <v>70900.929999999993</v>
      </c>
      <c r="AJ189" s="319">
        <v>70900.929999999993</v>
      </c>
      <c r="AK189" s="319">
        <v>70900.929999999993</v>
      </c>
      <c r="AL189" s="319">
        <f t="shared" si="29"/>
        <v>70900.929999999993</v>
      </c>
      <c r="AM189" s="319">
        <f t="shared" si="29"/>
        <v>70900.929999999993</v>
      </c>
      <c r="AN189" s="319">
        <f t="shared" si="29"/>
        <v>70900.929999999993</v>
      </c>
      <c r="AO189" s="319">
        <f t="shared" si="28"/>
        <v>70900.929999999993</v>
      </c>
      <c r="AP189" s="319">
        <f t="shared" si="28"/>
        <v>70900.929999999993</v>
      </c>
      <c r="AQ189" s="319">
        <f t="shared" si="28"/>
        <v>70900.929999999993</v>
      </c>
      <c r="AR189" s="295">
        <f t="shared" si="25"/>
        <v>850811.15999999968</v>
      </c>
      <c r="AS189" s="319">
        <f t="shared" si="27"/>
        <v>41236.629999999997</v>
      </c>
      <c r="AT189" s="319">
        <f t="shared" si="27"/>
        <v>41236.629999999997</v>
      </c>
      <c r="AU189" s="319">
        <f t="shared" si="27"/>
        <v>41236.629999999997</v>
      </c>
      <c r="AV189" s="319">
        <f t="shared" si="27"/>
        <v>41236.629999999997</v>
      </c>
      <c r="AW189" s="319">
        <f t="shared" si="27"/>
        <v>41236.629999999997</v>
      </c>
      <c r="AX189" s="319">
        <f t="shared" si="27"/>
        <v>41236.629999999997</v>
      </c>
      <c r="AY189" s="319">
        <f t="shared" si="27"/>
        <v>41236.629999999997</v>
      </c>
      <c r="AZ189" s="319">
        <f t="shared" si="27"/>
        <v>41236.629999999997</v>
      </c>
      <c r="BA189" s="319">
        <f t="shared" si="27"/>
        <v>41236.629999999997</v>
      </c>
      <c r="BB189" s="319">
        <f t="shared" si="30"/>
        <v>41236.629999999997</v>
      </c>
      <c r="BC189" s="319">
        <f t="shared" si="30"/>
        <v>41236.629999999997</v>
      </c>
      <c r="BD189" s="319">
        <f t="shared" si="30"/>
        <v>41236.629999999997</v>
      </c>
      <c r="BE189" s="295">
        <f t="shared" si="26"/>
        <v>494839.56</v>
      </c>
      <c r="BF189" s="319"/>
      <c r="BG189" s="319"/>
      <c r="BH189" s="319"/>
      <c r="BI189" s="319"/>
      <c r="BJ189" s="319"/>
      <c r="BK189" s="319"/>
      <c r="BL189" s="319"/>
      <c r="BM189" s="319"/>
      <c r="BN189" s="319"/>
      <c r="BO189" s="319"/>
      <c r="BP189" s="319"/>
      <c r="BQ189" s="319"/>
      <c r="BR189" s="319"/>
      <c r="BS189" s="319"/>
      <c r="BT189" s="319"/>
      <c r="BU189" s="319"/>
      <c r="BV189" s="319"/>
      <c r="BW189" s="319"/>
      <c r="BX189" s="319"/>
      <c r="BY189" s="319"/>
      <c r="BZ189" s="319"/>
      <c r="CA189" s="319"/>
      <c r="CB189" s="319"/>
      <c r="CC189" s="319"/>
      <c r="CD189" s="319"/>
      <c r="CE189" s="319"/>
    </row>
    <row r="190" spans="1:83" x14ac:dyDescent="0.3">
      <c r="A190" s="313" t="s">
        <v>588</v>
      </c>
      <c r="B190" s="304">
        <v>3.9400000000000004E-2</v>
      </c>
      <c r="C190" s="304">
        <v>4.4900000000000009E-2</v>
      </c>
      <c r="D190" s="347">
        <v>2.2200000000000001E-2</v>
      </c>
      <c r="E190" s="295">
        <v>24739825.43</v>
      </c>
      <c r="F190" s="295">
        <v>24796260.77</v>
      </c>
      <c r="G190" s="295">
        <v>24855168.98</v>
      </c>
      <c r="H190" s="295">
        <v>24858360.170000002</v>
      </c>
      <c r="I190" s="295">
        <v>24859078.469999999</v>
      </c>
      <c r="J190" s="295">
        <v>24859078.469999999</v>
      </c>
      <c r="K190" s="295">
        <v>24859078.469999999</v>
      </c>
      <c r="L190" s="295">
        <v>24859078.469999999</v>
      </c>
      <c r="M190" s="295">
        <v>24859078.469999999</v>
      </c>
      <c r="N190" s="295">
        <v>24859078.469999999</v>
      </c>
      <c r="O190" s="295">
        <v>24859078.469999999</v>
      </c>
      <c r="P190" s="295">
        <v>24859078.469999999</v>
      </c>
      <c r="Q190" s="295">
        <f t="shared" si="23"/>
        <v>298122243.11000001</v>
      </c>
      <c r="R190" s="295">
        <v>24859078.469999999</v>
      </c>
      <c r="S190" s="295">
        <v>24859078.469999999</v>
      </c>
      <c r="T190" s="295">
        <v>24859078.469999999</v>
      </c>
      <c r="U190" s="295">
        <v>24859078.469999999</v>
      </c>
      <c r="V190" s="295">
        <v>24859078.469999999</v>
      </c>
      <c r="W190" s="295">
        <v>25091747.27</v>
      </c>
      <c r="X190" s="295">
        <v>25324416.07</v>
      </c>
      <c r="Y190" s="295">
        <v>25324416.07</v>
      </c>
      <c r="Z190" s="295">
        <v>25324416.07</v>
      </c>
      <c r="AA190" s="295">
        <v>25324416.07</v>
      </c>
      <c r="AB190" s="295">
        <v>25324416.07</v>
      </c>
      <c r="AC190" s="295">
        <v>25324416.07</v>
      </c>
      <c r="AD190" s="295">
        <f t="shared" si="24"/>
        <v>301333636.03999996</v>
      </c>
      <c r="AE190" s="295"/>
      <c r="AF190" s="319">
        <v>81229.099999999991</v>
      </c>
      <c r="AG190" s="319">
        <v>81414.39</v>
      </c>
      <c r="AH190" s="319">
        <v>81607.8</v>
      </c>
      <c r="AI190" s="319">
        <v>81618.290000000008</v>
      </c>
      <c r="AJ190" s="319">
        <v>81620.63</v>
      </c>
      <c r="AK190" s="319">
        <v>81620.63</v>
      </c>
      <c r="AL190" s="319">
        <f t="shared" si="29"/>
        <v>81620.639999999999</v>
      </c>
      <c r="AM190" s="319">
        <f t="shared" si="29"/>
        <v>81620.639999999999</v>
      </c>
      <c r="AN190" s="319">
        <f t="shared" si="29"/>
        <v>81620.639999999999</v>
      </c>
      <c r="AO190" s="319">
        <f t="shared" si="28"/>
        <v>81620.639999999999</v>
      </c>
      <c r="AP190" s="319">
        <f t="shared" si="28"/>
        <v>81620.639999999999</v>
      </c>
      <c r="AQ190" s="319">
        <f t="shared" si="28"/>
        <v>81620.639999999999</v>
      </c>
      <c r="AR190" s="295">
        <f t="shared" si="25"/>
        <v>978834.68</v>
      </c>
      <c r="AS190" s="319">
        <f t="shared" ref="AS190:BA218" si="31">ROUND(R190*$D190/12,2)</f>
        <v>45989.3</v>
      </c>
      <c r="AT190" s="319">
        <f t="shared" si="31"/>
        <v>45989.3</v>
      </c>
      <c r="AU190" s="319">
        <f t="shared" si="31"/>
        <v>45989.3</v>
      </c>
      <c r="AV190" s="319">
        <f t="shared" si="31"/>
        <v>45989.3</v>
      </c>
      <c r="AW190" s="319">
        <f t="shared" si="31"/>
        <v>45989.3</v>
      </c>
      <c r="AX190" s="319">
        <f t="shared" si="31"/>
        <v>46419.73</v>
      </c>
      <c r="AY190" s="319">
        <f t="shared" si="31"/>
        <v>46850.17</v>
      </c>
      <c r="AZ190" s="319">
        <f t="shared" si="31"/>
        <v>46850.17</v>
      </c>
      <c r="BA190" s="319">
        <f t="shared" si="31"/>
        <v>46850.17</v>
      </c>
      <c r="BB190" s="319">
        <f t="shared" si="30"/>
        <v>46850.17</v>
      </c>
      <c r="BC190" s="319">
        <f t="shared" si="30"/>
        <v>46850.17</v>
      </c>
      <c r="BD190" s="319">
        <f t="shared" si="30"/>
        <v>46850.17</v>
      </c>
      <c r="BE190" s="295">
        <f t="shared" si="26"/>
        <v>557467.24999999988</v>
      </c>
      <c r="BF190" s="319"/>
      <c r="BG190" s="319"/>
      <c r="BH190" s="319"/>
      <c r="BI190" s="319"/>
      <c r="BJ190" s="319"/>
      <c r="BK190" s="319"/>
      <c r="BL190" s="319"/>
      <c r="BM190" s="319"/>
      <c r="BN190" s="319"/>
      <c r="BO190" s="319"/>
      <c r="BP190" s="319"/>
      <c r="BQ190" s="319"/>
      <c r="BR190" s="319"/>
      <c r="BS190" s="319"/>
      <c r="BT190" s="319"/>
      <c r="BU190" s="319"/>
      <c r="BV190" s="319"/>
      <c r="BW190" s="319"/>
      <c r="BX190" s="319"/>
      <c r="BY190" s="319"/>
      <c r="BZ190" s="319"/>
      <c r="CA190" s="319"/>
      <c r="CB190" s="319"/>
      <c r="CC190" s="319"/>
      <c r="CD190" s="319"/>
      <c r="CE190" s="319"/>
    </row>
    <row r="191" spans="1:83" x14ac:dyDescent="0.3">
      <c r="A191" s="313" t="s">
        <v>589</v>
      </c>
      <c r="B191" s="304">
        <v>3.9300000000000002E-2</v>
      </c>
      <c r="C191" s="304">
        <v>4.5800000000000007E-2</v>
      </c>
      <c r="D191" s="347">
        <v>2.1299999999999999E-2</v>
      </c>
      <c r="E191" s="295">
        <v>33056281.239999998</v>
      </c>
      <c r="F191" s="295">
        <v>33056281.239999998</v>
      </c>
      <c r="G191" s="295">
        <v>33056281.239999998</v>
      </c>
      <c r="H191" s="295">
        <v>33056281.239999998</v>
      </c>
      <c r="I191" s="295">
        <v>33056281.239999998</v>
      </c>
      <c r="J191" s="295">
        <v>33056281.239999998</v>
      </c>
      <c r="K191" s="295">
        <v>33056281.239999998</v>
      </c>
      <c r="L191" s="295">
        <v>33056281.239999998</v>
      </c>
      <c r="M191" s="295">
        <v>33056281.239999998</v>
      </c>
      <c r="N191" s="295">
        <v>33145299.619999997</v>
      </c>
      <c r="O191" s="295">
        <v>33234318</v>
      </c>
      <c r="P191" s="295">
        <v>33234318</v>
      </c>
      <c r="Q191" s="295">
        <f t="shared" si="23"/>
        <v>397120466.78000003</v>
      </c>
      <c r="R191" s="295">
        <v>33234318</v>
      </c>
      <c r="S191" s="295">
        <v>33234318</v>
      </c>
      <c r="T191" s="295">
        <v>33234318</v>
      </c>
      <c r="U191" s="295">
        <v>33234318</v>
      </c>
      <c r="V191" s="295">
        <v>33234318</v>
      </c>
      <c r="W191" s="295">
        <v>33234318</v>
      </c>
      <c r="X191" s="295">
        <v>33234318</v>
      </c>
      <c r="Y191" s="295">
        <v>33234318</v>
      </c>
      <c r="Z191" s="295">
        <v>33234318</v>
      </c>
      <c r="AA191" s="295">
        <v>33234318</v>
      </c>
      <c r="AB191" s="295">
        <v>33234318</v>
      </c>
      <c r="AC191" s="295">
        <v>33234318</v>
      </c>
      <c r="AD191" s="295">
        <f t="shared" si="24"/>
        <v>398811816</v>
      </c>
      <c r="AE191" s="295"/>
      <c r="AF191" s="319">
        <v>108259.31999999999</v>
      </c>
      <c r="AG191" s="319">
        <v>108259.31999999999</v>
      </c>
      <c r="AH191" s="319">
        <v>108259.31999999999</v>
      </c>
      <c r="AI191" s="319">
        <v>108259.31999999999</v>
      </c>
      <c r="AJ191" s="319">
        <v>108259.31999999999</v>
      </c>
      <c r="AK191" s="319">
        <v>108259.31999999999</v>
      </c>
      <c r="AL191" s="319">
        <f t="shared" si="29"/>
        <v>108259.32</v>
      </c>
      <c r="AM191" s="319">
        <f t="shared" si="29"/>
        <v>108259.32</v>
      </c>
      <c r="AN191" s="319">
        <f t="shared" si="29"/>
        <v>108259.32</v>
      </c>
      <c r="AO191" s="319">
        <f t="shared" si="28"/>
        <v>108550.86</v>
      </c>
      <c r="AP191" s="319">
        <f t="shared" si="28"/>
        <v>108842.39</v>
      </c>
      <c r="AQ191" s="319">
        <f t="shared" si="28"/>
        <v>108842.39</v>
      </c>
      <c r="AR191" s="295">
        <f t="shared" si="25"/>
        <v>1300569.52</v>
      </c>
      <c r="AS191" s="319">
        <f t="shared" si="31"/>
        <v>58990.91</v>
      </c>
      <c r="AT191" s="319">
        <f t="shared" si="31"/>
        <v>58990.91</v>
      </c>
      <c r="AU191" s="319">
        <f t="shared" si="31"/>
        <v>58990.91</v>
      </c>
      <c r="AV191" s="319">
        <f t="shared" si="31"/>
        <v>58990.91</v>
      </c>
      <c r="AW191" s="319">
        <f t="shared" si="31"/>
        <v>58990.91</v>
      </c>
      <c r="AX191" s="319">
        <f t="shared" si="31"/>
        <v>58990.91</v>
      </c>
      <c r="AY191" s="319">
        <f t="shared" si="31"/>
        <v>58990.91</v>
      </c>
      <c r="AZ191" s="319">
        <f t="shared" si="31"/>
        <v>58990.91</v>
      </c>
      <c r="BA191" s="319">
        <f t="shared" si="31"/>
        <v>58990.91</v>
      </c>
      <c r="BB191" s="319">
        <f t="shared" si="30"/>
        <v>58990.91</v>
      </c>
      <c r="BC191" s="319">
        <f t="shared" si="30"/>
        <v>58990.91</v>
      </c>
      <c r="BD191" s="319">
        <f t="shared" si="30"/>
        <v>58990.91</v>
      </c>
      <c r="BE191" s="295">
        <f t="shared" si="26"/>
        <v>707890.92000000027</v>
      </c>
      <c r="BF191" s="319"/>
      <c r="BG191" s="319"/>
      <c r="BH191" s="319"/>
      <c r="BI191" s="319"/>
      <c r="BJ191" s="319"/>
      <c r="BK191" s="319"/>
      <c r="BL191" s="319"/>
      <c r="BM191" s="319"/>
      <c r="BN191" s="319"/>
      <c r="BO191" s="319"/>
      <c r="BP191" s="319"/>
      <c r="BQ191" s="319"/>
      <c r="BR191" s="319"/>
      <c r="BS191" s="319"/>
      <c r="BT191" s="319"/>
      <c r="BU191" s="319"/>
      <c r="BV191" s="319"/>
      <c r="BW191" s="319"/>
      <c r="BX191" s="319"/>
      <c r="BY191" s="319"/>
      <c r="BZ191" s="319"/>
      <c r="CA191" s="319"/>
      <c r="CB191" s="319"/>
      <c r="CC191" s="319"/>
      <c r="CD191" s="319"/>
      <c r="CE191" s="319"/>
    </row>
    <row r="192" spans="1:83" x14ac:dyDescent="0.3">
      <c r="A192" s="313" t="s">
        <v>590</v>
      </c>
      <c r="B192" s="304">
        <v>4.3200000000000002E-2</v>
      </c>
      <c r="C192" s="304">
        <v>4.5000000000000005E-2</v>
      </c>
      <c r="D192" s="347">
        <v>2.0899999999999998E-2</v>
      </c>
      <c r="E192" s="295">
        <v>32944728.98</v>
      </c>
      <c r="F192" s="295">
        <v>32944728.98</v>
      </c>
      <c r="G192" s="295">
        <v>32944728.98</v>
      </c>
      <c r="H192" s="295">
        <v>32944728.98</v>
      </c>
      <c r="I192" s="295">
        <v>32944728.98</v>
      </c>
      <c r="J192" s="295">
        <v>32944728.98</v>
      </c>
      <c r="K192" s="295">
        <v>32944728.98</v>
      </c>
      <c r="L192" s="295">
        <v>32944728.98</v>
      </c>
      <c r="M192" s="295">
        <v>32944728.98</v>
      </c>
      <c r="N192" s="295">
        <v>34622729.730000004</v>
      </c>
      <c r="O192" s="295">
        <v>36300730.480000004</v>
      </c>
      <c r="P192" s="295">
        <v>36300730.480000004</v>
      </c>
      <c r="Q192" s="295">
        <f t="shared" si="23"/>
        <v>403726751.51000005</v>
      </c>
      <c r="R192" s="295">
        <v>36300730.480000004</v>
      </c>
      <c r="S192" s="295">
        <v>36300730.480000004</v>
      </c>
      <c r="T192" s="295">
        <v>36300730.480000004</v>
      </c>
      <c r="U192" s="295">
        <v>36300730.480000004</v>
      </c>
      <c r="V192" s="295">
        <v>36300730.480000004</v>
      </c>
      <c r="W192" s="295">
        <v>36300730.480000004</v>
      </c>
      <c r="X192" s="295">
        <v>36300730.480000004</v>
      </c>
      <c r="Y192" s="295">
        <v>36300730.480000004</v>
      </c>
      <c r="Z192" s="295">
        <v>36300730.480000004</v>
      </c>
      <c r="AA192" s="295">
        <v>36300730.480000004</v>
      </c>
      <c r="AB192" s="295">
        <v>36300730.480000004</v>
      </c>
      <c r="AC192" s="295">
        <v>36300730.480000004</v>
      </c>
      <c r="AD192" s="295">
        <f t="shared" si="24"/>
        <v>435608765.76000017</v>
      </c>
      <c r="AE192" s="295"/>
      <c r="AF192" s="319">
        <v>118601.01999999999</v>
      </c>
      <c r="AG192" s="319">
        <v>118601.01999999999</v>
      </c>
      <c r="AH192" s="319">
        <v>118601.01999999999</v>
      </c>
      <c r="AI192" s="319">
        <v>118601.01999999999</v>
      </c>
      <c r="AJ192" s="319">
        <v>118601.01999999999</v>
      </c>
      <c r="AK192" s="319">
        <v>118601.01999999999</v>
      </c>
      <c r="AL192" s="319">
        <f t="shared" si="29"/>
        <v>118601.02</v>
      </c>
      <c r="AM192" s="319">
        <f t="shared" si="29"/>
        <v>118601.02</v>
      </c>
      <c r="AN192" s="319">
        <f t="shared" si="29"/>
        <v>118601.02</v>
      </c>
      <c r="AO192" s="319">
        <f t="shared" si="28"/>
        <v>124641.83</v>
      </c>
      <c r="AP192" s="319">
        <f t="shared" si="28"/>
        <v>130682.63</v>
      </c>
      <c r="AQ192" s="319">
        <f t="shared" si="28"/>
        <v>130682.63</v>
      </c>
      <c r="AR192" s="295">
        <f t="shared" si="25"/>
        <v>1453416.27</v>
      </c>
      <c r="AS192" s="319">
        <f t="shared" si="31"/>
        <v>63223.77</v>
      </c>
      <c r="AT192" s="319">
        <f t="shared" si="31"/>
        <v>63223.77</v>
      </c>
      <c r="AU192" s="319">
        <f t="shared" si="31"/>
        <v>63223.77</v>
      </c>
      <c r="AV192" s="319">
        <f t="shared" si="31"/>
        <v>63223.77</v>
      </c>
      <c r="AW192" s="319">
        <f t="shared" si="31"/>
        <v>63223.77</v>
      </c>
      <c r="AX192" s="319">
        <f t="shared" si="31"/>
        <v>63223.77</v>
      </c>
      <c r="AY192" s="319">
        <f t="shared" si="31"/>
        <v>63223.77</v>
      </c>
      <c r="AZ192" s="319">
        <f t="shared" si="31"/>
        <v>63223.77</v>
      </c>
      <c r="BA192" s="319">
        <f t="shared" si="31"/>
        <v>63223.77</v>
      </c>
      <c r="BB192" s="319">
        <f t="shared" si="30"/>
        <v>63223.77</v>
      </c>
      <c r="BC192" s="319">
        <f t="shared" si="30"/>
        <v>63223.77</v>
      </c>
      <c r="BD192" s="319">
        <f t="shared" si="30"/>
        <v>63223.77</v>
      </c>
      <c r="BE192" s="295">
        <f t="shared" si="26"/>
        <v>758685.24000000011</v>
      </c>
      <c r="BF192" s="319"/>
      <c r="BG192" s="319"/>
      <c r="BH192" s="319"/>
      <c r="BI192" s="319"/>
      <c r="BJ192" s="319"/>
      <c r="BK192" s="319"/>
      <c r="BL192" s="319"/>
      <c r="BM192" s="319"/>
      <c r="BN192" s="319"/>
      <c r="BO192" s="319"/>
      <c r="BP192" s="319"/>
      <c r="BQ192" s="319"/>
      <c r="BR192" s="319"/>
      <c r="BS192" s="319"/>
      <c r="BT192" s="319"/>
      <c r="BU192" s="319"/>
      <c r="BV192" s="319"/>
      <c r="BW192" s="319"/>
      <c r="BX192" s="319"/>
      <c r="BY192" s="319"/>
      <c r="BZ192" s="319"/>
      <c r="CA192" s="319"/>
      <c r="CB192" s="319"/>
      <c r="CC192" s="319"/>
      <c r="CD192" s="319"/>
      <c r="CE192" s="319"/>
    </row>
    <row r="193" spans="1:83" x14ac:dyDescent="0.3">
      <c r="A193" s="313" t="s">
        <v>591</v>
      </c>
      <c r="B193" s="304">
        <v>3.8900000000000004E-2</v>
      </c>
      <c r="C193" s="304">
        <v>4.5199999999999997E-2</v>
      </c>
      <c r="D193" s="347">
        <v>2.23E-2</v>
      </c>
      <c r="E193" s="295">
        <v>26290569.66</v>
      </c>
      <c r="F193" s="295">
        <v>26290569.66</v>
      </c>
      <c r="G193" s="295">
        <v>26290569.66</v>
      </c>
      <c r="H193" s="295">
        <v>26290569.66</v>
      </c>
      <c r="I193" s="295">
        <v>26290569.66</v>
      </c>
      <c r="J193" s="295">
        <v>26290569.66</v>
      </c>
      <c r="K193" s="295">
        <v>26290569.66</v>
      </c>
      <c r="L193" s="295">
        <v>26290569.66</v>
      </c>
      <c r="M193" s="295">
        <v>26290569.66</v>
      </c>
      <c r="N193" s="295">
        <v>26290569.66</v>
      </c>
      <c r="O193" s="295">
        <v>26290569.66</v>
      </c>
      <c r="P193" s="295">
        <v>26290569.66</v>
      </c>
      <c r="Q193" s="295">
        <f t="shared" si="23"/>
        <v>315486835.92000002</v>
      </c>
      <c r="R193" s="295">
        <v>26290569.66</v>
      </c>
      <c r="S193" s="295">
        <v>26290569.66</v>
      </c>
      <c r="T193" s="295">
        <v>26290569.66</v>
      </c>
      <c r="U193" s="295">
        <v>26290569.66</v>
      </c>
      <c r="V193" s="295">
        <v>26290569.66</v>
      </c>
      <c r="W193" s="295">
        <v>26290569.66</v>
      </c>
      <c r="X193" s="295">
        <v>26290569.66</v>
      </c>
      <c r="Y193" s="295">
        <v>26290569.66</v>
      </c>
      <c r="Z193" s="295">
        <v>26290569.66</v>
      </c>
      <c r="AA193" s="295">
        <v>26290569.66</v>
      </c>
      <c r="AB193" s="295">
        <v>26290569.66</v>
      </c>
      <c r="AC193" s="295">
        <v>26290569.66</v>
      </c>
      <c r="AD193" s="295">
        <f t="shared" si="24"/>
        <v>315486835.92000002</v>
      </c>
      <c r="AE193" s="295"/>
      <c r="AF193" s="319">
        <v>85225.26</v>
      </c>
      <c r="AG193" s="319">
        <v>85225.26</v>
      </c>
      <c r="AH193" s="319">
        <v>85225.26</v>
      </c>
      <c r="AI193" s="319">
        <v>85225.26</v>
      </c>
      <c r="AJ193" s="319">
        <v>85225.26</v>
      </c>
      <c r="AK193" s="319">
        <v>85225.26</v>
      </c>
      <c r="AL193" s="319">
        <f t="shared" si="29"/>
        <v>85225.26</v>
      </c>
      <c r="AM193" s="319">
        <f t="shared" si="29"/>
        <v>85225.26</v>
      </c>
      <c r="AN193" s="319">
        <f t="shared" si="29"/>
        <v>85225.26</v>
      </c>
      <c r="AO193" s="319">
        <f t="shared" si="28"/>
        <v>85225.26</v>
      </c>
      <c r="AP193" s="319">
        <f t="shared" si="28"/>
        <v>85225.26</v>
      </c>
      <c r="AQ193" s="319">
        <f t="shared" si="28"/>
        <v>85225.26</v>
      </c>
      <c r="AR193" s="295">
        <f t="shared" si="25"/>
        <v>1022703.12</v>
      </c>
      <c r="AS193" s="319">
        <f t="shared" si="31"/>
        <v>48856.639999999999</v>
      </c>
      <c r="AT193" s="319">
        <f t="shared" si="31"/>
        <v>48856.639999999999</v>
      </c>
      <c r="AU193" s="319">
        <f t="shared" si="31"/>
        <v>48856.639999999999</v>
      </c>
      <c r="AV193" s="319">
        <f t="shared" si="31"/>
        <v>48856.639999999999</v>
      </c>
      <c r="AW193" s="319">
        <f t="shared" si="31"/>
        <v>48856.639999999999</v>
      </c>
      <c r="AX193" s="319">
        <f t="shared" si="31"/>
        <v>48856.639999999999</v>
      </c>
      <c r="AY193" s="319">
        <f t="shared" si="31"/>
        <v>48856.639999999999</v>
      </c>
      <c r="AZ193" s="319">
        <f t="shared" si="31"/>
        <v>48856.639999999999</v>
      </c>
      <c r="BA193" s="319">
        <f t="shared" si="31"/>
        <v>48856.639999999999</v>
      </c>
      <c r="BB193" s="319">
        <f t="shared" si="30"/>
        <v>48856.639999999999</v>
      </c>
      <c r="BC193" s="319">
        <f t="shared" si="30"/>
        <v>48856.639999999999</v>
      </c>
      <c r="BD193" s="319">
        <f t="shared" si="30"/>
        <v>48856.639999999999</v>
      </c>
      <c r="BE193" s="295">
        <f t="shared" si="26"/>
        <v>586279.68000000005</v>
      </c>
      <c r="BF193" s="319"/>
      <c r="BG193" s="319"/>
      <c r="BH193" s="319"/>
      <c r="BI193" s="319"/>
      <c r="BJ193" s="319"/>
      <c r="BK193" s="319"/>
      <c r="BL193" s="319"/>
      <c r="BM193" s="319"/>
      <c r="BN193" s="319"/>
      <c r="BO193" s="319"/>
      <c r="BP193" s="319"/>
      <c r="BQ193" s="319"/>
      <c r="BR193" s="319"/>
      <c r="BS193" s="319"/>
      <c r="BT193" s="319"/>
      <c r="BU193" s="319"/>
      <c r="BV193" s="319"/>
      <c r="BW193" s="319"/>
      <c r="BX193" s="319"/>
      <c r="BY193" s="319"/>
      <c r="BZ193" s="319"/>
      <c r="CA193" s="319"/>
      <c r="CB193" s="319"/>
      <c r="CC193" s="319"/>
      <c r="CD193" s="319"/>
      <c r="CE193" s="319"/>
    </row>
    <row r="194" spans="1:83" x14ac:dyDescent="0.3">
      <c r="A194" s="313" t="s">
        <v>592</v>
      </c>
      <c r="B194" s="304">
        <v>3.8900000000000004E-2</v>
      </c>
      <c r="C194" s="304">
        <v>4.5700000000000005E-2</v>
      </c>
      <c r="D194" s="347">
        <v>2.2599999999999999E-2</v>
      </c>
      <c r="E194" s="295">
        <v>25158461.82</v>
      </c>
      <c r="F194" s="295">
        <v>25158461.82</v>
      </c>
      <c r="G194" s="295">
        <v>25158461.82</v>
      </c>
      <c r="H194" s="295">
        <v>25158461.82</v>
      </c>
      <c r="I194" s="295">
        <v>25158461.82</v>
      </c>
      <c r="J194" s="295">
        <v>25158461.82</v>
      </c>
      <c r="K194" s="295">
        <v>25158461.82</v>
      </c>
      <c r="L194" s="295">
        <v>25158461.82</v>
      </c>
      <c r="M194" s="295">
        <v>25158461.82</v>
      </c>
      <c r="N194" s="295">
        <v>25158461.82</v>
      </c>
      <c r="O194" s="295">
        <v>25158461.82</v>
      </c>
      <c r="P194" s="295">
        <v>25158461.82</v>
      </c>
      <c r="Q194" s="295">
        <f t="shared" si="23"/>
        <v>301901541.83999997</v>
      </c>
      <c r="R194" s="295">
        <v>25158461.82</v>
      </c>
      <c r="S194" s="295">
        <v>25158461.82</v>
      </c>
      <c r="T194" s="295">
        <v>25158461.82</v>
      </c>
      <c r="U194" s="295">
        <v>25158461.82</v>
      </c>
      <c r="V194" s="295">
        <v>25158461.82</v>
      </c>
      <c r="W194" s="295">
        <v>25158461.82</v>
      </c>
      <c r="X194" s="295">
        <v>25158461.82</v>
      </c>
      <c r="Y194" s="295">
        <v>25158461.82</v>
      </c>
      <c r="Z194" s="295">
        <v>25158461.82</v>
      </c>
      <c r="AA194" s="295">
        <v>25158461.82</v>
      </c>
      <c r="AB194" s="295">
        <v>25158461.82</v>
      </c>
      <c r="AC194" s="295">
        <v>25158461.82</v>
      </c>
      <c r="AD194" s="295">
        <f t="shared" si="24"/>
        <v>301901541.83999997</v>
      </c>
      <c r="AE194" s="295"/>
      <c r="AF194" s="319">
        <v>81555.34</v>
      </c>
      <c r="AG194" s="319">
        <v>81555.34</v>
      </c>
      <c r="AH194" s="319">
        <v>81555.34</v>
      </c>
      <c r="AI194" s="319">
        <v>81555.34</v>
      </c>
      <c r="AJ194" s="319">
        <v>81555.34</v>
      </c>
      <c r="AK194" s="319">
        <v>81555.34</v>
      </c>
      <c r="AL194" s="319">
        <f t="shared" si="29"/>
        <v>81555.350000000006</v>
      </c>
      <c r="AM194" s="319">
        <f t="shared" si="29"/>
        <v>81555.350000000006</v>
      </c>
      <c r="AN194" s="319">
        <f t="shared" si="29"/>
        <v>81555.350000000006</v>
      </c>
      <c r="AO194" s="319">
        <f t="shared" si="28"/>
        <v>81555.350000000006</v>
      </c>
      <c r="AP194" s="319">
        <f t="shared" si="28"/>
        <v>81555.350000000006</v>
      </c>
      <c r="AQ194" s="319">
        <f t="shared" si="28"/>
        <v>81555.350000000006</v>
      </c>
      <c r="AR194" s="295">
        <f t="shared" si="25"/>
        <v>978664.13999999978</v>
      </c>
      <c r="AS194" s="319">
        <f t="shared" si="31"/>
        <v>47381.77</v>
      </c>
      <c r="AT194" s="319">
        <f t="shared" si="31"/>
        <v>47381.77</v>
      </c>
      <c r="AU194" s="319">
        <f t="shared" si="31"/>
        <v>47381.77</v>
      </c>
      <c r="AV194" s="319">
        <f t="shared" si="31"/>
        <v>47381.77</v>
      </c>
      <c r="AW194" s="319">
        <f t="shared" si="31"/>
        <v>47381.77</v>
      </c>
      <c r="AX194" s="319">
        <f t="shared" si="31"/>
        <v>47381.77</v>
      </c>
      <c r="AY194" s="319">
        <f t="shared" si="31"/>
        <v>47381.77</v>
      </c>
      <c r="AZ194" s="319">
        <f t="shared" si="31"/>
        <v>47381.77</v>
      </c>
      <c r="BA194" s="319">
        <f t="shared" si="31"/>
        <v>47381.77</v>
      </c>
      <c r="BB194" s="319">
        <f t="shared" si="30"/>
        <v>47381.77</v>
      </c>
      <c r="BC194" s="319">
        <f t="shared" si="30"/>
        <v>47381.77</v>
      </c>
      <c r="BD194" s="319">
        <f t="shared" si="30"/>
        <v>47381.77</v>
      </c>
      <c r="BE194" s="295">
        <f t="shared" si="26"/>
        <v>568581.24000000011</v>
      </c>
      <c r="BF194" s="319"/>
      <c r="BG194" s="319"/>
      <c r="BH194" s="319"/>
      <c r="BI194" s="319"/>
      <c r="BJ194" s="319"/>
      <c r="BK194" s="319"/>
      <c r="BL194" s="319"/>
      <c r="BM194" s="319"/>
      <c r="BN194" s="319"/>
      <c r="BO194" s="319"/>
      <c r="BP194" s="319"/>
      <c r="BQ194" s="319"/>
      <c r="BR194" s="319"/>
      <c r="BS194" s="319"/>
      <c r="BT194" s="319"/>
      <c r="BU194" s="319"/>
      <c r="BV194" s="319"/>
      <c r="BW194" s="319"/>
      <c r="BX194" s="319"/>
      <c r="BY194" s="319"/>
      <c r="BZ194" s="319"/>
      <c r="CA194" s="319"/>
      <c r="CB194" s="319"/>
      <c r="CC194" s="319"/>
      <c r="CD194" s="319"/>
      <c r="CE194" s="319"/>
    </row>
    <row r="195" spans="1:83" x14ac:dyDescent="0.3">
      <c r="A195" s="313" t="s">
        <v>593</v>
      </c>
      <c r="B195" s="304">
        <v>3.9400000000000004E-2</v>
      </c>
      <c r="C195" s="304">
        <v>4.4800000000000006E-2</v>
      </c>
      <c r="D195" s="347">
        <v>2.2100000000000002E-2</v>
      </c>
      <c r="E195" s="295">
        <v>24889310.25</v>
      </c>
      <c r="F195" s="295">
        <v>24889310.25</v>
      </c>
      <c r="G195" s="295">
        <v>24889310.25</v>
      </c>
      <c r="H195" s="295">
        <v>24889310.25</v>
      </c>
      <c r="I195" s="295">
        <v>24889310.25</v>
      </c>
      <c r="J195" s="295">
        <v>24889310.25</v>
      </c>
      <c r="K195" s="295">
        <v>24889310.25</v>
      </c>
      <c r="L195" s="295">
        <v>24889310.25</v>
      </c>
      <c r="M195" s="295">
        <v>24889310.25</v>
      </c>
      <c r="N195" s="295">
        <v>24889310.25</v>
      </c>
      <c r="O195" s="295">
        <v>24889310.25</v>
      </c>
      <c r="P195" s="295">
        <v>24889310.25</v>
      </c>
      <c r="Q195" s="295">
        <f t="shared" si="23"/>
        <v>298671723</v>
      </c>
      <c r="R195" s="295">
        <v>24889310.25</v>
      </c>
      <c r="S195" s="295">
        <v>24889310.25</v>
      </c>
      <c r="T195" s="295">
        <v>24889310.25</v>
      </c>
      <c r="U195" s="295">
        <v>24889310.25</v>
      </c>
      <c r="V195" s="295">
        <v>24889310.25</v>
      </c>
      <c r="W195" s="295">
        <v>24889310.25</v>
      </c>
      <c r="X195" s="295">
        <v>24889310.25</v>
      </c>
      <c r="Y195" s="295">
        <v>24889310.25</v>
      </c>
      <c r="Z195" s="295">
        <v>24889310.25</v>
      </c>
      <c r="AA195" s="295">
        <v>24889310.25</v>
      </c>
      <c r="AB195" s="295">
        <v>24889310.25</v>
      </c>
      <c r="AC195" s="295">
        <v>24889310.25</v>
      </c>
      <c r="AD195" s="295">
        <f t="shared" si="24"/>
        <v>298671723</v>
      </c>
      <c r="AE195" s="295"/>
      <c r="AF195" s="319">
        <v>81719.900000000009</v>
      </c>
      <c r="AG195" s="319">
        <v>81719.900000000009</v>
      </c>
      <c r="AH195" s="319">
        <v>81719.900000000009</v>
      </c>
      <c r="AI195" s="319">
        <v>81719.900000000009</v>
      </c>
      <c r="AJ195" s="319">
        <v>81719.900000000009</v>
      </c>
      <c r="AK195" s="319">
        <v>81719.900000000009</v>
      </c>
      <c r="AL195" s="319">
        <f t="shared" si="29"/>
        <v>81719.899999999994</v>
      </c>
      <c r="AM195" s="319">
        <f t="shared" si="29"/>
        <v>81719.899999999994</v>
      </c>
      <c r="AN195" s="319">
        <f t="shared" si="29"/>
        <v>81719.899999999994</v>
      </c>
      <c r="AO195" s="319">
        <f t="shared" si="28"/>
        <v>81719.899999999994</v>
      </c>
      <c r="AP195" s="319">
        <f t="shared" si="28"/>
        <v>81719.899999999994</v>
      </c>
      <c r="AQ195" s="319">
        <f t="shared" si="28"/>
        <v>81719.899999999994</v>
      </c>
      <c r="AR195" s="295">
        <f t="shared" si="25"/>
        <v>980638.80000000016</v>
      </c>
      <c r="AS195" s="319">
        <f t="shared" si="31"/>
        <v>45837.81</v>
      </c>
      <c r="AT195" s="319">
        <f t="shared" si="31"/>
        <v>45837.81</v>
      </c>
      <c r="AU195" s="319">
        <f t="shared" si="31"/>
        <v>45837.81</v>
      </c>
      <c r="AV195" s="319">
        <f t="shared" si="31"/>
        <v>45837.81</v>
      </c>
      <c r="AW195" s="319">
        <f t="shared" si="31"/>
        <v>45837.81</v>
      </c>
      <c r="AX195" s="319">
        <f t="shared" si="31"/>
        <v>45837.81</v>
      </c>
      <c r="AY195" s="319">
        <f t="shared" si="31"/>
        <v>45837.81</v>
      </c>
      <c r="AZ195" s="319">
        <f t="shared" si="31"/>
        <v>45837.81</v>
      </c>
      <c r="BA195" s="319">
        <f t="shared" si="31"/>
        <v>45837.81</v>
      </c>
      <c r="BB195" s="319">
        <f t="shared" si="30"/>
        <v>45837.81</v>
      </c>
      <c r="BC195" s="319">
        <f t="shared" si="30"/>
        <v>45837.81</v>
      </c>
      <c r="BD195" s="319">
        <f t="shared" si="30"/>
        <v>45837.81</v>
      </c>
      <c r="BE195" s="295">
        <f t="shared" si="26"/>
        <v>550053.72</v>
      </c>
      <c r="BF195" s="319"/>
      <c r="BG195" s="319"/>
      <c r="BH195" s="319"/>
      <c r="BI195" s="319"/>
      <c r="BJ195" s="319"/>
      <c r="BK195" s="319"/>
      <c r="BL195" s="319"/>
      <c r="BM195" s="319"/>
      <c r="BN195" s="319"/>
      <c r="BO195" s="319"/>
      <c r="BP195" s="319"/>
      <c r="BQ195" s="319"/>
      <c r="BR195" s="319"/>
      <c r="BS195" s="319"/>
      <c r="BT195" s="319"/>
      <c r="BU195" s="319"/>
      <c r="BV195" s="319"/>
      <c r="BW195" s="319"/>
      <c r="BX195" s="319"/>
      <c r="BY195" s="319"/>
      <c r="BZ195" s="319"/>
      <c r="CA195" s="319"/>
      <c r="CB195" s="319"/>
      <c r="CC195" s="319"/>
      <c r="CD195" s="319"/>
      <c r="CE195" s="319"/>
    </row>
    <row r="196" spans="1:83" x14ac:dyDescent="0.3">
      <c r="A196" s="313" t="s">
        <v>594</v>
      </c>
      <c r="B196" s="304">
        <v>3.1099999999999999E-2</v>
      </c>
      <c r="C196" s="304">
        <v>2.8899999999999999E-2</v>
      </c>
      <c r="D196" s="347">
        <v>2.35E-2</v>
      </c>
      <c r="E196" s="295">
        <v>113412855.48</v>
      </c>
      <c r="F196" s="295">
        <v>113415452.87</v>
      </c>
      <c r="G196" s="295">
        <v>113417520.28</v>
      </c>
      <c r="H196" s="295">
        <v>113419182.70999999</v>
      </c>
      <c r="I196" s="295">
        <v>85639019.230000004</v>
      </c>
      <c r="J196" s="295">
        <v>57858855.740000002</v>
      </c>
      <c r="K196" s="295">
        <v>57858855.740000002</v>
      </c>
      <c r="L196" s="295">
        <v>57858855.740000002</v>
      </c>
      <c r="M196" s="295">
        <v>57858855.740000002</v>
      </c>
      <c r="N196" s="295">
        <v>57858855.740000002</v>
      </c>
      <c r="O196" s="295">
        <v>57858855.740000002</v>
      </c>
      <c r="P196" s="295">
        <v>57858855.740000002</v>
      </c>
      <c r="Q196" s="295">
        <f t="shared" si="23"/>
        <v>944316020.75</v>
      </c>
      <c r="R196" s="295">
        <v>58011355.740000002</v>
      </c>
      <c r="S196" s="295">
        <v>58011355.740000002</v>
      </c>
      <c r="T196" s="295">
        <v>58011355.740000002</v>
      </c>
      <c r="U196" s="295">
        <v>58011355.740000002</v>
      </c>
      <c r="V196" s="295">
        <v>58011355.740000002</v>
      </c>
      <c r="W196" s="295">
        <v>58011355.740000002</v>
      </c>
      <c r="X196" s="295">
        <v>58011355.740000002</v>
      </c>
      <c r="Y196" s="295">
        <v>58011355.740000002</v>
      </c>
      <c r="Z196" s="295">
        <v>58011355.740000002</v>
      </c>
      <c r="AA196" s="295">
        <v>58011355.740000002</v>
      </c>
      <c r="AB196" s="295">
        <v>58011355.740000002</v>
      </c>
      <c r="AC196" s="295">
        <v>58011355.740000002</v>
      </c>
      <c r="AD196" s="295">
        <f t="shared" si="24"/>
        <v>696136268.88</v>
      </c>
      <c r="AE196" s="295"/>
      <c r="AF196" s="319">
        <v>293928.32000000001</v>
      </c>
      <c r="AG196" s="319">
        <v>293935.05</v>
      </c>
      <c r="AH196" s="319">
        <v>293940.40000000002</v>
      </c>
      <c r="AI196" s="319">
        <v>293944.71999999997</v>
      </c>
      <c r="AJ196" s="319">
        <v>221947.78999999998</v>
      </c>
      <c r="AK196" s="319">
        <v>149950.87</v>
      </c>
      <c r="AL196" s="319">
        <f t="shared" si="29"/>
        <v>149950.87</v>
      </c>
      <c r="AM196" s="319">
        <f t="shared" si="29"/>
        <v>149950.87</v>
      </c>
      <c r="AN196" s="319">
        <f t="shared" si="29"/>
        <v>149950.87</v>
      </c>
      <c r="AO196" s="319">
        <f t="shared" si="28"/>
        <v>149950.87</v>
      </c>
      <c r="AP196" s="319">
        <f t="shared" si="28"/>
        <v>149950.87</v>
      </c>
      <c r="AQ196" s="319">
        <f t="shared" si="28"/>
        <v>149950.87</v>
      </c>
      <c r="AR196" s="295">
        <f t="shared" si="25"/>
        <v>2447352.3700000006</v>
      </c>
      <c r="AS196" s="319">
        <f t="shared" si="31"/>
        <v>113605.57</v>
      </c>
      <c r="AT196" s="319">
        <f t="shared" si="31"/>
        <v>113605.57</v>
      </c>
      <c r="AU196" s="319">
        <f t="shared" si="31"/>
        <v>113605.57</v>
      </c>
      <c r="AV196" s="319">
        <f t="shared" si="31"/>
        <v>113605.57</v>
      </c>
      <c r="AW196" s="319">
        <f t="shared" si="31"/>
        <v>113605.57</v>
      </c>
      <c r="AX196" s="319">
        <f t="shared" si="31"/>
        <v>113605.57</v>
      </c>
      <c r="AY196" s="319">
        <f t="shared" si="31"/>
        <v>113605.57</v>
      </c>
      <c r="AZ196" s="319">
        <f t="shared" si="31"/>
        <v>113605.57</v>
      </c>
      <c r="BA196" s="319">
        <f t="shared" si="31"/>
        <v>113605.57</v>
      </c>
      <c r="BB196" s="319">
        <f t="shared" si="30"/>
        <v>113605.57</v>
      </c>
      <c r="BC196" s="319">
        <f t="shared" si="30"/>
        <v>113605.57</v>
      </c>
      <c r="BD196" s="319">
        <f t="shared" si="30"/>
        <v>113605.57</v>
      </c>
      <c r="BE196" s="295">
        <f t="shared" si="26"/>
        <v>1363266.8400000005</v>
      </c>
      <c r="BF196" s="319"/>
      <c r="BG196" s="319"/>
      <c r="BH196" s="319"/>
      <c r="BI196" s="319"/>
      <c r="BJ196" s="319"/>
      <c r="BK196" s="319"/>
      <c r="BL196" s="319"/>
      <c r="BM196" s="319"/>
      <c r="BN196" s="319"/>
      <c r="BO196" s="319"/>
      <c r="BP196" s="319"/>
      <c r="BQ196" s="319"/>
      <c r="BR196" s="319"/>
      <c r="BS196" s="319"/>
      <c r="BT196" s="319"/>
      <c r="BU196" s="319"/>
      <c r="BV196" s="319"/>
      <c r="BW196" s="319"/>
      <c r="BX196" s="319"/>
      <c r="BY196" s="319"/>
      <c r="BZ196" s="319"/>
      <c r="CA196" s="319"/>
      <c r="CB196" s="319"/>
      <c r="CC196" s="319"/>
      <c r="CD196" s="319"/>
      <c r="CE196" s="319"/>
    </row>
    <row r="197" spans="1:83" x14ac:dyDescent="0.3">
      <c r="A197" s="313" t="s">
        <v>595</v>
      </c>
      <c r="B197" s="304">
        <v>2.5599999999999998E-2</v>
      </c>
      <c r="C197" s="304">
        <v>2.9399999999999996E-2</v>
      </c>
      <c r="D197" s="347">
        <v>1.6199999999999999E-2</v>
      </c>
      <c r="E197" s="295">
        <v>4953096.82</v>
      </c>
      <c r="F197" s="295">
        <v>4953096.82</v>
      </c>
      <c r="G197" s="295">
        <v>4953096.82</v>
      </c>
      <c r="H197" s="295">
        <v>4953096.82</v>
      </c>
      <c r="I197" s="295">
        <v>4953096.82</v>
      </c>
      <c r="J197" s="295">
        <v>4953096.82</v>
      </c>
      <c r="K197" s="295">
        <v>4953096.82</v>
      </c>
      <c r="L197" s="295">
        <v>4953096.82</v>
      </c>
      <c r="M197" s="295">
        <v>4953096.82</v>
      </c>
      <c r="N197" s="295">
        <v>4953096.82</v>
      </c>
      <c r="O197" s="295">
        <v>4953096.82</v>
      </c>
      <c r="P197" s="295">
        <v>4953096.82</v>
      </c>
      <c r="Q197" s="295">
        <f t="shared" si="23"/>
        <v>59437161.840000004</v>
      </c>
      <c r="R197" s="295">
        <v>5105596.82</v>
      </c>
      <c r="S197" s="295">
        <v>5105596.82</v>
      </c>
      <c r="T197" s="295">
        <v>5105596.82</v>
      </c>
      <c r="U197" s="295">
        <v>5105596.82</v>
      </c>
      <c r="V197" s="295">
        <v>5105596.82</v>
      </c>
      <c r="W197" s="295">
        <v>5105596.82</v>
      </c>
      <c r="X197" s="295">
        <v>5105596.82</v>
      </c>
      <c r="Y197" s="295">
        <v>5105596.82</v>
      </c>
      <c r="Z197" s="295">
        <v>5105596.82</v>
      </c>
      <c r="AA197" s="295">
        <v>5105596.82</v>
      </c>
      <c r="AB197" s="295">
        <v>5105596.82</v>
      </c>
      <c r="AC197" s="295">
        <v>5105596.82</v>
      </c>
      <c r="AD197" s="295">
        <f t="shared" si="24"/>
        <v>61267161.840000004</v>
      </c>
      <c r="AE197" s="295"/>
      <c r="AF197" s="319">
        <v>10566.609999999999</v>
      </c>
      <c r="AG197" s="319">
        <v>10566.609999999999</v>
      </c>
      <c r="AH197" s="319">
        <v>10566.609999999999</v>
      </c>
      <c r="AI197" s="319">
        <v>10566.609999999999</v>
      </c>
      <c r="AJ197" s="319">
        <v>10566.609999999999</v>
      </c>
      <c r="AK197" s="319">
        <v>10566.609999999999</v>
      </c>
      <c r="AL197" s="319">
        <f t="shared" si="29"/>
        <v>10566.61</v>
      </c>
      <c r="AM197" s="319">
        <f t="shared" si="29"/>
        <v>10566.61</v>
      </c>
      <c r="AN197" s="319">
        <f t="shared" si="29"/>
        <v>10566.61</v>
      </c>
      <c r="AO197" s="319">
        <f t="shared" si="28"/>
        <v>10566.61</v>
      </c>
      <c r="AP197" s="319">
        <f t="shared" si="28"/>
        <v>10566.61</v>
      </c>
      <c r="AQ197" s="319">
        <f t="shared" si="28"/>
        <v>10566.61</v>
      </c>
      <c r="AR197" s="295">
        <f t="shared" si="25"/>
        <v>126799.31999999999</v>
      </c>
      <c r="AS197" s="319">
        <f t="shared" si="31"/>
        <v>6892.56</v>
      </c>
      <c r="AT197" s="319">
        <f t="shared" si="31"/>
        <v>6892.56</v>
      </c>
      <c r="AU197" s="319">
        <f t="shared" si="31"/>
        <v>6892.56</v>
      </c>
      <c r="AV197" s="319">
        <f t="shared" si="31"/>
        <v>6892.56</v>
      </c>
      <c r="AW197" s="319">
        <f t="shared" si="31"/>
        <v>6892.56</v>
      </c>
      <c r="AX197" s="319">
        <f t="shared" si="31"/>
        <v>6892.56</v>
      </c>
      <c r="AY197" s="319">
        <f t="shared" si="31"/>
        <v>6892.56</v>
      </c>
      <c r="AZ197" s="319">
        <f t="shared" si="31"/>
        <v>6892.56</v>
      </c>
      <c r="BA197" s="319">
        <f t="shared" si="31"/>
        <v>6892.56</v>
      </c>
      <c r="BB197" s="319">
        <f t="shared" si="30"/>
        <v>6892.56</v>
      </c>
      <c r="BC197" s="319">
        <f t="shared" si="30"/>
        <v>6892.56</v>
      </c>
      <c r="BD197" s="319">
        <f t="shared" si="30"/>
        <v>6892.56</v>
      </c>
      <c r="BE197" s="295">
        <f t="shared" si="26"/>
        <v>82710.719999999987</v>
      </c>
      <c r="BF197" s="319"/>
      <c r="BG197" s="319"/>
      <c r="BH197" s="319"/>
      <c r="BI197" s="319"/>
      <c r="BJ197" s="319"/>
      <c r="BK197" s="319"/>
      <c r="BL197" s="319"/>
      <c r="BM197" s="319"/>
      <c r="BN197" s="319"/>
      <c r="BO197" s="319"/>
      <c r="BP197" s="319"/>
      <c r="BQ197" s="319"/>
      <c r="BR197" s="319"/>
      <c r="BS197" s="319"/>
      <c r="BT197" s="319"/>
      <c r="BU197" s="319"/>
      <c r="BV197" s="319"/>
      <c r="BW197" s="319"/>
      <c r="BX197" s="319"/>
      <c r="BY197" s="319"/>
      <c r="BZ197" s="319"/>
      <c r="CA197" s="319"/>
      <c r="CB197" s="319"/>
      <c r="CC197" s="319"/>
      <c r="CD197" s="319"/>
      <c r="CE197" s="319"/>
    </row>
    <row r="198" spans="1:83" x14ac:dyDescent="0.3">
      <c r="A198" s="313" t="s">
        <v>596</v>
      </c>
      <c r="B198" s="304">
        <v>3.44E-2</v>
      </c>
      <c r="C198" s="304">
        <v>5.5499999999999994E-2</v>
      </c>
      <c r="D198" s="347">
        <v>2.07E-2</v>
      </c>
      <c r="E198" s="295">
        <v>5762894.9800000004</v>
      </c>
      <c r="F198" s="295">
        <v>5762894.9800000004</v>
      </c>
      <c r="G198" s="295">
        <v>5762894.9800000004</v>
      </c>
      <c r="H198" s="295">
        <v>5762894.9800000004</v>
      </c>
      <c r="I198" s="295">
        <v>5762894.9800000004</v>
      </c>
      <c r="J198" s="295">
        <v>5762894.9800000004</v>
      </c>
      <c r="K198" s="295">
        <v>5762894.9800000004</v>
      </c>
      <c r="L198" s="295">
        <v>5762894.9800000004</v>
      </c>
      <c r="M198" s="295">
        <v>5762894.9800000004</v>
      </c>
      <c r="N198" s="295">
        <v>5762894.9800000004</v>
      </c>
      <c r="O198" s="295">
        <v>5762894.9800000004</v>
      </c>
      <c r="P198" s="295">
        <v>5762894.9800000004</v>
      </c>
      <c r="Q198" s="295">
        <f t="shared" ref="Q198:Q261" si="32">SUM(E198:P198)</f>
        <v>69154739.76000002</v>
      </c>
      <c r="R198" s="295">
        <v>5762894.9800000004</v>
      </c>
      <c r="S198" s="295">
        <v>5762894.9800000004</v>
      </c>
      <c r="T198" s="295">
        <v>5762894.9800000004</v>
      </c>
      <c r="U198" s="295">
        <v>5762894.9800000004</v>
      </c>
      <c r="V198" s="295">
        <v>5762894.9800000004</v>
      </c>
      <c r="W198" s="295">
        <v>5762894.9800000004</v>
      </c>
      <c r="X198" s="295">
        <v>5762894.9800000004</v>
      </c>
      <c r="Y198" s="295">
        <v>5762894.9800000004</v>
      </c>
      <c r="Z198" s="295">
        <v>5762894.9800000004</v>
      </c>
      <c r="AA198" s="295">
        <v>5762894.9800000004</v>
      </c>
      <c r="AB198" s="295">
        <v>5762894.9800000004</v>
      </c>
      <c r="AC198" s="295">
        <v>5762894.9800000004</v>
      </c>
      <c r="AD198" s="295">
        <f t="shared" ref="AD198:AD261" si="33">SUM(R198:AC198)</f>
        <v>69154739.76000002</v>
      </c>
      <c r="AE198" s="295"/>
      <c r="AF198" s="319">
        <v>16520.3</v>
      </c>
      <c r="AG198" s="319">
        <v>16520.3</v>
      </c>
      <c r="AH198" s="319">
        <v>16520.3</v>
      </c>
      <c r="AI198" s="319">
        <v>16520.3</v>
      </c>
      <c r="AJ198" s="319">
        <v>16520.3</v>
      </c>
      <c r="AK198" s="319">
        <v>16520.3</v>
      </c>
      <c r="AL198" s="319">
        <f t="shared" si="29"/>
        <v>16520.3</v>
      </c>
      <c r="AM198" s="319">
        <f t="shared" si="29"/>
        <v>16520.3</v>
      </c>
      <c r="AN198" s="319">
        <f t="shared" si="29"/>
        <v>16520.3</v>
      </c>
      <c r="AO198" s="319">
        <f t="shared" si="28"/>
        <v>16520.3</v>
      </c>
      <c r="AP198" s="319">
        <f t="shared" si="28"/>
        <v>16520.3</v>
      </c>
      <c r="AQ198" s="319">
        <f t="shared" si="28"/>
        <v>16520.3</v>
      </c>
      <c r="AR198" s="295">
        <f t="shared" ref="AR198:AR261" si="34">SUM(AF198:AQ198)</f>
        <v>198243.59999999995</v>
      </c>
      <c r="AS198" s="319">
        <f t="shared" si="31"/>
        <v>9940.99</v>
      </c>
      <c r="AT198" s="319">
        <f t="shared" si="31"/>
        <v>9940.99</v>
      </c>
      <c r="AU198" s="319">
        <f t="shared" si="31"/>
        <v>9940.99</v>
      </c>
      <c r="AV198" s="319">
        <f t="shared" si="31"/>
        <v>9940.99</v>
      </c>
      <c r="AW198" s="319">
        <f t="shared" si="31"/>
        <v>9940.99</v>
      </c>
      <c r="AX198" s="319">
        <f t="shared" si="31"/>
        <v>9940.99</v>
      </c>
      <c r="AY198" s="319">
        <f t="shared" si="31"/>
        <v>9940.99</v>
      </c>
      <c r="AZ198" s="319">
        <f t="shared" si="31"/>
        <v>9940.99</v>
      </c>
      <c r="BA198" s="319">
        <f t="shared" si="31"/>
        <v>9940.99</v>
      </c>
      <c r="BB198" s="319">
        <f t="shared" si="30"/>
        <v>9940.99</v>
      </c>
      <c r="BC198" s="319">
        <f t="shared" si="30"/>
        <v>9940.99</v>
      </c>
      <c r="BD198" s="319">
        <f t="shared" si="30"/>
        <v>9940.99</v>
      </c>
      <c r="BE198" s="295">
        <f t="shared" ref="BE198:BE261" si="35">SUM(AS198:BD198)</f>
        <v>119291.88000000002</v>
      </c>
      <c r="BF198" s="319"/>
      <c r="BG198" s="319"/>
      <c r="BH198" s="319"/>
      <c r="BI198" s="319"/>
      <c r="BJ198" s="319"/>
      <c r="BK198" s="319"/>
      <c r="BL198" s="319"/>
      <c r="BM198" s="319"/>
      <c r="BN198" s="319"/>
      <c r="BO198" s="319"/>
      <c r="BP198" s="319"/>
      <c r="BQ198" s="319"/>
      <c r="BR198" s="319"/>
      <c r="BS198" s="319"/>
      <c r="BT198" s="319"/>
      <c r="BU198" s="319"/>
      <c r="BV198" s="319"/>
      <c r="BW198" s="319"/>
      <c r="BX198" s="319"/>
      <c r="BY198" s="319"/>
      <c r="BZ198" s="319"/>
      <c r="CA198" s="319"/>
      <c r="CB198" s="319"/>
      <c r="CC198" s="319"/>
      <c r="CD198" s="319"/>
      <c r="CE198" s="319"/>
    </row>
    <row r="199" spans="1:83" x14ac:dyDescent="0.3">
      <c r="A199" s="313" t="s">
        <v>597</v>
      </c>
      <c r="B199" s="304">
        <v>3.5799999999999998E-2</v>
      </c>
      <c r="C199" s="304">
        <v>3.9799999999999995E-2</v>
      </c>
      <c r="D199" s="347">
        <v>1.84E-2</v>
      </c>
      <c r="E199" s="295">
        <v>2866821.78</v>
      </c>
      <c r="F199" s="295">
        <v>2866821.78</v>
      </c>
      <c r="G199" s="295">
        <v>2866821.78</v>
      </c>
      <c r="H199" s="295">
        <v>2866821.78</v>
      </c>
      <c r="I199" s="295">
        <v>2866821.78</v>
      </c>
      <c r="J199" s="295">
        <v>2866821.78</v>
      </c>
      <c r="K199" s="295">
        <v>2866821.78</v>
      </c>
      <c r="L199" s="295">
        <v>2866821.78</v>
      </c>
      <c r="M199" s="295">
        <v>2866821.78</v>
      </c>
      <c r="N199" s="295">
        <v>2866821.78</v>
      </c>
      <c r="O199" s="295">
        <v>2866821.78</v>
      </c>
      <c r="P199" s="295">
        <v>2866821.78</v>
      </c>
      <c r="Q199" s="295">
        <f t="shared" si="32"/>
        <v>34401861.360000007</v>
      </c>
      <c r="R199" s="295">
        <v>2866821.78</v>
      </c>
      <c r="S199" s="295">
        <v>2866821.78</v>
      </c>
      <c r="T199" s="295">
        <v>2866821.78</v>
      </c>
      <c r="U199" s="295">
        <v>2866821.78</v>
      </c>
      <c r="V199" s="295">
        <v>2866821.78</v>
      </c>
      <c r="W199" s="295">
        <v>2866821.78</v>
      </c>
      <c r="X199" s="295">
        <v>2866821.78</v>
      </c>
      <c r="Y199" s="295">
        <v>2866821.78</v>
      </c>
      <c r="Z199" s="295">
        <v>2866821.78</v>
      </c>
      <c r="AA199" s="295">
        <v>2866821.78</v>
      </c>
      <c r="AB199" s="295">
        <v>2866821.78</v>
      </c>
      <c r="AC199" s="295">
        <v>2866821.78</v>
      </c>
      <c r="AD199" s="295">
        <f t="shared" si="33"/>
        <v>34401861.360000007</v>
      </c>
      <c r="AE199" s="295"/>
      <c r="AF199" s="319">
        <v>8552.6800000000021</v>
      </c>
      <c r="AG199" s="319">
        <v>8552.6800000000021</v>
      </c>
      <c r="AH199" s="319">
        <v>8552.6800000000021</v>
      </c>
      <c r="AI199" s="319">
        <v>8552.6800000000021</v>
      </c>
      <c r="AJ199" s="319">
        <v>8552.6800000000021</v>
      </c>
      <c r="AK199" s="319">
        <v>8552.6800000000021</v>
      </c>
      <c r="AL199" s="319">
        <f t="shared" si="29"/>
        <v>8552.68</v>
      </c>
      <c r="AM199" s="319">
        <f t="shared" si="29"/>
        <v>8552.68</v>
      </c>
      <c r="AN199" s="319">
        <f t="shared" si="29"/>
        <v>8552.68</v>
      </c>
      <c r="AO199" s="319">
        <f t="shared" si="28"/>
        <v>8552.68</v>
      </c>
      <c r="AP199" s="319">
        <f t="shared" si="28"/>
        <v>8552.68</v>
      </c>
      <c r="AQ199" s="319">
        <f t="shared" si="28"/>
        <v>8552.68</v>
      </c>
      <c r="AR199" s="295">
        <f t="shared" si="34"/>
        <v>102632.15999999997</v>
      </c>
      <c r="AS199" s="319">
        <f t="shared" si="31"/>
        <v>4395.79</v>
      </c>
      <c r="AT199" s="319">
        <f t="shared" si="31"/>
        <v>4395.79</v>
      </c>
      <c r="AU199" s="319">
        <f t="shared" si="31"/>
        <v>4395.79</v>
      </c>
      <c r="AV199" s="319">
        <f t="shared" si="31"/>
        <v>4395.79</v>
      </c>
      <c r="AW199" s="319">
        <f t="shared" si="31"/>
        <v>4395.79</v>
      </c>
      <c r="AX199" s="319">
        <f t="shared" si="31"/>
        <v>4395.79</v>
      </c>
      <c r="AY199" s="319">
        <f t="shared" si="31"/>
        <v>4395.79</v>
      </c>
      <c r="AZ199" s="319">
        <f t="shared" si="31"/>
        <v>4395.79</v>
      </c>
      <c r="BA199" s="319">
        <f t="shared" si="31"/>
        <v>4395.79</v>
      </c>
      <c r="BB199" s="319">
        <f t="shared" si="30"/>
        <v>4395.79</v>
      </c>
      <c r="BC199" s="319">
        <f t="shared" si="30"/>
        <v>4395.79</v>
      </c>
      <c r="BD199" s="319">
        <f t="shared" si="30"/>
        <v>4395.79</v>
      </c>
      <c r="BE199" s="295">
        <f t="shared" si="35"/>
        <v>52749.48</v>
      </c>
      <c r="BF199" s="319"/>
      <c r="BG199" s="319"/>
      <c r="BH199" s="319"/>
      <c r="BI199" s="319"/>
      <c r="BJ199" s="319"/>
      <c r="BK199" s="319"/>
      <c r="BL199" s="319"/>
      <c r="BM199" s="319"/>
      <c r="BN199" s="319"/>
      <c r="BO199" s="319"/>
      <c r="BP199" s="319"/>
      <c r="BQ199" s="319"/>
      <c r="BR199" s="319"/>
      <c r="BS199" s="319"/>
      <c r="BT199" s="319"/>
      <c r="BU199" s="319"/>
      <c r="BV199" s="319"/>
      <c r="BW199" s="319"/>
      <c r="BX199" s="319"/>
      <c r="BY199" s="319"/>
      <c r="BZ199" s="319"/>
      <c r="CA199" s="319"/>
      <c r="CB199" s="319"/>
      <c r="CC199" s="319"/>
      <c r="CD199" s="319"/>
      <c r="CE199" s="319"/>
    </row>
    <row r="200" spans="1:83" x14ac:dyDescent="0.3">
      <c r="A200" s="313" t="s">
        <v>598</v>
      </c>
      <c r="B200" s="304">
        <v>3.56E-2</v>
      </c>
      <c r="C200" s="304">
        <v>4.0199999999999993E-2</v>
      </c>
      <c r="D200" s="347">
        <v>1.7100000000000001E-2</v>
      </c>
      <c r="E200" s="295">
        <v>3721293.63</v>
      </c>
      <c r="F200" s="295">
        <v>3721293.63</v>
      </c>
      <c r="G200" s="295">
        <v>3721293.63</v>
      </c>
      <c r="H200" s="295">
        <v>3721293.63</v>
      </c>
      <c r="I200" s="295">
        <v>3721293.63</v>
      </c>
      <c r="J200" s="295">
        <v>3721293.63</v>
      </c>
      <c r="K200" s="295">
        <v>3721293.63</v>
      </c>
      <c r="L200" s="295">
        <v>3721293.63</v>
      </c>
      <c r="M200" s="295">
        <v>3721293.63</v>
      </c>
      <c r="N200" s="295">
        <v>3721293.63</v>
      </c>
      <c r="O200" s="295">
        <v>3721293.63</v>
      </c>
      <c r="P200" s="295">
        <v>3721293.63</v>
      </c>
      <c r="Q200" s="295">
        <f t="shared" si="32"/>
        <v>44655523.560000002</v>
      </c>
      <c r="R200" s="295">
        <v>3721293.63</v>
      </c>
      <c r="S200" s="295">
        <v>3721293.63</v>
      </c>
      <c r="T200" s="295">
        <v>3721293.63</v>
      </c>
      <c r="U200" s="295">
        <v>3721293.63</v>
      </c>
      <c r="V200" s="295">
        <v>3721293.63</v>
      </c>
      <c r="W200" s="295">
        <v>3721293.63</v>
      </c>
      <c r="X200" s="295">
        <v>3721293.63</v>
      </c>
      <c r="Y200" s="295">
        <v>3721293.63</v>
      </c>
      <c r="Z200" s="295">
        <v>3721293.63</v>
      </c>
      <c r="AA200" s="295">
        <v>3721293.63</v>
      </c>
      <c r="AB200" s="295">
        <v>3721293.63</v>
      </c>
      <c r="AC200" s="295">
        <v>3721293.63</v>
      </c>
      <c r="AD200" s="295">
        <f t="shared" si="33"/>
        <v>44655523.560000002</v>
      </c>
      <c r="AE200" s="295"/>
      <c r="AF200" s="319">
        <v>11039.84</v>
      </c>
      <c r="AG200" s="319">
        <v>11039.84</v>
      </c>
      <c r="AH200" s="319">
        <v>11039.84</v>
      </c>
      <c r="AI200" s="319">
        <v>11039.84</v>
      </c>
      <c r="AJ200" s="319">
        <v>11039.84</v>
      </c>
      <c r="AK200" s="319">
        <v>11039.84</v>
      </c>
      <c r="AL200" s="319">
        <f t="shared" si="29"/>
        <v>11039.84</v>
      </c>
      <c r="AM200" s="319">
        <f t="shared" si="29"/>
        <v>11039.84</v>
      </c>
      <c r="AN200" s="319">
        <f t="shared" si="29"/>
        <v>11039.84</v>
      </c>
      <c r="AO200" s="319">
        <f t="shared" si="28"/>
        <v>11039.84</v>
      </c>
      <c r="AP200" s="319">
        <f t="shared" si="28"/>
        <v>11039.84</v>
      </c>
      <c r="AQ200" s="319">
        <f t="shared" si="28"/>
        <v>11039.84</v>
      </c>
      <c r="AR200" s="295">
        <f t="shared" si="34"/>
        <v>132478.07999999999</v>
      </c>
      <c r="AS200" s="319">
        <f t="shared" si="31"/>
        <v>5302.84</v>
      </c>
      <c r="AT200" s="319">
        <f t="shared" si="31"/>
        <v>5302.84</v>
      </c>
      <c r="AU200" s="319">
        <f t="shared" si="31"/>
        <v>5302.84</v>
      </c>
      <c r="AV200" s="319">
        <f t="shared" si="31"/>
        <v>5302.84</v>
      </c>
      <c r="AW200" s="319">
        <f t="shared" si="31"/>
        <v>5302.84</v>
      </c>
      <c r="AX200" s="319">
        <f t="shared" si="31"/>
        <v>5302.84</v>
      </c>
      <c r="AY200" s="319">
        <f t="shared" si="31"/>
        <v>5302.84</v>
      </c>
      <c r="AZ200" s="319">
        <f t="shared" si="31"/>
        <v>5302.84</v>
      </c>
      <c r="BA200" s="319">
        <f t="shared" si="31"/>
        <v>5302.84</v>
      </c>
      <c r="BB200" s="319">
        <f t="shared" si="30"/>
        <v>5302.84</v>
      </c>
      <c r="BC200" s="319">
        <f t="shared" si="30"/>
        <v>5302.84</v>
      </c>
      <c r="BD200" s="319">
        <f t="shared" si="30"/>
        <v>5302.84</v>
      </c>
      <c r="BE200" s="295">
        <f t="shared" si="35"/>
        <v>63634.079999999987</v>
      </c>
      <c r="BF200" s="319"/>
      <c r="BG200" s="319"/>
      <c r="BH200" s="319"/>
      <c r="BI200" s="319"/>
      <c r="BJ200" s="319"/>
      <c r="BK200" s="319"/>
      <c r="BL200" s="319"/>
      <c r="BM200" s="319"/>
      <c r="BN200" s="319"/>
      <c r="BO200" s="319"/>
      <c r="BP200" s="319"/>
      <c r="BQ200" s="319"/>
      <c r="BR200" s="319"/>
      <c r="BS200" s="319"/>
      <c r="BT200" s="319"/>
      <c r="BU200" s="319"/>
      <c r="BV200" s="319"/>
      <c r="BW200" s="319"/>
      <c r="BX200" s="319"/>
      <c r="BY200" s="319"/>
      <c r="BZ200" s="319"/>
      <c r="CA200" s="319"/>
      <c r="CB200" s="319"/>
      <c r="CC200" s="319"/>
      <c r="CD200" s="319"/>
      <c r="CE200" s="319"/>
    </row>
    <row r="201" spans="1:83" x14ac:dyDescent="0.3">
      <c r="A201" s="313" t="s">
        <v>599</v>
      </c>
      <c r="B201" s="304">
        <v>3.61E-2</v>
      </c>
      <c r="C201" s="304">
        <v>4.0800000000000003E-2</v>
      </c>
      <c r="D201" s="347">
        <v>1.7399999999999999E-2</v>
      </c>
      <c r="E201" s="295">
        <v>3731462.57</v>
      </c>
      <c r="F201" s="295">
        <v>3731462.57</v>
      </c>
      <c r="G201" s="295">
        <v>3731462.57</v>
      </c>
      <c r="H201" s="295">
        <v>3731462.57</v>
      </c>
      <c r="I201" s="295">
        <v>3731462.57</v>
      </c>
      <c r="J201" s="295">
        <v>3731462.57</v>
      </c>
      <c r="K201" s="295">
        <v>3731462.57</v>
      </c>
      <c r="L201" s="295">
        <v>3731462.57</v>
      </c>
      <c r="M201" s="295">
        <v>3731462.57</v>
      </c>
      <c r="N201" s="295">
        <v>3731462.57</v>
      </c>
      <c r="O201" s="295">
        <v>3731462.57</v>
      </c>
      <c r="P201" s="295">
        <v>3731462.57</v>
      </c>
      <c r="Q201" s="295">
        <f t="shared" si="32"/>
        <v>44777550.839999996</v>
      </c>
      <c r="R201" s="295">
        <v>3731462.57</v>
      </c>
      <c r="S201" s="295">
        <v>3731462.57</v>
      </c>
      <c r="T201" s="295">
        <v>3731462.57</v>
      </c>
      <c r="U201" s="295">
        <v>3731462.57</v>
      </c>
      <c r="V201" s="295">
        <v>3731462.57</v>
      </c>
      <c r="W201" s="295">
        <v>3731462.57</v>
      </c>
      <c r="X201" s="295">
        <v>3731462.57</v>
      </c>
      <c r="Y201" s="295">
        <v>3731462.57</v>
      </c>
      <c r="Z201" s="295">
        <v>3731462.57</v>
      </c>
      <c r="AA201" s="295">
        <v>3731462.57</v>
      </c>
      <c r="AB201" s="295">
        <v>3731462.57</v>
      </c>
      <c r="AC201" s="295">
        <v>3731462.57</v>
      </c>
      <c r="AD201" s="295">
        <f t="shared" si="33"/>
        <v>44777550.839999996</v>
      </c>
      <c r="AE201" s="295"/>
      <c r="AF201" s="319">
        <v>11225.48</v>
      </c>
      <c r="AG201" s="319">
        <v>11225.48</v>
      </c>
      <c r="AH201" s="319">
        <v>11225.48</v>
      </c>
      <c r="AI201" s="319">
        <v>11225.48</v>
      </c>
      <c r="AJ201" s="319">
        <v>11225.48</v>
      </c>
      <c r="AK201" s="319">
        <v>11225.48</v>
      </c>
      <c r="AL201" s="319">
        <f t="shared" si="29"/>
        <v>11225.48</v>
      </c>
      <c r="AM201" s="319">
        <f t="shared" si="29"/>
        <v>11225.48</v>
      </c>
      <c r="AN201" s="319">
        <f t="shared" si="29"/>
        <v>11225.48</v>
      </c>
      <c r="AO201" s="319">
        <f t="shared" si="28"/>
        <v>11225.48</v>
      </c>
      <c r="AP201" s="319">
        <f t="shared" si="28"/>
        <v>11225.48</v>
      </c>
      <c r="AQ201" s="319">
        <f t="shared" si="28"/>
        <v>11225.48</v>
      </c>
      <c r="AR201" s="295">
        <f t="shared" si="34"/>
        <v>134705.75999999998</v>
      </c>
      <c r="AS201" s="319">
        <f t="shared" si="31"/>
        <v>5410.62</v>
      </c>
      <c r="AT201" s="319">
        <f t="shared" si="31"/>
        <v>5410.62</v>
      </c>
      <c r="AU201" s="319">
        <f t="shared" si="31"/>
        <v>5410.62</v>
      </c>
      <c r="AV201" s="319">
        <f t="shared" si="31"/>
        <v>5410.62</v>
      </c>
      <c r="AW201" s="319">
        <f t="shared" si="31"/>
        <v>5410.62</v>
      </c>
      <c r="AX201" s="319">
        <f t="shared" si="31"/>
        <v>5410.62</v>
      </c>
      <c r="AY201" s="319">
        <f t="shared" si="31"/>
        <v>5410.62</v>
      </c>
      <c r="AZ201" s="319">
        <f t="shared" si="31"/>
        <v>5410.62</v>
      </c>
      <c r="BA201" s="319">
        <f t="shared" si="31"/>
        <v>5410.62</v>
      </c>
      <c r="BB201" s="319">
        <f t="shared" si="30"/>
        <v>5410.62</v>
      </c>
      <c r="BC201" s="319">
        <f t="shared" si="30"/>
        <v>5410.62</v>
      </c>
      <c r="BD201" s="319">
        <f t="shared" si="30"/>
        <v>5410.62</v>
      </c>
      <c r="BE201" s="295">
        <f t="shared" si="35"/>
        <v>64927.44000000001</v>
      </c>
      <c r="BF201" s="319"/>
      <c r="BG201" s="319"/>
      <c r="BH201" s="319"/>
      <c r="BI201" s="319"/>
      <c r="BJ201" s="319"/>
      <c r="BK201" s="319"/>
      <c r="BL201" s="319"/>
      <c r="BM201" s="319"/>
      <c r="BN201" s="319"/>
      <c r="BO201" s="319"/>
      <c r="BP201" s="319"/>
      <c r="BQ201" s="319"/>
      <c r="BR201" s="319"/>
      <c r="BS201" s="319"/>
      <c r="BT201" s="319"/>
      <c r="BU201" s="319"/>
      <c r="BV201" s="319"/>
      <c r="BW201" s="319"/>
      <c r="BX201" s="319"/>
      <c r="BY201" s="319"/>
      <c r="BZ201" s="319"/>
      <c r="CA201" s="319"/>
      <c r="CB201" s="319"/>
      <c r="CC201" s="319"/>
      <c r="CD201" s="319"/>
      <c r="CE201" s="319"/>
    </row>
    <row r="202" spans="1:83" x14ac:dyDescent="0.3">
      <c r="A202" s="313" t="s">
        <v>600</v>
      </c>
      <c r="B202" s="304">
        <v>3.3799999999999997E-2</v>
      </c>
      <c r="C202" s="304">
        <v>4.0399999999999998E-2</v>
      </c>
      <c r="D202" s="347">
        <v>1.34E-2</v>
      </c>
      <c r="E202" s="295">
        <v>4962634.83</v>
      </c>
      <c r="F202" s="295">
        <v>4962634.83</v>
      </c>
      <c r="G202" s="295">
        <v>4962634.83</v>
      </c>
      <c r="H202" s="295">
        <v>4962634.83</v>
      </c>
      <c r="I202" s="295">
        <v>4962634.83</v>
      </c>
      <c r="J202" s="295">
        <v>4962634.83</v>
      </c>
      <c r="K202" s="295">
        <v>4962634.83</v>
      </c>
      <c r="L202" s="295">
        <v>4962634.83</v>
      </c>
      <c r="M202" s="295">
        <v>4962634.83</v>
      </c>
      <c r="N202" s="295">
        <v>4962634.83</v>
      </c>
      <c r="O202" s="295">
        <v>4962634.83</v>
      </c>
      <c r="P202" s="295">
        <v>4962634.83</v>
      </c>
      <c r="Q202" s="295">
        <f t="shared" si="32"/>
        <v>59551617.959999986</v>
      </c>
      <c r="R202" s="295">
        <v>5115134.83</v>
      </c>
      <c r="S202" s="295">
        <v>5115134.83</v>
      </c>
      <c r="T202" s="295">
        <v>5115134.83</v>
      </c>
      <c r="U202" s="295">
        <v>5115134.83</v>
      </c>
      <c r="V202" s="295">
        <v>5115134.83</v>
      </c>
      <c r="W202" s="295">
        <v>5115134.83</v>
      </c>
      <c r="X202" s="295">
        <v>5115134.83</v>
      </c>
      <c r="Y202" s="295">
        <v>5115134.83</v>
      </c>
      <c r="Z202" s="295">
        <v>5115134.83</v>
      </c>
      <c r="AA202" s="295">
        <v>5115134.83</v>
      </c>
      <c r="AB202" s="295">
        <v>5115134.83</v>
      </c>
      <c r="AC202" s="295">
        <v>5115134.83</v>
      </c>
      <c r="AD202" s="295">
        <f t="shared" si="33"/>
        <v>61381617.959999986</v>
      </c>
      <c r="AE202" s="295"/>
      <c r="AF202" s="319">
        <v>13978.08</v>
      </c>
      <c r="AG202" s="319">
        <v>13978.08</v>
      </c>
      <c r="AH202" s="319">
        <v>13978.08</v>
      </c>
      <c r="AI202" s="319">
        <v>13978.08</v>
      </c>
      <c r="AJ202" s="319">
        <v>13978.08</v>
      </c>
      <c r="AK202" s="319">
        <v>13978.08</v>
      </c>
      <c r="AL202" s="319">
        <f t="shared" si="29"/>
        <v>13978.09</v>
      </c>
      <c r="AM202" s="319">
        <f t="shared" si="29"/>
        <v>13978.09</v>
      </c>
      <c r="AN202" s="319">
        <f t="shared" si="29"/>
        <v>13978.09</v>
      </c>
      <c r="AO202" s="319">
        <f t="shared" si="28"/>
        <v>13978.09</v>
      </c>
      <c r="AP202" s="319">
        <f t="shared" si="28"/>
        <v>13978.09</v>
      </c>
      <c r="AQ202" s="319">
        <f t="shared" si="28"/>
        <v>13978.09</v>
      </c>
      <c r="AR202" s="295">
        <f t="shared" si="34"/>
        <v>167737.01999999999</v>
      </c>
      <c r="AS202" s="319">
        <f t="shared" si="31"/>
        <v>5711.9</v>
      </c>
      <c r="AT202" s="319">
        <f t="shared" si="31"/>
        <v>5711.9</v>
      </c>
      <c r="AU202" s="319">
        <f t="shared" si="31"/>
        <v>5711.9</v>
      </c>
      <c r="AV202" s="319">
        <f t="shared" si="31"/>
        <v>5711.9</v>
      </c>
      <c r="AW202" s="319">
        <f t="shared" si="31"/>
        <v>5711.9</v>
      </c>
      <c r="AX202" s="319">
        <f t="shared" si="31"/>
        <v>5711.9</v>
      </c>
      <c r="AY202" s="319">
        <f t="shared" si="31"/>
        <v>5711.9</v>
      </c>
      <c r="AZ202" s="319">
        <f t="shared" si="31"/>
        <v>5711.9</v>
      </c>
      <c r="BA202" s="319">
        <f t="shared" si="31"/>
        <v>5711.9</v>
      </c>
      <c r="BB202" s="319">
        <f t="shared" si="30"/>
        <v>5711.9</v>
      </c>
      <c r="BC202" s="319">
        <f t="shared" si="30"/>
        <v>5711.9</v>
      </c>
      <c r="BD202" s="319">
        <f t="shared" si="30"/>
        <v>5711.9</v>
      </c>
      <c r="BE202" s="295">
        <f t="shared" si="35"/>
        <v>68542.8</v>
      </c>
      <c r="BF202" s="319"/>
      <c r="BG202" s="319"/>
      <c r="BH202" s="319"/>
      <c r="BI202" s="319"/>
      <c r="BJ202" s="319"/>
      <c r="BK202" s="319"/>
      <c r="BL202" s="319"/>
      <c r="BM202" s="319"/>
      <c r="BN202" s="319"/>
      <c r="BO202" s="319"/>
      <c r="BP202" s="319"/>
      <c r="BQ202" s="319"/>
      <c r="BR202" s="319"/>
      <c r="BS202" s="319"/>
      <c r="BT202" s="319"/>
      <c r="BU202" s="319"/>
      <c r="BV202" s="319"/>
      <c r="BW202" s="319"/>
      <c r="BX202" s="319"/>
      <c r="BY202" s="319"/>
      <c r="BZ202" s="319"/>
      <c r="CA202" s="319"/>
      <c r="CB202" s="319"/>
      <c r="CC202" s="319"/>
      <c r="CD202" s="319"/>
      <c r="CE202" s="319"/>
    </row>
    <row r="203" spans="1:83" x14ac:dyDescent="0.3">
      <c r="A203" s="313" t="s">
        <v>601</v>
      </c>
      <c r="B203" s="304">
        <v>2.3900000000000001E-2</v>
      </c>
      <c r="C203" s="304">
        <v>2.7699999999999999E-2</v>
      </c>
      <c r="D203" s="347">
        <v>1.5800000000000002E-2</v>
      </c>
      <c r="E203" s="295">
        <v>5460715.0800000001</v>
      </c>
      <c r="F203" s="295">
        <v>5460715.0800000001</v>
      </c>
      <c r="G203" s="295">
        <v>5460715.0800000001</v>
      </c>
      <c r="H203" s="295">
        <v>5460715.0800000001</v>
      </c>
      <c r="I203" s="295">
        <v>5460715.0800000001</v>
      </c>
      <c r="J203" s="295">
        <v>5460715.0800000001</v>
      </c>
      <c r="K203" s="295">
        <v>5460715.0800000001</v>
      </c>
      <c r="L203" s="295">
        <v>5460715.0800000001</v>
      </c>
      <c r="M203" s="295">
        <v>5460715.0800000001</v>
      </c>
      <c r="N203" s="295">
        <v>5460715.0800000001</v>
      </c>
      <c r="O203" s="295">
        <v>5460715.0800000001</v>
      </c>
      <c r="P203" s="295">
        <v>5460715.0800000001</v>
      </c>
      <c r="Q203" s="295">
        <f t="shared" si="32"/>
        <v>65528580.959999986</v>
      </c>
      <c r="R203" s="295">
        <v>5613215.0800000001</v>
      </c>
      <c r="S203" s="295">
        <v>5613215.0800000001</v>
      </c>
      <c r="T203" s="295">
        <v>5613215.0800000001</v>
      </c>
      <c r="U203" s="295">
        <v>5613215.0800000001</v>
      </c>
      <c r="V203" s="295">
        <v>5613215.0800000001</v>
      </c>
      <c r="W203" s="295">
        <v>5613215.0800000001</v>
      </c>
      <c r="X203" s="295">
        <v>5613215.0800000001</v>
      </c>
      <c r="Y203" s="295">
        <v>5613215.0800000001</v>
      </c>
      <c r="Z203" s="295">
        <v>5613215.0800000001</v>
      </c>
      <c r="AA203" s="295">
        <v>5613215.0800000001</v>
      </c>
      <c r="AB203" s="295">
        <v>5613215.0800000001</v>
      </c>
      <c r="AC203" s="295">
        <v>5613215.0800000001</v>
      </c>
      <c r="AD203" s="295">
        <f t="shared" si="33"/>
        <v>67358580.959999993</v>
      </c>
      <c r="AE203" s="295"/>
      <c r="AF203" s="319">
        <v>10875.92</v>
      </c>
      <c r="AG203" s="319">
        <v>10875.92</v>
      </c>
      <c r="AH203" s="319">
        <v>10875.92</v>
      </c>
      <c r="AI203" s="319">
        <v>10875.92</v>
      </c>
      <c r="AJ203" s="319">
        <v>10875.92</v>
      </c>
      <c r="AK203" s="319">
        <v>10875.92</v>
      </c>
      <c r="AL203" s="319">
        <f t="shared" si="29"/>
        <v>10875.92</v>
      </c>
      <c r="AM203" s="319">
        <f t="shared" si="29"/>
        <v>10875.92</v>
      </c>
      <c r="AN203" s="319">
        <f t="shared" si="29"/>
        <v>10875.92</v>
      </c>
      <c r="AO203" s="319">
        <f t="shared" si="28"/>
        <v>10875.92</v>
      </c>
      <c r="AP203" s="319">
        <f t="shared" si="28"/>
        <v>10875.92</v>
      </c>
      <c r="AQ203" s="319">
        <f t="shared" si="28"/>
        <v>10875.92</v>
      </c>
      <c r="AR203" s="295">
        <f t="shared" si="34"/>
        <v>130511.03999999999</v>
      </c>
      <c r="AS203" s="319">
        <f t="shared" si="31"/>
        <v>7390.73</v>
      </c>
      <c r="AT203" s="319">
        <f t="shared" si="31"/>
        <v>7390.73</v>
      </c>
      <c r="AU203" s="319">
        <f t="shared" si="31"/>
        <v>7390.73</v>
      </c>
      <c r="AV203" s="319">
        <f t="shared" si="31"/>
        <v>7390.73</v>
      </c>
      <c r="AW203" s="319">
        <f t="shared" si="31"/>
        <v>7390.73</v>
      </c>
      <c r="AX203" s="319">
        <f t="shared" si="31"/>
        <v>7390.73</v>
      </c>
      <c r="AY203" s="319">
        <f t="shared" si="31"/>
        <v>7390.73</v>
      </c>
      <c r="AZ203" s="319">
        <f t="shared" si="31"/>
        <v>7390.73</v>
      </c>
      <c r="BA203" s="319">
        <f t="shared" si="31"/>
        <v>7390.73</v>
      </c>
      <c r="BB203" s="319">
        <f t="shared" si="30"/>
        <v>7390.73</v>
      </c>
      <c r="BC203" s="319">
        <f t="shared" si="30"/>
        <v>7390.73</v>
      </c>
      <c r="BD203" s="319">
        <f t="shared" si="30"/>
        <v>7390.73</v>
      </c>
      <c r="BE203" s="295">
        <f t="shared" si="35"/>
        <v>88688.759999999966</v>
      </c>
      <c r="BF203" s="319"/>
      <c r="BG203" s="319"/>
      <c r="BH203" s="319"/>
      <c r="BI203" s="319"/>
      <c r="BJ203" s="319"/>
      <c r="BK203" s="319"/>
      <c r="BL203" s="319"/>
      <c r="BM203" s="319"/>
      <c r="BN203" s="319"/>
      <c r="BO203" s="319"/>
      <c r="BP203" s="319"/>
      <c r="BQ203" s="319"/>
      <c r="BR203" s="319"/>
      <c r="BS203" s="319"/>
      <c r="BT203" s="319"/>
      <c r="BU203" s="319"/>
      <c r="BV203" s="319"/>
      <c r="BW203" s="319"/>
      <c r="BX203" s="319"/>
      <c r="BY203" s="319"/>
      <c r="BZ203" s="319"/>
      <c r="CA203" s="319"/>
      <c r="CB203" s="319"/>
      <c r="CC203" s="319"/>
      <c r="CD203" s="319"/>
      <c r="CE203" s="319"/>
    </row>
    <row r="204" spans="1:83" x14ac:dyDescent="0.3">
      <c r="A204" s="313" t="s">
        <v>602</v>
      </c>
      <c r="B204" s="304">
        <v>4.6100000000000002E-2</v>
      </c>
      <c r="C204" s="304">
        <v>4.6100000000000002E-2</v>
      </c>
      <c r="D204" s="304">
        <v>4.6100000000000002E-2</v>
      </c>
      <c r="E204" s="295">
        <v>0</v>
      </c>
      <c r="F204" s="295">
        <v>0</v>
      </c>
      <c r="G204" s="295">
        <v>0</v>
      </c>
      <c r="H204" s="295">
        <v>6424010.1699999999</v>
      </c>
      <c r="I204" s="295">
        <v>12864741.32</v>
      </c>
      <c r="J204" s="295">
        <v>12893973.32</v>
      </c>
      <c r="K204" s="295">
        <v>12906484.33</v>
      </c>
      <c r="L204" s="295">
        <v>12906484.33</v>
      </c>
      <c r="M204" s="295">
        <v>12906484.33</v>
      </c>
      <c r="N204" s="295">
        <v>12906484.33</v>
      </c>
      <c r="O204" s="295">
        <v>12906484.33</v>
      </c>
      <c r="P204" s="295">
        <v>12906484.33</v>
      </c>
      <c r="Q204" s="295">
        <f t="shared" si="32"/>
        <v>109621630.78999999</v>
      </c>
      <c r="R204" s="295">
        <v>12906484.33</v>
      </c>
      <c r="S204" s="295">
        <v>12906484.33</v>
      </c>
      <c r="T204" s="295">
        <v>12906484.33</v>
      </c>
      <c r="U204" s="295">
        <v>12906484.33</v>
      </c>
      <c r="V204" s="295">
        <v>12906484.33</v>
      </c>
      <c r="W204" s="295">
        <v>12906484.33</v>
      </c>
      <c r="X204" s="295">
        <v>12906484.33</v>
      </c>
      <c r="Y204" s="295">
        <v>12906484.33</v>
      </c>
      <c r="Z204" s="295">
        <v>12906484.33</v>
      </c>
      <c r="AA204" s="295">
        <v>12906484.33</v>
      </c>
      <c r="AB204" s="295">
        <v>12906484.33</v>
      </c>
      <c r="AC204" s="295">
        <v>12906484.33</v>
      </c>
      <c r="AD204" s="295">
        <f t="shared" si="33"/>
        <v>154877811.96000001</v>
      </c>
      <c r="AE204" s="295"/>
      <c r="AF204" s="319">
        <v>0</v>
      </c>
      <c r="AG204" s="319">
        <v>0</v>
      </c>
      <c r="AH204" s="319">
        <v>0</v>
      </c>
      <c r="AI204" s="319">
        <v>24678.909999999996</v>
      </c>
      <c r="AJ204" s="319">
        <v>49422.05</v>
      </c>
      <c r="AK204" s="319">
        <v>49534.34</v>
      </c>
      <c r="AL204" s="319">
        <f t="shared" si="29"/>
        <v>49582.41</v>
      </c>
      <c r="AM204" s="319">
        <f t="shared" si="29"/>
        <v>49582.41</v>
      </c>
      <c r="AN204" s="319">
        <f t="shared" si="29"/>
        <v>49582.41</v>
      </c>
      <c r="AO204" s="319">
        <f t="shared" si="28"/>
        <v>49582.41</v>
      </c>
      <c r="AP204" s="319">
        <f t="shared" si="28"/>
        <v>49582.41</v>
      </c>
      <c r="AQ204" s="319">
        <f t="shared" si="28"/>
        <v>49582.41</v>
      </c>
      <c r="AR204" s="295">
        <f t="shared" si="34"/>
        <v>421129.76000000013</v>
      </c>
      <c r="AS204" s="319">
        <f t="shared" si="31"/>
        <v>49582.41</v>
      </c>
      <c r="AT204" s="319">
        <f t="shared" si="31"/>
        <v>49582.41</v>
      </c>
      <c r="AU204" s="319">
        <f t="shared" si="31"/>
        <v>49582.41</v>
      </c>
      <c r="AV204" s="319">
        <f t="shared" si="31"/>
        <v>49582.41</v>
      </c>
      <c r="AW204" s="319">
        <f t="shared" si="31"/>
        <v>49582.41</v>
      </c>
      <c r="AX204" s="319">
        <f t="shared" si="31"/>
        <v>49582.41</v>
      </c>
      <c r="AY204" s="319">
        <f t="shared" si="31"/>
        <v>49582.41</v>
      </c>
      <c r="AZ204" s="319">
        <f t="shared" si="31"/>
        <v>49582.41</v>
      </c>
      <c r="BA204" s="319">
        <f t="shared" si="31"/>
        <v>49582.41</v>
      </c>
      <c r="BB204" s="319">
        <f t="shared" si="30"/>
        <v>49582.41</v>
      </c>
      <c r="BC204" s="319">
        <f t="shared" si="30"/>
        <v>49582.41</v>
      </c>
      <c r="BD204" s="319">
        <f t="shared" si="30"/>
        <v>49582.41</v>
      </c>
      <c r="BE204" s="295">
        <f t="shared" si="35"/>
        <v>594988.92000000016</v>
      </c>
      <c r="BF204" s="319"/>
      <c r="BG204" s="319"/>
      <c r="BH204" s="319"/>
      <c r="BI204" s="319"/>
      <c r="BJ204" s="319"/>
      <c r="BK204" s="319"/>
      <c r="BL204" s="319"/>
      <c r="BM204" s="319"/>
      <c r="BN204" s="319"/>
      <c r="BO204" s="319"/>
      <c r="BP204" s="319"/>
      <c r="BQ204" s="319"/>
      <c r="BR204" s="319"/>
      <c r="BS204" s="319"/>
      <c r="BT204" s="319"/>
      <c r="BU204" s="319"/>
      <c r="BV204" s="319"/>
      <c r="BW204" s="319"/>
      <c r="BX204" s="319"/>
      <c r="BY204" s="319"/>
      <c r="BZ204" s="319"/>
      <c r="CA204" s="319"/>
      <c r="CB204" s="319"/>
      <c r="CC204" s="319"/>
      <c r="CD204" s="319"/>
      <c r="CE204" s="319"/>
    </row>
    <row r="205" spans="1:83" x14ac:dyDescent="0.3">
      <c r="A205" s="313" t="s">
        <v>603</v>
      </c>
      <c r="B205" s="304">
        <v>1.9100000000000002E-2</v>
      </c>
      <c r="C205" s="304">
        <v>5.3699999999999998E-2</v>
      </c>
      <c r="D205" s="348">
        <v>3.2399999999999998E-2</v>
      </c>
      <c r="E205" s="295">
        <v>2682135.6800000002</v>
      </c>
      <c r="F205" s="295">
        <v>2682135.6800000002</v>
      </c>
      <c r="G205" s="295">
        <v>2682135.6800000002</v>
      </c>
      <c r="H205" s="295">
        <v>2682135.6800000002</v>
      </c>
      <c r="I205" s="295">
        <v>2682135.6800000002</v>
      </c>
      <c r="J205" s="295">
        <v>2682135.6800000002</v>
      </c>
      <c r="K205" s="295">
        <v>2682135.6800000002</v>
      </c>
      <c r="L205" s="295">
        <v>2682135.6800000002</v>
      </c>
      <c r="M205" s="295">
        <v>2682135.6800000002</v>
      </c>
      <c r="N205" s="295">
        <v>2682135.6800000002</v>
      </c>
      <c r="O205" s="295">
        <v>2682135.6800000002</v>
      </c>
      <c r="P205" s="295">
        <v>2682135.6800000002</v>
      </c>
      <c r="Q205" s="295">
        <f t="shared" si="32"/>
        <v>32185628.16</v>
      </c>
      <c r="R205" s="295">
        <v>2682135.6800000002</v>
      </c>
      <c r="S205" s="295">
        <v>2682135.6800000002</v>
      </c>
      <c r="T205" s="295">
        <v>2682135.6800000002</v>
      </c>
      <c r="U205" s="295">
        <v>2682135.6800000002</v>
      </c>
      <c r="V205" s="295">
        <v>2682135.6800000002</v>
      </c>
      <c r="W205" s="295">
        <v>2682135.6800000002</v>
      </c>
      <c r="X205" s="295">
        <v>2682135.6800000002</v>
      </c>
      <c r="Y205" s="295">
        <v>2682135.6800000002</v>
      </c>
      <c r="Z205" s="295">
        <v>2682135.6800000002</v>
      </c>
      <c r="AA205" s="295">
        <v>2682135.6800000002</v>
      </c>
      <c r="AB205" s="295">
        <v>2682135.6800000002</v>
      </c>
      <c r="AC205" s="295">
        <v>2682135.6800000002</v>
      </c>
      <c r="AD205" s="295">
        <f t="shared" si="33"/>
        <v>32185628.16</v>
      </c>
      <c r="AE205" s="295"/>
      <c r="AF205" s="319">
        <v>4269.07</v>
      </c>
      <c r="AG205" s="319">
        <v>4269.07</v>
      </c>
      <c r="AH205" s="319">
        <v>4269.07</v>
      </c>
      <c r="AI205" s="319">
        <v>4269.07</v>
      </c>
      <c r="AJ205" s="319">
        <v>4269.07</v>
      </c>
      <c r="AK205" s="319">
        <v>4269.07</v>
      </c>
      <c r="AL205" s="319">
        <f t="shared" si="29"/>
        <v>4269.07</v>
      </c>
      <c r="AM205" s="319">
        <f t="shared" si="29"/>
        <v>4269.07</v>
      </c>
      <c r="AN205" s="319">
        <f t="shared" si="29"/>
        <v>4269.07</v>
      </c>
      <c r="AO205" s="319">
        <f t="shared" si="28"/>
        <v>4269.07</v>
      </c>
      <c r="AP205" s="319">
        <f t="shared" si="28"/>
        <v>4269.07</v>
      </c>
      <c r="AQ205" s="319">
        <f t="shared" si="28"/>
        <v>4269.07</v>
      </c>
      <c r="AR205" s="295">
        <f t="shared" si="34"/>
        <v>51228.84</v>
      </c>
      <c r="AS205" s="319">
        <f t="shared" si="31"/>
        <v>7241.77</v>
      </c>
      <c r="AT205" s="319">
        <f t="shared" si="31"/>
        <v>7241.77</v>
      </c>
      <c r="AU205" s="319">
        <f t="shared" si="31"/>
        <v>7241.77</v>
      </c>
      <c r="AV205" s="319">
        <f t="shared" si="31"/>
        <v>7241.77</v>
      </c>
      <c r="AW205" s="319">
        <f t="shared" si="31"/>
        <v>7241.77</v>
      </c>
      <c r="AX205" s="319">
        <f t="shared" si="31"/>
        <v>7241.77</v>
      </c>
      <c r="AY205" s="319">
        <f t="shared" si="31"/>
        <v>7241.77</v>
      </c>
      <c r="AZ205" s="319">
        <f t="shared" si="31"/>
        <v>7241.77</v>
      </c>
      <c r="BA205" s="319">
        <f t="shared" si="31"/>
        <v>7241.77</v>
      </c>
      <c r="BB205" s="319">
        <f t="shared" si="30"/>
        <v>7241.77</v>
      </c>
      <c r="BC205" s="319">
        <f t="shared" si="30"/>
        <v>7241.77</v>
      </c>
      <c r="BD205" s="319">
        <f t="shared" si="30"/>
        <v>7241.77</v>
      </c>
      <c r="BE205" s="295">
        <f t="shared" si="35"/>
        <v>86901.240000000034</v>
      </c>
      <c r="BF205" s="319"/>
      <c r="BG205" s="319"/>
      <c r="BH205" s="319"/>
      <c r="BI205" s="319"/>
      <c r="BJ205" s="319"/>
      <c r="BK205" s="319"/>
      <c r="BL205" s="319"/>
      <c r="BM205" s="319"/>
      <c r="BN205" s="319"/>
      <c r="BO205" s="319"/>
      <c r="BP205" s="319"/>
      <c r="BQ205" s="319"/>
      <c r="BR205" s="319"/>
      <c r="BS205" s="319"/>
      <c r="BT205" s="319"/>
      <c r="BU205" s="319"/>
      <c r="BV205" s="319"/>
      <c r="BW205" s="319"/>
      <c r="BX205" s="319"/>
      <c r="BY205" s="319"/>
      <c r="BZ205" s="319"/>
      <c r="CA205" s="319"/>
      <c r="CB205" s="319"/>
      <c r="CC205" s="319"/>
      <c r="CD205" s="319"/>
      <c r="CE205" s="319"/>
    </row>
    <row r="206" spans="1:83" x14ac:dyDescent="0.3">
      <c r="A206" s="313" t="s">
        <v>604</v>
      </c>
      <c r="B206" s="304">
        <v>3.4799999999999998E-2</v>
      </c>
      <c r="C206" s="304">
        <v>4.2099999999999999E-2</v>
      </c>
      <c r="D206" s="347">
        <v>1.9900000000000001E-2</v>
      </c>
      <c r="E206" s="295">
        <v>5450549.4199999999</v>
      </c>
      <c r="F206" s="295">
        <v>5450549.4199999999</v>
      </c>
      <c r="G206" s="295">
        <v>5450549.4199999999</v>
      </c>
      <c r="H206" s="295">
        <v>5450549.4199999999</v>
      </c>
      <c r="I206" s="295">
        <v>5450549.4199999999</v>
      </c>
      <c r="J206" s="295">
        <v>5450549.4199999999</v>
      </c>
      <c r="K206" s="295">
        <v>5450549.4199999999</v>
      </c>
      <c r="L206" s="295">
        <v>5450549.4199999999</v>
      </c>
      <c r="M206" s="295">
        <v>5450549.4199999999</v>
      </c>
      <c r="N206" s="295">
        <v>5450549.4199999999</v>
      </c>
      <c r="O206" s="295">
        <v>5450549.4199999999</v>
      </c>
      <c r="P206" s="295">
        <v>5450549.4199999999</v>
      </c>
      <c r="Q206" s="295">
        <f t="shared" si="32"/>
        <v>65406593.040000014</v>
      </c>
      <c r="R206" s="295">
        <v>5450549.4199999999</v>
      </c>
      <c r="S206" s="295">
        <v>5450549.4199999999</v>
      </c>
      <c r="T206" s="295">
        <v>5450549.4199999999</v>
      </c>
      <c r="U206" s="295">
        <v>5450549.4199999999</v>
      </c>
      <c r="V206" s="295">
        <v>5450549.4199999999</v>
      </c>
      <c r="W206" s="295">
        <v>5450549.4199999999</v>
      </c>
      <c r="X206" s="295">
        <v>5450549.4199999999</v>
      </c>
      <c r="Y206" s="295">
        <v>5450549.4199999999</v>
      </c>
      <c r="Z206" s="295">
        <v>5450549.4199999999</v>
      </c>
      <c r="AA206" s="295">
        <v>5450549.4199999999</v>
      </c>
      <c r="AB206" s="295">
        <v>5450549.4199999999</v>
      </c>
      <c r="AC206" s="295">
        <v>5450549.4199999999</v>
      </c>
      <c r="AD206" s="295">
        <f t="shared" si="33"/>
        <v>65406593.040000014</v>
      </c>
      <c r="AE206" s="295"/>
      <c r="AF206" s="319">
        <v>15806.589999999998</v>
      </c>
      <c r="AG206" s="319">
        <v>15806.589999999998</v>
      </c>
      <c r="AH206" s="319">
        <v>15806.589999999998</v>
      </c>
      <c r="AI206" s="319">
        <v>15806.589999999998</v>
      </c>
      <c r="AJ206" s="319">
        <v>15806.589999999998</v>
      </c>
      <c r="AK206" s="319">
        <v>15806.589999999998</v>
      </c>
      <c r="AL206" s="319">
        <f t="shared" si="29"/>
        <v>15806.59</v>
      </c>
      <c r="AM206" s="319">
        <f t="shared" si="29"/>
        <v>15806.59</v>
      </c>
      <c r="AN206" s="319">
        <f t="shared" si="29"/>
        <v>15806.59</v>
      </c>
      <c r="AO206" s="319">
        <f t="shared" si="28"/>
        <v>15806.59</v>
      </c>
      <c r="AP206" s="319">
        <f t="shared" si="28"/>
        <v>15806.59</v>
      </c>
      <c r="AQ206" s="319">
        <f t="shared" si="28"/>
        <v>15806.59</v>
      </c>
      <c r="AR206" s="295">
        <f t="shared" si="34"/>
        <v>189679.08</v>
      </c>
      <c r="AS206" s="319">
        <f t="shared" si="31"/>
        <v>9038.83</v>
      </c>
      <c r="AT206" s="319">
        <f t="shared" si="31"/>
        <v>9038.83</v>
      </c>
      <c r="AU206" s="319">
        <f t="shared" si="31"/>
        <v>9038.83</v>
      </c>
      <c r="AV206" s="319">
        <f t="shared" si="31"/>
        <v>9038.83</v>
      </c>
      <c r="AW206" s="319">
        <f t="shared" si="31"/>
        <v>9038.83</v>
      </c>
      <c r="AX206" s="319">
        <f t="shared" si="31"/>
        <v>9038.83</v>
      </c>
      <c r="AY206" s="319">
        <f t="shared" si="31"/>
        <v>9038.83</v>
      </c>
      <c r="AZ206" s="319">
        <f t="shared" si="31"/>
        <v>9038.83</v>
      </c>
      <c r="BA206" s="319">
        <f t="shared" si="31"/>
        <v>9038.83</v>
      </c>
      <c r="BB206" s="319">
        <f t="shared" si="30"/>
        <v>9038.83</v>
      </c>
      <c r="BC206" s="319">
        <f t="shared" si="30"/>
        <v>9038.83</v>
      </c>
      <c r="BD206" s="319">
        <f t="shared" si="30"/>
        <v>9038.83</v>
      </c>
      <c r="BE206" s="295">
        <f t="shared" si="35"/>
        <v>108465.96</v>
      </c>
      <c r="BF206" s="319"/>
      <c r="BG206" s="319"/>
      <c r="BH206" s="319"/>
      <c r="BI206" s="319"/>
      <c r="BJ206" s="319"/>
      <c r="BK206" s="319"/>
      <c r="BL206" s="319"/>
      <c r="BM206" s="319"/>
      <c r="BN206" s="319"/>
      <c r="BO206" s="319"/>
      <c r="BP206" s="319"/>
      <c r="BQ206" s="319"/>
      <c r="BR206" s="319"/>
      <c r="BS206" s="319"/>
      <c r="BT206" s="319"/>
      <c r="BU206" s="319"/>
      <c r="BV206" s="319"/>
      <c r="BW206" s="319"/>
      <c r="BX206" s="319"/>
      <c r="BY206" s="319"/>
      <c r="BZ206" s="319"/>
      <c r="CA206" s="319"/>
      <c r="CB206" s="319"/>
      <c r="CC206" s="319"/>
      <c r="CD206" s="319"/>
      <c r="CE206" s="319"/>
    </row>
    <row r="207" spans="1:83" x14ac:dyDescent="0.3">
      <c r="A207" s="313" t="s">
        <v>605</v>
      </c>
      <c r="B207" s="304">
        <v>3.4799999999999998E-2</v>
      </c>
      <c r="C207" s="304">
        <v>3.7600000000000001E-2</v>
      </c>
      <c r="D207" s="347">
        <v>1.9400000000000001E-2</v>
      </c>
      <c r="E207" s="295">
        <v>2987092.13</v>
      </c>
      <c r="F207" s="295">
        <v>2987092.13</v>
      </c>
      <c r="G207" s="295">
        <v>2987092.13</v>
      </c>
      <c r="H207" s="295">
        <v>2987092.13</v>
      </c>
      <c r="I207" s="295">
        <v>2987092.13</v>
      </c>
      <c r="J207" s="295">
        <v>2987092.13</v>
      </c>
      <c r="K207" s="295">
        <v>2987633.6399999997</v>
      </c>
      <c r="L207" s="295">
        <v>2993375.1749999998</v>
      </c>
      <c r="M207" s="295">
        <v>2998575.1999999997</v>
      </c>
      <c r="N207" s="295">
        <v>2998575.1999999997</v>
      </c>
      <c r="O207" s="295">
        <v>2998575.1999999997</v>
      </c>
      <c r="P207" s="295">
        <v>2998575.1999999997</v>
      </c>
      <c r="Q207" s="295">
        <f t="shared" si="32"/>
        <v>35897862.394999996</v>
      </c>
      <c r="R207" s="295">
        <v>2998575.1999999997</v>
      </c>
      <c r="S207" s="295">
        <v>2998575.1999999997</v>
      </c>
      <c r="T207" s="295">
        <v>2998575.1999999997</v>
      </c>
      <c r="U207" s="295">
        <v>2998575.1999999997</v>
      </c>
      <c r="V207" s="295">
        <v>2998575.1999999997</v>
      </c>
      <c r="W207" s="295">
        <v>2998575.1999999997</v>
      </c>
      <c r="X207" s="295">
        <v>2998575.1999999997</v>
      </c>
      <c r="Y207" s="295">
        <v>2998575.1999999997</v>
      </c>
      <c r="Z207" s="295">
        <v>2998575.1999999997</v>
      </c>
      <c r="AA207" s="295">
        <v>2998575.1999999997</v>
      </c>
      <c r="AB207" s="295">
        <v>2998575.1999999997</v>
      </c>
      <c r="AC207" s="295">
        <v>2998575.1999999997</v>
      </c>
      <c r="AD207" s="295">
        <f t="shared" si="33"/>
        <v>35982902.399999999</v>
      </c>
      <c r="AE207" s="295"/>
      <c r="AF207" s="319">
        <v>8662.56</v>
      </c>
      <c r="AG207" s="319">
        <v>8662.56</v>
      </c>
      <c r="AH207" s="319">
        <v>8662.56</v>
      </c>
      <c r="AI207" s="319">
        <v>8662.56</v>
      </c>
      <c r="AJ207" s="319">
        <v>8662.56</v>
      </c>
      <c r="AK207" s="319">
        <v>8662.56</v>
      </c>
      <c r="AL207" s="319">
        <f t="shared" si="29"/>
        <v>8664.14</v>
      </c>
      <c r="AM207" s="319">
        <f t="shared" si="29"/>
        <v>8680.7900000000009</v>
      </c>
      <c r="AN207" s="319">
        <f t="shared" si="29"/>
        <v>8695.8700000000008</v>
      </c>
      <c r="AO207" s="319">
        <f t="shared" si="28"/>
        <v>8695.8700000000008</v>
      </c>
      <c r="AP207" s="319">
        <f t="shared" si="28"/>
        <v>8695.8700000000008</v>
      </c>
      <c r="AQ207" s="319">
        <f t="shared" si="28"/>
        <v>8695.8700000000008</v>
      </c>
      <c r="AR207" s="295">
        <f t="shared" si="34"/>
        <v>104103.76999999997</v>
      </c>
      <c r="AS207" s="319">
        <f t="shared" si="31"/>
        <v>4847.7</v>
      </c>
      <c r="AT207" s="319">
        <f t="shared" si="31"/>
        <v>4847.7</v>
      </c>
      <c r="AU207" s="319">
        <f t="shared" si="31"/>
        <v>4847.7</v>
      </c>
      <c r="AV207" s="319">
        <f t="shared" si="31"/>
        <v>4847.7</v>
      </c>
      <c r="AW207" s="319">
        <f t="shared" si="31"/>
        <v>4847.7</v>
      </c>
      <c r="AX207" s="319">
        <f t="shared" si="31"/>
        <v>4847.7</v>
      </c>
      <c r="AY207" s="319">
        <f t="shared" si="31"/>
        <v>4847.7</v>
      </c>
      <c r="AZ207" s="319">
        <f t="shared" si="31"/>
        <v>4847.7</v>
      </c>
      <c r="BA207" s="319">
        <f t="shared" si="31"/>
        <v>4847.7</v>
      </c>
      <c r="BB207" s="319">
        <f t="shared" si="30"/>
        <v>4847.7</v>
      </c>
      <c r="BC207" s="319">
        <f t="shared" si="30"/>
        <v>4847.7</v>
      </c>
      <c r="BD207" s="319">
        <f t="shared" si="30"/>
        <v>4847.7</v>
      </c>
      <c r="BE207" s="295">
        <f t="shared" si="35"/>
        <v>58172.399999999987</v>
      </c>
      <c r="BF207" s="319"/>
      <c r="BG207" s="319"/>
      <c r="BH207" s="319"/>
      <c r="BI207" s="319"/>
      <c r="BJ207" s="319"/>
      <c r="BK207" s="319"/>
      <c r="BL207" s="319"/>
      <c r="BM207" s="319"/>
      <c r="BN207" s="319"/>
      <c r="BO207" s="319"/>
      <c r="BP207" s="319"/>
      <c r="BQ207" s="319"/>
      <c r="BR207" s="319"/>
      <c r="BS207" s="319"/>
      <c r="BT207" s="319"/>
      <c r="BU207" s="319"/>
      <c r="BV207" s="319"/>
      <c r="BW207" s="319"/>
      <c r="BX207" s="319"/>
      <c r="BY207" s="319"/>
      <c r="BZ207" s="319"/>
      <c r="CA207" s="319"/>
      <c r="CB207" s="319"/>
      <c r="CC207" s="319"/>
      <c r="CD207" s="319"/>
      <c r="CE207" s="319"/>
    </row>
    <row r="208" spans="1:83" x14ac:dyDescent="0.3">
      <c r="A208" s="313" t="s">
        <v>606</v>
      </c>
      <c r="B208" s="304">
        <v>3.5199999999999995E-2</v>
      </c>
      <c r="C208" s="304">
        <v>3.8500000000000006E-2</v>
      </c>
      <c r="D208" s="347">
        <v>1.8700000000000001E-2</v>
      </c>
      <c r="E208" s="295">
        <v>3800400.42</v>
      </c>
      <c r="F208" s="295">
        <v>3800400.42</v>
      </c>
      <c r="G208" s="295">
        <v>3800400.42</v>
      </c>
      <c r="H208" s="295">
        <v>3800400.42</v>
      </c>
      <c r="I208" s="295">
        <v>3800400.42</v>
      </c>
      <c r="J208" s="295">
        <v>3800400.42</v>
      </c>
      <c r="K208" s="295">
        <v>3800400.42</v>
      </c>
      <c r="L208" s="295">
        <v>3800400.42</v>
      </c>
      <c r="M208" s="295">
        <v>3800400.42</v>
      </c>
      <c r="N208" s="295">
        <v>3883269.4899999998</v>
      </c>
      <c r="O208" s="295">
        <v>3966138.56</v>
      </c>
      <c r="P208" s="295">
        <v>3966138.56</v>
      </c>
      <c r="Q208" s="295">
        <f t="shared" si="32"/>
        <v>46019150.390000015</v>
      </c>
      <c r="R208" s="295">
        <v>3966138.56</v>
      </c>
      <c r="S208" s="295">
        <v>3966138.56</v>
      </c>
      <c r="T208" s="295">
        <v>3966138.56</v>
      </c>
      <c r="U208" s="295">
        <v>3966138.56</v>
      </c>
      <c r="V208" s="295">
        <v>3966138.56</v>
      </c>
      <c r="W208" s="295">
        <v>3966138.56</v>
      </c>
      <c r="X208" s="295">
        <v>3966138.56</v>
      </c>
      <c r="Y208" s="295">
        <v>3966138.56</v>
      </c>
      <c r="Z208" s="295">
        <v>3966138.56</v>
      </c>
      <c r="AA208" s="295">
        <v>3966138.56</v>
      </c>
      <c r="AB208" s="295">
        <v>3966138.56</v>
      </c>
      <c r="AC208" s="295">
        <v>3966138.56</v>
      </c>
      <c r="AD208" s="295">
        <f t="shared" si="33"/>
        <v>47593662.720000006</v>
      </c>
      <c r="AE208" s="295"/>
      <c r="AF208" s="319">
        <v>11147.839999999998</v>
      </c>
      <c r="AG208" s="319">
        <v>11147.839999999998</v>
      </c>
      <c r="AH208" s="319">
        <v>11147.839999999998</v>
      </c>
      <c r="AI208" s="319">
        <v>11147.839999999998</v>
      </c>
      <c r="AJ208" s="319">
        <v>11147.839999999998</v>
      </c>
      <c r="AK208" s="319">
        <v>11147.839999999998</v>
      </c>
      <c r="AL208" s="319">
        <f t="shared" si="29"/>
        <v>11147.84</v>
      </c>
      <c r="AM208" s="319">
        <f t="shared" si="29"/>
        <v>11147.84</v>
      </c>
      <c r="AN208" s="319">
        <f t="shared" si="29"/>
        <v>11147.84</v>
      </c>
      <c r="AO208" s="319">
        <f t="shared" si="28"/>
        <v>11390.92</v>
      </c>
      <c r="AP208" s="319">
        <f t="shared" si="28"/>
        <v>11634.01</v>
      </c>
      <c r="AQ208" s="319">
        <f t="shared" si="28"/>
        <v>11634.01</v>
      </c>
      <c r="AR208" s="295">
        <f t="shared" si="34"/>
        <v>134989.49999999997</v>
      </c>
      <c r="AS208" s="319">
        <f t="shared" si="31"/>
        <v>6180.57</v>
      </c>
      <c r="AT208" s="319">
        <f t="shared" si="31"/>
        <v>6180.57</v>
      </c>
      <c r="AU208" s="319">
        <f t="shared" si="31"/>
        <v>6180.57</v>
      </c>
      <c r="AV208" s="319">
        <f t="shared" si="31"/>
        <v>6180.57</v>
      </c>
      <c r="AW208" s="319">
        <f t="shared" si="31"/>
        <v>6180.57</v>
      </c>
      <c r="AX208" s="319">
        <f t="shared" si="31"/>
        <v>6180.57</v>
      </c>
      <c r="AY208" s="319">
        <f t="shared" si="31"/>
        <v>6180.57</v>
      </c>
      <c r="AZ208" s="319">
        <f t="shared" si="31"/>
        <v>6180.57</v>
      </c>
      <c r="BA208" s="319">
        <f t="shared" si="31"/>
        <v>6180.57</v>
      </c>
      <c r="BB208" s="319">
        <f t="shared" si="30"/>
        <v>6180.57</v>
      </c>
      <c r="BC208" s="319">
        <f t="shared" si="30"/>
        <v>6180.57</v>
      </c>
      <c r="BD208" s="319">
        <f t="shared" si="30"/>
        <v>6180.57</v>
      </c>
      <c r="BE208" s="295">
        <f t="shared" si="35"/>
        <v>74166.84</v>
      </c>
      <c r="BF208" s="319"/>
      <c r="BG208" s="319"/>
      <c r="BH208" s="319"/>
      <c r="BI208" s="319"/>
      <c r="BJ208" s="319"/>
      <c r="BK208" s="319"/>
      <c r="BL208" s="319"/>
      <c r="BM208" s="319"/>
      <c r="BN208" s="319"/>
      <c r="BO208" s="319"/>
      <c r="BP208" s="319"/>
      <c r="BQ208" s="319"/>
      <c r="BR208" s="319"/>
      <c r="BS208" s="319"/>
      <c r="BT208" s="319"/>
      <c r="BU208" s="319"/>
      <c r="BV208" s="319"/>
      <c r="BW208" s="319"/>
      <c r="BX208" s="319"/>
      <c r="BY208" s="319"/>
      <c r="BZ208" s="319"/>
      <c r="CA208" s="319"/>
      <c r="CB208" s="319"/>
      <c r="CC208" s="319"/>
      <c r="CD208" s="319"/>
      <c r="CE208" s="319"/>
    </row>
    <row r="209" spans="1:83" x14ac:dyDescent="0.3">
      <c r="A209" s="313" t="s">
        <v>607</v>
      </c>
      <c r="B209" s="304">
        <v>3.5199999999999995E-2</v>
      </c>
      <c r="C209" s="304">
        <v>3.8500000000000006E-2</v>
      </c>
      <c r="D209" s="347">
        <v>1.8700000000000001E-2</v>
      </c>
      <c r="E209" s="295">
        <v>3795072.48</v>
      </c>
      <c r="F209" s="295">
        <v>3795072.48</v>
      </c>
      <c r="G209" s="295">
        <v>3795072.48</v>
      </c>
      <c r="H209" s="295">
        <v>3795072.48</v>
      </c>
      <c r="I209" s="295">
        <v>3795072.48</v>
      </c>
      <c r="J209" s="295">
        <v>3795072.48</v>
      </c>
      <c r="K209" s="295">
        <v>3795072.48</v>
      </c>
      <c r="L209" s="295">
        <v>3795072.48</v>
      </c>
      <c r="M209" s="295">
        <v>3795072.48</v>
      </c>
      <c r="N209" s="295">
        <v>3877941.55</v>
      </c>
      <c r="O209" s="295">
        <v>3960810.62</v>
      </c>
      <c r="P209" s="295">
        <v>3960810.62</v>
      </c>
      <c r="Q209" s="295">
        <f t="shared" si="32"/>
        <v>45955215.109999992</v>
      </c>
      <c r="R209" s="295">
        <v>3960810.62</v>
      </c>
      <c r="S209" s="295">
        <v>3960810.62</v>
      </c>
      <c r="T209" s="295">
        <v>3960810.62</v>
      </c>
      <c r="U209" s="295">
        <v>3960810.62</v>
      </c>
      <c r="V209" s="295">
        <v>3960810.62</v>
      </c>
      <c r="W209" s="295">
        <v>3960810.62</v>
      </c>
      <c r="X209" s="295">
        <v>3960810.62</v>
      </c>
      <c r="Y209" s="295">
        <v>3960810.62</v>
      </c>
      <c r="Z209" s="295">
        <v>3960810.62</v>
      </c>
      <c r="AA209" s="295">
        <v>3960810.62</v>
      </c>
      <c r="AB209" s="295">
        <v>3960810.62</v>
      </c>
      <c r="AC209" s="295">
        <v>3960810.62</v>
      </c>
      <c r="AD209" s="295">
        <f t="shared" si="33"/>
        <v>47529727.439999998</v>
      </c>
      <c r="AE209" s="295"/>
      <c r="AF209" s="319">
        <v>11132.210000000001</v>
      </c>
      <c r="AG209" s="319">
        <v>11132.210000000001</v>
      </c>
      <c r="AH209" s="319">
        <v>11132.210000000001</v>
      </c>
      <c r="AI209" s="319">
        <v>11132.210000000001</v>
      </c>
      <c r="AJ209" s="319">
        <v>11132.210000000001</v>
      </c>
      <c r="AK209" s="319">
        <v>11132.210000000001</v>
      </c>
      <c r="AL209" s="319">
        <f t="shared" si="29"/>
        <v>11132.21</v>
      </c>
      <c r="AM209" s="319">
        <f t="shared" si="29"/>
        <v>11132.21</v>
      </c>
      <c r="AN209" s="319">
        <f t="shared" si="29"/>
        <v>11132.21</v>
      </c>
      <c r="AO209" s="319">
        <f t="shared" si="28"/>
        <v>11375.3</v>
      </c>
      <c r="AP209" s="319">
        <f t="shared" si="28"/>
        <v>11618.38</v>
      </c>
      <c r="AQ209" s="319">
        <f t="shared" si="28"/>
        <v>11618.38</v>
      </c>
      <c r="AR209" s="295">
        <f t="shared" si="34"/>
        <v>134801.94999999998</v>
      </c>
      <c r="AS209" s="319">
        <f t="shared" si="31"/>
        <v>6172.26</v>
      </c>
      <c r="AT209" s="319">
        <f t="shared" si="31"/>
        <v>6172.26</v>
      </c>
      <c r="AU209" s="319">
        <f t="shared" si="31"/>
        <v>6172.26</v>
      </c>
      <c r="AV209" s="319">
        <f t="shared" si="31"/>
        <v>6172.26</v>
      </c>
      <c r="AW209" s="319">
        <f t="shared" si="31"/>
        <v>6172.26</v>
      </c>
      <c r="AX209" s="319">
        <f t="shared" si="31"/>
        <v>6172.26</v>
      </c>
      <c r="AY209" s="319">
        <f t="shared" si="31"/>
        <v>6172.26</v>
      </c>
      <c r="AZ209" s="319">
        <f t="shared" si="31"/>
        <v>6172.26</v>
      </c>
      <c r="BA209" s="319">
        <f t="shared" si="31"/>
        <v>6172.26</v>
      </c>
      <c r="BB209" s="319">
        <f t="shared" si="30"/>
        <v>6172.26</v>
      </c>
      <c r="BC209" s="319">
        <f t="shared" si="30"/>
        <v>6172.26</v>
      </c>
      <c r="BD209" s="319">
        <f t="shared" si="30"/>
        <v>6172.26</v>
      </c>
      <c r="BE209" s="295">
        <f t="shared" si="35"/>
        <v>74067.12000000001</v>
      </c>
      <c r="BF209" s="319"/>
      <c r="BG209" s="319"/>
      <c r="BH209" s="319"/>
      <c r="BI209" s="319"/>
      <c r="BJ209" s="319"/>
      <c r="BK209" s="319"/>
      <c r="BL209" s="319"/>
      <c r="BM209" s="319"/>
      <c r="BN209" s="319"/>
      <c r="BO209" s="319"/>
      <c r="BP209" s="319"/>
      <c r="BQ209" s="319"/>
      <c r="BR209" s="319"/>
      <c r="BS209" s="319"/>
      <c r="BT209" s="319"/>
      <c r="BU209" s="319"/>
      <c r="BV209" s="319"/>
      <c r="BW209" s="319"/>
      <c r="BX209" s="319"/>
      <c r="BY209" s="319"/>
      <c r="BZ209" s="319"/>
      <c r="CA209" s="319"/>
      <c r="CB209" s="319"/>
      <c r="CC209" s="319"/>
      <c r="CD209" s="319"/>
      <c r="CE209" s="319"/>
    </row>
    <row r="210" spans="1:83" x14ac:dyDescent="0.3">
      <c r="A210" s="313" t="s">
        <v>608</v>
      </c>
      <c r="B210" s="304">
        <v>3.4700000000000002E-2</v>
      </c>
      <c r="C210" s="304">
        <v>3.7500000000000006E-2</v>
      </c>
      <c r="D210" s="347">
        <v>1.9300000000000001E-2</v>
      </c>
      <c r="E210" s="295">
        <v>2983225.97</v>
      </c>
      <c r="F210" s="295">
        <v>2983225.97</v>
      </c>
      <c r="G210" s="295">
        <v>2983225.97</v>
      </c>
      <c r="H210" s="295">
        <v>2983225.97</v>
      </c>
      <c r="I210" s="295">
        <v>2983225.97</v>
      </c>
      <c r="J210" s="295">
        <v>2983225.97</v>
      </c>
      <c r="K210" s="295">
        <v>2983225.97</v>
      </c>
      <c r="L210" s="295">
        <v>2983225.97</v>
      </c>
      <c r="M210" s="295">
        <v>2983225.97</v>
      </c>
      <c r="N210" s="295">
        <v>2983225.97</v>
      </c>
      <c r="O210" s="295">
        <v>2983225.97</v>
      </c>
      <c r="P210" s="295">
        <v>2983225.97</v>
      </c>
      <c r="Q210" s="295">
        <f t="shared" si="32"/>
        <v>35798711.639999993</v>
      </c>
      <c r="R210" s="295">
        <v>2983225.97</v>
      </c>
      <c r="S210" s="295">
        <v>2983225.97</v>
      </c>
      <c r="T210" s="295">
        <v>2983225.97</v>
      </c>
      <c r="U210" s="295">
        <v>2983225.97</v>
      </c>
      <c r="V210" s="295">
        <v>2983225.97</v>
      </c>
      <c r="W210" s="295">
        <v>2983225.97</v>
      </c>
      <c r="X210" s="295">
        <v>2983225.97</v>
      </c>
      <c r="Y210" s="295">
        <v>2983225.97</v>
      </c>
      <c r="Z210" s="295">
        <v>2983225.97</v>
      </c>
      <c r="AA210" s="295">
        <v>2983225.97</v>
      </c>
      <c r="AB210" s="295">
        <v>2983225.97</v>
      </c>
      <c r="AC210" s="295">
        <v>2983225.97</v>
      </c>
      <c r="AD210" s="295">
        <f t="shared" si="33"/>
        <v>35798711.639999993</v>
      </c>
      <c r="AE210" s="295"/>
      <c r="AF210" s="319">
        <v>8626.49</v>
      </c>
      <c r="AG210" s="319">
        <v>8626.49</v>
      </c>
      <c r="AH210" s="319">
        <v>8626.49</v>
      </c>
      <c r="AI210" s="319">
        <v>8626.49</v>
      </c>
      <c r="AJ210" s="319">
        <v>8626.49</v>
      </c>
      <c r="AK210" s="319">
        <v>8626.49</v>
      </c>
      <c r="AL210" s="319">
        <f t="shared" si="29"/>
        <v>8626.5</v>
      </c>
      <c r="AM210" s="319">
        <f t="shared" si="29"/>
        <v>8626.5</v>
      </c>
      <c r="AN210" s="319">
        <f t="shared" si="29"/>
        <v>8626.5</v>
      </c>
      <c r="AO210" s="319">
        <f t="shared" si="28"/>
        <v>8626.5</v>
      </c>
      <c r="AP210" s="319">
        <f t="shared" si="28"/>
        <v>8626.5</v>
      </c>
      <c r="AQ210" s="319">
        <f t="shared" si="28"/>
        <v>8626.5</v>
      </c>
      <c r="AR210" s="295">
        <f t="shared" si="34"/>
        <v>103517.94</v>
      </c>
      <c r="AS210" s="319">
        <f t="shared" si="31"/>
        <v>4798.0200000000004</v>
      </c>
      <c r="AT210" s="319">
        <f t="shared" si="31"/>
        <v>4798.0200000000004</v>
      </c>
      <c r="AU210" s="319">
        <f t="shared" si="31"/>
        <v>4798.0200000000004</v>
      </c>
      <c r="AV210" s="319">
        <f t="shared" si="31"/>
        <v>4798.0200000000004</v>
      </c>
      <c r="AW210" s="319">
        <f t="shared" si="31"/>
        <v>4798.0200000000004</v>
      </c>
      <c r="AX210" s="319">
        <f t="shared" si="31"/>
        <v>4798.0200000000004</v>
      </c>
      <c r="AY210" s="319">
        <f t="shared" si="31"/>
        <v>4798.0200000000004</v>
      </c>
      <c r="AZ210" s="319">
        <f t="shared" si="31"/>
        <v>4798.0200000000004</v>
      </c>
      <c r="BA210" s="319">
        <f t="shared" si="31"/>
        <v>4798.0200000000004</v>
      </c>
      <c r="BB210" s="319">
        <f t="shared" si="30"/>
        <v>4798.0200000000004</v>
      </c>
      <c r="BC210" s="319">
        <f t="shared" si="30"/>
        <v>4798.0200000000004</v>
      </c>
      <c r="BD210" s="319">
        <f t="shared" si="30"/>
        <v>4798.0200000000004</v>
      </c>
      <c r="BE210" s="295">
        <f t="shared" si="35"/>
        <v>57576.24000000002</v>
      </c>
      <c r="BF210" s="319"/>
      <c r="BG210" s="319"/>
      <c r="BH210" s="319"/>
      <c r="BI210" s="319"/>
      <c r="BJ210" s="319"/>
      <c r="BK210" s="319"/>
      <c r="BL210" s="319"/>
      <c r="BM210" s="319"/>
      <c r="BN210" s="319"/>
      <c r="BO210" s="319"/>
      <c r="BP210" s="319"/>
      <c r="BQ210" s="319"/>
      <c r="BR210" s="319"/>
      <c r="BS210" s="319"/>
      <c r="BT210" s="319"/>
      <c r="BU210" s="319"/>
      <c r="BV210" s="319"/>
      <c r="BW210" s="319"/>
      <c r="BX210" s="319"/>
      <c r="BY210" s="319"/>
      <c r="BZ210" s="319"/>
      <c r="CA210" s="319"/>
      <c r="CB210" s="319"/>
      <c r="CC210" s="319"/>
      <c r="CD210" s="319"/>
      <c r="CE210" s="319"/>
    </row>
    <row r="211" spans="1:83" x14ac:dyDescent="0.3">
      <c r="A211" s="313" t="s">
        <v>609</v>
      </c>
      <c r="B211" s="304">
        <v>3.4700000000000002E-2</v>
      </c>
      <c r="C211" s="304">
        <v>3.7500000000000006E-2</v>
      </c>
      <c r="D211" s="347">
        <v>1.9300000000000001E-2</v>
      </c>
      <c r="E211" s="295">
        <v>2970873.8</v>
      </c>
      <c r="F211" s="295">
        <v>2970873.8</v>
      </c>
      <c r="G211" s="295">
        <v>2970873.8</v>
      </c>
      <c r="H211" s="295">
        <v>2970873.8</v>
      </c>
      <c r="I211" s="295">
        <v>2970873.8</v>
      </c>
      <c r="J211" s="295">
        <v>2970873.8</v>
      </c>
      <c r="K211" s="295">
        <v>2970873.8</v>
      </c>
      <c r="L211" s="295">
        <v>2970873.8</v>
      </c>
      <c r="M211" s="295">
        <v>2970873.8</v>
      </c>
      <c r="N211" s="295">
        <v>2970873.8</v>
      </c>
      <c r="O211" s="295">
        <v>2970873.8</v>
      </c>
      <c r="P211" s="295">
        <v>2970873.8</v>
      </c>
      <c r="Q211" s="295">
        <f t="shared" si="32"/>
        <v>35650485.600000001</v>
      </c>
      <c r="R211" s="295">
        <v>2970873.8</v>
      </c>
      <c r="S211" s="295">
        <v>2970873.8</v>
      </c>
      <c r="T211" s="295">
        <v>2970873.8</v>
      </c>
      <c r="U211" s="295">
        <v>2970873.8</v>
      </c>
      <c r="V211" s="295">
        <v>2970873.8</v>
      </c>
      <c r="W211" s="295">
        <v>2970873.8</v>
      </c>
      <c r="X211" s="295">
        <v>2970873.8</v>
      </c>
      <c r="Y211" s="295">
        <v>2970873.8</v>
      </c>
      <c r="Z211" s="295">
        <v>2970873.8</v>
      </c>
      <c r="AA211" s="295">
        <v>2970873.8</v>
      </c>
      <c r="AB211" s="295">
        <v>2970873.8</v>
      </c>
      <c r="AC211" s="295">
        <v>2970873.8</v>
      </c>
      <c r="AD211" s="295">
        <f t="shared" si="33"/>
        <v>35650485.600000001</v>
      </c>
      <c r="AE211" s="295"/>
      <c r="AF211" s="319">
        <v>8590.77</v>
      </c>
      <c r="AG211" s="319">
        <v>8590.77</v>
      </c>
      <c r="AH211" s="319">
        <v>8590.77</v>
      </c>
      <c r="AI211" s="319">
        <v>8590.77</v>
      </c>
      <c r="AJ211" s="319">
        <v>8590.77</v>
      </c>
      <c r="AK211" s="319">
        <v>8590.77</v>
      </c>
      <c r="AL211" s="319">
        <f t="shared" si="29"/>
        <v>8590.7800000000007</v>
      </c>
      <c r="AM211" s="319">
        <f t="shared" si="29"/>
        <v>8590.7800000000007</v>
      </c>
      <c r="AN211" s="319">
        <f t="shared" si="29"/>
        <v>8590.7800000000007</v>
      </c>
      <c r="AO211" s="319">
        <f t="shared" si="28"/>
        <v>8590.7800000000007</v>
      </c>
      <c r="AP211" s="319">
        <f t="shared" si="28"/>
        <v>8590.7800000000007</v>
      </c>
      <c r="AQ211" s="319">
        <f t="shared" si="28"/>
        <v>8590.7800000000007</v>
      </c>
      <c r="AR211" s="295">
        <f t="shared" si="34"/>
        <v>103089.3</v>
      </c>
      <c r="AS211" s="319">
        <f t="shared" si="31"/>
        <v>4778.16</v>
      </c>
      <c r="AT211" s="319">
        <f t="shared" si="31"/>
        <v>4778.16</v>
      </c>
      <c r="AU211" s="319">
        <f t="shared" si="31"/>
        <v>4778.16</v>
      </c>
      <c r="AV211" s="319">
        <f t="shared" si="31"/>
        <v>4778.16</v>
      </c>
      <c r="AW211" s="319">
        <f t="shared" si="31"/>
        <v>4778.16</v>
      </c>
      <c r="AX211" s="319">
        <f t="shared" si="31"/>
        <v>4778.16</v>
      </c>
      <c r="AY211" s="319">
        <f t="shared" si="31"/>
        <v>4778.16</v>
      </c>
      <c r="AZ211" s="319">
        <f t="shared" si="31"/>
        <v>4778.16</v>
      </c>
      <c r="BA211" s="319">
        <f t="shared" si="31"/>
        <v>4778.16</v>
      </c>
      <c r="BB211" s="319">
        <f t="shared" si="30"/>
        <v>4778.16</v>
      </c>
      <c r="BC211" s="319">
        <f t="shared" si="30"/>
        <v>4778.16</v>
      </c>
      <c r="BD211" s="319">
        <f t="shared" si="30"/>
        <v>4778.16</v>
      </c>
      <c r="BE211" s="295">
        <f t="shared" si="35"/>
        <v>57337.920000000013</v>
      </c>
      <c r="BF211" s="319"/>
      <c r="BG211" s="319"/>
      <c r="BH211" s="319"/>
      <c r="BI211" s="319"/>
      <c r="BJ211" s="319"/>
      <c r="BK211" s="319"/>
      <c r="BL211" s="319"/>
      <c r="BM211" s="319"/>
      <c r="BN211" s="319"/>
      <c r="BO211" s="319"/>
      <c r="BP211" s="319"/>
      <c r="BQ211" s="319"/>
      <c r="BR211" s="319"/>
      <c r="BS211" s="319"/>
      <c r="BT211" s="319"/>
      <c r="BU211" s="319"/>
      <c r="BV211" s="319"/>
      <c r="BW211" s="319"/>
      <c r="BX211" s="319"/>
      <c r="BY211" s="319"/>
      <c r="BZ211" s="319"/>
      <c r="CA211" s="319"/>
      <c r="CB211" s="319"/>
      <c r="CC211" s="319"/>
      <c r="CD211" s="319"/>
      <c r="CE211" s="319"/>
    </row>
    <row r="212" spans="1:83" x14ac:dyDescent="0.3">
      <c r="A212" s="313" t="s">
        <v>610</v>
      </c>
      <c r="B212" s="304">
        <v>3.4799999999999998E-2</v>
      </c>
      <c r="C212" s="304">
        <v>3.7600000000000001E-2</v>
      </c>
      <c r="D212" s="347">
        <v>1.9400000000000001E-2</v>
      </c>
      <c r="E212" s="295">
        <v>2990463.7</v>
      </c>
      <c r="F212" s="295">
        <v>2990463.7</v>
      </c>
      <c r="G212" s="295">
        <v>2990463.7</v>
      </c>
      <c r="H212" s="295">
        <v>2990463.7</v>
      </c>
      <c r="I212" s="295">
        <v>3428877.8</v>
      </c>
      <c r="J212" s="295">
        <v>3682381.21</v>
      </c>
      <c r="K212" s="295">
        <v>3497470.5300000003</v>
      </c>
      <c r="L212" s="295">
        <v>3497470.5300000003</v>
      </c>
      <c r="M212" s="295">
        <v>3497470.5300000003</v>
      </c>
      <c r="N212" s="295">
        <v>3497183.7150000003</v>
      </c>
      <c r="O212" s="295">
        <v>3496896.9000000004</v>
      </c>
      <c r="P212" s="295">
        <v>3496896.9000000004</v>
      </c>
      <c r="Q212" s="295">
        <f t="shared" si="32"/>
        <v>40056502.915000007</v>
      </c>
      <c r="R212" s="295">
        <v>3496896.9000000004</v>
      </c>
      <c r="S212" s="295">
        <v>3496896.9000000004</v>
      </c>
      <c r="T212" s="295">
        <v>3496896.9000000004</v>
      </c>
      <c r="U212" s="295">
        <v>3496896.9000000004</v>
      </c>
      <c r="V212" s="295">
        <v>3496896.9000000004</v>
      </c>
      <c r="W212" s="295">
        <v>3496896.9000000004</v>
      </c>
      <c r="X212" s="295">
        <v>3496896.9000000004</v>
      </c>
      <c r="Y212" s="295">
        <v>3496896.9000000004</v>
      </c>
      <c r="Z212" s="295">
        <v>3496896.9000000004</v>
      </c>
      <c r="AA212" s="295">
        <v>3496896.9000000004</v>
      </c>
      <c r="AB212" s="295">
        <v>3496896.9000000004</v>
      </c>
      <c r="AC212" s="295">
        <v>3496896.9000000004</v>
      </c>
      <c r="AD212" s="295">
        <f t="shared" si="33"/>
        <v>41962762.79999999</v>
      </c>
      <c r="AE212" s="295"/>
      <c r="AF212" s="319">
        <v>8672.3499999999985</v>
      </c>
      <c r="AG212" s="319">
        <v>8672.3499999999985</v>
      </c>
      <c r="AH212" s="319">
        <v>8672.3499999999985</v>
      </c>
      <c r="AI212" s="319">
        <v>8672.3499999999985</v>
      </c>
      <c r="AJ212" s="319">
        <v>9943.7500000000018</v>
      </c>
      <c r="AK212" s="319">
        <v>10678.900000000001</v>
      </c>
      <c r="AL212" s="319">
        <f t="shared" si="29"/>
        <v>10142.66</v>
      </c>
      <c r="AM212" s="319">
        <f t="shared" si="29"/>
        <v>10142.66</v>
      </c>
      <c r="AN212" s="319">
        <f t="shared" si="29"/>
        <v>10142.66</v>
      </c>
      <c r="AO212" s="319">
        <f t="shared" si="28"/>
        <v>10141.83</v>
      </c>
      <c r="AP212" s="319">
        <f t="shared" si="28"/>
        <v>10141</v>
      </c>
      <c r="AQ212" s="319">
        <f t="shared" si="28"/>
        <v>10141</v>
      </c>
      <c r="AR212" s="295">
        <f t="shared" si="34"/>
        <v>116163.86</v>
      </c>
      <c r="AS212" s="319">
        <f t="shared" si="31"/>
        <v>5653.32</v>
      </c>
      <c r="AT212" s="319">
        <f t="shared" si="31"/>
        <v>5653.32</v>
      </c>
      <c r="AU212" s="319">
        <f t="shared" si="31"/>
        <v>5653.32</v>
      </c>
      <c r="AV212" s="319">
        <f t="shared" si="31"/>
        <v>5653.32</v>
      </c>
      <c r="AW212" s="319">
        <f t="shared" si="31"/>
        <v>5653.32</v>
      </c>
      <c r="AX212" s="319">
        <f t="shared" si="31"/>
        <v>5653.32</v>
      </c>
      <c r="AY212" s="319">
        <f t="shared" si="31"/>
        <v>5653.32</v>
      </c>
      <c r="AZ212" s="319">
        <f t="shared" si="31"/>
        <v>5653.32</v>
      </c>
      <c r="BA212" s="319">
        <f t="shared" si="31"/>
        <v>5653.32</v>
      </c>
      <c r="BB212" s="319">
        <f t="shared" si="30"/>
        <v>5653.32</v>
      </c>
      <c r="BC212" s="319">
        <f t="shared" si="30"/>
        <v>5653.32</v>
      </c>
      <c r="BD212" s="319">
        <f t="shared" si="30"/>
        <v>5653.32</v>
      </c>
      <c r="BE212" s="295">
        <f t="shared" si="35"/>
        <v>67839.839999999997</v>
      </c>
      <c r="BF212" s="319"/>
      <c r="BG212" s="319"/>
      <c r="BH212" s="319"/>
      <c r="BI212" s="319"/>
      <c r="BJ212" s="319"/>
      <c r="BK212" s="319"/>
      <c r="BL212" s="319"/>
      <c r="BM212" s="319"/>
      <c r="BN212" s="319"/>
      <c r="BO212" s="319"/>
      <c r="BP212" s="319"/>
      <c r="BQ212" s="319"/>
      <c r="BR212" s="319"/>
      <c r="BS212" s="319"/>
      <c r="BT212" s="319"/>
      <c r="BU212" s="319"/>
      <c r="BV212" s="319"/>
      <c r="BW212" s="319"/>
      <c r="BX212" s="319"/>
      <c r="BY212" s="319"/>
      <c r="BZ212" s="319"/>
      <c r="CA212" s="319"/>
      <c r="CB212" s="319"/>
      <c r="CC212" s="319"/>
      <c r="CD212" s="319"/>
      <c r="CE212" s="319"/>
    </row>
    <row r="213" spans="1:83" x14ac:dyDescent="0.3">
      <c r="A213" s="313" t="s">
        <v>611</v>
      </c>
      <c r="B213" s="304">
        <v>2.9699999999999997E-2</v>
      </c>
      <c r="C213" s="304">
        <v>2.9600000000000001E-2</v>
      </c>
      <c r="D213" s="348">
        <v>2.7199999999999998E-2</v>
      </c>
      <c r="E213" s="295">
        <v>26291703.16</v>
      </c>
      <c r="F213" s="295">
        <v>26292305.300000001</v>
      </c>
      <c r="G213" s="295">
        <v>26292784.57</v>
      </c>
      <c r="H213" s="295">
        <v>26293169.949999999</v>
      </c>
      <c r="I213" s="295">
        <v>22215318.879999999</v>
      </c>
      <c r="J213" s="295">
        <v>18137467.800000001</v>
      </c>
      <c r="K213" s="295">
        <v>18137467.800000001</v>
      </c>
      <c r="L213" s="295">
        <v>18137467.800000001</v>
      </c>
      <c r="M213" s="295">
        <v>18195967.800000001</v>
      </c>
      <c r="N213" s="295">
        <v>18254467.800000001</v>
      </c>
      <c r="O213" s="295">
        <v>18254467.800000001</v>
      </c>
      <c r="P213" s="295">
        <v>18254467.800000001</v>
      </c>
      <c r="Q213" s="295">
        <f t="shared" si="32"/>
        <v>254757056.46000007</v>
      </c>
      <c r="R213" s="295">
        <v>18254467.800000001</v>
      </c>
      <c r="S213" s="295">
        <v>18254467.800000001</v>
      </c>
      <c r="T213" s="295">
        <v>18254467.800000001</v>
      </c>
      <c r="U213" s="295">
        <v>21939358.675000001</v>
      </c>
      <c r="V213" s="295">
        <v>25624249.550000001</v>
      </c>
      <c r="W213" s="295">
        <v>25624249.550000001</v>
      </c>
      <c r="X213" s="295">
        <v>25624249.550000001</v>
      </c>
      <c r="Y213" s="295">
        <v>25624249.550000001</v>
      </c>
      <c r="Z213" s="295">
        <v>25624249.550000001</v>
      </c>
      <c r="AA213" s="295">
        <v>25624249.550000001</v>
      </c>
      <c r="AB213" s="295">
        <v>25624249.550000001</v>
      </c>
      <c r="AC213" s="295">
        <v>25624249.550000001</v>
      </c>
      <c r="AD213" s="295">
        <f t="shared" si="33"/>
        <v>281696758.47500002</v>
      </c>
      <c r="AE213" s="295"/>
      <c r="AF213" s="319">
        <v>65071.97</v>
      </c>
      <c r="AG213" s="319">
        <v>65073.46</v>
      </c>
      <c r="AH213" s="319">
        <v>65074.64</v>
      </c>
      <c r="AI213" s="319">
        <v>65075.6</v>
      </c>
      <c r="AJ213" s="319">
        <v>54982.92</v>
      </c>
      <c r="AK213" s="319">
        <v>44890.23</v>
      </c>
      <c r="AL213" s="319">
        <f t="shared" si="29"/>
        <v>44890.23</v>
      </c>
      <c r="AM213" s="319">
        <f t="shared" si="29"/>
        <v>44890.23</v>
      </c>
      <c r="AN213" s="319">
        <f t="shared" si="29"/>
        <v>45035.02</v>
      </c>
      <c r="AO213" s="319">
        <f t="shared" si="28"/>
        <v>45179.81</v>
      </c>
      <c r="AP213" s="319">
        <f t="shared" si="28"/>
        <v>45179.81</v>
      </c>
      <c r="AQ213" s="319">
        <f t="shared" si="28"/>
        <v>45179.81</v>
      </c>
      <c r="AR213" s="295">
        <f t="shared" si="34"/>
        <v>630523.73</v>
      </c>
      <c r="AS213" s="319">
        <f t="shared" si="31"/>
        <v>41376.79</v>
      </c>
      <c r="AT213" s="319">
        <f t="shared" si="31"/>
        <v>41376.79</v>
      </c>
      <c r="AU213" s="319">
        <f t="shared" si="31"/>
        <v>41376.79</v>
      </c>
      <c r="AV213" s="319">
        <f t="shared" si="31"/>
        <v>49729.21</v>
      </c>
      <c r="AW213" s="319">
        <f t="shared" si="31"/>
        <v>58081.63</v>
      </c>
      <c r="AX213" s="319">
        <f t="shared" si="31"/>
        <v>58081.63</v>
      </c>
      <c r="AY213" s="319">
        <f t="shared" si="31"/>
        <v>58081.63</v>
      </c>
      <c r="AZ213" s="319">
        <f t="shared" si="31"/>
        <v>58081.63</v>
      </c>
      <c r="BA213" s="319">
        <f t="shared" si="31"/>
        <v>58081.63</v>
      </c>
      <c r="BB213" s="319">
        <f t="shared" si="30"/>
        <v>58081.63</v>
      </c>
      <c r="BC213" s="319">
        <f t="shared" si="30"/>
        <v>58081.63</v>
      </c>
      <c r="BD213" s="319">
        <f t="shared" si="30"/>
        <v>58081.63</v>
      </c>
      <c r="BE213" s="295">
        <f t="shared" si="35"/>
        <v>638512.62</v>
      </c>
      <c r="BF213" s="319"/>
      <c r="BG213" s="319"/>
      <c r="BH213" s="319"/>
      <c r="BI213" s="319"/>
      <c r="BJ213" s="319"/>
      <c r="BK213" s="319"/>
      <c r="BL213" s="319"/>
      <c r="BM213" s="319"/>
      <c r="BN213" s="319"/>
      <c r="BO213" s="319"/>
      <c r="BP213" s="319"/>
      <c r="BQ213" s="319"/>
      <c r="BR213" s="319"/>
      <c r="BS213" s="319"/>
      <c r="BT213" s="319"/>
      <c r="BU213" s="319"/>
      <c r="BV213" s="319"/>
      <c r="BW213" s="319"/>
      <c r="BX213" s="319"/>
      <c r="BY213" s="319"/>
      <c r="BZ213" s="319"/>
      <c r="CA213" s="319"/>
      <c r="CB213" s="319"/>
      <c r="CC213" s="319"/>
      <c r="CD213" s="319"/>
      <c r="CE213" s="319"/>
    </row>
    <row r="214" spans="1:83" x14ac:dyDescent="0.3">
      <c r="A214" s="313" t="s">
        <v>612</v>
      </c>
      <c r="B214" s="304">
        <v>0.03</v>
      </c>
      <c r="C214" s="304">
        <v>3.7700000000000004E-2</v>
      </c>
      <c r="D214" s="347">
        <v>2.1299999999999999E-2</v>
      </c>
      <c r="E214" s="295">
        <v>3245891.87</v>
      </c>
      <c r="F214" s="295">
        <v>3245891.87</v>
      </c>
      <c r="G214" s="295">
        <v>3245891.87</v>
      </c>
      <c r="H214" s="295">
        <v>3245891.87</v>
      </c>
      <c r="I214" s="295">
        <v>3245891.87</v>
      </c>
      <c r="J214" s="295">
        <v>3245891.87</v>
      </c>
      <c r="K214" s="295">
        <v>3245891.87</v>
      </c>
      <c r="L214" s="295">
        <v>3245891.87</v>
      </c>
      <c r="M214" s="295">
        <v>3245891.87</v>
      </c>
      <c r="N214" s="295">
        <v>3245891.87</v>
      </c>
      <c r="O214" s="295">
        <v>3245891.87</v>
      </c>
      <c r="P214" s="295">
        <v>3245891.87</v>
      </c>
      <c r="Q214" s="295">
        <f t="shared" si="32"/>
        <v>38950702.440000005</v>
      </c>
      <c r="R214" s="295">
        <v>3245891.87</v>
      </c>
      <c r="S214" s="295">
        <v>3245891.87</v>
      </c>
      <c r="T214" s="295">
        <v>3245891.87</v>
      </c>
      <c r="U214" s="295">
        <v>3245891.87</v>
      </c>
      <c r="V214" s="295">
        <v>3245891.87</v>
      </c>
      <c r="W214" s="295">
        <v>3245891.87</v>
      </c>
      <c r="X214" s="295">
        <v>3245891.87</v>
      </c>
      <c r="Y214" s="295">
        <v>3245891.87</v>
      </c>
      <c r="Z214" s="295">
        <v>3245891.87</v>
      </c>
      <c r="AA214" s="295">
        <v>3245891.87</v>
      </c>
      <c r="AB214" s="295">
        <v>3245891.87</v>
      </c>
      <c r="AC214" s="295">
        <v>3245891.87</v>
      </c>
      <c r="AD214" s="295">
        <f t="shared" si="33"/>
        <v>38950702.440000005</v>
      </c>
      <c r="AE214" s="295"/>
      <c r="AF214" s="319">
        <v>8114.73</v>
      </c>
      <c r="AG214" s="319">
        <v>8114.73</v>
      </c>
      <c r="AH214" s="319">
        <v>8114.73</v>
      </c>
      <c r="AI214" s="319">
        <v>8114.73</v>
      </c>
      <c r="AJ214" s="319">
        <v>8114.73</v>
      </c>
      <c r="AK214" s="319">
        <v>8114.73</v>
      </c>
      <c r="AL214" s="319">
        <f t="shared" si="29"/>
        <v>8114.73</v>
      </c>
      <c r="AM214" s="319">
        <f t="shared" si="29"/>
        <v>8114.73</v>
      </c>
      <c r="AN214" s="319">
        <f t="shared" si="29"/>
        <v>8114.73</v>
      </c>
      <c r="AO214" s="319">
        <f t="shared" si="28"/>
        <v>8114.73</v>
      </c>
      <c r="AP214" s="319">
        <f t="shared" si="28"/>
        <v>8114.73</v>
      </c>
      <c r="AQ214" s="319">
        <f t="shared" si="28"/>
        <v>8114.73</v>
      </c>
      <c r="AR214" s="295">
        <f t="shared" si="34"/>
        <v>97376.759999999966</v>
      </c>
      <c r="AS214" s="319">
        <f t="shared" si="31"/>
        <v>5761.46</v>
      </c>
      <c r="AT214" s="319">
        <f t="shared" si="31"/>
        <v>5761.46</v>
      </c>
      <c r="AU214" s="319">
        <f t="shared" si="31"/>
        <v>5761.46</v>
      </c>
      <c r="AV214" s="319">
        <f t="shared" si="31"/>
        <v>5761.46</v>
      </c>
      <c r="AW214" s="319">
        <f t="shared" si="31"/>
        <v>5761.46</v>
      </c>
      <c r="AX214" s="319">
        <f t="shared" si="31"/>
        <v>5761.46</v>
      </c>
      <c r="AY214" s="319">
        <f t="shared" si="31"/>
        <v>5761.46</v>
      </c>
      <c r="AZ214" s="319">
        <f t="shared" si="31"/>
        <v>5761.46</v>
      </c>
      <c r="BA214" s="319">
        <f t="shared" si="31"/>
        <v>5761.46</v>
      </c>
      <c r="BB214" s="319">
        <f t="shared" si="30"/>
        <v>5761.46</v>
      </c>
      <c r="BC214" s="319">
        <f t="shared" si="30"/>
        <v>5761.46</v>
      </c>
      <c r="BD214" s="319">
        <f t="shared" si="30"/>
        <v>5761.46</v>
      </c>
      <c r="BE214" s="295">
        <f t="shared" si="35"/>
        <v>69137.52</v>
      </c>
      <c r="BF214" s="319"/>
      <c r="BG214" s="319"/>
      <c r="BH214" s="319"/>
      <c r="BI214" s="319"/>
      <c r="BJ214" s="319"/>
      <c r="BK214" s="319"/>
      <c r="BL214" s="319"/>
      <c r="BM214" s="319"/>
      <c r="BN214" s="319"/>
      <c r="BO214" s="319"/>
      <c r="BP214" s="319"/>
      <c r="BQ214" s="319"/>
      <c r="BR214" s="319"/>
      <c r="BS214" s="319"/>
      <c r="BT214" s="319"/>
      <c r="BU214" s="319"/>
      <c r="BV214" s="319"/>
      <c r="BW214" s="319"/>
      <c r="BX214" s="319"/>
      <c r="BY214" s="319"/>
      <c r="BZ214" s="319"/>
      <c r="CA214" s="319"/>
      <c r="CB214" s="319"/>
      <c r="CC214" s="319"/>
      <c r="CD214" s="319"/>
      <c r="CE214" s="319"/>
    </row>
    <row r="215" spans="1:83" x14ac:dyDescent="0.3">
      <c r="A215" s="313" t="s">
        <v>613</v>
      </c>
      <c r="B215" s="304">
        <v>4.3300000000000005E-2</v>
      </c>
      <c r="C215" s="304">
        <v>4.9200000000000001E-2</v>
      </c>
      <c r="D215" s="347">
        <v>1.8100000000000002E-2</v>
      </c>
      <c r="E215" s="295">
        <v>2454258.42</v>
      </c>
      <c r="F215" s="295">
        <v>2454258.42</v>
      </c>
      <c r="G215" s="295">
        <v>2454258.42</v>
      </c>
      <c r="H215" s="295">
        <v>2454258.42</v>
      </c>
      <c r="I215" s="295">
        <v>2454258.42</v>
      </c>
      <c r="J215" s="295">
        <v>2454258.42</v>
      </c>
      <c r="K215" s="295">
        <v>2454258.42</v>
      </c>
      <c r="L215" s="295">
        <v>2454258.42</v>
      </c>
      <c r="M215" s="295">
        <v>2454258.42</v>
      </c>
      <c r="N215" s="295">
        <v>2454258.42</v>
      </c>
      <c r="O215" s="295">
        <v>2454258.42</v>
      </c>
      <c r="P215" s="295">
        <v>2454258.42</v>
      </c>
      <c r="Q215" s="295">
        <f t="shared" si="32"/>
        <v>29451101.040000007</v>
      </c>
      <c r="R215" s="295">
        <v>2454258.42</v>
      </c>
      <c r="S215" s="295">
        <v>2454258.42</v>
      </c>
      <c r="T215" s="295">
        <v>2454258.42</v>
      </c>
      <c r="U215" s="295">
        <v>2454258.42</v>
      </c>
      <c r="V215" s="295">
        <v>2454258.42</v>
      </c>
      <c r="W215" s="295">
        <v>2454258.42</v>
      </c>
      <c r="X215" s="295">
        <v>2454258.42</v>
      </c>
      <c r="Y215" s="295">
        <v>2454258.42</v>
      </c>
      <c r="Z215" s="295">
        <v>2454258.42</v>
      </c>
      <c r="AA215" s="295">
        <v>2454258.42</v>
      </c>
      <c r="AB215" s="295">
        <v>2454258.42</v>
      </c>
      <c r="AC215" s="295">
        <v>2454258.42</v>
      </c>
      <c r="AD215" s="295">
        <f t="shared" si="33"/>
        <v>29451101.040000007</v>
      </c>
      <c r="AE215" s="295"/>
      <c r="AF215" s="319">
        <v>8855.7900000000009</v>
      </c>
      <c r="AG215" s="319">
        <v>8855.7900000000009</v>
      </c>
      <c r="AH215" s="319">
        <v>8855.7900000000009</v>
      </c>
      <c r="AI215" s="319">
        <v>8855.7900000000009</v>
      </c>
      <c r="AJ215" s="319">
        <v>8855.7900000000009</v>
      </c>
      <c r="AK215" s="319">
        <v>8855.7900000000009</v>
      </c>
      <c r="AL215" s="319">
        <f t="shared" si="29"/>
        <v>8855.7800000000007</v>
      </c>
      <c r="AM215" s="319">
        <f t="shared" si="29"/>
        <v>8855.7800000000007</v>
      </c>
      <c r="AN215" s="319">
        <f t="shared" si="29"/>
        <v>8855.7800000000007</v>
      </c>
      <c r="AO215" s="319">
        <f t="shared" si="28"/>
        <v>8855.7800000000007</v>
      </c>
      <c r="AP215" s="319">
        <f t="shared" si="28"/>
        <v>8855.7800000000007</v>
      </c>
      <c r="AQ215" s="319">
        <f t="shared" si="28"/>
        <v>8855.7800000000007</v>
      </c>
      <c r="AR215" s="295">
        <f t="shared" si="34"/>
        <v>106269.42</v>
      </c>
      <c r="AS215" s="319">
        <f t="shared" si="31"/>
        <v>3701.84</v>
      </c>
      <c r="AT215" s="319">
        <f t="shared" si="31"/>
        <v>3701.84</v>
      </c>
      <c r="AU215" s="319">
        <f t="shared" si="31"/>
        <v>3701.84</v>
      </c>
      <c r="AV215" s="319">
        <f t="shared" si="31"/>
        <v>3701.84</v>
      </c>
      <c r="AW215" s="319">
        <f t="shared" si="31"/>
        <v>3701.84</v>
      </c>
      <c r="AX215" s="319">
        <f t="shared" si="31"/>
        <v>3701.84</v>
      </c>
      <c r="AY215" s="319">
        <f t="shared" si="31"/>
        <v>3701.84</v>
      </c>
      <c r="AZ215" s="319">
        <f t="shared" si="31"/>
        <v>3701.84</v>
      </c>
      <c r="BA215" s="319">
        <f t="shared" si="31"/>
        <v>3701.84</v>
      </c>
      <c r="BB215" s="319">
        <f t="shared" si="30"/>
        <v>3701.84</v>
      </c>
      <c r="BC215" s="319">
        <f t="shared" si="30"/>
        <v>3701.84</v>
      </c>
      <c r="BD215" s="319">
        <f t="shared" si="30"/>
        <v>3701.84</v>
      </c>
      <c r="BE215" s="295">
        <f t="shared" si="35"/>
        <v>44422.079999999987</v>
      </c>
      <c r="BF215" s="319"/>
      <c r="BG215" s="319"/>
      <c r="BH215" s="319"/>
      <c r="BI215" s="319"/>
      <c r="BJ215" s="319"/>
      <c r="BK215" s="319"/>
      <c r="BL215" s="319"/>
      <c r="BM215" s="319"/>
      <c r="BN215" s="319"/>
      <c r="BO215" s="319"/>
      <c r="BP215" s="319"/>
      <c r="BQ215" s="319"/>
      <c r="BR215" s="319"/>
      <c r="BS215" s="319"/>
      <c r="BT215" s="319"/>
      <c r="BU215" s="319"/>
      <c r="BV215" s="319"/>
      <c r="BW215" s="319"/>
      <c r="BX215" s="319"/>
      <c r="BY215" s="319"/>
      <c r="BZ215" s="319"/>
      <c r="CA215" s="319"/>
      <c r="CB215" s="319"/>
      <c r="CC215" s="319"/>
      <c r="CD215" s="319"/>
      <c r="CE215" s="319"/>
    </row>
    <row r="216" spans="1:83" x14ac:dyDescent="0.3">
      <c r="A216" s="313" t="s">
        <v>614</v>
      </c>
      <c r="B216" s="304">
        <v>3.9E-2</v>
      </c>
      <c r="C216" s="304">
        <v>4.2300000000000004E-2</v>
      </c>
      <c r="D216" s="347">
        <v>1.95E-2</v>
      </c>
      <c r="E216" s="295">
        <v>2310232.75</v>
      </c>
      <c r="F216" s="295">
        <v>2310232.75</v>
      </c>
      <c r="G216" s="295">
        <v>2310232.75</v>
      </c>
      <c r="H216" s="295">
        <v>2310232.75</v>
      </c>
      <c r="I216" s="295">
        <v>2310232.75</v>
      </c>
      <c r="J216" s="295">
        <v>2310232.75</v>
      </c>
      <c r="K216" s="295">
        <v>2310232.75</v>
      </c>
      <c r="L216" s="295">
        <v>2310232.75</v>
      </c>
      <c r="M216" s="295">
        <v>2310232.75</v>
      </c>
      <c r="N216" s="295">
        <v>2310232.75</v>
      </c>
      <c r="O216" s="295">
        <v>2310232.75</v>
      </c>
      <c r="P216" s="295">
        <v>2310232.75</v>
      </c>
      <c r="Q216" s="295">
        <f t="shared" si="32"/>
        <v>27722793</v>
      </c>
      <c r="R216" s="295">
        <v>2310232.75</v>
      </c>
      <c r="S216" s="295">
        <v>2310232.75</v>
      </c>
      <c r="T216" s="295">
        <v>2310232.75</v>
      </c>
      <c r="U216" s="295">
        <v>2310232.75</v>
      </c>
      <c r="V216" s="295">
        <v>2310232.75</v>
      </c>
      <c r="W216" s="295">
        <v>2310232.75</v>
      </c>
      <c r="X216" s="295">
        <v>2310232.75</v>
      </c>
      <c r="Y216" s="295">
        <v>2310232.75</v>
      </c>
      <c r="Z216" s="295">
        <v>2310232.75</v>
      </c>
      <c r="AA216" s="295">
        <v>2310232.75</v>
      </c>
      <c r="AB216" s="295">
        <v>2310232.75</v>
      </c>
      <c r="AC216" s="295">
        <v>2310232.75</v>
      </c>
      <c r="AD216" s="295">
        <f t="shared" si="33"/>
        <v>27722793</v>
      </c>
      <c r="AE216" s="295"/>
      <c r="AF216" s="319">
        <v>7508.26</v>
      </c>
      <c r="AG216" s="319">
        <v>7508.26</v>
      </c>
      <c r="AH216" s="319">
        <v>7508.26</v>
      </c>
      <c r="AI216" s="319">
        <v>7508.26</v>
      </c>
      <c r="AJ216" s="319">
        <v>7508.26</v>
      </c>
      <c r="AK216" s="319">
        <v>7508.26</v>
      </c>
      <c r="AL216" s="319">
        <f t="shared" si="29"/>
        <v>7508.26</v>
      </c>
      <c r="AM216" s="319">
        <f t="shared" si="29"/>
        <v>7508.26</v>
      </c>
      <c r="AN216" s="319">
        <f t="shared" si="29"/>
        <v>7508.26</v>
      </c>
      <c r="AO216" s="319">
        <f t="shared" si="28"/>
        <v>7508.26</v>
      </c>
      <c r="AP216" s="319">
        <f t="shared" si="28"/>
        <v>7508.26</v>
      </c>
      <c r="AQ216" s="319">
        <f t="shared" si="28"/>
        <v>7508.26</v>
      </c>
      <c r="AR216" s="295">
        <f t="shared" si="34"/>
        <v>90099.12</v>
      </c>
      <c r="AS216" s="319">
        <f t="shared" si="31"/>
        <v>3754.13</v>
      </c>
      <c r="AT216" s="319">
        <f t="shared" si="31"/>
        <v>3754.13</v>
      </c>
      <c r="AU216" s="319">
        <f t="shared" si="31"/>
        <v>3754.13</v>
      </c>
      <c r="AV216" s="319">
        <f t="shared" si="31"/>
        <v>3754.13</v>
      </c>
      <c r="AW216" s="319">
        <f t="shared" si="31"/>
        <v>3754.13</v>
      </c>
      <c r="AX216" s="319">
        <f t="shared" si="31"/>
        <v>3754.13</v>
      </c>
      <c r="AY216" s="319">
        <f t="shared" si="31"/>
        <v>3754.13</v>
      </c>
      <c r="AZ216" s="319">
        <f t="shared" si="31"/>
        <v>3754.13</v>
      </c>
      <c r="BA216" s="319">
        <f t="shared" si="31"/>
        <v>3754.13</v>
      </c>
      <c r="BB216" s="319">
        <f t="shared" si="30"/>
        <v>3754.13</v>
      </c>
      <c r="BC216" s="319">
        <f t="shared" si="30"/>
        <v>3754.13</v>
      </c>
      <c r="BD216" s="319">
        <f t="shared" si="30"/>
        <v>3754.13</v>
      </c>
      <c r="BE216" s="295">
        <f t="shared" si="35"/>
        <v>45049.56</v>
      </c>
      <c r="BF216" s="319"/>
      <c r="BG216" s="319"/>
      <c r="BH216" s="319"/>
      <c r="BI216" s="319"/>
      <c r="BJ216" s="319"/>
      <c r="BK216" s="319"/>
      <c r="BL216" s="319"/>
      <c r="BM216" s="319"/>
      <c r="BN216" s="319"/>
      <c r="BO216" s="319"/>
      <c r="BP216" s="319"/>
      <c r="BQ216" s="319"/>
      <c r="BR216" s="319"/>
      <c r="BS216" s="319"/>
      <c r="BT216" s="319"/>
      <c r="BU216" s="319"/>
      <c r="BV216" s="319"/>
      <c r="BW216" s="319"/>
      <c r="BX216" s="319"/>
      <c r="BY216" s="319"/>
      <c r="BZ216" s="319"/>
      <c r="CA216" s="319"/>
      <c r="CB216" s="319"/>
      <c r="CC216" s="319"/>
      <c r="CD216" s="319"/>
      <c r="CE216" s="319"/>
    </row>
    <row r="217" spans="1:83" x14ac:dyDescent="0.3">
      <c r="A217" s="313" t="s">
        <v>615</v>
      </c>
      <c r="B217" s="304">
        <v>3.9900000000000005E-2</v>
      </c>
      <c r="C217" s="304">
        <v>4.4400000000000002E-2</v>
      </c>
      <c r="D217" s="347">
        <v>1.89E-2</v>
      </c>
      <c r="E217" s="295">
        <v>2026642.95</v>
      </c>
      <c r="F217" s="295">
        <v>2026642.95</v>
      </c>
      <c r="G217" s="295">
        <v>2026642.95</v>
      </c>
      <c r="H217" s="295">
        <v>2026642.95</v>
      </c>
      <c r="I217" s="295">
        <v>2026642.95</v>
      </c>
      <c r="J217" s="295">
        <v>2026642.95</v>
      </c>
      <c r="K217" s="295">
        <v>2026642.95</v>
      </c>
      <c r="L217" s="295">
        <v>2026642.95</v>
      </c>
      <c r="M217" s="295">
        <v>2026642.95</v>
      </c>
      <c r="N217" s="295">
        <v>2026642.95</v>
      </c>
      <c r="O217" s="295">
        <v>2026642.95</v>
      </c>
      <c r="P217" s="295">
        <v>2026642.95</v>
      </c>
      <c r="Q217" s="295">
        <f t="shared" si="32"/>
        <v>24319715.399999995</v>
      </c>
      <c r="R217" s="295">
        <v>2026642.95</v>
      </c>
      <c r="S217" s="295">
        <v>2026642.95</v>
      </c>
      <c r="T217" s="295">
        <v>2026642.95</v>
      </c>
      <c r="U217" s="295">
        <v>2026642.95</v>
      </c>
      <c r="V217" s="295">
        <v>2026642.95</v>
      </c>
      <c r="W217" s="295">
        <v>2026642.95</v>
      </c>
      <c r="X217" s="295">
        <v>2026642.95</v>
      </c>
      <c r="Y217" s="295">
        <v>2026642.95</v>
      </c>
      <c r="Z217" s="295">
        <v>2026642.95</v>
      </c>
      <c r="AA217" s="295">
        <v>2026642.95</v>
      </c>
      <c r="AB217" s="295">
        <v>2026642.95</v>
      </c>
      <c r="AC217" s="295">
        <v>2026642.95</v>
      </c>
      <c r="AD217" s="295">
        <f t="shared" si="33"/>
        <v>24319715.399999995</v>
      </c>
      <c r="AE217" s="295"/>
      <c r="AF217" s="319">
        <v>6738.5899999999992</v>
      </c>
      <c r="AG217" s="319">
        <v>6738.5899999999992</v>
      </c>
      <c r="AH217" s="319">
        <v>6738.5899999999992</v>
      </c>
      <c r="AI217" s="319">
        <v>6738.5899999999992</v>
      </c>
      <c r="AJ217" s="319">
        <v>6738.5899999999992</v>
      </c>
      <c r="AK217" s="319">
        <v>6738.5899999999992</v>
      </c>
      <c r="AL217" s="319">
        <f t="shared" si="29"/>
        <v>6738.59</v>
      </c>
      <c r="AM217" s="319">
        <f t="shared" si="29"/>
        <v>6738.59</v>
      </c>
      <c r="AN217" s="319">
        <f t="shared" si="29"/>
        <v>6738.59</v>
      </c>
      <c r="AO217" s="319">
        <f t="shared" si="28"/>
        <v>6738.59</v>
      </c>
      <c r="AP217" s="319">
        <f t="shared" si="28"/>
        <v>6738.59</v>
      </c>
      <c r="AQ217" s="319">
        <f t="shared" si="28"/>
        <v>6738.59</v>
      </c>
      <c r="AR217" s="295">
        <f t="shared" si="34"/>
        <v>80863.079999999973</v>
      </c>
      <c r="AS217" s="319">
        <f t="shared" si="31"/>
        <v>3191.96</v>
      </c>
      <c r="AT217" s="319">
        <f t="shared" si="31"/>
        <v>3191.96</v>
      </c>
      <c r="AU217" s="319">
        <f t="shared" si="31"/>
        <v>3191.96</v>
      </c>
      <c r="AV217" s="319">
        <f t="shared" si="31"/>
        <v>3191.96</v>
      </c>
      <c r="AW217" s="319">
        <f t="shared" si="31"/>
        <v>3191.96</v>
      </c>
      <c r="AX217" s="319">
        <f t="shared" si="31"/>
        <v>3191.96</v>
      </c>
      <c r="AY217" s="319">
        <f t="shared" si="31"/>
        <v>3191.96</v>
      </c>
      <c r="AZ217" s="319">
        <f t="shared" si="31"/>
        <v>3191.96</v>
      </c>
      <c r="BA217" s="319">
        <f t="shared" si="31"/>
        <v>3191.96</v>
      </c>
      <c r="BB217" s="319">
        <f t="shared" si="30"/>
        <v>3191.96</v>
      </c>
      <c r="BC217" s="319">
        <f t="shared" si="30"/>
        <v>3191.96</v>
      </c>
      <c r="BD217" s="319">
        <f t="shared" si="30"/>
        <v>3191.96</v>
      </c>
      <c r="BE217" s="295">
        <f t="shared" si="35"/>
        <v>38303.519999999997</v>
      </c>
      <c r="BF217" s="319"/>
      <c r="BG217" s="319"/>
      <c r="BH217" s="319"/>
      <c r="BI217" s="319"/>
      <c r="BJ217" s="319"/>
      <c r="BK217" s="319"/>
      <c r="BL217" s="319"/>
      <c r="BM217" s="319"/>
      <c r="BN217" s="319"/>
      <c r="BO217" s="319"/>
      <c r="BP217" s="319"/>
      <c r="BQ217" s="319"/>
      <c r="BR217" s="319"/>
      <c r="BS217" s="319"/>
      <c r="BT217" s="319"/>
      <c r="BU217" s="319"/>
      <c r="BV217" s="319"/>
      <c r="BW217" s="319"/>
      <c r="BX217" s="319"/>
      <c r="BY217" s="319"/>
      <c r="BZ217" s="319"/>
      <c r="CA217" s="319"/>
      <c r="CB217" s="319"/>
      <c r="CC217" s="319"/>
      <c r="CD217" s="319"/>
      <c r="CE217" s="319"/>
    </row>
    <row r="218" spans="1:83" x14ac:dyDescent="0.3">
      <c r="A218" s="313" t="s">
        <v>616</v>
      </c>
      <c r="B218" s="304">
        <v>0.04</v>
      </c>
      <c r="C218" s="304">
        <v>4.4499999999999998E-2</v>
      </c>
      <c r="D218" s="347">
        <v>1.9E-2</v>
      </c>
      <c r="E218" s="295">
        <v>1987208.52</v>
      </c>
      <c r="F218" s="295">
        <v>1987208.52</v>
      </c>
      <c r="G218" s="295">
        <v>1987208.52</v>
      </c>
      <c r="H218" s="295">
        <v>1987208.52</v>
      </c>
      <c r="I218" s="295">
        <v>1987208.52</v>
      </c>
      <c r="J218" s="295">
        <v>1987208.52</v>
      </c>
      <c r="K218" s="295">
        <v>1987208.52</v>
      </c>
      <c r="L218" s="295">
        <v>1987208.52</v>
      </c>
      <c r="M218" s="295">
        <v>1987208.52</v>
      </c>
      <c r="N218" s="295">
        <v>1987208.52</v>
      </c>
      <c r="O218" s="295">
        <v>1987208.52</v>
      </c>
      <c r="P218" s="295">
        <v>1987208.52</v>
      </c>
      <c r="Q218" s="295">
        <f t="shared" si="32"/>
        <v>23846502.239999998</v>
      </c>
      <c r="R218" s="295">
        <v>1987208.52</v>
      </c>
      <c r="S218" s="295">
        <v>1987208.52</v>
      </c>
      <c r="T218" s="295">
        <v>1987208.52</v>
      </c>
      <c r="U218" s="295">
        <v>1987208.52</v>
      </c>
      <c r="V218" s="295">
        <v>1987208.52</v>
      </c>
      <c r="W218" s="295">
        <v>1987208.52</v>
      </c>
      <c r="X218" s="295">
        <v>1987208.52</v>
      </c>
      <c r="Y218" s="295">
        <v>1987208.52</v>
      </c>
      <c r="Z218" s="295">
        <v>1987208.52</v>
      </c>
      <c r="AA218" s="295">
        <v>1987208.52</v>
      </c>
      <c r="AB218" s="295">
        <v>1987208.52</v>
      </c>
      <c r="AC218" s="295">
        <v>1987208.52</v>
      </c>
      <c r="AD218" s="295">
        <f t="shared" si="33"/>
        <v>23846502.239999998</v>
      </c>
      <c r="AE218" s="295"/>
      <c r="AF218" s="319">
        <v>6624.03</v>
      </c>
      <c r="AG218" s="319">
        <v>6624.03</v>
      </c>
      <c r="AH218" s="319">
        <v>6624.03</v>
      </c>
      <c r="AI218" s="319">
        <v>6624.03</v>
      </c>
      <c r="AJ218" s="319">
        <v>6624.03</v>
      </c>
      <c r="AK218" s="319">
        <v>6624.03</v>
      </c>
      <c r="AL218" s="319">
        <f t="shared" si="29"/>
        <v>6624.03</v>
      </c>
      <c r="AM218" s="319">
        <f t="shared" si="29"/>
        <v>6624.03</v>
      </c>
      <c r="AN218" s="319">
        <f t="shared" si="29"/>
        <v>6624.03</v>
      </c>
      <c r="AO218" s="319">
        <f t="shared" si="29"/>
        <v>6624.03</v>
      </c>
      <c r="AP218" s="319">
        <f t="shared" si="29"/>
        <v>6624.03</v>
      </c>
      <c r="AQ218" s="319">
        <f t="shared" si="29"/>
        <v>6624.03</v>
      </c>
      <c r="AR218" s="295">
        <f t="shared" si="34"/>
        <v>79488.36</v>
      </c>
      <c r="AS218" s="319">
        <f t="shared" si="31"/>
        <v>3146.41</v>
      </c>
      <c r="AT218" s="319">
        <f t="shared" si="31"/>
        <v>3146.41</v>
      </c>
      <c r="AU218" s="319">
        <f t="shared" si="31"/>
        <v>3146.41</v>
      </c>
      <c r="AV218" s="319">
        <f t="shared" ref="AV218:BD257" si="36">ROUND(U218*$D218/12,2)</f>
        <v>3146.41</v>
      </c>
      <c r="AW218" s="319">
        <f t="shared" si="36"/>
        <v>3146.41</v>
      </c>
      <c r="AX218" s="319">
        <f t="shared" si="36"/>
        <v>3146.41</v>
      </c>
      <c r="AY218" s="319">
        <f t="shared" si="36"/>
        <v>3146.41</v>
      </c>
      <c r="AZ218" s="319">
        <f t="shared" si="36"/>
        <v>3146.41</v>
      </c>
      <c r="BA218" s="319">
        <f t="shared" si="36"/>
        <v>3146.41</v>
      </c>
      <c r="BB218" s="319">
        <f t="shared" si="30"/>
        <v>3146.41</v>
      </c>
      <c r="BC218" s="319">
        <f t="shared" si="30"/>
        <v>3146.41</v>
      </c>
      <c r="BD218" s="319">
        <f t="shared" si="30"/>
        <v>3146.41</v>
      </c>
      <c r="BE218" s="295">
        <f t="shared" si="35"/>
        <v>37756.92</v>
      </c>
      <c r="BF218" s="319"/>
      <c r="BG218" s="319"/>
      <c r="BH218" s="319"/>
      <c r="BI218" s="319"/>
      <c r="BJ218" s="319"/>
      <c r="BK218" s="319"/>
      <c r="BL218" s="319"/>
      <c r="BM218" s="319"/>
      <c r="BN218" s="319"/>
      <c r="BO218" s="319"/>
      <c r="BP218" s="319"/>
      <c r="BQ218" s="319"/>
      <c r="BR218" s="319"/>
      <c r="BS218" s="319"/>
      <c r="BT218" s="319"/>
      <c r="BU218" s="319"/>
      <c r="BV218" s="319"/>
      <c r="BW218" s="319"/>
      <c r="BX218" s="319"/>
      <c r="BY218" s="319"/>
      <c r="BZ218" s="319"/>
      <c r="CA218" s="319"/>
      <c r="CB218" s="319"/>
      <c r="CC218" s="319"/>
      <c r="CD218" s="319"/>
      <c r="CE218" s="319"/>
    </row>
    <row r="219" spans="1:83" x14ac:dyDescent="0.3">
      <c r="A219" s="313" t="s">
        <v>617</v>
      </c>
      <c r="B219" s="304">
        <v>4.0300000000000002E-2</v>
      </c>
      <c r="C219" s="304">
        <v>5.8400000000000001E-2</v>
      </c>
      <c r="D219" s="347">
        <v>2.0299999999999999E-2</v>
      </c>
      <c r="E219" s="295">
        <v>3326335.69</v>
      </c>
      <c r="F219" s="295">
        <v>3326335.69</v>
      </c>
      <c r="G219" s="295">
        <v>3326335.69</v>
      </c>
      <c r="H219" s="295">
        <v>3326335.69</v>
      </c>
      <c r="I219" s="295">
        <v>3326335.69</v>
      </c>
      <c r="J219" s="295">
        <v>3326335.69</v>
      </c>
      <c r="K219" s="295">
        <v>3326335.69</v>
      </c>
      <c r="L219" s="295">
        <v>3326335.69</v>
      </c>
      <c r="M219" s="295">
        <v>3326335.69</v>
      </c>
      <c r="N219" s="295">
        <v>3326335.69</v>
      </c>
      <c r="O219" s="295">
        <v>3326335.69</v>
      </c>
      <c r="P219" s="295">
        <v>3326335.69</v>
      </c>
      <c r="Q219" s="295">
        <f t="shared" si="32"/>
        <v>39916028.280000001</v>
      </c>
      <c r="R219" s="295">
        <v>3326335.69</v>
      </c>
      <c r="S219" s="295">
        <v>3326335.69</v>
      </c>
      <c r="T219" s="295">
        <v>3326335.69</v>
      </c>
      <c r="U219" s="295">
        <v>3326335.69</v>
      </c>
      <c r="V219" s="295">
        <v>3326335.69</v>
      </c>
      <c r="W219" s="295">
        <v>3326335.69</v>
      </c>
      <c r="X219" s="295">
        <v>3326335.69</v>
      </c>
      <c r="Y219" s="295">
        <v>3326335.69</v>
      </c>
      <c r="Z219" s="295">
        <v>3326335.69</v>
      </c>
      <c r="AA219" s="295">
        <v>3326335.69</v>
      </c>
      <c r="AB219" s="295">
        <v>3326335.69</v>
      </c>
      <c r="AC219" s="295">
        <v>3326335.69</v>
      </c>
      <c r="AD219" s="295">
        <f t="shared" si="33"/>
        <v>39916028.280000001</v>
      </c>
      <c r="AE219" s="295"/>
      <c r="AF219" s="319">
        <v>11170.95</v>
      </c>
      <c r="AG219" s="319">
        <v>11170.95</v>
      </c>
      <c r="AH219" s="319">
        <v>11170.95</v>
      </c>
      <c r="AI219" s="319">
        <v>11170.95</v>
      </c>
      <c r="AJ219" s="319">
        <v>11170.95</v>
      </c>
      <c r="AK219" s="319">
        <v>11170.95</v>
      </c>
      <c r="AL219" s="319">
        <f t="shared" ref="AL219:AQ261" si="37">ROUND(K219*$B219/12,2)</f>
        <v>11170.94</v>
      </c>
      <c r="AM219" s="319">
        <f t="shared" si="37"/>
        <v>11170.94</v>
      </c>
      <c r="AN219" s="319">
        <f t="shared" si="37"/>
        <v>11170.94</v>
      </c>
      <c r="AO219" s="319">
        <f t="shared" si="37"/>
        <v>11170.94</v>
      </c>
      <c r="AP219" s="319">
        <f t="shared" si="37"/>
        <v>11170.94</v>
      </c>
      <c r="AQ219" s="319">
        <f t="shared" si="37"/>
        <v>11170.94</v>
      </c>
      <c r="AR219" s="295">
        <f t="shared" si="34"/>
        <v>134051.34</v>
      </c>
      <c r="AS219" s="319">
        <f t="shared" ref="AS219:BA273" si="38">ROUND(R219*$D219/12,2)</f>
        <v>5627.05</v>
      </c>
      <c r="AT219" s="319">
        <f t="shared" si="38"/>
        <v>5627.05</v>
      </c>
      <c r="AU219" s="319">
        <f t="shared" si="38"/>
        <v>5627.05</v>
      </c>
      <c r="AV219" s="319">
        <f t="shared" si="36"/>
        <v>5627.05</v>
      </c>
      <c r="AW219" s="319">
        <f t="shared" si="36"/>
        <v>5627.05</v>
      </c>
      <c r="AX219" s="319">
        <f t="shared" si="36"/>
        <v>5627.05</v>
      </c>
      <c r="AY219" s="319">
        <f t="shared" si="36"/>
        <v>5627.05</v>
      </c>
      <c r="AZ219" s="319">
        <f t="shared" si="36"/>
        <v>5627.05</v>
      </c>
      <c r="BA219" s="319">
        <f t="shared" si="36"/>
        <v>5627.05</v>
      </c>
      <c r="BB219" s="319">
        <f t="shared" si="30"/>
        <v>5627.05</v>
      </c>
      <c r="BC219" s="319">
        <f t="shared" si="30"/>
        <v>5627.05</v>
      </c>
      <c r="BD219" s="319">
        <f t="shared" si="30"/>
        <v>5627.05</v>
      </c>
      <c r="BE219" s="295">
        <f t="shared" si="35"/>
        <v>67524.60000000002</v>
      </c>
      <c r="BF219" s="319"/>
      <c r="BG219" s="319"/>
      <c r="BH219" s="319"/>
      <c r="BI219" s="319"/>
      <c r="BJ219" s="319"/>
      <c r="BK219" s="319"/>
      <c r="BL219" s="319"/>
      <c r="BM219" s="319"/>
      <c r="BN219" s="319"/>
      <c r="BO219" s="319"/>
      <c r="BP219" s="319"/>
      <c r="BQ219" s="319"/>
      <c r="BR219" s="319"/>
      <c r="BS219" s="319"/>
      <c r="BT219" s="319"/>
      <c r="BU219" s="319"/>
      <c r="BV219" s="319"/>
      <c r="BW219" s="319"/>
      <c r="BX219" s="319"/>
      <c r="BY219" s="319"/>
      <c r="BZ219" s="319"/>
      <c r="CA219" s="319"/>
      <c r="CB219" s="319"/>
      <c r="CC219" s="319"/>
      <c r="CD219" s="319"/>
      <c r="CE219" s="319"/>
    </row>
    <row r="220" spans="1:83" x14ac:dyDescent="0.3">
      <c r="A220" s="313" t="s">
        <v>618</v>
      </c>
      <c r="B220" s="304">
        <v>3.0200000000000001E-2</v>
      </c>
      <c r="C220" s="304">
        <v>3.6400000000000002E-2</v>
      </c>
      <c r="D220" s="347">
        <v>2.1499999999999998E-2</v>
      </c>
      <c r="E220" s="295">
        <v>4707156.4800000004</v>
      </c>
      <c r="F220" s="295">
        <v>4707156.4800000004</v>
      </c>
      <c r="G220" s="295">
        <v>4707156.4800000004</v>
      </c>
      <c r="H220" s="295">
        <v>4707156.4800000004</v>
      </c>
      <c r="I220" s="295">
        <v>4707156.4800000004</v>
      </c>
      <c r="J220" s="295">
        <v>4707156.4800000004</v>
      </c>
      <c r="K220" s="295">
        <v>4707156.4800000004</v>
      </c>
      <c r="L220" s="295">
        <v>4707156.4800000004</v>
      </c>
      <c r="M220" s="295">
        <v>4707156.4800000004</v>
      </c>
      <c r="N220" s="295">
        <v>4707156.4800000004</v>
      </c>
      <c r="O220" s="295">
        <v>4707156.4800000004</v>
      </c>
      <c r="P220" s="295">
        <v>4707156.4800000004</v>
      </c>
      <c r="Q220" s="295">
        <f t="shared" si="32"/>
        <v>56485877.76000002</v>
      </c>
      <c r="R220" s="295">
        <v>4707156.4800000004</v>
      </c>
      <c r="S220" s="295">
        <v>4707156.4800000004</v>
      </c>
      <c r="T220" s="295">
        <v>4707156.4800000004</v>
      </c>
      <c r="U220" s="295">
        <v>4707156.4800000004</v>
      </c>
      <c r="V220" s="295">
        <v>4707156.4800000004</v>
      </c>
      <c r="W220" s="295">
        <v>4707156.4800000004</v>
      </c>
      <c r="X220" s="295">
        <v>4707156.4800000004</v>
      </c>
      <c r="Y220" s="295">
        <v>4707156.4800000004</v>
      </c>
      <c r="Z220" s="295">
        <v>4707156.4800000004</v>
      </c>
      <c r="AA220" s="295">
        <v>4707156.4800000004</v>
      </c>
      <c r="AB220" s="295">
        <v>4707156.4800000004</v>
      </c>
      <c r="AC220" s="295">
        <v>4707156.4800000004</v>
      </c>
      <c r="AD220" s="295">
        <f t="shared" si="33"/>
        <v>56485877.76000002</v>
      </c>
      <c r="AE220" s="295"/>
      <c r="AF220" s="319">
        <v>11846.35</v>
      </c>
      <c r="AG220" s="319">
        <v>11846.35</v>
      </c>
      <c r="AH220" s="319">
        <v>11846.35</v>
      </c>
      <c r="AI220" s="319">
        <v>11846.35</v>
      </c>
      <c r="AJ220" s="319">
        <v>11846.35</v>
      </c>
      <c r="AK220" s="319">
        <v>11846.35</v>
      </c>
      <c r="AL220" s="319">
        <f t="shared" si="37"/>
        <v>11846.34</v>
      </c>
      <c r="AM220" s="319">
        <f t="shared" si="37"/>
        <v>11846.34</v>
      </c>
      <c r="AN220" s="319">
        <f t="shared" si="37"/>
        <v>11846.34</v>
      </c>
      <c r="AO220" s="319">
        <f t="shared" si="37"/>
        <v>11846.34</v>
      </c>
      <c r="AP220" s="319">
        <f t="shared" si="37"/>
        <v>11846.34</v>
      </c>
      <c r="AQ220" s="319">
        <f t="shared" si="37"/>
        <v>11846.34</v>
      </c>
      <c r="AR220" s="295">
        <f t="shared" si="34"/>
        <v>142156.13999999998</v>
      </c>
      <c r="AS220" s="319">
        <f t="shared" si="38"/>
        <v>8433.66</v>
      </c>
      <c r="AT220" s="319">
        <f t="shared" si="38"/>
        <v>8433.66</v>
      </c>
      <c r="AU220" s="319">
        <f t="shared" si="38"/>
        <v>8433.66</v>
      </c>
      <c r="AV220" s="319">
        <f t="shared" si="36"/>
        <v>8433.66</v>
      </c>
      <c r="AW220" s="319">
        <f t="shared" si="36"/>
        <v>8433.66</v>
      </c>
      <c r="AX220" s="319">
        <f t="shared" si="36"/>
        <v>8433.66</v>
      </c>
      <c r="AY220" s="319">
        <f t="shared" si="36"/>
        <v>8433.66</v>
      </c>
      <c r="AZ220" s="319">
        <f t="shared" si="36"/>
        <v>8433.66</v>
      </c>
      <c r="BA220" s="319">
        <f t="shared" si="36"/>
        <v>8433.66</v>
      </c>
      <c r="BB220" s="319">
        <f t="shared" si="30"/>
        <v>8433.66</v>
      </c>
      <c r="BC220" s="319">
        <f t="shared" si="30"/>
        <v>8433.66</v>
      </c>
      <c r="BD220" s="319">
        <f t="shared" si="30"/>
        <v>8433.66</v>
      </c>
      <c r="BE220" s="295">
        <f t="shared" si="35"/>
        <v>101203.92000000003</v>
      </c>
      <c r="BF220" s="319"/>
      <c r="BG220" s="319"/>
      <c r="BH220" s="319"/>
      <c r="BI220" s="319"/>
      <c r="BJ220" s="319"/>
      <c r="BK220" s="319"/>
      <c r="BL220" s="319"/>
      <c r="BM220" s="319"/>
      <c r="BN220" s="319"/>
      <c r="BO220" s="319"/>
      <c r="BP220" s="319"/>
      <c r="BQ220" s="319"/>
      <c r="BR220" s="319"/>
      <c r="BS220" s="319"/>
      <c r="BT220" s="319"/>
      <c r="BU220" s="319"/>
      <c r="BV220" s="319"/>
      <c r="BW220" s="319"/>
      <c r="BX220" s="319"/>
      <c r="BY220" s="319"/>
      <c r="BZ220" s="319"/>
      <c r="CA220" s="319"/>
      <c r="CB220" s="319"/>
      <c r="CC220" s="319"/>
      <c r="CD220" s="319"/>
      <c r="CE220" s="319"/>
    </row>
    <row r="221" spans="1:83" x14ac:dyDescent="0.3">
      <c r="A221" s="313" t="s">
        <v>619</v>
      </c>
      <c r="B221" s="304">
        <v>4.36E-2</v>
      </c>
      <c r="C221" s="304">
        <v>4.36E-2</v>
      </c>
      <c r="D221" s="304">
        <v>4.36E-2</v>
      </c>
      <c r="E221" s="295">
        <v>0</v>
      </c>
      <c r="F221" s="295">
        <v>0</v>
      </c>
      <c r="G221" s="295">
        <v>0</v>
      </c>
      <c r="H221" s="295">
        <v>331633.46000000002</v>
      </c>
      <c r="I221" s="295">
        <v>664130.12</v>
      </c>
      <c r="J221" s="295">
        <v>665639.18999999994</v>
      </c>
      <c r="K221" s="295">
        <v>735858.56499999994</v>
      </c>
      <c r="L221" s="295">
        <v>872357.07</v>
      </c>
      <c r="M221" s="295">
        <v>1006207.07</v>
      </c>
      <c r="N221" s="295">
        <v>1329487.7249999999</v>
      </c>
      <c r="O221" s="295">
        <v>1585843.38</v>
      </c>
      <c r="P221" s="295">
        <v>1585843.38</v>
      </c>
      <c r="Q221" s="295">
        <f t="shared" si="32"/>
        <v>8776999.959999999</v>
      </c>
      <c r="R221" s="295">
        <v>1585843.38</v>
      </c>
      <c r="S221" s="295">
        <v>1585843.38</v>
      </c>
      <c r="T221" s="295">
        <v>1585843.38</v>
      </c>
      <c r="U221" s="295">
        <v>1585843.38</v>
      </c>
      <c r="V221" s="295">
        <v>1585843.38</v>
      </c>
      <c r="W221" s="295">
        <v>2335843.38</v>
      </c>
      <c r="X221" s="295">
        <v>3085843.38</v>
      </c>
      <c r="Y221" s="295">
        <v>3085843.38</v>
      </c>
      <c r="Z221" s="295">
        <v>3085843.38</v>
      </c>
      <c r="AA221" s="295">
        <v>3085843.38</v>
      </c>
      <c r="AB221" s="295">
        <v>3085843.38</v>
      </c>
      <c r="AC221" s="295">
        <v>3085843.38</v>
      </c>
      <c r="AD221" s="295">
        <f t="shared" si="33"/>
        <v>28780120.559999995</v>
      </c>
      <c r="AE221" s="295"/>
      <c r="AF221" s="319">
        <v>0</v>
      </c>
      <c r="AG221" s="319">
        <v>0</v>
      </c>
      <c r="AH221" s="319">
        <v>0</v>
      </c>
      <c r="AI221" s="319">
        <v>1204.94</v>
      </c>
      <c r="AJ221" s="319">
        <v>2413</v>
      </c>
      <c r="AK221" s="319">
        <v>2418.4899999999998</v>
      </c>
      <c r="AL221" s="319">
        <f t="shared" si="37"/>
        <v>2673.62</v>
      </c>
      <c r="AM221" s="319">
        <f t="shared" si="37"/>
        <v>3169.56</v>
      </c>
      <c r="AN221" s="319">
        <f t="shared" si="37"/>
        <v>3655.89</v>
      </c>
      <c r="AO221" s="319">
        <f t="shared" si="37"/>
        <v>4830.47</v>
      </c>
      <c r="AP221" s="319">
        <f t="shared" si="37"/>
        <v>5761.9</v>
      </c>
      <c r="AQ221" s="319">
        <f t="shared" si="37"/>
        <v>5761.9</v>
      </c>
      <c r="AR221" s="295">
        <f t="shared" si="34"/>
        <v>31889.769999999997</v>
      </c>
      <c r="AS221" s="319">
        <f t="shared" si="38"/>
        <v>5761.9</v>
      </c>
      <c r="AT221" s="319">
        <f t="shared" si="38"/>
        <v>5761.9</v>
      </c>
      <c r="AU221" s="319">
        <f t="shared" si="38"/>
        <v>5761.9</v>
      </c>
      <c r="AV221" s="319">
        <f t="shared" si="36"/>
        <v>5761.9</v>
      </c>
      <c r="AW221" s="319">
        <f t="shared" si="36"/>
        <v>5761.9</v>
      </c>
      <c r="AX221" s="319">
        <f t="shared" si="36"/>
        <v>8486.9</v>
      </c>
      <c r="AY221" s="319">
        <f t="shared" si="36"/>
        <v>11211.9</v>
      </c>
      <c r="AZ221" s="319">
        <f t="shared" si="36"/>
        <v>11211.9</v>
      </c>
      <c r="BA221" s="319">
        <f t="shared" si="36"/>
        <v>11211.9</v>
      </c>
      <c r="BB221" s="319">
        <f t="shared" si="30"/>
        <v>11211.9</v>
      </c>
      <c r="BC221" s="319">
        <f t="shared" si="30"/>
        <v>11211.9</v>
      </c>
      <c r="BD221" s="319">
        <f t="shared" si="30"/>
        <v>11211.9</v>
      </c>
      <c r="BE221" s="295">
        <f t="shared" si="35"/>
        <v>104567.79999999999</v>
      </c>
      <c r="BF221" s="319"/>
      <c r="BG221" s="319"/>
      <c r="BH221" s="319"/>
      <c r="BI221" s="319"/>
      <c r="BJ221" s="319"/>
      <c r="BK221" s="319"/>
      <c r="BL221" s="319"/>
      <c r="BM221" s="319"/>
      <c r="BN221" s="319"/>
      <c r="BO221" s="319"/>
      <c r="BP221" s="319"/>
      <c r="BQ221" s="319"/>
      <c r="BR221" s="319"/>
      <c r="BS221" s="319"/>
      <c r="BT221" s="319"/>
      <c r="BU221" s="319"/>
      <c r="BV221" s="319"/>
      <c r="BW221" s="319"/>
      <c r="BX221" s="319"/>
      <c r="BY221" s="319"/>
      <c r="BZ221" s="319"/>
      <c r="CA221" s="319"/>
      <c r="CB221" s="319"/>
      <c r="CC221" s="319"/>
      <c r="CD221" s="319"/>
      <c r="CE221" s="319"/>
    </row>
    <row r="222" spans="1:83" x14ac:dyDescent="0.3">
      <c r="A222" s="313" t="s">
        <v>620</v>
      </c>
      <c r="B222" s="304">
        <v>7.6600000000000001E-2</v>
      </c>
      <c r="C222" s="304">
        <v>0.22159999999999999</v>
      </c>
      <c r="D222" s="348">
        <v>0.2011</v>
      </c>
      <c r="E222" s="295">
        <v>816263.41</v>
      </c>
      <c r="F222" s="295">
        <v>816263.41</v>
      </c>
      <c r="G222" s="295">
        <v>816263.41</v>
      </c>
      <c r="H222" s="295">
        <v>816263.41</v>
      </c>
      <c r="I222" s="295">
        <v>816263.41</v>
      </c>
      <c r="J222" s="295">
        <v>816263.41</v>
      </c>
      <c r="K222" s="295">
        <v>816263.41</v>
      </c>
      <c r="L222" s="295">
        <v>816263.41</v>
      </c>
      <c r="M222" s="295">
        <v>816263.41</v>
      </c>
      <c r="N222" s="295">
        <v>816263.41</v>
      </c>
      <c r="O222" s="295">
        <v>816263.41</v>
      </c>
      <c r="P222" s="295">
        <v>816263.41</v>
      </c>
      <c r="Q222" s="295">
        <f t="shared" si="32"/>
        <v>9795160.9199999999</v>
      </c>
      <c r="R222" s="295">
        <v>816263.41</v>
      </c>
      <c r="S222" s="295">
        <v>816263.41</v>
      </c>
      <c r="T222" s="295">
        <v>816263.41</v>
      </c>
      <c r="U222" s="295">
        <v>816263.41</v>
      </c>
      <c r="V222" s="295">
        <v>816263.41</v>
      </c>
      <c r="W222" s="295">
        <v>816263.41</v>
      </c>
      <c r="X222" s="295">
        <v>816263.41</v>
      </c>
      <c r="Y222" s="295">
        <v>816263.41</v>
      </c>
      <c r="Z222" s="295">
        <v>816263.41</v>
      </c>
      <c r="AA222" s="295">
        <v>816263.41</v>
      </c>
      <c r="AB222" s="295">
        <v>816263.41</v>
      </c>
      <c r="AC222" s="295">
        <v>816263.41</v>
      </c>
      <c r="AD222" s="295">
        <f t="shared" si="33"/>
        <v>9795160.9199999999</v>
      </c>
      <c r="AE222" s="295"/>
      <c r="AF222" s="319">
        <v>5210.4799999999996</v>
      </c>
      <c r="AG222" s="319">
        <v>5210.4799999999996</v>
      </c>
      <c r="AH222" s="319">
        <v>5210.4799999999996</v>
      </c>
      <c r="AI222" s="319">
        <v>5210.4799999999996</v>
      </c>
      <c r="AJ222" s="319">
        <v>5210.4799999999996</v>
      </c>
      <c r="AK222" s="319">
        <v>5210.4799999999996</v>
      </c>
      <c r="AL222" s="319">
        <f t="shared" si="37"/>
        <v>5210.4799999999996</v>
      </c>
      <c r="AM222" s="319">
        <f t="shared" si="37"/>
        <v>5210.4799999999996</v>
      </c>
      <c r="AN222" s="319">
        <f t="shared" si="37"/>
        <v>5210.4799999999996</v>
      </c>
      <c r="AO222" s="319">
        <f t="shared" si="37"/>
        <v>5210.4799999999996</v>
      </c>
      <c r="AP222" s="319">
        <f t="shared" si="37"/>
        <v>5210.4799999999996</v>
      </c>
      <c r="AQ222" s="319">
        <f t="shared" si="37"/>
        <v>5210.4799999999996</v>
      </c>
      <c r="AR222" s="295">
        <f t="shared" si="34"/>
        <v>62525.75999999998</v>
      </c>
      <c r="AS222" s="319">
        <f t="shared" si="38"/>
        <v>13679.21</v>
      </c>
      <c r="AT222" s="319">
        <f t="shared" si="38"/>
        <v>13679.21</v>
      </c>
      <c r="AU222" s="319">
        <f t="shared" si="38"/>
        <v>13679.21</v>
      </c>
      <c r="AV222" s="319">
        <f t="shared" si="36"/>
        <v>13679.21</v>
      </c>
      <c r="AW222" s="319">
        <f t="shared" si="36"/>
        <v>13679.21</v>
      </c>
      <c r="AX222" s="319">
        <f t="shared" si="36"/>
        <v>13679.21</v>
      </c>
      <c r="AY222" s="319">
        <f t="shared" si="36"/>
        <v>13679.21</v>
      </c>
      <c r="AZ222" s="319">
        <f t="shared" si="36"/>
        <v>13679.21</v>
      </c>
      <c r="BA222" s="319">
        <f t="shared" si="36"/>
        <v>13679.21</v>
      </c>
      <c r="BB222" s="319">
        <f t="shared" si="30"/>
        <v>13679.21</v>
      </c>
      <c r="BC222" s="319">
        <f t="shared" si="30"/>
        <v>13679.21</v>
      </c>
      <c r="BD222" s="319">
        <f t="shared" si="30"/>
        <v>13679.21</v>
      </c>
      <c r="BE222" s="295">
        <f t="shared" si="35"/>
        <v>164150.51999999993</v>
      </c>
      <c r="BF222" s="319"/>
      <c r="BG222" s="319"/>
      <c r="BH222" s="319"/>
      <c r="BI222" s="319"/>
      <c r="BJ222" s="319"/>
      <c r="BK222" s="319"/>
      <c r="BL222" s="319"/>
      <c r="BM222" s="319"/>
      <c r="BN222" s="319"/>
      <c r="BO222" s="319"/>
      <c r="BP222" s="319"/>
      <c r="BQ222" s="319"/>
      <c r="BR222" s="319"/>
      <c r="BS222" s="319"/>
      <c r="BT222" s="319"/>
      <c r="BU222" s="319"/>
      <c r="BV222" s="319"/>
      <c r="BW222" s="319"/>
      <c r="BX222" s="319"/>
      <c r="BY222" s="319"/>
      <c r="BZ222" s="319"/>
      <c r="CA222" s="319"/>
      <c r="CB222" s="319"/>
      <c r="CC222" s="319"/>
      <c r="CD222" s="319"/>
      <c r="CE222" s="319"/>
    </row>
    <row r="223" spans="1:83" x14ac:dyDescent="0.3">
      <c r="A223" s="313" t="s">
        <v>621</v>
      </c>
      <c r="B223" s="304">
        <v>3.6199999999999996E-2</v>
      </c>
      <c r="C223" s="304">
        <v>4.0099999999999997E-2</v>
      </c>
      <c r="D223" s="347">
        <v>1.8800000000000001E-2</v>
      </c>
      <c r="E223" s="295">
        <v>2499650.62</v>
      </c>
      <c r="F223" s="295">
        <v>2499650.62</v>
      </c>
      <c r="G223" s="295">
        <v>2499650.62</v>
      </c>
      <c r="H223" s="295">
        <v>2499650.62</v>
      </c>
      <c r="I223" s="295">
        <v>2499650.62</v>
      </c>
      <c r="J223" s="295">
        <v>2499650.62</v>
      </c>
      <c r="K223" s="295">
        <v>2499650.62</v>
      </c>
      <c r="L223" s="295">
        <v>2499650.62</v>
      </c>
      <c r="M223" s="295">
        <v>2499650.62</v>
      </c>
      <c r="N223" s="295">
        <v>2499650.62</v>
      </c>
      <c r="O223" s="295">
        <v>2499650.62</v>
      </c>
      <c r="P223" s="295">
        <v>2499650.62</v>
      </c>
      <c r="Q223" s="295">
        <f t="shared" si="32"/>
        <v>29995807.440000009</v>
      </c>
      <c r="R223" s="295">
        <v>2499650.62</v>
      </c>
      <c r="S223" s="295">
        <v>2499650.62</v>
      </c>
      <c r="T223" s="295">
        <v>2499650.62</v>
      </c>
      <c r="U223" s="295">
        <v>2499650.62</v>
      </c>
      <c r="V223" s="295">
        <v>2499650.62</v>
      </c>
      <c r="W223" s="295">
        <v>2499650.62</v>
      </c>
      <c r="X223" s="295">
        <v>2499650.62</v>
      </c>
      <c r="Y223" s="295">
        <v>2499650.62</v>
      </c>
      <c r="Z223" s="295">
        <v>2499650.62</v>
      </c>
      <c r="AA223" s="295">
        <v>2499650.62</v>
      </c>
      <c r="AB223" s="295">
        <v>2499650.62</v>
      </c>
      <c r="AC223" s="295">
        <v>2499650.62</v>
      </c>
      <c r="AD223" s="295">
        <f t="shared" si="33"/>
        <v>29995807.440000009</v>
      </c>
      <c r="AE223" s="295"/>
      <c r="AF223" s="319">
        <v>7540.6100000000006</v>
      </c>
      <c r="AG223" s="319">
        <v>7540.6100000000006</v>
      </c>
      <c r="AH223" s="319">
        <v>7540.6100000000006</v>
      </c>
      <c r="AI223" s="319">
        <v>7540.6100000000006</v>
      </c>
      <c r="AJ223" s="319">
        <v>7540.6100000000006</v>
      </c>
      <c r="AK223" s="319">
        <v>7540.6100000000006</v>
      </c>
      <c r="AL223" s="319">
        <f t="shared" si="37"/>
        <v>7540.61</v>
      </c>
      <c r="AM223" s="319">
        <f t="shared" si="37"/>
        <v>7540.61</v>
      </c>
      <c r="AN223" s="319">
        <f t="shared" si="37"/>
        <v>7540.61</v>
      </c>
      <c r="AO223" s="319">
        <f t="shared" si="37"/>
        <v>7540.61</v>
      </c>
      <c r="AP223" s="319">
        <f t="shared" si="37"/>
        <v>7540.61</v>
      </c>
      <c r="AQ223" s="319">
        <f t="shared" si="37"/>
        <v>7540.61</v>
      </c>
      <c r="AR223" s="295">
        <f t="shared" si="34"/>
        <v>90487.32</v>
      </c>
      <c r="AS223" s="319">
        <f t="shared" si="38"/>
        <v>3916.12</v>
      </c>
      <c r="AT223" s="319">
        <f t="shared" si="38"/>
        <v>3916.12</v>
      </c>
      <c r="AU223" s="319">
        <f t="shared" si="38"/>
        <v>3916.12</v>
      </c>
      <c r="AV223" s="319">
        <f t="shared" si="36"/>
        <v>3916.12</v>
      </c>
      <c r="AW223" s="319">
        <f t="shared" si="36"/>
        <v>3916.12</v>
      </c>
      <c r="AX223" s="319">
        <f t="shared" si="36"/>
        <v>3916.12</v>
      </c>
      <c r="AY223" s="319">
        <f t="shared" si="36"/>
        <v>3916.12</v>
      </c>
      <c r="AZ223" s="319">
        <f t="shared" si="36"/>
        <v>3916.12</v>
      </c>
      <c r="BA223" s="319">
        <f t="shared" si="36"/>
        <v>3916.12</v>
      </c>
      <c r="BB223" s="319">
        <f t="shared" si="30"/>
        <v>3916.12</v>
      </c>
      <c r="BC223" s="319">
        <f t="shared" si="30"/>
        <v>3916.12</v>
      </c>
      <c r="BD223" s="319">
        <f t="shared" si="30"/>
        <v>3916.12</v>
      </c>
      <c r="BE223" s="295">
        <f t="shared" si="35"/>
        <v>46993.440000000002</v>
      </c>
      <c r="BF223" s="319"/>
      <c r="BG223" s="319"/>
      <c r="BH223" s="319"/>
      <c r="BI223" s="319"/>
      <c r="BJ223" s="319"/>
      <c r="BK223" s="319"/>
      <c r="BL223" s="319"/>
      <c r="BM223" s="319"/>
      <c r="BN223" s="319"/>
      <c r="BO223" s="319"/>
      <c r="BP223" s="319"/>
      <c r="BQ223" s="319"/>
      <c r="BR223" s="319"/>
      <c r="BS223" s="319"/>
      <c r="BT223" s="319"/>
      <c r="BU223" s="319"/>
      <c r="BV223" s="319"/>
      <c r="BW223" s="319"/>
      <c r="BX223" s="319"/>
      <c r="BY223" s="319"/>
      <c r="BZ223" s="319"/>
      <c r="CA223" s="319"/>
      <c r="CB223" s="319"/>
      <c r="CC223" s="319"/>
      <c r="CD223" s="319"/>
      <c r="CE223" s="319"/>
    </row>
    <row r="224" spans="1:83" x14ac:dyDescent="0.3">
      <c r="A224" s="313" t="s">
        <v>622</v>
      </c>
      <c r="B224" s="304">
        <v>3.8299999999999994E-2</v>
      </c>
      <c r="C224" s="304">
        <v>4.0399999999999998E-2</v>
      </c>
      <c r="D224" s="347">
        <v>2.0799999999999999E-2</v>
      </c>
      <c r="E224" s="295">
        <v>7261076.0700000003</v>
      </c>
      <c r="F224" s="295">
        <v>7261076.0700000003</v>
      </c>
      <c r="G224" s="295">
        <v>7261076.0700000003</v>
      </c>
      <c r="H224" s="295">
        <v>7380282.3899999997</v>
      </c>
      <c r="I224" s="295">
        <v>7499488.7000000002</v>
      </c>
      <c r="J224" s="295">
        <v>7499488.7000000002</v>
      </c>
      <c r="K224" s="295">
        <v>7432994.4750000006</v>
      </c>
      <c r="L224" s="295">
        <v>7366500.25</v>
      </c>
      <c r="M224" s="295">
        <v>7366500.25</v>
      </c>
      <c r="N224" s="295">
        <v>7366500.25</v>
      </c>
      <c r="O224" s="295">
        <v>7366500.25</v>
      </c>
      <c r="P224" s="295">
        <v>7366500.25</v>
      </c>
      <c r="Q224" s="295">
        <f t="shared" si="32"/>
        <v>88427983.725000009</v>
      </c>
      <c r="R224" s="295">
        <v>7366500.25</v>
      </c>
      <c r="S224" s="295">
        <v>7366500.25</v>
      </c>
      <c r="T224" s="295">
        <v>7366500.25</v>
      </c>
      <c r="U224" s="295">
        <v>9317978.9949999992</v>
      </c>
      <c r="V224" s="295">
        <v>11269457.74</v>
      </c>
      <c r="W224" s="295">
        <v>11269457.74</v>
      </c>
      <c r="X224" s="295">
        <v>11269457.74</v>
      </c>
      <c r="Y224" s="295">
        <v>11269457.74</v>
      </c>
      <c r="Z224" s="295">
        <v>11269457.74</v>
      </c>
      <c r="AA224" s="295">
        <v>11269457.74</v>
      </c>
      <c r="AB224" s="295">
        <v>11269457.74</v>
      </c>
      <c r="AC224" s="295">
        <v>11269457.74</v>
      </c>
      <c r="AD224" s="295">
        <f t="shared" si="33"/>
        <v>121573141.66499998</v>
      </c>
      <c r="AE224" s="295"/>
      <c r="AF224" s="319">
        <v>23174.94</v>
      </c>
      <c r="AG224" s="319">
        <v>23174.94</v>
      </c>
      <c r="AH224" s="319">
        <v>23174.94</v>
      </c>
      <c r="AI224" s="319">
        <v>23555.41</v>
      </c>
      <c r="AJ224" s="319">
        <v>23935.86</v>
      </c>
      <c r="AK224" s="319">
        <v>23935.86</v>
      </c>
      <c r="AL224" s="319">
        <f t="shared" si="37"/>
        <v>23723.64</v>
      </c>
      <c r="AM224" s="319">
        <f t="shared" si="37"/>
        <v>23511.41</v>
      </c>
      <c r="AN224" s="319">
        <f t="shared" si="37"/>
        <v>23511.41</v>
      </c>
      <c r="AO224" s="319">
        <f t="shared" si="37"/>
        <v>23511.41</v>
      </c>
      <c r="AP224" s="319">
        <f t="shared" si="37"/>
        <v>23511.41</v>
      </c>
      <c r="AQ224" s="319">
        <f t="shared" si="37"/>
        <v>23511.41</v>
      </c>
      <c r="AR224" s="295">
        <f t="shared" si="34"/>
        <v>282232.64</v>
      </c>
      <c r="AS224" s="319">
        <f t="shared" si="38"/>
        <v>12768.6</v>
      </c>
      <c r="AT224" s="319">
        <f t="shared" si="38"/>
        <v>12768.6</v>
      </c>
      <c r="AU224" s="319">
        <f t="shared" si="38"/>
        <v>12768.6</v>
      </c>
      <c r="AV224" s="319">
        <f t="shared" si="36"/>
        <v>16151.16</v>
      </c>
      <c r="AW224" s="319">
        <f t="shared" si="36"/>
        <v>19533.73</v>
      </c>
      <c r="AX224" s="319">
        <f t="shared" si="36"/>
        <v>19533.73</v>
      </c>
      <c r="AY224" s="319">
        <f t="shared" si="36"/>
        <v>19533.73</v>
      </c>
      <c r="AZ224" s="319">
        <f t="shared" si="36"/>
        <v>19533.73</v>
      </c>
      <c r="BA224" s="319">
        <f t="shared" si="36"/>
        <v>19533.73</v>
      </c>
      <c r="BB224" s="319">
        <f t="shared" si="30"/>
        <v>19533.73</v>
      </c>
      <c r="BC224" s="319">
        <f t="shared" si="30"/>
        <v>19533.73</v>
      </c>
      <c r="BD224" s="319">
        <f t="shared" si="30"/>
        <v>19533.73</v>
      </c>
      <c r="BE224" s="295">
        <f t="shared" si="35"/>
        <v>210726.80000000005</v>
      </c>
      <c r="BF224" s="319"/>
      <c r="BG224" s="319"/>
      <c r="BH224" s="319"/>
      <c r="BI224" s="319"/>
      <c r="BJ224" s="319"/>
      <c r="BK224" s="319"/>
      <c r="BL224" s="319"/>
      <c r="BM224" s="319"/>
      <c r="BN224" s="319"/>
      <c r="BO224" s="319"/>
      <c r="BP224" s="319"/>
      <c r="BQ224" s="319"/>
      <c r="BR224" s="319"/>
      <c r="BS224" s="319"/>
      <c r="BT224" s="319"/>
      <c r="BU224" s="319"/>
      <c r="BV224" s="319"/>
      <c r="BW224" s="319"/>
      <c r="BX224" s="319"/>
      <c r="BY224" s="319"/>
      <c r="BZ224" s="319"/>
      <c r="CA224" s="319"/>
      <c r="CB224" s="319"/>
      <c r="CC224" s="319"/>
      <c r="CD224" s="319"/>
      <c r="CE224" s="319"/>
    </row>
    <row r="225" spans="1:83" x14ac:dyDescent="0.3">
      <c r="A225" s="313" t="s">
        <v>623</v>
      </c>
      <c r="B225" s="304">
        <v>3.6899999999999995E-2</v>
      </c>
      <c r="C225" s="304">
        <v>4.1799999999999997E-2</v>
      </c>
      <c r="D225" s="347">
        <v>2.0299999999999999E-2</v>
      </c>
      <c r="E225" s="295">
        <v>1889943.86</v>
      </c>
      <c r="F225" s="295">
        <v>1929679.95</v>
      </c>
      <c r="G225" s="295">
        <v>1988137.96</v>
      </c>
      <c r="H225" s="295">
        <v>1919040.63</v>
      </c>
      <c r="I225" s="295">
        <v>1831221.37</v>
      </c>
      <c r="J225" s="295">
        <v>1831221.37</v>
      </c>
      <c r="K225" s="295">
        <v>1831221.37</v>
      </c>
      <c r="L225" s="295">
        <v>1831221.37</v>
      </c>
      <c r="M225" s="295">
        <v>1831221.37</v>
      </c>
      <c r="N225" s="295">
        <v>1831221.37</v>
      </c>
      <c r="O225" s="295">
        <v>1831221.37</v>
      </c>
      <c r="P225" s="295">
        <v>1831221.37</v>
      </c>
      <c r="Q225" s="295">
        <f t="shared" si="32"/>
        <v>22376573.360000007</v>
      </c>
      <c r="R225" s="295">
        <v>1831221.37</v>
      </c>
      <c r="S225" s="295">
        <v>1831221.37</v>
      </c>
      <c r="T225" s="295">
        <v>1831221.37</v>
      </c>
      <c r="U225" s="295">
        <v>1831221.37</v>
      </c>
      <c r="V225" s="295">
        <v>1831221.37</v>
      </c>
      <c r="W225" s="295">
        <v>1831221.37</v>
      </c>
      <c r="X225" s="295">
        <v>1831221.37</v>
      </c>
      <c r="Y225" s="295">
        <v>1831221.37</v>
      </c>
      <c r="Z225" s="295">
        <v>1831221.37</v>
      </c>
      <c r="AA225" s="295">
        <v>1831221.37</v>
      </c>
      <c r="AB225" s="295">
        <v>1831221.37</v>
      </c>
      <c r="AC225" s="295">
        <v>1831221.37</v>
      </c>
      <c r="AD225" s="295">
        <f t="shared" si="33"/>
        <v>21974656.440000009</v>
      </c>
      <c r="AE225" s="295"/>
      <c r="AF225" s="319">
        <v>5811.57</v>
      </c>
      <c r="AG225" s="319">
        <v>5933.77</v>
      </c>
      <c r="AH225" s="319">
        <v>6113.53</v>
      </c>
      <c r="AI225" s="319">
        <v>5901.05</v>
      </c>
      <c r="AJ225" s="319">
        <v>5631</v>
      </c>
      <c r="AK225" s="319">
        <v>5631</v>
      </c>
      <c r="AL225" s="319">
        <f t="shared" si="37"/>
        <v>5631.01</v>
      </c>
      <c r="AM225" s="319">
        <f t="shared" si="37"/>
        <v>5631.01</v>
      </c>
      <c r="AN225" s="319">
        <f t="shared" si="37"/>
        <v>5631.01</v>
      </c>
      <c r="AO225" s="319">
        <f t="shared" si="37"/>
        <v>5631.01</v>
      </c>
      <c r="AP225" s="319">
        <f t="shared" si="37"/>
        <v>5631.01</v>
      </c>
      <c r="AQ225" s="319">
        <f t="shared" si="37"/>
        <v>5631.01</v>
      </c>
      <c r="AR225" s="295">
        <f t="shared" si="34"/>
        <v>68807.98000000001</v>
      </c>
      <c r="AS225" s="319">
        <f t="shared" si="38"/>
        <v>3097.82</v>
      </c>
      <c r="AT225" s="319">
        <f t="shared" si="38"/>
        <v>3097.82</v>
      </c>
      <c r="AU225" s="319">
        <f t="shared" si="38"/>
        <v>3097.82</v>
      </c>
      <c r="AV225" s="319">
        <f t="shared" si="36"/>
        <v>3097.82</v>
      </c>
      <c r="AW225" s="319">
        <f t="shared" si="36"/>
        <v>3097.82</v>
      </c>
      <c r="AX225" s="319">
        <f t="shared" si="36"/>
        <v>3097.82</v>
      </c>
      <c r="AY225" s="319">
        <f t="shared" si="36"/>
        <v>3097.82</v>
      </c>
      <c r="AZ225" s="319">
        <f t="shared" si="36"/>
        <v>3097.82</v>
      </c>
      <c r="BA225" s="319">
        <f t="shared" si="36"/>
        <v>3097.82</v>
      </c>
      <c r="BB225" s="319">
        <f t="shared" si="30"/>
        <v>3097.82</v>
      </c>
      <c r="BC225" s="319">
        <f t="shared" si="30"/>
        <v>3097.82</v>
      </c>
      <c r="BD225" s="319">
        <f t="shared" si="30"/>
        <v>3097.82</v>
      </c>
      <c r="BE225" s="295">
        <f t="shared" si="35"/>
        <v>37173.840000000004</v>
      </c>
      <c r="BF225" s="319"/>
      <c r="BG225" s="319"/>
      <c r="BH225" s="319"/>
      <c r="BI225" s="319"/>
      <c r="BJ225" s="319"/>
      <c r="BK225" s="319"/>
      <c r="BL225" s="319"/>
      <c r="BM225" s="319"/>
      <c r="BN225" s="319"/>
      <c r="BO225" s="319"/>
      <c r="BP225" s="319"/>
      <c r="BQ225" s="319"/>
      <c r="BR225" s="319"/>
      <c r="BS225" s="319"/>
      <c r="BT225" s="319"/>
      <c r="BU225" s="319"/>
      <c r="BV225" s="319"/>
      <c r="BW225" s="319"/>
      <c r="BX225" s="319"/>
      <c r="BY225" s="319"/>
      <c r="BZ225" s="319"/>
      <c r="CA225" s="319"/>
      <c r="CB225" s="319"/>
      <c r="CC225" s="319"/>
      <c r="CD225" s="319"/>
      <c r="CE225" s="319"/>
    </row>
    <row r="226" spans="1:83" x14ac:dyDescent="0.3">
      <c r="A226" s="313" t="s">
        <v>624</v>
      </c>
      <c r="B226" s="304">
        <v>4.02E-2</v>
      </c>
      <c r="C226" s="304">
        <v>4.2499999999999996E-2</v>
      </c>
      <c r="D226" s="347">
        <v>2.07E-2</v>
      </c>
      <c r="E226" s="295">
        <v>4329841.09</v>
      </c>
      <c r="F226" s="295">
        <v>4369577.18</v>
      </c>
      <c r="G226" s="295">
        <v>4409313.26</v>
      </c>
      <c r="H226" s="295">
        <v>4512937.3499999996</v>
      </c>
      <c r="I226" s="295">
        <v>4616561.4400000004</v>
      </c>
      <c r="J226" s="295">
        <v>4616561.4400000004</v>
      </c>
      <c r="K226" s="295">
        <v>4616561.4400000004</v>
      </c>
      <c r="L226" s="295">
        <v>4616561.4400000004</v>
      </c>
      <c r="M226" s="295">
        <v>4616561.4400000004</v>
      </c>
      <c r="N226" s="295">
        <v>4616561.4400000004</v>
      </c>
      <c r="O226" s="295">
        <v>4616561.4400000004</v>
      </c>
      <c r="P226" s="295">
        <v>4616561.4400000004</v>
      </c>
      <c r="Q226" s="295">
        <f t="shared" si="32"/>
        <v>54554160.399999991</v>
      </c>
      <c r="R226" s="295">
        <v>4616561.4400000004</v>
      </c>
      <c r="S226" s="295">
        <v>4616561.4400000004</v>
      </c>
      <c r="T226" s="295">
        <v>4616561.4400000004</v>
      </c>
      <c r="U226" s="295">
        <v>4616561.4400000004</v>
      </c>
      <c r="V226" s="295">
        <v>4616561.4400000004</v>
      </c>
      <c r="W226" s="295">
        <v>4616561.4400000004</v>
      </c>
      <c r="X226" s="295">
        <v>4616561.4400000004</v>
      </c>
      <c r="Y226" s="295">
        <v>4616561.4400000004</v>
      </c>
      <c r="Z226" s="295">
        <v>4616561.4400000004</v>
      </c>
      <c r="AA226" s="295">
        <v>4616561.4400000004</v>
      </c>
      <c r="AB226" s="295">
        <v>4616561.4400000004</v>
      </c>
      <c r="AC226" s="295">
        <v>4616561.4400000004</v>
      </c>
      <c r="AD226" s="295">
        <f t="shared" si="33"/>
        <v>55398737.279999994</v>
      </c>
      <c r="AE226" s="295"/>
      <c r="AF226" s="319">
        <v>14504.96</v>
      </c>
      <c r="AG226" s="319">
        <v>14638.089999999998</v>
      </c>
      <c r="AH226" s="319">
        <v>14771.2</v>
      </c>
      <c r="AI226" s="319">
        <v>15118.34</v>
      </c>
      <c r="AJ226" s="319">
        <v>15465.48</v>
      </c>
      <c r="AK226" s="319">
        <v>15465.48</v>
      </c>
      <c r="AL226" s="319">
        <f t="shared" si="37"/>
        <v>15465.48</v>
      </c>
      <c r="AM226" s="319">
        <f t="shared" si="37"/>
        <v>15465.48</v>
      </c>
      <c r="AN226" s="319">
        <f t="shared" si="37"/>
        <v>15465.48</v>
      </c>
      <c r="AO226" s="319">
        <f t="shared" si="37"/>
        <v>15465.48</v>
      </c>
      <c r="AP226" s="319">
        <f t="shared" si="37"/>
        <v>15465.48</v>
      </c>
      <c r="AQ226" s="319">
        <f t="shared" si="37"/>
        <v>15465.48</v>
      </c>
      <c r="AR226" s="295">
        <f t="shared" si="34"/>
        <v>182756.43000000002</v>
      </c>
      <c r="AS226" s="319">
        <f t="shared" si="38"/>
        <v>7963.57</v>
      </c>
      <c r="AT226" s="319">
        <f t="shared" si="38"/>
        <v>7963.57</v>
      </c>
      <c r="AU226" s="319">
        <f t="shared" si="38"/>
        <v>7963.57</v>
      </c>
      <c r="AV226" s="319">
        <f t="shared" si="36"/>
        <v>7963.57</v>
      </c>
      <c r="AW226" s="319">
        <f t="shared" si="36"/>
        <v>7963.57</v>
      </c>
      <c r="AX226" s="319">
        <f t="shared" si="36"/>
        <v>7963.57</v>
      </c>
      <c r="AY226" s="319">
        <f t="shared" si="36"/>
        <v>7963.57</v>
      </c>
      <c r="AZ226" s="319">
        <f t="shared" si="36"/>
        <v>7963.57</v>
      </c>
      <c r="BA226" s="319">
        <f t="shared" si="36"/>
        <v>7963.57</v>
      </c>
      <c r="BB226" s="319">
        <f t="shared" si="30"/>
        <v>7963.57</v>
      </c>
      <c r="BC226" s="319">
        <f t="shared" si="30"/>
        <v>7963.57</v>
      </c>
      <c r="BD226" s="319">
        <f t="shared" si="30"/>
        <v>7963.57</v>
      </c>
      <c r="BE226" s="295">
        <f t="shared" si="35"/>
        <v>95562.840000000026</v>
      </c>
      <c r="BF226" s="319"/>
      <c r="BG226" s="319"/>
      <c r="BH226" s="319"/>
      <c r="BI226" s="319"/>
      <c r="BJ226" s="319"/>
      <c r="BK226" s="319"/>
      <c r="BL226" s="319"/>
      <c r="BM226" s="319"/>
      <c r="BN226" s="319"/>
      <c r="BO226" s="319"/>
      <c r="BP226" s="319"/>
      <c r="BQ226" s="319"/>
      <c r="BR226" s="319"/>
      <c r="BS226" s="319"/>
      <c r="BT226" s="319"/>
      <c r="BU226" s="319"/>
      <c r="BV226" s="319"/>
      <c r="BW226" s="319"/>
      <c r="BX226" s="319"/>
      <c r="BY226" s="319"/>
      <c r="BZ226" s="319"/>
      <c r="CA226" s="319"/>
      <c r="CB226" s="319"/>
      <c r="CC226" s="319"/>
      <c r="CD226" s="319"/>
      <c r="CE226" s="319"/>
    </row>
    <row r="227" spans="1:83" x14ac:dyDescent="0.3">
      <c r="A227" s="313" t="s">
        <v>625</v>
      </c>
      <c r="B227" s="304">
        <v>3.6000000000000004E-2</v>
      </c>
      <c r="C227" s="304">
        <v>4.1299999999999996E-2</v>
      </c>
      <c r="D227" s="347">
        <v>2.1299999999999999E-2</v>
      </c>
      <c r="E227" s="295">
        <v>3833038.02</v>
      </c>
      <c r="F227" s="295">
        <v>3868296.81</v>
      </c>
      <c r="G227" s="295">
        <v>3927441.75</v>
      </c>
      <c r="H227" s="295">
        <v>3839284.72</v>
      </c>
      <c r="I227" s="295">
        <v>3727241.54</v>
      </c>
      <c r="J227" s="295">
        <v>3727241.54</v>
      </c>
      <c r="K227" s="295">
        <v>3727241.54</v>
      </c>
      <c r="L227" s="295">
        <v>3727241.54</v>
      </c>
      <c r="M227" s="295">
        <v>3727241.54</v>
      </c>
      <c r="N227" s="295">
        <v>3727241.54</v>
      </c>
      <c r="O227" s="295">
        <v>3727241.54</v>
      </c>
      <c r="P227" s="295">
        <v>3727241.54</v>
      </c>
      <c r="Q227" s="295">
        <f t="shared" si="32"/>
        <v>45285993.619999997</v>
      </c>
      <c r="R227" s="295">
        <v>3727241.54</v>
      </c>
      <c r="S227" s="295">
        <v>3727241.54</v>
      </c>
      <c r="T227" s="295">
        <v>3727241.54</v>
      </c>
      <c r="U227" s="295">
        <v>3727241.54</v>
      </c>
      <c r="V227" s="295">
        <v>3727241.54</v>
      </c>
      <c r="W227" s="295">
        <v>3727241.54</v>
      </c>
      <c r="X227" s="295">
        <v>3727241.54</v>
      </c>
      <c r="Y227" s="295">
        <v>3727241.54</v>
      </c>
      <c r="Z227" s="295">
        <v>3727241.54</v>
      </c>
      <c r="AA227" s="295">
        <v>3727241.54</v>
      </c>
      <c r="AB227" s="295">
        <v>3727241.54</v>
      </c>
      <c r="AC227" s="295">
        <v>3727241.54</v>
      </c>
      <c r="AD227" s="295">
        <f t="shared" si="33"/>
        <v>44726898.479999997</v>
      </c>
      <c r="AE227" s="295"/>
      <c r="AF227" s="319">
        <v>11499.11</v>
      </c>
      <c r="AG227" s="319">
        <v>11604.890000000001</v>
      </c>
      <c r="AH227" s="319">
        <v>11782.330000000002</v>
      </c>
      <c r="AI227" s="319">
        <v>11517.85</v>
      </c>
      <c r="AJ227" s="319">
        <v>11181.720000000001</v>
      </c>
      <c r="AK227" s="319">
        <v>11181.720000000001</v>
      </c>
      <c r="AL227" s="319">
        <f t="shared" si="37"/>
        <v>11181.72</v>
      </c>
      <c r="AM227" s="319">
        <f t="shared" si="37"/>
        <v>11181.72</v>
      </c>
      <c r="AN227" s="319">
        <f t="shared" si="37"/>
        <v>11181.72</v>
      </c>
      <c r="AO227" s="319">
        <f t="shared" si="37"/>
        <v>11181.72</v>
      </c>
      <c r="AP227" s="319">
        <f t="shared" si="37"/>
        <v>11181.72</v>
      </c>
      <c r="AQ227" s="319">
        <f t="shared" si="37"/>
        <v>11181.72</v>
      </c>
      <c r="AR227" s="295">
        <f t="shared" si="34"/>
        <v>135857.94</v>
      </c>
      <c r="AS227" s="319">
        <f t="shared" si="38"/>
        <v>6615.85</v>
      </c>
      <c r="AT227" s="319">
        <f t="shared" si="38"/>
        <v>6615.85</v>
      </c>
      <c r="AU227" s="319">
        <f t="shared" si="38"/>
        <v>6615.85</v>
      </c>
      <c r="AV227" s="319">
        <f t="shared" si="36"/>
        <v>6615.85</v>
      </c>
      <c r="AW227" s="319">
        <f t="shared" si="36"/>
        <v>6615.85</v>
      </c>
      <c r="AX227" s="319">
        <f t="shared" si="36"/>
        <v>6615.85</v>
      </c>
      <c r="AY227" s="319">
        <f t="shared" si="36"/>
        <v>6615.85</v>
      </c>
      <c r="AZ227" s="319">
        <f t="shared" si="36"/>
        <v>6615.85</v>
      </c>
      <c r="BA227" s="319">
        <f t="shared" si="36"/>
        <v>6615.85</v>
      </c>
      <c r="BB227" s="319">
        <f t="shared" si="30"/>
        <v>6615.85</v>
      </c>
      <c r="BC227" s="319">
        <f t="shared" si="30"/>
        <v>6615.85</v>
      </c>
      <c r="BD227" s="319">
        <f t="shared" si="30"/>
        <v>6615.85</v>
      </c>
      <c r="BE227" s="295">
        <f t="shared" si="35"/>
        <v>79390.200000000012</v>
      </c>
      <c r="BF227" s="319"/>
      <c r="BG227" s="319"/>
      <c r="BH227" s="319"/>
      <c r="BI227" s="319"/>
      <c r="BJ227" s="319"/>
      <c r="BK227" s="319"/>
      <c r="BL227" s="319"/>
      <c r="BM227" s="319"/>
      <c r="BN227" s="319"/>
      <c r="BO227" s="319"/>
      <c r="BP227" s="319"/>
      <c r="BQ227" s="319"/>
      <c r="BR227" s="319"/>
      <c r="BS227" s="319"/>
      <c r="BT227" s="319"/>
      <c r="BU227" s="319"/>
      <c r="BV227" s="319"/>
      <c r="BW227" s="319"/>
      <c r="BX227" s="319"/>
      <c r="BY227" s="319"/>
      <c r="BZ227" s="319"/>
      <c r="CA227" s="319"/>
      <c r="CB227" s="319"/>
      <c r="CC227" s="319"/>
      <c r="CD227" s="319"/>
      <c r="CE227" s="319"/>
    </row>
    <row r="228" spans="1:83" x14ac:dyDescent="0.3">
      <c r="A228" s="313" t="s">
        <v>626</v>
      </c>
      <c r="B228" s="304">
        <v>3.6000000000000004E-2</v>
      </c>
      <c r="C228" s="304">
        <v>3.7900000000000003E-2</v>
      </c>
      <c r="D228" s="347">
        <v>1.9400000000000001E-2</v>
      </c>
      <c r="E228" s="295">
        <v>3144581.31</v>
      </c>
      <c r="F228" s="295">
        <v>3144581.31</v>
      </c>
      <c r="G228" s="295">
        <v>3144581.31</v>
      </c>
      <c r="H228" s="295">
        <v>3233656.51</v>
      </c>
      <c r="I228" s="295">
        <v>3322731.71</v>
      </c>
      <c r="J228" s="295">
        <v>3322731.71</v>
      </c>
      <c r="K228" s="295">
        <v>3322731.71</v>
      </c>
      <c r="L228" s="295">
        <v>3322731.71</v>
      </c>
      <c r="M228" s="295">
        <v>3322731.71</v>
      </c>
      <c r="N228" s="295">
        <v>3322731.71</v>
      </c>
      <c r="O228" s="295">
        <v>3322731.71</v>
      </c>
      <c r="P228" s="295">
        <v>3322731.71</v>
      </c>
      <c r="Q228" s="295">
        <f t="shared" si="32"/>
        <v>39249254.120000005</v>
      </c>
      <c r="R228" s="295">
        <v>3322731.71</v>
      </c>
      <c r="S228" s="295">
        <v>3322731.71</v>
      </c>
      <c r="T228" s="295">
        <v>3322731.71</v>
      </c>
      <c r="U228" s="295">
        <v>3322731.71</v>
      </c>
      <c r="V228" s="295">
        <v>3322731.71</v>
      </c>
      <c r="W228" s="295">
        <v>3322731.71</v>
      </c>
      <c r="X228" s="295">
        <v>3322731.71</v>
      </c>
      <c r="Y228" s="295">
        <v>3322731.71</v>
      </c>
      <c r="Z228" s="295">
        <v>3322731.71</v>
      </c>
      <c r="AA228" s="295">
        <v>3322731.71</v>
      </c>
      <c r="AB228" s="295">
        <v>3322731.71</v>
      </c>
      <c r="AC228" s="295">
        <v>3322731.71</v>
      </c>
      <c r="AD228" s="295">
        <f t="shared" si="33"/>
        <v>39872780.520000003</v>
      </c>
      <c r="AE228" s="295"/>
      <c r="AF228" s="319">
        <v>9433.75</v>
      </c>
      <c r="AG228" s="319">
        <v>9433.75</v>
      </c>
      <c r="AH228" s="319">
        <v>9433.75</v>
      </c>
      <c r="AI228" s="319">
        <v>9700.9699999999993</v>
      </c>
      <c r="AJ228" s="319">
        <v>9968.1899999999987</v>
      </c>
      <c r="AK228" s="319">
        <v>9968.1899999999987</v>
      </c>
      <c r="AL228" s="319">
        <f t="shared" si="37"/>
        <v>9968.2000000000007</v>
      </c>
      <c r="AM228" s="319">
        <f t="shared" si="37"/>
        <v>9968.2000000000007</v>
      </c>
      <c r="AN228" s="319">
        <f t="shared" si="37"/>
        <v>9968.2000000000007</v>
      </c>
      <c r="AO228" s="319">
        <f t="shared" si="37"/>
        <v>9968.2000000000007</v>
      </c>
      <c r="AP228" s="319">
        <f t="shared" si="37"/>
        <v>9968.2000000000007</v>
      </c>
      <c r="AQ228" s="319">
        <f t="shared" si="37"/>
        <v>9968.2000000000007</v>
      </c>
      <c r="AR228" s="295">
        <f t="shared" si="34"/>
        <v>117747.79999999999</v>
      </c>
      <c r="AS228" s="319">
        <f t="shared" si="38"/>
        <v>5371.75</v>
      </c>
      <c r="AT228" s="319">
        <f t="shared" si="38"/>
        <v>5371.75</v>
      </c>
      <c r="AU228" s="319">
        <f t="shared" si="38"/>
        <v>5371.75</v>
      </c>
      <c r="AV228" s="319">
        <f t="shared" si="36"/>
        <v>5371.75</v>
      </c>
      <c r="AW228" s="319">
        <f t="shared" si="36"/>
        <v>5371.75</v>
      </c>
      <c r="AX228" s="319">
        <f t="shared" si="36"/>
        <v>5371.75</v>
      </c>
      <c r="AY228" s="319">
        <f t="shared" si="36"/>
        <v>5371.75</v>
      </c>
      <c r="AZ228" s="319">
        <f t="shared" si="36"/>
        <v>5371.75</v>
      </c>
      <c r="BA228" s="319">
        <f t="shared" si="36"/>
        <v>5371.75</v>
      </c>
      <c r="BB228" s="319">
        <f t="shared" si="30"/>
        <v>5371.75</v>
      </c>
      <c r="BC228" s="319">
        <f t="shared" si="30"/>
        <v>5371.75</v>
      </c>
      <c r="BD228" s="319">
        <f t="shared" si="30"/>
        <v>5371.75</v>
      </c>
      <c r="BE228" s="295">
        <f t="shared" si="35"/>
        <v>64461</v>
      </c>
      <c r="BF228" s="319"/>
      <c r="BG228" s="319"/>
      <c r="BH228" s="319"/>
      <c r="BI228" s="319"/>
      <c r="BJ228" s="319"/>
      <c r="BK228" s="319"/>
      <c r="BL228" s="319"/>
      <c r="BM228" s="319"/>
      <c r="BN228" s="319"/>
      <c r="BO228" s="319"/>
      <c r="BP228" s="319"/>
      <c r="BQ228" s="319"/>
      <c r="BR228" s="319"/>
      <c r="BS228" s="319"/>
      <c r="BT228" s="319"/>
      <c r="BU228" s="319"/>
      <c r="BV228" s="319"/>
      <c r="BW228" s="319"/>
      <c r="BX228" s="319"/>
      <c r="BY228" s="319"/>
      <c r="BZ228" s="319"/>
      <c r="CA228" s="319"/>
      <c r="CB228" s="319"/>
      <c r="CC228" s="319"/>
      <c r="CD228" s="319"/>
      <c r="CE228" s="319"/>
    </row>
    <row r="229" spans="1:83" x14ac:dyDescent="0.3">
      <c r="A229" s="313" t="s">
        <v>627</v>
      </c>
      <c r="B229" s="304">
        <v>3.6199999999999996E-2</v>
      </c>
      <c r="C229" s="304">
        <v>3.9100000000000003E-2</v>
      </c>
      <c r="D229" s="347">
        <v>2.01E-2</v>
      </c>
      <c r="E229" s="295">
        <v>3423274.57</v>
      </c>
      <c r="F229" s="295">
        <v>3423274.57</v>
      </c>
      <c r="G229" s="295">
        <v>3447160.72</v>
      </c>
      <c r="H229" s="295">
        <v>3359003.7</v>
      </c>
      <c r="I229" s="295">
        <v>3246960.53</v>
      </c>
      <c r="J229" s="295">
        <v>3246960.53</v>
      </c>
      <c r="K229" s="295">
        <v>3246960.53</v>
      </c>
      <c r="L229" s="295">
        <v>3246960.53</v>
      </c>
      <c r="M229" s="295">
        <v>3246960.53</v>
      </c>
      <c r="N229" s="295">
        <v>3246960.53</v>
      </c>
      <c r="O229" s="295">
        <v>3246960.53</v>
      </c>
      <c r="P229" s="295">
        <v>3246960.53</v>
      </c>
      <c r="Q229" s="295">
        <f t="shared" si="32"/>
        <v>39628397.800000004</v>
      </c>
      <c r="R229" s="295">
        <v>3246960.53</v>
      </c>
      <c r="S229" s="295">
        <v>3246960.53</v>
      </c>
      <c r="T229" s="295">
        <v>3246960.53</v>
      </c>
      <c r="U229" s="295">
        <v>3246960.53</v>
      </c>
      <c r="V229" s="295">
        <v>3246960.53</v>
      </c>
      <c r="W229" s="295">
        <v>3246960.53</v>
      </c>
      <c r="X229" s="295">
        <v>3246960.53</v>
      </c>
      <c r="Y229" s="295">
        <v>3246960.53</v>
      </c>
      <c r="Z229" s="295">
        <v>3246960.53</v>
      </c>
      <c r="AA229" s="295">
        <v>3246960.53</v>
      </c>
      <c r="AB229" s="295">
        <v>3246960.53</v>
      </c>
      <c r="AC229" s="295">
        <v>3246960.53</v>
      </c>
      <c r="AD229" s="295">
        <f t="shared" si="33"/>
        <v>38963526.360000007</v>
      </c>
      <c r="AE229" s="295"/>
      <c r="AF229" s="319">
        <v>10326.879999999999</v>
      </c>
      <c r="AG229" s="319">
        <v>10326.879999999999</v>
      </c>
      <c r="AH229" s="319">
        <v>10398.94</v>
      </c>
      <c r="AI229" s="319">
        <v>10133</v>
      </c>
      <c r="AJ229" s="319">
        <v>9795</v>
      </c>
      <c r="AK229" s="319">
        <v>9795</v>
      </c>
      <c r="AL229" s="319">
        <f t="shared" si="37"/>
        <v>9795</v>
      </c>
      <c r="AM229" s="319">
        <f t="shared" si="37"/>
        <v>9795</v>
      </c>
      <c r="AN229" s="319">
        <f t="shared" si="37"/>
        <v>9795</v>
      </c>
      <c r="AO229" s="319">
        <f t="shared" si="37"/>
        <v>9795</v>
      </c>
      <c r="AP229" s="319">
        <f t="shared" si="37"/>
        <v>9795</v>
      </c>
      <c r="AQ229" s="319">
        <f t="shared" si="37"/>
        <v>9795</v>
      </c>
      <c r="AR229" s="295">
        <f t="shared" si="34"/>
        <v>119545.7</v>
      </c>
      <c r="AS229" s="319">
        <f t="shared" si="38"/>
        <v>5438.66</v>
      </c>
      <c r="AT229" s="319">
        <f t="shared" si="38"/>
        <v>5438.66</v>
      </c>
      <c r="AU229" s="319">
        <f t="shared" si="38"/>
        <v>5438.66</v>
      </c>
      <c r="AV229" s="319">
        <f t="shared" si="36"/>
        <v>5438.66</v>
      </c>
      <c r="AW229" s="319">
        <f t="shared" si="36"/>
        <v>5438.66</v>
      </c>
      <c r="AX229" s="319">
        <f t="shared" si="36"/>
        <v>5438.66</v>
      </c>
      <c r="AY229" s="319">
        <f t="shared" si="36"/>
        <v>5438.66</v>
      </c>
      <c r="AZ229" s="319">
        <f t="shared" si="36"/>
        <v>5438.66</v>
      </c>
      <c r="BA229" s="319">
        <f t="shared" si="36"/>
        <v>5438.66</v>
      </c>
      <c r="BB229" s="319">
        <f t="shared" si="30"/>
        <v>5438.66</v>
      </c>
      <c r="BC229" s="319">
        <f t="shared" si="30"/>
        <v>5438.66</v>
      </c>
      <c r="BD229" s="319">
        <f t="shared" si="30"/>
        <v>5438.66</v>
      </c>
      <c r="BE229" s="295">
        <f t="shared" si="35"/>
        <v>65263.920000000013</v>
      </c>
      <c r="BF229" s="319"/>
      <c r="BG229" s="319"/>
      <c r="BH229" s="319"/>
      <c r="BI229" s="319"/>
      <c r="BJ229" s="319"/>
      <c r="BK229" s="319"/>
      <c r="BL229" s="319"/>
      <c r="BM229" s="319"/>
      <c r="BN229" s="319"/>
      <c r="BO229" s="319"/>
      <c r="BP229" s="319"/>
      <c r="BQ229" s="319"/>
      <c r="BR229" s="319"/>
      <c r="BS229" s="319"/>
      <c r="BT229" s="319"/>
      <c r="BU229" s="319"/>
      <c r="BV229" s="319"/>
      <c r="BW229" s="319"/>
      <c r="BX229" s="319"/>
      <c r="BY229" s="319"/>
      <c r="BZ229" s="319"/>
      <c r="CA229" s="319"/>
      <c r="CB229" s="319"/>
      <c r="CC229" s="319"/>
      <c r="CD229" s="319"/>
      <c r="CE229" s="319"/>
    </row>
    <row r="230" spans="1:83" x14ac:dyDescent="0.3">
      <c r="A230" s="313" t="s">
        <v>628</v>
      </c>
      <c r="B230" s="304">
        <v>2.8199999999999999E-2</v>
      </c>
      <c r="C230" s="304">
        <v>3.32E-2</v>
      </c>
      <c r="D230" s="348">
        <v>3.0599999999999999E-2</v>
      </c>
      <c r="E230" s="295">
        <v>21650.02</v>
      </c>
      <c r="F230" s="295">
        <v>22234.49</v>
      </c>
      <c r="G230" s="295">
        <v>22234.49</v>
      </c>
      <c r="H230" s="295">
        <v>22234.49</v>
      </c>
      <c r="I230" s="295">
        <v>1540950.14</v>
      </c>
      <c r="J230" s="295">
        <v>3059665.78</v>
      </c>
      <c r="K230" s="295">
        <v>3059665.78</v>
      </c>
      <c r="L230" s="295">
        <v>3059665.78</v>
      </c>
      <c r="M230" s="295">
        <v>3059665.78</v>
      </c>
      <c r="N230" s="295">
        <v>3059665.78</v>
      </c>
      <c r="O230" s="295">
        <v>3059665.78</v>
      </c>
      <c r="P230" s="295">
        <v>3059665.78</v>
      </c>
      <c r="Q230" s="295">
        <f t="shared" si="32"/>
        <v>23046964.09</v>
      </c>
      <c r="R230" s="295">
        <v>3059665.78</v>
      </c>
      <c r="S230" s="295">
        <v>3059665.78</v>
      </c>
      <c r="T230" s="295">
        <v>3059665.78</v>
      </c>
      <c r="U230" s="295">
        <v>3059665.78</v>
      </c>
      <c r="V230" s="295">
        <v>3059665.78</v>
      </c>
      <c r="W230" s="295">
        <v>3059665.78</v>
      </c>
      <c r="X230" s="295">
        <v>3059665.78</v>
      </c>
      <c r="Y230" s="295">
        <v>3059665.78</v>
      </c>
      <c r="Z230" s="295">
        <v>3059665.78</v>
      </c>
      <c r="AA230" s="295">
        <v>3059665.78</v>
      </c>
      <c r="AB230" s="295">
        <v>3059665.78</v>
      </c>
      <c r="AC230" s="295">
        <v>3059665.78</v>
      </c>
      <c r="AD230" s="295">
        <f t="shared" si="33"/>
        <v>36715989.360000007</v>
      </c>
      <c r="AF230" s="319">
        <v>50.88</v>
      </c>
      <c r="AG230" s="319">
        <v>52.25</v>
      </c>
      <c r="AH230" s="319">
        <v>52.25</v>
      </c>
      <c r="AI230" s="319">
        <v>52.25</v>
      </c>
      <c r="AJ230" s="319">
        <v>3621.23</v>
      </c>
      <c r="AK230" s="319">
        <v>7190.21</v>
      </c>
      <c r="AL230" s="319">
        <f t="shared" si="37"/>
        <v>7190.21</v>
      </c>
      <c r="AM230" s="319">
        <f t="shared" si="37"/>
        <v>7190.21</v>
      </c>
      <c r="AN230" s="319">
        <f t="shared" si="37"/>
        <v>7190.21</v>
      </c>
      <c r="AO230" s="319">
        <f t="shared" si="37"/>
        <v>7190.21</v>
      </c>
      <c r="AP230" s="319">
        <f t="shared" si="37"/>
        <v>7190.21</v>
      </c>
      <c r="AQ230" s="319">
        <f t="shared" si="37"/>
        <v>7190.21</v>
      </c>
      <c r="AR230" s="295">
        <f t="shared" si="34"/>
        <v>54160.329999999994</v>
      </c>
      <c r="AS230" s="319">
        <f t="shared" si="38"/>
        <v>7802.15</v>
      </c>
      <c r="AT230" s="319">
        <f t="shared" si="38"/>
        <v>7802.15</v>
      </c>
      <c r="AU230" s="319">
        <f t="shared" si="38"/>
        <v>7802.15</v>
      </c>
      <c r="AV230" s="319">
        <f t="shared" si="36"/>
        <v>7802.15</v>
      </c>
      <c r="AW230" s="319">
        <f t="shared" si="36"/>
        <v>7802.15</v>
      </c>
      <c r="AX230" s="319">
        <f t="shared" si="36"/>
        <v>7802.15</v>
      </c>
      <c r="AY230" s="319">
        <f t="shared" si="36"/>
        <v>7802.15</v>
      </c>
      <c r="AZ230" s="319">
        <f t="shared" si="36"/>
        <v>7802.15</v>
      </c>
      <c r="BA230" s="319">
        <f t="shared" si="36"/>
        <v>7802.15</v>
      </c>
      <c r="BB230" s="319">
        <f t="shared" si="30"/>
        <v>7802.15</v>
      </c>
      <c r="BC230" s="319">
        <f t="shared" si="30"/>
        <v>7802.15</v>
      </c>
      <c r="BD230" s="319">
        <f t="shared" si="30"/>
        <v>7802.15</v>
      </c>
      <c r="BE230" s="295">
        <f t="shared" si="35"/>
        <v>93625.799999999988</v>
      </c>
    </row>
    <row r="231" spans="1:83" x14ac:dyDescent="0.3">
      <c r="A231" s="313" t="s">
        <v>629</v>
      </c>
      <c r="B231" s="304">
        <v>3.2100000000000004E-2</v>
      </c>
      <c r="C231" s="304">
        <v>3.2599999999999997E-2</v>
      </c>
      <c r="D231" s="347">
        <v>1.7500000000000002E-2</v>
      </c>
      <c r="E231" s="295">
        <v>274390.87</v>
      </c>
      <c r="F231" s="295">
        <v>274390.87</v>
      </c>
      <c r="G231" s="295">
        <v>274390.87</v>
      </c>
      <c r="H231" s="295">
        <v>274390.87</v>
      </c>
      <c r="I231" s="295">
        <v>274390.87</v>
      </c>
      <c r="J231" s="295">
        <v>274390.87</v>
      </c>
      <c r="K231" s="295">
        <v>274390.87</v>
      </c>
      <c r="L231" s="295">
        <v>274390.87</v>
      </c>
      <c r="M231" s="295">
        <v>274390.87</v>
      </c>
      <c r="N231" s="295">
        <v>274390.87</v>
      </c>
      <c r="O231" s="295">
        <v>274390.87</v>
      </c>
      <c r="P231" s="295">
        <v>274390.87</v>
      </c>
      <c r="Q231" s="295">
        <f t="shared" si="32"/>
        <v>3292690.4400000009</v>
      </c>
      <c r="R231" s="295">
        <v>274390.87</v>
      </c>
      <c r="S231" s="295">
        <v>274390.87</v>
      </c>
      <c r="T231" s="295">
        <v>274390.87</v>
      </c>
      <c r="U231" s="295">
        <v>274390.87</v>
      </c>
      <c r="V231" s="295">
        <v>274390.87</v>
      </c>
      <c r="W231" s="295">
        <v>274390.87</v>
      </c>
      <c r="X231" s="295">
        <v>274390.87</v>
      </c>
      <c r="Y231" s="295">
        <v>274390.87</v>
      </c>
      <c r="Z231" s="295">
        <v>274390.87</v>
      </c>
      <c r="AA231" s="295">
        <v>274390.87</v>
      </c>
      <c r="AB231" s="295">
        <v>274390.87</v>
      </c>
      <c r="AC231" s="295">
        <v>274390.87</v>
      </c>
      <c r="AD231" s="295">
        <f t="shared" si="33"/>
        <v>3292690.4400000009</v>
      </c>
      <c r="AF231" s="319">
        <v>734</v>
      </c>
      <c r="AG231" s="319">
        <v>734</v>
      </c>
      <c r="AH231" s="319">
        <v>734</v>
      </c>
      <c r="AI231" s="319">
        <v>734</v>
      </c>
      <c r="AJ231" s="319">
        <v>734</v>
      </c>
      <c r="AK231" s="319">
        <v>734</v>
      </c>
      <c r="AL231" s="319">
        <f t="shared" si="37"/>
        <v>734</v>
      </c>
      <c r="AM231" s="319">
        <f t="shared" si="37"/>
        <v>734</v>
      </c>
      <c r="AN231" s="319">
        <f t="shared" si="37"/>
        <v>734</v>
      </c>
      <c r="AO231" s="319">
        <f t="shared" si="37"/>
        <v>734</v>
      </c>
      <c r="AP231" s="319">
        <f t="shared" si="37"/>
        <v>734</v>
      </c>
      <c r="AQ231" s="319">
        <f t="shared" si="37"/>
        <v>734</v>
      </c>
      <c r="AR231" s="295">
        <f t="shared" si="34"/>
        <v>8808</v>
      </c>
      <c r="AS231" s="319">
        <f t="shared" si="38"/>
        <v>400.15</v>
      </c>
      <c r="AT231" s="319">
        <f t="shared" si="38"/>
        <v>400.15</v>
      </c>
      <c r="AU231" s="319">
        <f t="shared" si="38"/>
        <v>400.15</v>
      </c>
      <c r="AV231" s="319">
        <f t="shared" si="36"/>
        <v>400.15</v>
      </c>
      <c r="AW231" s="319">
        <f t="shared" si="36"/>
        <v>400.15</v>
      </c>
      <c r="AX231" s="319">
        <f t="shared" si="36"/>
        <v>400.15</v>
      </c>
      <c r="AY231" s="319">
        <f t="shared" si="36"/>
        <v>400.15</v>
      </c>
      <c r="AZ231" s="319">
        <f t="shared" si="36"/>
        <v>400.15</v>
      </c>
      <c r="BA231" s="319">
        <f t="shared" si="36"/>
        <v>400.15</v>
      </c>
      <c r="BB231" s="319">
        <f t="shared" si="30"/>
        <v>400.15</v>
      </c>
      <c r="BC231" s="319">
        <f t="shared" si="30"/>
        <v>400.15</v>
      </c>
      <c r="BD231" s="319">
        <f t="shared" si="30"/>
        <v>400.15</v>
      </c>
      <c r="BE231" s="295">
        <f t="shared" si="35"/>
        <v>4801.8</v>
      </c>
    </row>
    <row r="232" spans="1:83" x14ac:dyDescent="0.3">
      <c r="A232" s="313" t="s">
        <v>630</v>
      </c>
      <c r="B232" s="304">
        <v>4.82E-2</v>
      </c>
      <c r="C232" s="304">
        <v>5.2199999999999996E-2</v>
      </c>
      <c r="D232" s="347">
        <v>1.89E-2</v>
      </c>
      <c r="E232" s="295">
        <v>590562.81999999995</v>
      </c>
      <c r="F232" s="295">
        <v>590562.81999999995</v>
      </c>
      <c r="G232" s="295">
        <v>590562.81999999995</v>
      </c>
      <c r="H232" s="295">
        <v>590562.81999999995</v>
      </c>
      <c r="I232" s="295">
        <v>586809.96</v>
      </c>
      <c r="J232" s="295">
        <v>583057.1</v>
      </c>
      <c r="K232" s="295">
        <v>583057.1</v>
      </c>
      <c r="L232" s="295">
        <v>583057.1</v>
      </c>
      <c r="M232" s="295">
        <v>583057.1</v>
      </c>
      <c r="N232" s="295">
        <v>583057.1</v>
      </c>
      <c r="O232" s="295">
        <v>583057.1</v>
      </c>
      <c r="P232" s="295">
        <v>583057.1</v>
      </c>
      <c r="Q232" s="295">
        <f t="shared" si="32"/>
        <v>7030460.9399999985</v>
      </c>
      <c r="R232" s="295">
        <v>583057.1</v>
      </c>
      <c r="S232" s="295">
        <v>583057.1</v>
      </c>
      <c r="T232" s="295">
        <v>583057.1</v>
      </c>
      <c r="U232" s="295">
        <v>583057.1</v>
      </c>
      <c r="V232" s="295">
        <v>583057.1</v>
      </c>
      <c r="W232" s="295">
        <v>583057.1</v>
      </c>
      <c r="X232" s="295">
        <v>583057.1</v>
      </c>
      <c r="Y232" s="295">
        <v>583057.1</v>
      </c>
      <c r="Z232" s="295">
        <v>583057.1</v>
      </c>
      <c r="AA232" s="295">
        <v>583057.1</v>
      </c>
      <c r="AB232" s="295">
        <v>583057.1</v>
      </c>
      <c r="AC232" s="295">
        <v>583057.1</v>
      </c>
      <c r="AD232" s="295">
        <f t="shared" si="33"/>
        <v>6996685.1999999983</v>
      </c>
      <c r="AF232" s="319">
        <v>2372.09</v>
      </c>
      <c r="AG232" s="319">
        <v>2372.09</v>
      </c>
      <c r="AH232" s="319">
        <v>2372.09</v>
      </c>
      <c r="AI232" s="319">
        <v>2372.09</v>
      </c>
      <c r="AJ232" s="319">
        <v>2357.0200000000004</v>
      </c>
      <c r="AK232" s="319">
        <v>2341.9499999999998</v>
      </c>
      <c r="AL232" s="319">
        <f t="shared" si="37"/>
        <v>2341.9499999999998</v>
      </c>
      <c r="AM232" s="319">
        <f t="shared" si="37"/>
        <v>2341.9499999999998</v>
      </c>
      <c r="AN232" s="319">
        <f t="shared" si="37"/>
        <v>2341.9499999999998</v>
      </c>
      <c r="AO232" s="319">
        <f t="shared" si="37"/>
        <v>2341.9499999999998</v>
      </c>
      <c r="AP232" s="319">
        <f t="shared" si="37"/>
        <v>2341.9499999999998</v>
      </c>
      <c r="AQ232" s="319">
        <f t="shared" si="37"/>
        <v>2341.9499999999998</v>
      </c>
      <c r="AR232" s="295">
        <f t="shared" si="34"/>
        <v>28239.030000000006</v>
      </c>
      <c r="AS232" s="319">
        <f t="shared" si="38"/>
        <v>918.31</v>
      </c>
      <c r="AT232" s="319">
        <f t="shared" si="38"/>
        <v>918.31</v>
      </c>
      <c r="AU232" s="319">
        <f t="shared" si="38"/>
        <v>918.31</v>
      </c>
      <c r="AV232" s="319">
        <f t="shared" si="36"/>
        <v>918.31</v>
      </c>
      <c r="AW232" s="319">
        <f t="shared" si="36"/>
        <v>918.31</v>
      </c>
      <c r="AX232" s="319">
        <f t="shared" si="36"/>
        <v>918.31</v>
      </c>
      <c r="AY232" s="319">
        <f t="shared" si="36"/>
        <v>918.31</v>
      </c>
      <c r="AZ232" s="319">
        <f t="shared" si="36"/>
        <v>918.31</v>
      </c>
      <c r="BA232" s="319">
        <f t="shared" si="36"/>
        <v>918.31</v>
      </c>
      <c r="BB232" s="319">
        <f t="shared" si="30"/>
        <v>918.31</v>
      </c>
      <c r="BC232" s="319">
        <f t="shared" si="30"/>
        <v>918.31</v>
      </c>
      <c r="BD232" s="319">
        <f t="shared" si="30"/>
        <v>918.31</v>
      </c>
      <c r="BE232" s="295">
        <f t="shared" si="35"/>
        <v>11019.719999999996</v>
      </c>
    </row>
    <row r="233" spans="1:83" x14ac:dyDescent="0.3">
      <c r="A233" s="313" t="s">
        <v>631</v>
      </c>
      <c r="B233" s="304">
        <v>3.8800000000000001E-2</v>
      </c>
      <c r="C233" s="304">
        <v>4.0099999999999997E-2</v>
      </c>
      <c r="D233" s="347">
        <v>1.78E-2</v>
      </c>
      <c r="E233" s="295">
        <v>2139352.61</v>
      </c>
      <c r="F233" s="295">
        <v>2139352.61</v>
      </c>
      <c r="G233" s="295">
        <v>2139352.61</v>
      </c>
      <c r="H233" s="295">
        <v>2139352.61</v>
      </c>
      <c r="I233" s="295">
        <v>2139352.61</v>
      </c>
      <c r="J233" s="295">
        <v>2139352.61</v>
      </c>
      <c r="K233" s="295">
        <v>2139352.61</v>
      </c>
      <c r="L233" s="295">
        <v>2139352.61</v>
      </c>
      <c r="M233" s="295">
        <v>2139352.61</v>
      </c>
      <c r="N233" s="295">
        <v>2139352.61</v>
      </c>
      <c r="O233" s="295">
        <v>2139352.61</v>
      </c>
      <c r="P233" s="295">
        <v>2139352.61</v>
      </c>
      <c r="Q233" s="295">
        <f t="shared" si="32"/>
        <v>25672231.319999997</v>
      </c>
      <c r="R233" s="295">
        <v>2139352.61</v>
      </c>
      <c r="S233" s="295">
        <v>2139352.61</v>
      </c>
      <c r="T233" s="295">
        <v>2139352.61</v>
      </c>
      <c r="U233" s="295">
        <v>2139352.61</v>
      </c>
      <c r="V233" s="295">
        <v>2139352.61</v>
      </c>
      <c r="W233" s="295">
        <v>2139352.61</v>
      </c>
      <c r="X233" s="295">
        <v>2139352.61</v>
      </c>
      <c r="Y233" s="295">
        <v>2139352.61</v>
      </c>
      <c r="Z233" s="295">
        <v>2139352.61</v>
      </c>
      <c r="AA233" s="295">
        <v>2139352.61</v>
      </c>
      <c r="AB233" s="295">
        <v>2139352.61</v>
      </c>
      <c r="AC233" s="295">
        <v>2139352.61</v>
      </c>
      <c r="AD233" s="295">
        <f t="shared" si="33"/>
        <v>25672231.319999997</v>
      </c>
      <c r="AF233" s="319">
        <v>6917.24</v>
      </c>
      <c r="AG233" s="319">
        <v>6917.24</v>
      </c>
      <c r="AH233" s="319">
        <v>6917.24</v>
      </c>
      <c r="AI233" s="319">
        <v>6917.24</v>
      </c>
      <c r="AJ233" s="319">
        <v>6917.24</v>
      </c>
      <c r="AK233" s="319">
        <v>6917.24</v>
      </c>
      <c r="AL233" s="319">
        <f t="shared" si="37"/>
        <v>6917.24</v>
      </c>
      <c r="AM233" s="319">
        <f t="shared" si="37"/>
        <v>6917.24</v>
      </c>
      <c r="AN233" s="319">
        <f t="shared" si="37"/>
        <v>6917.24</v>
      </c>
      <c r="AO233" s="319">
        <f t="shared" si="37"/>
        <v>6917.24</v>
      </c>
      <c r="AP233" s="319">
        <f t="shared" si="37"/>
        <v>6917.24</v>
      </c>
      <c r="AQ233" s="319">
        <f t="shared" si="37"/>
        <v>6917.24</v>
      </c>
      <c r="AR233" s="295">
        <f t="shared" si="34"/>
        <v>83006.880000000005</v>
      </c>
      <c r="AS233" s="319">
        <f t="shared" si="38"/>
        <v>3173.37</v>
      </c>
      <c r="AT233" s="319">
        <f t="shared" si="38"/>
        <v>3173.37</v>
      </c>
      <c r="AU233" s="319">
        <f t="shared" si="38"/>
        <v>3173.37</v>
      </c>
      <c r="AV233" s="319">
        <f t="shared" si="36"/>
        <v>3173.37</v>
      </c>
      <c r="AW233" s="319">
        <f t="shared" si="36"/>
        <v>3173.37</v>
      </c>
      <c r="AX233" s="319">
        <f t="shared" si="36"/>
        <v>3173.37</v>
      </c>
      <c r="AY233" s="319">
        <f t="shared" si="36"/>
        <v>3173.37</v>
      </c>
      <c r="AZ233" s="319">
        <f t="shared" si="36"/>
        <v>3173.37</v>
      </c>
      <c r="BA233" s="319">
        <f t="shared" si="36"/>
        <v>3173.37</v>
      </c>
      <c r="BB233" s="319">
        <f t="shared" si="30"/>
        <v>3173.37</v>
      </c>
      <c r="BC233" s="319">
        <f t="shared" si="30"/>
        <v>3173.37</v>
      </c>
      <c r="BD233" s="319">
        <f t="shared" si="30"/>
        <v>3173.37</v>
      </c>
      <c r="BE233" s="295">
        <f t="shared" si="35"/>
        <v>38080.439999999995</v>
      </c>
    </row>
    <row r="234" spans="1:83" x14ac:dyDescent="0.3">
      <c r="A234" s="313" t="s">
        <v>632</v>
      </c>
      <c r="B234" s="304">
        <v>4.2800000000000005E-2</v>
      </c>
      <c r="C234" s="304">
        <v>6.2199999999999998E-2</v>
      </c>
      <c r="D234" s="347">
        <v>2.7099999999999999E-2</v>
      </c>
      <c r="E234" s="295">
        <v>102224.96000000001</v>
      </c>
      <c r="F234" s="295">
        <v>102224.96000000001</v>
      </c>
      <c r="G234" s="295">
        <v>102224.96000000001</v>
      </c>
      <c r="H234" s="295">
        <v>102224.96000000001</v>
      </c>
      <c r="I234" s="295">
        <v>102224.96000000001</v>
      </c>
      <c r="J234" s="295">
        <v>101743.91</v>
      </c>
      <c r="K234" s="295">
        <v>101262.86</v>
      </c>
      <c r="L234" s="295">
        <v>101262.86</v>
      </c>
      <c r="M234" s="295">
        <v>101262.86</v>
      </c>
      <c r="N234" s="295">
        <v>101262.86</v>
      </c>
      <c r="O234" s="295">
        <v>101262.86</v>
      </c>
      <c r="P234" s="295">
        <v>101262.86</v>
      </c>
      <c r="Q234" s="295">
        <f t="shared" si="32"/>
        <v>1220445.8700000001</v>
      </c>
      <c r="R234" s="295">
        <v>101262.86</v>
      </c>
      <c r="S234" s="295">
        <v>101262.86</v>
      </c>
      <c r="T234" s="295">
        <v>101262.86</v>
      </c>
      <c r="U234" s="295">
        <v>101262.86</v>
      </c>
      <c r="V234" s="295">
        <v>101262.86</v>
      </c>
      <c r="W234" s="295">
        <v>101262.86</v>
      </c>
      <c r="X234" s="295">
        <v>101262.86</v>
      </c>
      <c r="Y234" s="295">
        <v>101262.86</v>
      </c>
      <c r="Z234" s="295">
        <v>101262.86</v>
      </c>
      <c r="AA234" s="295">
        <v>101262.86</v>
      </c>
      <c r="AB234" s="295">
        <v>101262.86</v>
      </c>
      <c r="AC234" s="295">
        <v>101262.86</v>
      </c>
      <c r="AD234" s="295">
        <f t="shared" si="33"/>
        <v>1215154.32</v>
      </c>
      <c r="AF234" s="319">
        <v>364.6</v>
      </c>
      <c r="AG234" s="319">
        <v>364.6</v>
      </c>
      <c r="AH234" s="319">
        <v>364.6</v>
      </c>
      <c r="AI234" s="319">
        <v>364.6</v>
      </c>
      <c r="AJ234" s="319">
        <v>364.6</v>
      </c>
      <c r="AK234" s="319">
        <v>362.88</v>
      </c>
      <c r="AL234" s="319">
        <f t="shared" si="37"/>
        <v>361.17</v>
      </c>
      <c r="AM234" s="319">
        <f t="shared" si="37"/>
        <v>361.17</v>
      </c>
      <c r="AN234" s="319">
        <f t="shared" si="37"/>
        <v>361.17</v>
      </c>
      <c r="AO234" s="319">
        <f t="shared" si="37"/>
        <v>361.17</v>
      </c>
      <c r="AP234" s="319">
        <f t="shared" si="37"/>
        <v>361.17</v>
      </c>
      <c r="AQ234" s="319">
        <f t="shared" si="37"/>
        <v>361.17</v>
      </c>
      <c r="AR234" s="295">
        <f t="shared" si="34"/>
        <v>4352.9000000000005</v>
      </c>
      <c r="AS234" s="319">
        <f t="shared" si="38"/>
        <v>228.69</v>
      </c>
      <c r="AT234" s="319">
        <f t="shared" si="38"/>
        <v>228.69</v>
      </c>
      <c r="AU234" s="319">
        <f t="shared" si="38"/>
        <v>228.69</v>
      </c>
      <c r="AV234" s="319">
        <f t="shared" si="36"/>
        <v>228.69</v>
      </c>
      <c r="AW234" s="319">
        <f t="shared" si="36"/>
        <v>228.69</v>
      </c>
      <c r="AX234" s="319">
        <f t="shared" si="36"/>
        <v>228.69</v>
      </c>
      <c r="AY234" s="319">
        <f t="shared" si="36"/>
        <v>228.69</v>
      </c>
      <c r="AZ234" s="319">
        <f t="shared" si="36"/>
        <v>228.69</v>
      </c>
      <c r="BA234" s="319">
        <f t="shared" si="36"/>
        <v>228.69</v>
      </c>
      <c r="BB234" s="319">
        <f t="shared" si="30"/>
        <v>228.69</v>
      </c>
      <c r="BC234" s="319">
        <f t="shared" si="30"/>
        <v>228.69</v>
      </c>
      <c r="BD234" s="319">
        <f t="shared" si="30"/>
        <v>228.69</v>
      </c>
      <c r="BE234" s="295">
        <f t="shared" si="35"/>
        <v>2744.28</v>
      </c>
    </row>
    <row r="235" spans="1:83" x14ac:dyDescent="0.3">
      <c r="A235" s="313" t="s">
        <v>633</v>
      </c>
      <c r="B235" s="304">
        <v>4.0600000000000004E-2</v>
      </c>
      <c r="C235" s="304">
        <v>6.2399999999999997E-2</v>
      </c>
      <c r="D235" s="347">
        <v>2.7199999999999998E-2</v>
      </c>
      <c r="E235" s="295">
        <v>84123.48</v>
      </c>
      <c r="F235" s="295">
        <v>84123.48</v>
      </c>
      <c r="G235" s="295">
        <v>84123.48</v>
      </c>
      <c r="H235" s="295">
        <v>84123.48</v>
      </c>
      <c r="I235" s="295">
        <v>84123.48</v>
      </c>
      <c r="J235" s="295">
        <v>83642.44</v>
      </c>
      <c r="K235" s="295">
        <v>83161.39</v>
      </c>
      <c r="L235" s="295">
        <v>83161.39</v>
      </c>
      <c r="M235" s="295">
        <v>83161.39</v>
      </c>
      <c r="N235" s="295">
        <v>83161.39</v>
      </c>
      <c r="O235" s="295">
        <v>83161.39</v>
      </c>
      <c r="P235" s="295">
        <v>83161.39</v>
      </c>
      <c r="Q235" s="295">
        <f t="shared" si="32"/>
        <v>1003228.18</v>
      </c>
      <c r="R235" s="295">
        <v>83161.39</v>
      </c>
      <c r="S235" s="295">
        <v>83161.39</v>
      </c>
      <c r="T235" s="295">
        <v>83161.39</v>
      </c>
      <c r="U235" s="295">
        <v>83161.39</v>
      </c>
      <c r="V235" s="295">
        <v>83161.39</v>
      </c>
      <c r="W235" s="295">
        <v>83161.39</v>
      </c>
      <c r="X235" s="295">
        <v>83161.39</v>
      </c>
      <c r="Y235" s="295">
        <v>83161.39</v>
      </c>
      <c r="Z235" s="295">
        <v>83161.39</v>
      </c>
      <c r="AA235" s="295">
        <v>83161.39</v>
      </c>
      <c r="AB235" s="295">
        <v>83161.39</v>
      </c>
      <c r="AC235" s="295">
        <v>83161.39</v>
      </c>
      <c r="AD235" s="295">
        <f t="shared" si="33"/>
        <v>997936.68</v>
      </c>
      <c r="AF235" s="319">
        <v>284.62</v>
      </c>
      <c r="AG235" s="319">
        <v>284.62</v>
      </c>
      <c r="AH235" s="319">
        <v>284.62</v>
      </c>
      <c r="AI235" s="319">
        <v>284.62</v>
      </c>
      <c r="AJ235" s="319">
        <v>284.62</v>
      </c>
      <c r="AK235" s="319">
        <v>282.99</v>
      </c>
      <c r="AL235" s="319">
        <f t="shared" si="37"/>
        <v>281.36</v>
      </c>
      <c r="AM235" s="319">
        <f t="shared" si="37"/>
        <v>281.36</v>
      </c>
      <c r="AN235" s="319">
        <f t="shared" si="37"/>
        <v>281.36</v>
      </c>
      <c r="AO235" s="319">
        <f t="shared" si="37"/>
        <v>281.36</v>
      </c>
      <c r="AP235" s="319">
        <f t="shared" si="37"/>
        <v>281.36</v>
      </c>
      <c r="AQ235" s="319">
        <f t="shared" si="37"/>
        <v>281.36</v>
      </c>
      <c r="AR235" s="295">
        <f t="shared" si="34"/>
        <v>3394.2500000000005</v>
      </c>
      <c r="AS235" s="319">
        <f t="shared" si="38"/>
        <v>188.5</v>
      </c>
      <c r="AT235" s="319">
        <f t="shared" si="38"/>
        <v>188.5</v>
      </c>
      <c r="AU235" s="319">
        <f t="shared" si="38"/>
        <v>188.5</v>
      </c>
      <c r="AV235" s="319">
        <f t="shared" si="36"/>
        <v>188.5</v>
      </c>
      <c r="AW235" s="319">
        <f t="shared" si="36"/>
        <v>188.5</v>
      </c>
      <c r="AX235" s="319">
        <f t="shared" si="36"/>
        <v>188.5</v>
      </c>
      <c r="AY235" s="319">
        <f t="shared" si="36"/>
        <v>188.5</v>
      </c>
      <c r="AZ235" s="319">
        <f t="shared" si="36"/>
        <v>188.5</v>
      </c>
      <c r="BA235" s="319">
        <f t="shared" si="36"/>
        <v>188.5</v>
      </c>
      <c r="BB235" s="319">
        <f t="shared" si="30"/>
        <v>188.5</v>
      </c>
      <c r="BC235" s="319">
        <f t="shared" si="30"/>
        <v>188.5</v>
      </c>
      <c r="BD235" s="319">
        <f t="shared" si="30"/>
        <v>188.5</v>
      </c>
      <c r="BE235" s="295">
        <f t="shared" si="35"/>
        <v>2262</v>
      </c>
    </row>
    <row r="236" spans="1:83" x14ac:dyDescent="0.3">
      <c r="A236" s="313" t="s">
        <v>634</v>
      </c>
      <c r="B236" s="304">
        <v>4.4499999999999998E-2</v>
      </c>
      <c r="C236" s="304">
        <v>4.9800000000000004E-2</v>
      </c>
      <c r="D236" s="347">
        <v>1.66E-2</v>
      </c>
      <c r="E236" s="295">
        <v>291226.01</v>
      </c>
      <c r="F236" s="295">
        <v>291226.01</v>
      </c>
      <c r="G236" s="295">
        <v>291226.01</v>
      </c>
      <c r="H236" s="295">
        <v>291226.01</v>
      </c>
      <c r="I236" s="295">
        <v>291226.01</v>
      </c>
      <c r="J236" s="295">
        <v>291226.01</v>
      </c>
      <c r="K236" s="295">
        <v>291226.01</v>
      </c>
      <c r="L236" s="295">
        <v>313618.745</v>
      </c>
      <c r="M236" s="295">
        <v>336011.48</v>
      </c>
      <c r="N236" s="295">
        <v>336011.48</v>
      </c>
      <c r="O236" s="295">
        <v>336011.48</v>
      </c>
      <c r="P236" s="295">
        <v>336011.48</v>
      </c>
      <c r="Q236" s="295">
        <f t="shared" si="32"/>
        <v>3696246.7349999999</v>
      </c>
      <c r="R236" s="295">
        <v>336011.48</v>
      </c>
      <c r="S236" s="295">
        <v>336011.48</v>
      </c>
      <c r="T236" s="295">
        <v>336011.48</v>
      </c>
      <c r="U236" s="295">
        <v>336011.48</v>
      </c>
      <c r="V236" s="295">
        <v>336011.48</v>
      </c>
      <c r="W236" s="295">
        <v>336011.48</v>
      </c>
      <c r="X236" s="295">
        <v>336011.48</v>
      </c>
      <c r="Y236" s="295">
        <v>336011.48</v>
      </c>
      <c r="Z236" s="295">
        <v>336011.48</v>
      </c>
      <c r="AA236" s="295">
        <v>336011.48</v>
      </c>
      <c r="AB236" s="295">
        <v>336011.48</v>
      </c>
      <c r="AC236" s="295">
        <v>336011.48</v>
      </c>
      <c r="AD236" s="295">
        <f t="shared" si="33"/>
        <v>4032137.76</v>
      </c>
      <c r="AF236" s="319">
        <v>1079.9599999999998</v>
      </c>
      <c r="AG236" s="319">
        <v>1079.9599999999998</v>
      </c>
      <c r="AH236" s="319">
        <v>1079.9599999999998</v>
      </c>
      <c r="AI236" s="319">
        <v>1079.9599999999998</v>
      </c>
      <c r="AJ236" s="319">
        <v>1079.9599999999998</v>
      </c>
      <c r="AK236" s="319">
        <v>1079.9599999999998</v>
      </c>
      <c r="AL236" s="319">
        <f t="shared" si="37"/>
        <v>1079.96</v>
      </c>
      <c r="AM236" s="319">
        <f t="shared" si="37"/>
        <v>1163</v>
      </c>
      <c r="AN236" s="319">
        <f t="shared" si="37"/>
        <v>1246.04</v>
      </c>
      <c r="AO236" s="319">
        <f t="shared" si="37"/>
        <v>1246.04</v>
      </c>
      <c r="AP236" s="319">
        <f t="shared" si="37"/>
        <v>1246.04</v>
      </c>
      <c r="AQ236" s="319">
        <f t="shared" si="37"/>
        <v>1246.04</v>
      </c>
      <c r="AR236" s="295">
        <f t="shared" si="34"/>
        <v>13706.880000000001</v>
      </c>
      <c r="AS236" s="319">
        <f t="shared" si="38"/>
        <v>464.82</v>
      </c>
      <c r="AT236" s="319">
        <f t="shared" si="38"/>
        <v>464.82</v>
      </c>
      <c r="AU236" s="319">
        <f t="shared" si="38"/>
        <v>464.82</v>
      </c>
      <c r="AV236" s="319">
        <f t="shared" si="36"/>
        <v>464.82</v>
      </c>
      <c r="AW236" s="319">
        <f t="shared" si="36"/>
        <v>464.82</v>
      </c>
      <c r="AX236" s="319">
        <f t="shared" si="36"/>
        <v>464.82</v>
      </c>
      <c r="AY236" s="319">
        <f t="shared" si="36"/>
        <v>464.82</v>
      </c>
      <c r="AZ236" s="319">
        <f t="shared" si="36"/>
        <v>464.82</v>
      </c>
      <c r="BA236" s="319">
        <f t="shared" si="36"/>
        <v>464.82</v>
      </c>
      <c r="BB236" s="319">
        <f t="shared" si="30"/>
        <v>464.82</v>
      </c>
      <c r="BC236" s="319">
        <f t="shared" si="30"/>
        <v>464.82</v>
      </c>
      <c r="BD236" s="319">
        <f t="shared" si="30"/>
        <v>464.82</v>
      </c>
      <c r="BE236" s="295">
        <f t="shared" si="35"/>
        <v>5577.8399999999992</v>
      </c>
    </row>
    <row r="237" spans="1:83" x14ac:dyDescent="0.3">
      <c r="A237" s="313" t="s">
        <v>635</v>
      </c>
      <c r="B237" s="304">
        <v>2.8000000000000001E-2</v>
      </c>
      <c r="C237" s="304">
        <v>3.3099999999999997E-2</v>
      </c>
      <c r="D237" s="347">
        <v>1.8700000000000001E-2</v>
      </c>
      <c r="E237" s="295">
        <v>860425.29</v>
      </c>
      <c r="F237" s="295">
        <v>860425.29</v>
      </c>
      <c r="G237" s="295">
        <v>860425.29</v>
      </c>
      <c r="H237" s="295">
        <v>860425.29</v>
      </c>
      <c r="I237" s="295">
        <v>860425.29</v>
      </c>
      <c r="J237" s="295">
        <v>860425.29</v>
      </c>
      <c r="K237" s="295">
        <v>860425.29</v>
      </c>
      <c r="L237" s="295">
        <v>860425.29</v>
      </c>
      <c r="M237" s="295">
        <v>896509.96500000008</v>
      </c>
      <c r="N237" s="295">
        <v>932594.64</v>
      </c>
      <c r="O237" s="295">
        <v>932594.64</v>
      </c>
      <c r="P237" s="295">
        <v>932594.64</v>
      </c>
      <c r="Q237" s="295">
        <f t="shared" si="32"/>
        <v>10577696.205000002</v>
      </c>
      <c r="R237" s="295">
        <v>932594.64</v>
      </c>
      <c r="S237" s="295">
        <v>932594.64</v>
      </c>
      <c r="T237" s="295">
        <v>932594.64</v>
      </c>
      <c r="U237" s="295">
        <v>932594.64</v>
      </c>
      <c r="V237" s="295">
        <v>932594.64</v>
      </c>
      <c r="W237" s="295">
        <v>932594.64</v>
      </c>
      <c r="X237" s="295">
        <v>932594.64</v>
      </c>
      <c r="Y237" s="295">
        <v>932594.64</v>
      </c>
      <c r="Z237" s="295">
        <v>932594.64</v>
      </c>
      <c r="AA237" s="295">
        <v>932594.64</v>
      </c>
      <c r="AB237" s="295">
        <v>932594.64</v>
      </c>
      <c r="AC237" s="295">
        <v>932594.64</v>
      </c>
      <c r="AD237" s="295">
        <f t="shared" si="33"/>
        <v>11191135.680000002</v>
      </c>
      <c r="AF237" s="319">
        <v>2007.6599999999999</v>
      </c>
      <c r="AG237" s="319">
        <v>2007.6599999999999</v>
      </c>
      <c r="AH237" s="319">
        <v>2007.6599999999999</v>
      </c>
      <c r="AI237" s="319">
        <v>2007.6599999999999</v>
      </c>
      <c r="AJ237" s="319">
        <v>2007.6599999999999</v>
      </c>
      <c r="AK237" s="319">
        <v>2007.6599999999999</v>
      </c>
      <c r="AL237" s="319">
        <f t="shared" si="37"/>
        <v>2007.66</v>
      </c>
      <c r="AM237" s="319">
        <f t="shared" si="37"/>
        <v>2007.66</v>
      </c>
      <c r="AN237" s="319">
        <f t="shared" si="37"/>
        <v>2091.86</v>
      </c>
      <c r="AO237" s="319">
        <f t="shared" si="37"/>
        <v>2176.0500000000002</v>
      </c>
      <c r="AP237" s="319">
        <f t="shared" si="37"/>
        <v>2176.0500000000002</v>
      </c>
      <c r="AQ237" s="319">
        <f t="shared" si="37"/>
        <v>2176.0500000000002</v>
      </c>
      <c r="AR237" s="295">
        <f t="shared" si="34"/>
        <v>24681.289999999997</v>
      </c>
      <c r="AS237" s="319">
        <f t="shared" si="38"/>
        <v>1453.29</v>
      </c>
      <c r="AT237" s="319">
        <f t="shared" si="38"/>
        <v>1453.29</v>
      </c>
      <c r="AU237" s="319">
        <f t="shared" si="38"/>
        <v>1453.29</v>
      </c>
      <c r="AV237" s="319">
        <f t="shared" si="36"/>
        <v>1453.29</v>
      </c>
      <c r="AW237" s="319">
        <f t="shared" si="36"/>
        <v>1453.29</v>
      </c>
      <c r="AX237" s="319">
        <f t="shared" si="36"/>
        <v>1453.29</v>
      </c>
      <c r="AY237" s="319">
        <f t="shared" si="36"/>
        <v>1453.29</v>
      </c>
      <c r="AZ237" s="319">
        <f t="shared" si="36"/>
        <v>1453.29</v>
      </c>
      <c r="BA237" s="319">
        <f t="shared" si="36"/>
        <v>1453.29</v>
      </c>
      <c r="BB237" s="319">
        <f t="shared" si="30"/>
        <v>1453.29</v>
      </c>
      <c r="BC237" s="319">
        <f t="shared" si="30"/>
        <v>1453.29</v>
      </c>
      <c r="BD237" s="319">
        <f t="shared" si="30"/>
        <v>1453.29</v>
      </c>
      <c r="BE237" s="295">
        <f t="shared" si="35"/>
        <v>17439.480000000003</v>
      </c>
    </row>
    <row r="238" spans="1:83" x14ac:dyDescent="0.3">
      <c r="A238" s="313" t="s">
        <v>636</v>
      </c>
      <c r="B238" s="304">
        <v>4.2500000000000003E-2</v>
      </c>
      <c r="C238" s="304">
        <v>4.2500000000000003E-2</v>
      </c>
      <c r="D238" s="304">
        <v>4.2500000000000003E-2</v>
      </c>
      <c r="E238" s="295">
        <v>0</v>
      </c>
      <c r="F238" s="295">
        <v>0</v>
      </c>
      <c r="G238" s="295">
        <v>0</v>
      </c>
      <c r="H238" s="295">
        <v>146202.18</v>
      </c>
      <c r="I238" s="295">
        <v>292784.90000000002</v>
      </c>
      <c r="J238" s="295">
        <v>293450.18</v>
      </c>
      <c r="K238" s="295">
        <v>293734.92</v>
      </c>
      <c r="L238" s="295">
        <v>293734.92</v>
      </c>
      <c r="M238" s="295">
        <v>293734.92</v>
      </c>
      <c r="N238" s="295">
        <v>293734.92</v>
      </c>
      <c r="O238" s="295">
        <v>293734.92</v>
      </c>
      <c r="P238" s="295">
        <v>293734.92</v>
      </c>
      <c r="Q238" s="295">
        <f t="shared" si="32"/>
        <v>2494846.7799999998</v>
      </c>
      <c r="R238" s="295">
        <v>293734.92</v>
      </c>
      <c r="S238" s="295">
        <v>293734.92</v>
      </c>
      <c r="T238" s="295">
        <v>293734.92</v>
      </c>
      <c r="U238" s="295">
        <v>293734.92</v>
      </c>
      <c r="V238" s="295">
        <v>293734.92</v>
      </c>
      <c r="W238" s="295">
        <v>293734.92</v>
      </c>
      <c r="X238" s="295">
        <v>293734.92</v>
      </c>
      <c r="Y238" s="295">
        <v>293734.92</v>
      </c>
      <c r="Z238" s="295">
        <v>293734.92</v>
      </c>
      <c r="AA238" s="295">
        <v>293734.92</v>
      </c>
      <c r="AB238" s="295">
        <v>293734.92</v>
      </c>
      <c r="AC238" s="295">
        <v>293734.92</v>
      </c>
      <c r="AD238" s="295">
        <f t="shared" si="33"/>
        <v>3524819.0399999996</v>
      </c>
      <c r="AF238" s="319">
        <v>0</v>
      </c>
      <c r="AG238" s="319">
        <v>0</v>
      </c>
      <c r="AH238" s="319">
        <v>0</v>
      </c>
      <c r="AI238" s="319">
        <v>517.79999999999995</v>
      </c>
      <c r="AJ238" s="319">
        <v>1036.95</v>
      </c>
      <c r="AK238" s="319">
        <v>1039.3</v>
      </c>
      <c r="AL238" s="319">
        <f t="shared" si="37"/>
        <v>1040.31</v>
      </c>
      <c r="AM238" s="319">
        <f t="shared" si="37"/>
        <v>1040.31</v>
      </c>
      <c r="AN238" s="319">
        <f t="shared" si="37"/>
        <v>1040.31</v>
      </c>
      <c r="AO238" s="319">
        <f t="shared" si="37"/>
        <v>1040.31</v>
      </c>
      <c r="AP238" s="319">
        <f t="shared" si="37"/>
        <v>1040.31</v>
      </c>
      <c r="AQ238" s="319">
        <f t="shared" si="37"/>
        <v>1040.31</v>
      </c>
      <c r="AR238" s="295">
        <f t="shared" si="34"/>
        <v>8835.909999999998</v>
      </c>
      <c r="AS238" s="319">
        <f t="shared" si="38"/>
        <v>1040.31</v>
      </c>
      <c r="AT238" s="319">
        <f t="shared" si="38"/>
        <v>1040.31</v>
      </c>
      <c r="AU238" s="319">
        <f t="shared" si="38"/>
        <v>1040.31</v>
      </c>
      <c r="AV238" s="319">
        <f t="shared" si="36"/>
        <v>1040.31</v>
      </c>
      <c r="AW238" s="319">
        <f t="shared" si="36"/>
        <v>1040.31</v>
      </c>
      <c r="AX238" s="319">
        <f t="shared" si="36"/>
        <v>1040.31</v>
      </c>
      <c r="AY238" s="319">
        <f t="shared" si="36"/>
        <v>1040.31</v>
      </c>
      <c r="AZ238" s="319">
        <f t="shared" si="36"/>
        <v>1040.31</v>
      </c>
      <c r="BA238" s="319">
        <f t="shared" si="36"/>
        <v>1040.31</v>
      </c>
      <c r="BB238" s="319">
        <f t="shared" si="30"/>
        <v>1040.31</v>
      </c>
      <c r="BC238" s="319">
        <f t="shared" si="30"/>
        <v>1040.31</v>
      </c>
      <c r="BD238" s="319">
        <f t="shared" si="30"/>
        <v>1040.31</v>
      </c>
      <c r="BE238" s="295">
        <f t="shared" si="35"/>
        <v>12483.719999999996</v>
      </c>
    </row>
    <row r="239" spans="1:83" x14ac:dyDescent="0.3">
      <c r="A239" s="313" t="s">
        <v>637</v>
      </c>
      <c r="B239" s="304">
        <v>1.1300000000000001E-2</v>
      </c>
      <c r="C239" s="304">
        <v>0.17750000000000002</v>
      </c>
      <c r="D239" s="348">
        <v>0.1565</v>
      </c>
      <c r="E239" s="295">
        <v>104991.22</v>
      </c>
      <c r="F239" s="295">
        <v>104991.22</v>
      </c>
      <c r="G239" s="295">
        <v>104991.22</v>
      </c>
      <c r="H239" s="295">
        <v>104991.22</v>
      </c>
      <c r="I239" s="295">
        <v>104991.22</v>
      </c>
      <c r="J239" s="295">
        <v>104991.22</v>
      </c>
      <c r="K239" s="295">
        <v>104991.22</v>
      </c>
      <c r="L239" s="295">
        <v>104991.22</v>
      </c>
      <c r="M239" s="295">
        <v>104991.22</v>
      </c>
      <c r="N239" s="295">
        <v>104991.22</v>
      </c>
      <c r="O239" s="295">
        <v>104991.22</v>
      </c>
      <c r="P239" s="295">
        <v>104991.22</v>
      </c>
      <c r="Q239" s="295">
        <f t="shared" si="32"/>
        <v>1259894.6399999999</v>
      </c>
      <c r="R239" s="295">
        <v>104991.22</v>
      </c>
      <c r="S239" s="295">
        <v>104991.22</v>
      </c>
      <c r="T239" s="295">
        <v>104991.22</v>
      </c>
      <c r="U239" s="295">
        <v>104991.22</v>
      </c>
      <c r="V239" s="295">
        <v>104991.22</v>
      </c>
      <c r="W239" s="295">
        <v>104991.22</v>
      </c>
      <c r="X239" s="295">
        <v>104991.22</v>
      </c>
      <c r="Y239" s="295">
        <v>104991.22</v>
      </c>
      <c r="Z239" s="295">
        <v>104991.22</v>
      </c>
      <c r="AA239" s="295">
        <v>104991.22</v>
      </c>
      <c r="AB239" s="295">
        <v>104991.22</v>
      </c>
      <c r="AC239" s="295">
        <v>104991.22</v>
      </c>
      <c r="AD239" s="295">
        <f t="shared" si="33"/>
        <v>1259894.6399999999</v>
      </c>
      <c r="AF239" s="319">
        <v>98.87</v>
      </c>
      <c r="AG239" s="319">
        <v>98.87</v>
      </c>
      <c r="AH239" s="319">
        <v>98.87</v>
      </c>
      <c r="AI239" s="319">
        <v>98.87</v>
      </c>
      <c r="AJ239" s="319">
        <v>98.87</v>
      </c>
      <c r="AK239" s="319">
        <v>98.87</v>
      </c>
      <c r="AL239" s="319">
        <f t="shared" si="37"/>
        <v>98.87</v>
      </c>
      <c r="AM239" s="319">
        <f t="shared" si="37"/>
        <v>98.87</v>
      </c>
      <c r="AN239" s="319">
        <f t="shared" si="37"/>
        <v>98.87</v>
      </c>
      <c r="AO239" s="319">
        <f t="shared" si="37"/>
        <v>98.87</v>
      </c>
      <c r="AP239" s="319">
        <f t="shared" si="37"/>
        <v>98.87</v>
      </c>
      <c r="AQ239" s="319">
        <f t="shared" si="37"/>
        <v>98.87</v>
      </c>
      <c r="AR239" s="295">
        <f t="shared" si="34"/>
        <v>1186.44</v>
      </c>
      <c r="AS239" s="319">
        <f t="shared" si="38"/>
        <v>1369.26</v>
      </c>
      <c r="AT239" s="319">
        <f t="shared" si="38"/>
        <v>1369.26</v>
      </c>
      <c r="AU239" s="319">
        <f t="shared" si="38"/>
        <v>1369.26</v>
      </c>
      <c r="AV239" s="319">
        <f t="shared" si="36"/>
        <v>1369.26</v>
      </c>
      <c r="AW239" s="319">
        <f t="shared" si="36"/>
        <v>1369.26</v>
      </c>
      <c r="AX239" s="319">
        <f t="shared" si="36"/>
        <v>1369.26</v>
      </c>
      <c r="AY239" s="319">
        <f t="shared" si="36"/>
        <v>1369.26</v>
      </c>
      <c r="AZ239" s="319">
        <f t="shared" si="36"/>
        <v>1369.26</v>
      </c>
      <c r="BA239" s="319">
        <f t="shared" si="36"/>
        <v>1369.26</v>
      </c>
      <c r="BB239" s="319">
        <f t="shared" si="30"/>
        <v>1369.26</v>
      </c>
      <c r="BC239" s="319">
        <f t="shared" si="30"/>
        <v>1369.26</v>
      </c>
      <c r="BD239" s="319">
        <f t="shared" si="30"/>
        <v>1369.26</v>
      </c>
      <c r="BE239" s="295">
        <f t="shared" si="35"/>
        <v>16431.12</v>
      </c>
    </row>
    <row r="240" spans="1:83" x14ac:dyDescent="0.3">
      <c r="A240" s="313" t="s">
        <v>638</v>
      </c>
      <c r="B240" s="304">
        <v>3.8700000000000005E-2</v>
      </c>
      <c r="C240" s="304">
        <v>3.9300000000000002E-2</v>
      </c>
      <c r="D240" s="347">
        <v>1.77E-2</v>
      </c>
      <c r="E240" s="295">
        <v>1089550.03</v>
      </c>
      <c r="F240" s="295">
        <v>1089550.03</v>
      </c>
      <c r="G240" s="295">
        <v>1089550.03</v>
      </c>
      <c r="H240" s="295">
        <v>1089550.03</v>
      </c>
      <c r="I240" s="295">
        <v>1089550.03</v>
      </c>
      <c r="J240" s="295">
        <v>1089550.03</v>
      </c>
      <c r="K240" s="295">
        <v>1096600.03</v>
      </c>
      <c r="L240" s="295">
        <v>1103650.03</v>
      </c>
      <c r="M240" s="295">
        <v>1103650.03</v>
      </c>
      <c r="N240" s="295">
        <v>1103650.03</v>
      </c>
      <c r="O240" s="295">
        <v>1103650.03</v>
      </c>
      <c r="P240" s="295">
        <v>1103650.03</v>
      </c>
      <c r="Q240" s="295">
        <f t="shared" si="32"/>
        <v>13152150.359999998</v>
      </c>
      <c r="R240" s="295">
        <v>1103650.03</v>
      </c>
      <c r="S240" s="295">
        <v>1103650.03</v>
      </c>
      <c r="T240" s="295">
        <v>1103650.03</v>
      </c>
      <c r="U240" s="295">
        <v>1103650.03</v>
      </c>
      <c r="V240" s="295">
        <v>1185900.03</v>
      </c>
      <c r="W240" s="295">
        <v>1268150.03</v>
      </c>
      <c r="X240" s="295">
        <v>1268150.03</v>
      </c>
      <c r="Y240" s="295">
        <v>1268150.03</v>
      </c>
      <c r="Z240" s="295">
        <v>1268150.03</v>
      </c>
      <c r="AA240" s="295">
        <v>1268150.03</v>
      </c>
      <c r="AB240" s="295">
        <v>1268150.03</v>
      </c>
      <c r="AC240" s="295">
        <v>1268150.03</v>
      </c>
      <c r="AD240" s="295">
        <f t="shared" si="33"/>
        <v>14477550.359999998</v>
      </c>
      <c r="AF240" s="319">
        <v>3513.7999999999997</v>
      </c>
      <c r="AG240" s="319">
        <v>3513.7999999999997</v>
      </c>
      <c r="AH240" s="319">
        <v>3513.7999999999997</v>
      </c>
      <c r="AI240" s="319">
        <v>3513.7999999999997</v>
      </c>
      <c r="AJ240" s="319">
        <v>3513.7999999999997</v>
      </c>
      <c r="AK240" s="319">
        <v>3513.7999999999997</v>
      </c>
      <c r="AL240" s="319">
        <f t="shared" si="37"/>
        <v>3536.54</v>
      </c>
      <c r="AM240" s="319">
        <f t="shared" si="37"/>
        <v>3559.27</v>
      </c>
      <c r="AN240" s="319">
        <f t="shared" si="37"/>
        <v>3559.27</v>
      </c>
      <c r="AO240" s="319">
        <f t="shared" si="37"/>
        <v>3559.27</v>
      </c>
      <c r="AP240" s="319">
        <f t="shared" si="37"/>
        <v>3559.27</v>
      </c>
      <c r="AQ240" s="319">
        <f t="shared" si="37"/>
        <v>3559.27</v>
      </c>
      <c r="AR240" s="295">
        <f t="shared" si="34"/>
        <v>42415.689999999995</v>
      </c>
      <c r="AS240" s="319">
        <f t="shared" si="38"/>
        <v>1627.88</v>
      </c>
      <c r="AT240" s="319">
        <f t="shared" si="38"/>
        <v>1627.88</v>
      </c>
      <c r="AU240" s="319">
        <f t="shared" si="38"/>
        <v>1627.88</v>
      </c>
      <c r="AV240" s="319">
        <f t="shared" si="36"/>
        <v>1627.88</v>
      </c>
      <c r="AW240" s="319">
        <f t="shared" si="36"/>
        <v>1749.2</v>
      </c>
      <c r="AX240" s="319">
        <f t="shared" si="36"/>
        <v>1870.52</v>
      </c>
      <c r="AY240" s="319">
        <f t="shared" si="36"/>
        <v>1870.52</v>
      </c>
      <c r="AZ240" s="319">
        <f t="shared" si="36"/>
        <v>1870.52</v>
      </c>
      <c r="BA240" s="319">
        <f t="shared" si="36"/>
        <v>1870.52</v>
      </c>
      <c r="BB240" s="319">
        <f t="shared" si="30"/>
        <v>1870.52</v>
      </c>
      <c r="BC240" s="319">
        <f t="shared" si="30"/>
        <v>1870.52</v>
      </c>
      <c r="BD240" s="319">
        <f t="shared" si="30"/>
        <v>1870.52</v>
      </c>
      <c r="BE240" s="295">
        <f t="shared" si="35"/>
        <v>21354.360000000004</v>
      </c>
    </row>
    <row r="241" spans="1:57" x14ac:dyDescent="0.3">
      <c r="A241" s="313" t="s">
        <v>639</v>
      </c>
      <c r="B241" s="304">
        <v>4.5000000000000005E-2</v>
      </c>
      <c r="C241" s="304">
        <v>4.6100000000000009E-2</v>
      </c>
      <c r="D241" s="347">
        <v>2.35E-2</v>
      </c>
      <c r="E241" s="295">
        <v>41868.51</v>
      </c>
      <c r="F241" s="295">
        <v>41868.51</v>
      </c>
      <c r="G241" s="295">
        <v>41868.51</v>
      </c>
      <c r="H241" s="295">
        <v>41868.51</v>
      </c>
      <c r="I241" s="295">
        <v>41868.51</v>
      </c>
      <c r="J241" s="295">
        <v>41868.51</v>
      </c>
      <c r="K241" s="295">
        <v>41868.51</v>
      </c>
      <c r="L241" s="295">
        <v>41868.51</v>
      </c>
      <c r="M241" s="295">
        <v>41868.51</v>
      </c>
      <c r="N241" s="295">
        <v>41868.51</v>
      </c>
      <c r="O241" s="295">
        <v>41868.51</v>
      </c>
      <c r="P241" s="295">
        <v>41868.51</v>
      </c>
      <c r="Q241" s="295">
        <f t="shared" si="32"/>
        <v>502422.12000000005</v>
      </c>
      <c r="R241" s="295">
        <v>2444568.5099999998</v>
      </c>
      <c r="S241" s="295">
        <v>2594568.5099999998</v>
      </c>
      <c r="T241" s="295">
        <v>2744568.51</v>
      </c>
      <c r="U241" s="295">
        <v>2744568.51</v>
      </c>
      <c r="V241" s="295">
        <v>2744568.51</v>
      </c>
      <c r="W241" s="295">
        <v>2744568.51</v>
      </c>
      <c r="X241" s="295">
        <v>2744568.51</v>
      </c>
      <c r="Y241" s="295">
        <v>2744568.51</v>
      </c>
      <c r="Z241" s="295">
        <v>2744568.51</v>
      </c>
      <c r="AA241" s="295">
        <v>2744568.51</v>
      </c>
      <c r="AB241" s="295">
        <v>2744568.51</v>
      </c>
      <c r="AC241" s="295">
        <v>2744568.51</v>
      </c>
      <c r="AD241" s="295">
        <f t="shared" si="33"/>
        <v>32484822.11999999</v>
      </c>
      <c r="AF241" s="319">
        <v>157.01</v>
      </c>
      <c r="AG241" s="319">
        <v>157.01</v>
      </c>
      <c r="AH241" s="319">
        <v>157.01</v>
      </c>
      <c r="AI241" s="319">
        <v>157.01</v>
      </c>
      <c r="AJ241" s="319">
        <v>157.01</v>
      </c>
      <c r="AK241" s="319">
        <v>157.01</v>
      </c>
      <c r="AL241" s="319">
        <f t="shared" si="37"/>
        <v>157.01</v>
      </c>
      <c r="AM241" s="319">
        <f t="shared" si="37"/>
        <v>157.01</v>
      </c>
      <c r="AN241" s="319">
        <f t="shared" si="37"/>
        <v>157.01</v>
      </c>
      <c r="AO241" s="319">
        <f t="shared" si="37"/>
        <v>157.01</v>
      </c>
      <c r="AP241" s="319">
        <f t="shared" si="37"/>
        <v>157.01</v>
      </c>
      <c r="AQ241" s="319">
        <f t="shared" si="37"/>
        <v>157.01</v>
      </c>
      <c r="AR241" s="295">
        <f t="shared" si="34"/>
        <v>1884.12</v>
      </c>
      <c r="AS241" s="319">
        <f t="shared" si="38"/>
        <v>4787.28</v>
      </c>
      <c r="AT241" s="319">
        <f t="shared" si="38"/>
        <v>5081.03</v>
      </c>
      <c r="AU241" s="319">
        <f t="shared" si="38"/>
        <v>5374.78</v>
      </c>
      <c r="AV241" s="319">
        <f t="shared" si="36"/>
        <v>5374.78</v>
      </c>
      <c r="AW241" s="319">
        <f t="shared" si="36"/>
        <v>5374.78</v>
      </c>
      <c r="AX241" s="319">
        <f t="shared" si="36"/>
        <v>5374.78</v>
      </c>
      <c r="AY241" s="319">
        <f t="shared" si="36"/>
        <v>5374.78</v>
      </c>
      <c r="AZ241" s="319">
        <f t="shared" si="36"/>
        <v>5374.78</v>
      </c>
      <c r="BA241" s="319">
        <f t="shared" si="36"/>
        <v>5374.78</v>
      </c>
      <c r="BB241" s="319">
        <f t="shared" si="30"/>
        <v>5374.78</v>
      </c>
      <c r="BC241" s="319">
        <f t="shared" si="30"/>
        <v>5374.78</v>
      </c>
      <c r="BD241" s="319">
        <f t="shared" si="30"/>
        <v>5374.78</v>
      </c>
      <c r="BE241" s="295">
        <f t="shared" si="35"/>
        <v>63616.109999999993</v>
      </c>
    </row>
    <row r="242" spans="1:57" x14ac:dyDescent="0.3">
      <c r="A242" s="313" t="s">
        <v>640</v>
      </c>
      <c r="B242" s="304">
        <v>3.9399999999999998E-2</v>
      </c>
      <c r="C242" s="304">
        <v>4.0399999999999998E-2</v>
      </c>
      <c r="D242" s="347">
        <v>1.9199999999999998E-2</v>
      </c>
      <c r="E242" s="295">
        <v>28963.63</v>
      </c>
      <c r="F242" s="295">
        <v>28963.63</v>
      </c>
      <c r="G242" s="295">
        <v>28963.63</v>
      </c>
      <c r="H242" s="295">
        <v>28963.63</v>
      </c>
      <c r="I242" s="295">
        <v>28963.63</v>
      </c>
      <c r="J242" s="295">
        <v>28963.63</v>
      </c>
      <c r="K242" s="295">
        <v>28963.63</v>
      </c>
      <c r="L242" s="295">
        <v>28963.63</v>
      </c>
      <c r="M242" s="295">
        <v>28963.63</v>
      </c>
      <c r="N242" s="295">
        <v>28963.63</v>
      </c>
      <c r="O242" s="295">
        <v>28963.63</v>
      </c>
      <c r="P242" s="295">
        <v>28963.63</v>
      </c>
      <c r="Q242" s="295">
        <f t="shared" si="32"/>
        <v>347563.56</v>
      </c>
      <c r="R242" s="295">
        <v>28963.63</v>
      </c>
      <c r="S242" s="295">
        <v>28963.63</v>
      </c>
      <c r="T242" s="295">
        <v>28963.63</v>
      </c>
      <c r="U242" s="295">
        <v>28963.63</v>
      </c>
      <c r="V242" s="295">
        <v>28963.63</v>
      </c>
      <c r="W242" s="295">
        <v>28963.63</v>
      </c>
      <c r="X242" s="295">
        <v>28963.63</v>
      </c>
      <c r="Y242" s="295">
        <v>28963.63</v>
      </c>
      <c r="Z242" s="295">
        <v>28963.63</v>
      </c>
      <c r="AA242" s="295">
        <v>28963.63</v>
      </c>
      <c r="AB242" s="295">
        <v>28963.63</v>
      </c>
      <c r="AC242" s="295">
        <v>28963.63</v>
      </c>
      <c r="AD242" s="295">
        <f t="shared" si="33"/>
        <v>347563.56</v>
      </c>
      <c r="AF242" s="319">
        <v>95.09</v>
      </c>
      <c r="AG242" s="319">
        <v>95.09</v>
      </c>
      <c r="AH242" s="319">
        <v>95.09</v>
      </c>
      <c r="AI242" s="319">
        <v>95.09</v>
      </c>
      <c r="AJ242" s="319">
        <v>95.09</v>
      </c>
      <c r="AK242" s="319">
        <v>95.09</v>
      </c>
      <c r="AL242" s="319">
        <f t="shared" si="37"/>
        <v>95.1</v>
      </c>
      <c r="AM242" s="319">
        <f t="shared" si="37"/>
        <v>95.1</v>
      </c>
      <c r="AN242" s="319">
        <f t="shared" si="37"/>
        <v>95.1</v>
      </c>
      <c r="AO242" s="319">
        <f t="shared" si="37"/>
        <v>95.1</v>
      </c>
      <c r="AP242" s="319">
        <f t="shared" si="37"/>
        <v>95.1</v>
      </c>
      <c r="AQ242" s="319">
        <f t="shared" si="37"/>
        <v>95.1</v>
      </c>
      <c r="AR242" s="295">
        <f t="shared" si="34"/>
        <v>1141.1400000000001</v>
      </c>
      <c r="AS242" s="319">
        <f t="shared" si="38"/>
        <v>46.34</v>
      </c>
      <c r="AT242" s="319">
        <f t="shared" si="38"/>
        <v>46.34</v>
      </c>
      <c r="AU242" s="319">
        <f t="shared" si="38"/>
        <v>46.34</v>
      </c>
      <c r="AV242" s="319">
        <f t="shared" si="36"/>
        <v>46.34</v>
      </c>
      <c r="AW242" s="319">
        <f t="shared" si="36"/>
        <v>46.34</v>
      </c>
      <c r="AX242" s="319">
        <f t="shared" si="36"/>
        <v>46.34</v>
      </c>
      <c r="AY242" s="319">
        <f t="shared" si="36"/>
        <v>46.34</v>
      </c>
      <c r="AZ242" s="319">
        <f t="shared" si="36"/>
        <v>46.34</v>
      </c>
      <c r="BA242" s="319">
        <f t="shared" si="36"/>
        <v>46.34</v>
      </c>
      <c r="BB242" s="319">
        <f t="shared" si="30"/>
        <v>46.34</v>
      </c>
      <c r="BC242" s="319">
        <f t="shared" si="30"/>
        <v>46.34</v>
      </c>
      <c r="BD242" s="319">
        <f t="shared" si="30"/>
        <v>46.34</v>
      </c>
      <c r="BE242" s="295">
        <f t="shared" si="35"/>
        <v>556.08000000000015</v>
      </c>
    </row>
    <row r="243" spans="1:57" x14ac:dyDescent="0.3">
      <c r="A243" s="313" t="s">
        <v>641</v>
      </c>
      <c r="B243" s="304">
        <v>3.8699999999999998E-2</v>
      </c>
      <c r="C243" s="304">
        <v>3.8900000000000004E-2</v>
      </c>
      <c r="D243" s="347">
        <v>1.9300000000000001E-2</v>
      </c>
      <c r="E243" s="295">
        <v>8888.93</v>
      </c>
      <c r="F243" s="295">
        <v>8888.93</v>
      </c>
      <c r="G243" s="295">
        <v>8888.93</v>
      </c>
      <c r="H243" s="295">
        <v>8888.93</v>
      </c>
      <c r="I243" s="295">
        <v>8888.93</v>
      </c>
      <c r="J243" s="295">
        <v>8888.93</v>
      </c>
      <c r="K243" s="295">
        <v>8888.93</v>
      </c>
      <c r="L243" s="295">
        <v>8888.93</v>
      </c>
      <c r="M243" s="295">
        <v>8888.93</v>
      </c>
      <c r="N243" s="295">
        <v>8888.93</v>
      </c>
      <c r="O243" s="295">
        <v>8888.93</v>
      </c>
      <c r="P243" s="295">
        <v>8888.93</v>
      </c>
      <c r="Q243" s="295">
        <f t="shared" si="32"/>
        <v>106667.15999999997</v>
      </c>
      <c r="R243" s="295">
        <v>8888.93</v>
      </c>
      <c r="S243" s="295">
        <v>8888.93</v>
      </c>
      <c r="T243" s="295">
        <v>8888.93</v>
      </c>
      <c r="U243" s="295">
        <v>8888.93</v>
      </c>
      <c r="V243" s="295">
        <v>8888.93</v>
      </c>
      <c r="W243" s="295">
        <v>8888.93</v>
      </c>
      <c r="X243" s="295">
        <v>8888.93</v>
      </c>
      <c r="Y243" s="295">
        <v>8888.93</v>
      </c>
      <c r="Z243" s="295">
        <v>8888.93</v>
      </c>
      <c r="AA243" s="295">
        <v>8888.93</v>
      </c>
      <c r="AB243" s="295">
        <v>8888.93</v>
      </c>
      <c r="AC243" s="295">
        <v>8888.93</v>
      </c>
      <c r="AD243" s="295">
        <f t="shared" si="33"/>
        <v>106667.15999999997</v>
      </c>
      <c r="AF243" s="319">
        <v>28.66</v>
      </c>
      <c r="AG243" s="319">
        <v>28.66</v>
      </c>
      <c r="AH243" s="319">
        <v>28.66</v>
      </c>
      <c r="AI243" s="319">
        <v>28.66</v>
      </c>
      <c r="AJ243" s="319">
        <v>28.66</v>
      </c>
      <c r="AK243" s="319">
        <v>28.66</v>
      </c>
      <c r="AL243" s="319">
        <f t="shared" si="37"/>
        <v>28.67</v>
      </c>
      <c r="AM243" s="319">
        <f t="shared" si="37"/>
        <v>28.67</v>
      </c>
      <c r="AN243" s="319">
        <f t="shared" si="37"/>
        <v>28.67</v>
      </c>
      <c r="AO243" s="319">
        <f t="shared" si="37"/>
        <v>28.67</v>
      </c>
      <c r="AP243" s="319">
        <f t="shared" si="37"/>
        <v>28.67</v>
      </c>
      <c r="AQ243" s="319">
        <f t="shared" si="37"/>
        <v>28.67</v>
      </c>
      <c r="AR243" s="295">
        <f t="shared" si="34"/>
        <v>343.98000000000008</v>
      </c>
      <c r="AS243" s="319">
        <f t="shared" si="38"/>
        <v>14.3</v>
      </c>
      <c r="AT243" s="319">
        <f t="shared" si="38"/>
        <v>14.3</v>
      </c>
      <c r="AU243" s="319">
        <f t="shared" si="38"/>
        <v>14.3</v>
      </c>
      <c r="AV243" s="319">
        <f t="shared" si="36"/>
        <v>14.3</v>
      </c>
      <c r="AW243" s="319">
        <f t="shared" si="36"/>
        <v>14.3</v>
      </c>
      <c r="AX243" s="319">
        <f t="shared" si="36"/>
        <v>14.3</v>
      </c>
      <c r="AY243" s="319">
        <f t="shared" si="36"/>
        <v>14.3</v>
      </c>
      <c r="AZ243" s="319">
        <f t="shared" si="36"/>
        <v>14.3</v>
      </c>
      <c r="BA243" s="319">
        <f t="shared" si="36"/>
        <v>14.3</v>
      </c>
      <c r="BB243" s="319">
        <f t="shared" si="30"/>
        <v>14.3</v>
      </c>
      <c r="BC243" s="319">
        <f t="shared" si="30"/>
        <v>14.3</v>
      </c>
      <c r="BD243" s="319">
        <f t="shared" si="30"/>
        <v>14.3</v>
      </c>
      <c r="BE243" s="295">
        <f t="shared" si="35"/>
        <v>171.60000000000002</v>
      </c>
    </row>
    <row r="244" spans="1:57" x14ac:dyDescent="0.3">
      <c r="A244" s="313" t="s">
        <v>642</v>
      </c>
      <c r="B244" s="304">
        <v>3.8699999999999998E-2</v>
      </c>
      <c r="C244" s="304">
        <v>3.8900000000000004E-2</v>
      </c>
      <c r="D244" s="347">
        <v>1.9400000000000001E-2</v>
      </c>
      <c r="E244" s="295">
        <v>8861.01</v>
      </c>
      <c r="F244" s="295">
        <v>8861.01</v>
      </c>
      <c r="G244" s="295">
        <v>8861.01</v>
      </c>
      <c r="H244" s="295">
        <v>8861.01</v>
      </c>
      <c r="I244" s="295">
        <v>8861.01</v>
      </c>
      <c r="J244" s="295">
        <v>8861.01</v>
      </c>
      <c r="K244" s="295">
        <v>8861.01</v>
      </c>
      <c r="L244" s="295">
        <v>8861.01</v>
      </c>
      <c r="M244" s="295">
        <v>8861.01</v>
      </c>
      <c r="N244" s="295">
        <v>8861.01</v>
      </c>
      <c r="O244" s="295">
        <v>8861.01</v>
      </c>
      <c r="P244" s="295">
        <v>8861.01</v>
      </c>
      <c r="Q244" s="295">
        <f t="shared" si="32"/>
        <v>106332.11999999998</v>
      </c>
      <c r="R244" s="295">
        <v>8861.01</v>
      </c>
      <c r="S244" s="295">
        <v>8861.01</v>
      </c>
      <c r="T244" s="295">
        <v>8861.01</v>
      </c>
      <c r="U244" s="295">
        <v>8861.01</v>
      </c>
      <c r="V244" s="295">
        <v>8861.01</v>
      </c>
      <c r="W244" s="295">
        <v>8861.01</v>
      </c>
      <c r="X244" s="295">
        <v>8861.01</v>
      </c>
      <c r="Y244" s="295">
        <v>8861.01</v>
      </c>
      <c r="Z244" s="295">
        <v>8861.01</v>
      </c>
      <c r="AA244" s="295">
        <v>8861.01</v>
      </c>
      <c r="AB244" s="295">
        <v>8861.01</v>
      </c>
      <c r="AC244" s="295">
        <v>8861.01</v>
      </c>
      <c r="AD244" s="295">
        <f t="shared" si="33"/>
        <v>106332.11999999998</v>
      </c>
      <c r="AF244" s="319">
        <v>28.57</v>
      </c>
      <c r="AG244" s="319">
        <v>28.57</v>
      </c>
      <c r="AH244" s="319">
        <v>28.57</v>
      </c>
      <c r="AI244" s="319">
        <v>28.57</v>
      </c>
      <c r="AJ244" s="319">
        <v>28.57</v>
      </c>
      <c r="AK244" s="319">
        <v>28.57</v>
      </c>
      <c r="AL244" s="319">
        <f t="shared" si="37"/>
        <v>28.58</v>
      </c>
      <c r="AM244" s="319">
        <f t="shared" si="37"/>
        <v>28.58</v>
      </c>
      <c r="AN244" s="319">
        <f t="shared" si="37"/>
        <v>28.58</v>
      </c>
      <c r="AO244" s="319">
        <f t="shared" si="37"/>
        <v>28.58</v>
      </c>
      <c r="AP244" s="319">
        <f t="shared" si="37"/>
        <v>28.58</v>
      </c>
      <c r="AQ244" s="319">
        <f t="shared" si="37"/>
        <v>28.58</v>
      </c>
      <c r="AR244" s="295">
        <f t="shared" si="34"/>
        <v>342.89999999999992</v>
      </c>
      <c r="AS244" s="319">
        <f t="shared" si="38"/>
        <v>14.33</v>
      </c>
      <c r="AT244" s="319">
        <f t="shared" si="38"/>
        <v>14.33</v>
      </c>
      <c r="AU244" s="319">
        <f t="shared" si="38"/>
        <v>14.33</v>
      </c>
      <c r="AV244" s="319">
        <f t="shared" si="36"/>
        <v>14.33</v>
      </c>
      <c r="AW244" s="319">
        <f t="shared" si="36"/>
        <v>14.33</v>
      </c>
      <c r="AX244" s="319">
        <f t="shared" si="36"/>
        <v>14.33</v>
      </c>
      <c r="AY244" s="319">
        <f t="shared" si="36"/>
        <v>14.33</v>
      </c>
      <c r="AZ244" s="319">
        <f t="shared" si="36"/>
        <v>14.33</v>
      </c>
      <c r="BA244" s="319">
        <f t="shared" si="36"/>
        <v>14.33</v>
      </c>
      <c r="BB244" s="319">
        <f t="shared" si="30"/>
        <v>14.33</v>
      </c>
      <c r="BC244" s="319">
        <f t="shared" si="30"/>
        <v>14.33</v>
      </c>
      <c r="BD244" s="319">
        <f t="shared" si="30"/>
        <v>14.33</v>
      </c>
      <c r="BE244" s="295">
        <f t="shared" si="35"/>
        <v>171.96000000000004</v>
      </c>
    </row>
    <row r="245" spans="1:57" x14ac:dyDescent="0.3">
      <c r="A245" s="313" t="s">
        <v>643</v>
      </c>
      <c r="B245" s="304">
        <v>3.8799999999999994E-2</v>
      </c>
      <c r="C245" s="304">
        <v>3.9100000000000003E-2</v>
      </c>
      <c r="D245" s="347">
        <v>1.9400000000000001E-2</v>
      </c>
      <c r="E245" s="295">
        <v>9113.52</v>
      </c>
      <c r="F245" s="295">
        <v>9113.52</v>
      </c>
      <c r="G245" s="295">
        <v>9113.52</v>
      </c>
      <c r="H245" s="295">
        <v>9113.52</v>
      </c>
      <c r="I245" s="295">
        <v>9113.52</v>
      </c>
      <c r="J245" s="295">
        <v>9113.52</v>
      </c>
      <c r="K245" s="295">
        <v>9113.52</v>
      </c>
      <c r="L245" s="295">
        <v>9113.52</v>
      </c>
      <c r="M245" s="295">
        <v>9113.52</v>
      </c>
      <c r="N245" s="295">
        <v>9113.52</v>
      </c>
      <c r="O245" s="295">
        <v>9113.52</v>
      </c>
      <c r="P245" s="295">
        <v>9113.52</v>
      </c>
      <c r="Q245" s="295">
        <f t="shared" si="32"/>
        <v>109362.24000000003</v>
      </c>
      <c r="R245" s="295">
        <v>9113.52</v>
      </c>
      <c r="S245" s="295">
        <v>9113.52</v>
      </c>
      <c r="T245" s="295">
        <v>9113.52</v>
      </c>
      <c r="U245" s="295">
        <v>9113.52</v>
      </c>
      <c r="V245" s="295">
        <v>9113.52</v>
      </c>
      <c r="W245" s="295">
        <v>9113.52</v>
      </c>
      <c r="X245" s="295">
        <v>9113.52</v>
      </c>
      <c r="Y245" s="295">
        <v>9113.52</v>
      </c>
      <c r="Z245" s="295">
        <v>9113.52</v>
      </c>
      <c r="AA245" s="295">
        <v>9113.52</v>
      </c>
      <c r="AB245" s="295">
        <v>9113.52</v>
      </c>
      <c r="AC245" s="295">
        <v>9113.52</v>
      </c>
      <c r="AD245" s="295">
        <f t="shared" si="33"/>
        <v>109362.24000000003</v>
      </c>
      <c r="AF245" s="319">
        <v>29.47</v>
      </c>
      <c r="AG245" s="319">
        <v>29.47</v>
      </c>
      <c r="AH245" s="319">
        <v>29.47</v>
      </c>
      <c r="AI245" s="319">
        <v>29.47</v>
      </c>
      <c r="AJ245" s="319">
        <v>29.47</v>
      </c>
      <c r="AK245" s="319">
        <v>29.47</v>
      </c>
      <c r="AL245" s="319">
        <f t="shared" si="37"/>
        <v>29.47</v>
      </c>
      <c r="AM245" s="319">
        <f t="shared" si="37"/>
        <v>29.47</v>
      </c>
      <c r="AN245" s="319">
        <f t="shared" si="37"/>
        <v>29.47</v>
      </c>
      <c r="AO245" s="319">
        <f t="shared" si="37"/>
        <v>29.47</v>
      </c>
      <c r="AP245" s="319">
        <f t="shared" si="37"/>
        <v>29.47</v>
      </c>
      <c r="AQ245" s="319">
        <f t="shared" si="37"/>
        <v>29.47</v>
      </c>
      <c r="AR245" s="295">
        <f t="shared" si="34"/>
        <v>353.6400000000001</v>
      </c>
      <c r="AS245" s="319">
        <f t="shared" si="38"/>
        <v>14.73</v>
      </c>
      <c r="AT245" s="319">
        <f t="shared" si="38"/>
        <v>14.73</v>
      </c>
      <c r="AU245" s="319">
        <f t="shared" si="38"/>
        <v>14.73</v>
      </c>
      <c r="AV245" s="319">
        <f t="shared" si="36"/>
        <v>14.73</v>
      </c>
      <c r="AW245" s="319">
        <f t="shared" si="36"/>
        <v>14.73</v>
      </c>
      <c r="AX245" s="319">
        <f t="shared" si="36"/>
        <v>14.73</v>
      </c>
      <c r="AY245" s="319">
        <f t="shared" si="36"/>
        <v>14.73</v>
      </c>
      <c r="AZ245" s="319">
        <f t="shared" si="36"/>
        <v>14.73</v>
      </c>
      <c r="BA245" s="319">
        <f t="shared" si="36"/>
        <v>14.73</v>
      </c>
      <c r="BB245" s="319">
        <f t="shared" si="30"/>
        <v>14.73</v>
      </c>
      <c r="BC245" s="319">
        <f t="shared" si="30"/>
        <v>14.73</v>
      </c>
      <c r="BD245" s="319">
        <f t="shared" si="30"/>
        <v>14.73</v>
      </c>
      <c r="BE245" s="295">
        <f t="shared" si="35"/>
        <v>176.76</v>
      </c>
    </row>
    <row r="246" spans="1:57" x14ac:dyDescent="0.3">
      <c r="A246" s="313" t="s">
        <v>644</v>
      </c>
      <c r="B246" s="304">
        <v>9.5999999999999992E-3</v>
      </c>
      <c r="C246" s="304">
        <v>8.6E-3</v>
      </c>
      <c r="D246" s="304">
        <v>8.6E-3</v>
      </c>
      <c r="E246" s="295">
        <v>27309924.550000001</v>
      </c>
      <c r="F246" s="295">
        <v>27309924.550000001</v>
      </c>
      <c r="G246" s="295">
        <v>27309924.550000001</v>
      </c>
      <c r="H246" s="295">
        <v>27309924.550000001</v>
      </c>
      <c r="I246" s="295">
        <v>27309924.550000001</v>
      </c>
      <c r="J246" s="295">
        <v>27309924.550000001</v>
      </c>
      <c r="K246" s="295">
        <v>27309924.550000001</v>
      </c>
      <c r="L246" s="295">
        <v>27309924.550000001</v>
      </c>
      <c r="M246" s="295">
        <v>27309924.550000001</v>
      </c>
      <c r="N246" s="295">
        <v>27309924.550000001</v>
      </c>
      <c r="O246" s="295">
        <v>27309924.550000001</v>
      </c>
      <c r="P246" s="295">
        <v>27309924.550000001</v>
      </c>
      <c r="Q246" s="295">
        <f t="shared" si="32"/>
        <v>327719094.60000008</v>
      </c>
      <c r="R246" s="295">
        <v>27309924.550000001</v>
      </c>
      <c r="S246" s="295">
        <v>27309924.550000001</v>
      </c>
      <c r="T246" s="295">
        <v>27309924.550000001</v>
      </c>
      <c r="U246" s="295">
        <v>27309924.550000001</v>
      </c>
      <c r="V246" s="295">
        <v>27309924.550000001</v>
      </c>
      <c r="W246" s="295">
        <v>27309924.550000001</v>
      </c>
      <c r="X246" s="295">
        <v>27309924.550000001</v>
      </c>
      <c r="Y246" s="295">
        <v>27309924.550000001</v>
      </c>
      <c r="Z246" s="295">
        <v>27309924.550000001</v>
      </c>
      <c r="AA246" s="295">
        <v>27309924.550000001</v>
      </c>
      <c r="AB246" s="295">
        <v>27309924.550000001</v>
      </c>
      <c r="AC246" s="295">
        <v>27309924.550000001</v>
      </c>
      <c r="AD246" s="295">
        <f t="shared" si="33"/>
        <v>327719094.60000008</v>
      </c>
      <c r="AF246" s="319">
        <v>21847.94</v>
      </c>
      <c r="AG246" s="319">
        <v>21847.94</v>
      </c>
      <c r="AH246" s="319">
        <v>21847.94</v>
      </c>
      <c r="AI246" s="319">
        <v>21847.94</v>
      </c>
      <c r="AJ246" s="319">
        <v>21847.94</v>
      </c>
      <c r="AK246" s="319">
        <v>21847.94</v>
      </c>
      <c r="AL246" s="319">
        <f t="shared" si="37"/>
        <v>21847.94</v>
      </c>
      <c r="AM246" s="319">
        <f t="shared" si="37"/>
        <v>21847.94</v>
      </c>
      <c r="AN246" s="319">
        <f t="shared" si="37"/>
        <v>21847.94</v>
      </c>
      <c r="AO246" s="319">
        <f t="shared" si="37"/>
        <v>21847.94</v>
      </c>
      <c r="AP246" s="319">
        <f t="shared" si="37"/>
        <v>21847.94</v>
      </c>
      <c r="AQ246" s="319">
        <f t="shared" si="37"/>
        <v>21847.94</v>
      </c>
      <c r="AR246" s="295">
        <f t="shared" si="34"/>
        <v>262175.27999999997</v>
      </c>
      <c r="AS246" s="319">
        <f t="shared" si="38"/>
        <v>19572.11</v>
      </c>
      <c r="AT246" s="319">
        <f t="shared" si="38"/>
        <v>19572.11</v>
      </c>
      <c r="AU246" s="319">
        <f t="shared" si="38"/>
        <v>19572.11</v>
      </c>
      <c r="AV246" s="319">
        <f t="shared" si="36"/>
        <v>19572.11</v>
      </c>
      <c r="AW246" s="319">
        <f t="shared" si="36"/>
        <v>19572.11</v>
      </c>
      <c r="AX246" s="319">
        <f t="shared" si="36"/>
        <v>19572.11</v>
      </c>
      <c r="AY246" s="319">
        <f t="shared" si="36"/>
        <v>19572.11</v>
      </c>
      <c r="AZ246" s="319">
        <f t="shared" si="36"/>
        <v>19572.11</v>
      </c>
      <c r="BA246" s="319">
        <f t="shared" si="36"/>
        <v>19572.11</v>
      </c>
      <c r="BB246" s="319">
        <f t="shared" si="30"/>
        <v>19572.11</v>
      </c>
      <c r="BC246" s="319">
        <f t="shared" si="30"/>
        <v>19572.11</v>
      </c>
      <c r="BD246" s="319">
        <f t="shared" si="30"/>
        <v>19572.11</v>
      </c>
      <c r="BE246" s="295">
        <f t="shared" si="35"/>
        <v>234865.31999999995</v>
      </c>
    </row>
    <row r="247" spans="1:57" x14ac:dyDescent="0.3">
      <c r="A247" s="313" t="s">
        <v>645</v>
      </c>
      <c r="B247" s="304">
        <v>9.5999999999999992E-3</v>
      </c>
      <c r="C247" s="304">
        <v>8.6E-3</v>
      </c>
      <c r="D247" s="304">
        <v>8.6E-3</v>
      </c>
      <c r="E247" s="295">
        <v>439.53</v>
      </c>
      <c r="F247" s="295">
        <v>439.53</v>
      </c>
      <c r="G247" s="295">
        <v>439.53</v>
      </c>
      <c r="H247" s="295">
        <v>439.53</v>
      </c>
      <c r="I247" s="295">
        <v>439.53</v>
      </c>
      <c r="J247" s="295">
        <v>439.53</v>
      </c>
      <c r="K247" s="295">
        <v>439.53</v>
      </c>
      <c r="L247" s="295">
        <v>439.53</v>
      </c>
      <c r="M247" s="295">
        <v>439.53</v>
      </c>
      <c r="N247" s="295">
        <v>439.53</v>
      </c>
      <c r="O247" s="295">
        <v>439.53</v>
      </c>
      <c r="P247" s="295">
        <v>439.53</v>
      </c>
      <c r="Q247" s="295">
        <f t="shared" si="32"/>
        <v>5274.3599999999979</v>
      </c>
      <c r="R247" s="295">
        <v>439.53</v>
      </c>
      <c r="S247" s="295">
        <v>439.53</v>
      </c>
      <c r="T247" s="295">
        <v>439.53</v>
      </c>
      <c r="U247" s="295">
        <v>439.53</v>
      </c>
      <c r="V247" s="295">
        <v>439.53</v>
      </c>
      <c r="W247" s="295">
        <v>439.53</v>
      </c>
      <c r="X247" s="295">
        <v>439.53</v>
      </c>
      <c r="Y247" s="295">
        <v>439.53</v>
      </c>
      <c r="Z247" s="295">
        <v>439.53</v>
      </c>
      <c r="AA247" s="295">
        <v>439.53</v>
      </c>
      <c r="AB247" s="295">
        <v>439.53</v>
      </c>
      <c r="AC247" s="295">
        <v>439.53</v>
      </c>
      <c r="AD247" s="295">
        <f t="shared" si="33"/>
        <v>5274.3599999999979</v>
      </c>
      <c r="AF247" s="319">
        <v>0.35</v>
      </c>
      <c r="AG247" s="319">
        <v>0.35</v>
      </c>
      <c r="AH247" s="319">
        <v>0.35</v>
      </c>
      <c r="AI247" s="319">
        <v>0.35</v>
      </c>
      <c r="AJ247" s="319">
        <v>0.35</v>
      </c>
      <c r="AK247" s="319">
        <v>0.35</v>
      </c>
      <c r="AL247" s="319">
        <f t="shared" si="37"/>
        <v>0.35</v>
      </c>
      <c r="AM247" s="319">
        <f t="shared" si="37"/>
        <v>0.35</v>
      </c>
      <c r="AN247" s="319">
        <f t="shared" si="37"/>
        <v>0.35</v>
      </c>
      <c r="AO247" s="319">
        <f t="shared" si="37"/>
        <v>0.35</v>
      </c>
      <c r="AP247" s="319">
        <f t="shared" si="37"/>
        <v>0.35</v>
      </c>
      <c r="AQ247" s="319">
        <f t="shared" si="37"/>
        <v>0.35</v>
      </c>
      <c r="AR247" s="295">
        <f t="shared" si="34"/>
        <v>4.2</v>
      </c>
      <c r="AS247" s="319">
        <f t="shared" si="38"/>
        <v>0.31</v>
      </c>
      <c r="AT247" s="319">
        <f t="shared" si="38"/>
        <v>0.31</v>
      </c>
      <c r="AU247" s="319">
        <f t="shared" si="38"/>
        <v>0.31</v>
      </c>
      <c r="AV247" s="319">
        <f t="shared" si="36"/>
        <v>0.31</v>
      </c>
      <c r="AW247" s="319">
        <f t="shared" si="36"/>
        <v>0.31</v>
      </c>
      <c r="AX247" s="319">
        <f t="shared" si="36"/>
        <v>0.31</v>
      </c>
      <c r="AY247" s="319">
        <f t="shared" si="36"/>
        <v>0.31</v>
      </c>
      <c r="AZ247" s="319">
        <f t="shared" si="36"/>
        <v>0.31</v>
      </c>
      <c r="BA247" s="319">
        <f t="shared" si="36"/>
        <v>0.31</v>
      </c>
      <c r="BB247" s="319">
        <f t="shared" si="30"/>
        <v>0.31</v>
      </c>
      <c r="BC247" s="319">
        <f t="shared" si="30"/>
        <v>0.31</v>
      </c>
      <c r="BD247" s="319">
        <f t="shared" si="30"/>
        <v>0.31</v>
      </c>
      <c r="BE247" s="295">
        <f t="shared" si="35"/>
        <v>3.72</v>
      </c>
    </row>
    <row r="248" spans="1:57" x14ac:dyDescent="0.3">
      <c r="A248" s="313" t="s">
        <v>646</v>
      </c>
      <c r="B248" s="304">
        <v>9.5999999999999992E-3</v>
      </c>
      <c r="C248" s="304">
        <v>8.6E-3</v>
      </c>
      <c r="D248" s="304">
        <v>8.6E-3</v>
      </c>
      <c r="E248" s="295">
        <v>2118631.2200000002</v>
      </c>
      <c r="F248" s="295">
        <v>2118631.2200000002</v>
      </c>
      <c r="G248" s="295">
        <v>2118631.2200000002</v>
      </c>
      <c r="H248" s="295">
        <v>2118631.2200000002</v>
      </c>
      <c r="I248" s="295">
        <v>2118631.2200000002</v>
      </c>
      <c r="J248" s="295">
        <v>2118631.2200000002</v>
      </c>
      <c r="K248" s="295">
        <v>2118631.2200000002</v>
      </c>
      <c r="L248" s="295">
        <v>2118631.2200000002</v>
      </c>
      <c r="M248" s="295">
        <v>2118631.2200000002</v>
      </c>
      <c r="N248" s="295">
        <v>2118631.2200000002</v>
      </c>
      <c r="O248" s="295">
        <v>2118631.2200000002</v>
      </c>
      <c r="P248" s="295">
        <v>2118631.2200000002</v>
      </c>
      <c r="Q248" s="295">
        <f t="shared" si="32"/>
        <v>25423574.639999997</v>
      </c>
      <c r="R248" s="295">
        <v>2118631.2200000002</v>
      </c>
      <c r="S248" s="295">
        <v>2118631.2200000002</v>
      </c>
      <c r="T248" s="295">
        <v>2118631.2200000002</v>
      </c>
      <c r="U248" s="295">
        <v>2118631.2200000002</v>
      </c>
      <c r="V248" s="295">
        <v>2118631.2200000002</v>
      </c>
      <c r="W248" s="295">
        <v>2118631.2200000002</v>
      </c>
      <c r="X248" s="295">
        <v>2118631.2200000002</v>
      </c>
      <c r="Y248" s="295">
        <v>2118631.2200000002</v>
      </c>
      <c r="Z248" s="295">
        <v>2118631.2200000002</v>
      </c>
      <c r="AA248" s="295">
        <v>2118631.2200000002</v>
      </c>
      <c r="AB248" s="295">
        <v>2118631.2200000002</v>
      </c>
      <c r="AC248" s="295">
        <v>2118631.2200000002</v>
      </c>
      <c r="AD248" s="295">
        <f t="shared" si="33"/>
        <v>25423574.639999997</v>
      </c>
      <c r="AF248" s="319">
        <v>1694.9</v>
      </c>
      <c r="AG248" s="319">
        <v>1694.9</v>
      </c>
      <c r="AH248" s="319">
        <v>1694.9</v>
      </c>
      <c r="AI248" s="319">
        <v>1694.9</v>
      </c>
      <c r="AJ248" s="319">
        <v>1694.9</v>
      </c>
      <c r="AK248" s="319">
        <v>1694.9</v>
      </c>
      <c r="AL248" s="319">
        <f t="shared" si="37"/>
        <v>1694.9</v>
      </c>
      <c r="AM248" s="319">
        <f t="shared" si="37"/>
        <v>1694.9</v>
      </c>
      <c r="AN248" s="319">
        <f t="shared" si="37"/>
        <v>1694.9</v>
      </c>
      <c r="AO248" s="319">
        <f t="shared" si="37"/>
        <v>1694.9</v>
      </c>
      <c r="AP248" s="319">
        <f t="shared" si="37"/>
        <v>1694.9</v>
      </c>
      <c r="AQ248" s="319">
        <f t="shared" si="37"/>
        <v>1694.9</v>
      </c>
      <c r="AR248" s="295">
        <f t="shared" si="34"/>
        <v>20338.800000000003</v>
      </c>
      <c r="AS248" s="319">
        <f t="shared" si="38"/>
        <v>1518.35</v>
      </c>
      <c r="AT248" s="319">
        <f t="shared" si="38"/>
        <v>1518.35</v>
      </c>
      <c r="AU248" s="319">
        <f t="shared" si="38"/>
        <v>1518.35</v>
      </c>
      <c r="AV248" s="319">
        <f t="shared" si="36"/>
        <v>1518.35</v>
      </c>
      <c r="AW248" s="319">
        <f t="shared" si="36"/>
        <v>1518.35</v>
      </c>
      <c r="AX248" s="319">
        <f t="shared" si="36"/>
        <v>1518.35</v>
      </c>
      <c r="AY248" s="319">
        <f t="shared" si="36"/>
        <v>1518.35</v>
      </c>
      <c r="AZ248" s="319">
        <f t="shared" si="36"/>
        <v>1518.35</v>
      </c>
      <c r="BA248" s="319">
        <f t="shared" si="36"/>
        <v>1518.35</v>
      </c>
      <c r="BB248" s="319">
        <f t="shared" si="30"/>
        <v>1518.35</v>
      </c>
      <c r="BC248" s="319">
        <f t="shared" si="30"/>
        <v>1518.35</v>
      </c>
      <c r="BD248" s="319">
        <f t="shared" si="30"/>
        <v>1518.35</v>
      </c>
      <c r="BE248" s="295">
        <f t="shared" si="35"/>
        <v>18220.2</v>
      </c>
    </row>
    <row r="249" spans="1:57" x14ac:dyDescent="0.3">
      <c r="A249" s="313" t="s">
        <v>647</v>
      </c>
      <c r="B249" s="304">
        <v>0</v>
      </c>
      <c r="C249" s="304">
        <v>0</v>
      </c>
      <c r="D249" s="304">
        <v>0</v>
      </c>
      <c r="E249" s="295">
        <v>2244349.5699999998</v>
      </c>
      <c r="F249" s="295">
        <v>2244349.5699999998</v>
      </c>
      <c r="G249" s="295">
        <v>2244349.5699999998</v>
      </c>
      <c r="H249" s="295">
        <v>2244349.5699999998</v>
      </c>
      <c r="I249" s="295">
        <v>2244349.5699999998</v>
      </c>
      <c r="J249" s="295">
        <v>2244349.5699999998</v>
      </c>
      <c r="K249" s="295">
        <v>2244349.5699999998</v>
      </c>
      <c r="L249" s="295">
        <v>2244349.5699999998</v>
      </c>
      <c r="M249" s="295">
        <v>2244349.5699999998</v>
      </c>
      <c r="N249" s="295">
        <v>2244349.5699999998</v>
      </c>
      <c r="O249" s="295">
        <v>2244349.5699999998</v>
      </c>
      <c r="P249" s="295">
        <v>2244349.5699999998</v>
      </c>
      <c r="Q249" s="295">
        <f t="shared" si="32"/>
        <v>26932194.84</v>
      </c>
      <c r="R249" s="295">
        <v>2244349.5699999998</v>
      </c>
      <c r="S249" s="295">
        <v>2244349.5699999998</v>
      </c>
      <c r="T249" s="295">
        <v>2244349.5699999998</v>
      </c>
      <c r="U249" s="295">
        <v>2244349.5699999998</v>
      </c>
      <c r="V249" s="295">
        <v>2244349.5699999998</v>
      </c>
      <c r="W249" s="295">
        <v>2244349.5699999998</v>
      </c>
      <c r="X249" s="295">
        <v>2244349.5699999998</v>
      </c>
      <c r="Y249" s="295">
        <v>2244349.5699999998</v>
      </c>
      <c r="Z249" s="295">
        <v>2244349.5699999998</v>
      </c>
      <c r="AA249" s="295">
        <v>2244349.5699999998</v>
      </c>
      <c r="AB249" s="295">
        <v>2244349.5699999998</v>
      </c>
      <c r="AC249" s="295">
        <v>2244349.5699999998</v>
      </c>
      <c r="AD249" s="295">
        <f t="shared" si="33"/>
        <v>26932194.84</v>
      </c>
      <c r="AF249" s="319">
        <v>0</v>
      </c>
      <c r="AG249" s="319">
        <v>0</v>
      </c>
      <c r="AH249" s="319">
        <v>0</v>
      </c>
      <c r="AI249" s="319">
        <v>0</v>
      </c>
      <c r="AJ249" s="319">
        <v>0</v>
      </c>
      <c r="AK249" s="319">
        <v>0</v>
      </c>
      <c r="AL249" s="319">
        <f t="shared" si="37"/>
        <v>0</v>
      </c>
      <c r="AM249" s="319">
        <f t="shared" si="37"/>
        <v>0</v>
      </c>
      <c r="AN249" s="319">
        <f t="shared" si="37"/>
        <v>0</v>
      </c>
      <c r="AO249" s="319">
        <f t="shared" si="37"/>
        <v>0</v>
      </c>
      <c r="AP249" s="319">
        <f t="shared" si="37"/>
        <v>0</v>
      </c>
      <c r="AQ249" s="319">
        <f t="shared" si="37"/>
        <v>0</v>
      </c>
      <c r="AR249" s="295">
        <f t="shared" si="34"/>
        <v>0</v>
      </c>
      <c r="AS249" s="319">
        <f t="shared" si="38"/>
        <v>0</v>
      </c>
      <c r="AT249" s="319">
        <f t="shared" si="38"/>
        <v>0</v>
      </c>
      <c r="AU249" s="319">
        <f t="shared" si="38"/>
        <v>0</v>
      </c>
      <c r="AV249" s="319">
        <f t="shared" si="36"/>
        <v>0</v>
      </c>
      <c r="AW249" s="319">
        <f t="shared" si="36"/>
        <v>0</v>
      </c>
      <c r="AX249" s="319">
        <f t="shared" si="36"/>
        <v>0</v>
      </c>
      <c r="AY249" s="319">
        <f t="shared" si="36"/>
        <v>0</v>
      </c>
      <c r="AZ249" s="319">
        <f t="shared" si="36"/>
        <v>0</v>
      </c>
      <c r="BA249" s="319">
        <f t="shared" si="36"/>
        <v>0</v>
      </c>
      <c r="BB249" s="319">
        <f t="shared" si="30"/>
        <v>0</v>
      </c>
      <c r="BC249" s="319">
        <f t="shared" si="30"/>
        <v>0</v>
      </c>
      <c r="BD249" s="319">
        <f t="shared" si="30"/>
        <v>0</v>
      </c>
      <c r="BE249" s="295">
        <f t="shared" si="35"/>
        <v>0</v>
      </c>
    </row>
    <row r="250" spans="1:57" x14ac:dyDescent="0.3">
      <c r="A250" s="313" t="s">
        <v>648</v>
      </c>
      <c r="B250" s="304">
        <v>0</v>
      </c>
      <c r="C250" s="304">
        <v>0</v>
      </c>
      <c r="D250" s="304">
        <v>0</v>
      </c>
      <c r="E250" s="295">
        <v>115920.5</v>
      </c>
      <c r="F250" s="295">
        <v>115920.5</v>
      </c>
      <c r="G250" s="295">
        <v>115920.5</v>
      </c>
      <c r="H250" s="295">
        <v>115920.5</v>
      </c>
      <c r="I250" s="295">
        <v>115920.5</v>
      </c>
      <c r="J250" s="295">
        <v>115920.5</v>
      </c>
      <c r="K250" s="295">
        <v>115920.5</v>
      </c>
      <c r="L250" s="295">
        <v>115920.5</v>
      </c>
      <c r="M250" s="295">
        <v>115920.5</v>
      </c>
      <c r="N250" s="295">
        <v>115920.5</v>
      </c>
      <c r="O250" s="295">
        <v>115920.5</v>
      </c>
      <c r="P250" s="295">
        <v>115920.5</v>
      </c>
      <c r="Q250" s="295">
        <f t="shared" si="32"/>
        <v>1391046</v>
      </c>
      <c r="R250" s="295">
        <v>115920.5</v>
      </c>
      <c r="S250" s="295">
        <v>115920.5</v>
      </c>
      <c r="T250" s="295">
        <v>115920.5</v>
      </c>
      <c r="U250" s="295">
        <v>115920.5</v>
      </c>
      <c r="V250" s="295">
        <v>115920.5</v>
      </c>
      <c r="W250" s="295">
        <v>115920.5</v>
      </c>
      <c r="X250" s="295">
        <v>115920.5</v>
      </c>
      <c r="Y250" s="295">
        <v>115920.5</v>
      </c>
      <c r="Z250" s="295">
        <v>115920.5</v>
      </c>
      <c r="AA250" s="295">
        <v>115920.5</v>
      </c>
      <c r="AB250" s="295">
        <v>115920.5</v>
      </c>
      <c r="AC250" s="295">
        <v>115920.5</v>
      </c>
      <c r="AD250" s="295">
        <f t="shared" si="33"/>
        <v>1391046</v>
      </c>
      <c r="AF250" s="319">
        <v>0</v>
      </c>
      <c r="AG250" s="319">
        <v>0</v>
      </c>
      <c r="AH250" s="319">
        <v>0</v>
      </c>
      <c r="AI250" s="319">
        <v>0</v>
      </c>
      <c r="AJ250" s="319">
        <v>0</v>
      </c>
      <c r="AK250" s="319">
        <v>0</v>
      </c>
      <c r="AL250" s="319">
        <f t="shared" si="37"/>
        <v>0</v>
      </c>
      <c r="AM250" s="319">
        <f t="shared" si="37"/>
        <v>0</v>
      </c>
      <c r="AN250" s="319">
        <f t="shared" si="37"/>
        <v>0</v>
      </c>
      <c r="AO250" s="319">
        <f t="shared" si="37"/>
        <v>0</v>
      </c>
      <c r="AP250" s="319">
        <f t="shared" si="37"/>
        <v>0</v>
      </c>
      <c r="AQ250" s="319">
        <f t="shared" si="37"/>
        <v>0</v>
      </c>
      <c r="AR250" s="295">
        <f t="shared" si="34"/>
        <v>0</v>
      </c>
      <c r="AS250" s="319">
        <f t="shared" si="38"/>
        <v>0</v>
      </c>
      <c r="AT250" s="319">
        <f t="shared" si="38"/>
        <v>0</v>
      </c>
      <c r="AU250" s="319">
        <f t="shared" si="38"/>
        <v>0</v>
      </c>
      <c r="AV250" s="319">
        <f t="shared" si="36"/>
        <v>0</v>
      </c>
      <c r="AW250" s="319">
        <f t="shared" si="36"/>
        <v>0</v>
      </c>
      <c r="AX250" s="319">
        <f t="shared" si="36"/>
        <v>0</v>
      </c>
      <c r="AY250" s="319">
        <f t="shared" si="36"/>
        <v>0</v>
      </c>
      <c r="AZ250" s="319">
        <f t="shared" si="36"/>
        <v>0</v>
      </c>
      <c r="BA250" s="319">
        <f t="shared" si="36"/>
        <v>0</v>
      </c>
      <c r="BB250" s="319">
        <f t="shared" si="30"/>
        <v>0</v>
      </c>
      <c r="BC250" s="319">
        <f t="shared" si="30"/>
        <v>0</v>
      </c>
      <c r="BD250" s="319">
        <f t="shared" si="30"/>
        <v>0</v>
      </c>
      <c r="BE250" s="295">
        <f t="shared" si="35"/>
        <v>0</v>
      </c>
    </row>
    <row r="251" spans="1:57" x14ac:dyDescent="0.3">
      <c r="A251" s="313" t="s">
        <v>649</v>
      </c>
      <c r="B251" s="304">
        <v>1.7500000000000002E-2</v>
      </c>
      <c r="C251" s="304">
        <v>1.66E-2</v>
      </c>
      <c r="D251" s="304">
        <v>1.66E-2</v>
      </c>
      <c r="E251" s="295">
        <v>22465389.620000001</v>
      </c>
      <c r="F251" s="295">
        <v>22560118.760000002</v>
      </c>
      <c r="G251" s="295">
        <v>22668268.710000001</v>
      </c>
      <c r="H251" s="295">
        <v>24241555.609999999</v>
      </c>
      <c r="I251" s="295">
        <v>25801421.710000001</v>
      </c>
      <c r="J251" s="295">
        <v>25797602.129999999</v>
      </c>
      <c r="K251" s="295">
        <v>25793782.550000001</v>
      </c>
      <c r="L251" s="295">
        <v>25793782.550000001</v>
      </c>
      <c r="M251" s="295">
        <v>25793782.550000001</v>
      </c>
      <c r="N251" s="295">
        <v>25793782.550000001</v>
      </c>
      <c r="O251" s="295">
        <v>25793782.550000001</v>
      </c>
      <c r="P251" s="295">
        <v>25793782.550000001</v>
      </c>
      <c r="Q251" s="295">
        <f t="shared" si="32"/>
        <v>298297051.84000003</v>
      </c>
      <c r="R251" s="295">
        <v>25793782.550000001</v>
      </c>
      <c r="S251" s="295">
        <v>25793782.550000001</v>
      </c>
      <c r="T251" s="295">
        <v>25793782.550000001</v>
      </c>
      <c r="U251" s="295">
        <v>25793782.550000001</v>
      </c>
      <c r="V251" s="295">
        <v>25793782.550000001</v>
      </c>
      <c r="W251" s="295">
        <v>25793782.550000001</v>
      </c>
      <c r="X251" s="295">
        <v>25793782.550000001</v>
      </c>
      <c r="Y251" s="295">
        <v>25793782.550000001</v>
      </c>
      <c r="Z251" s="295">
        <v>25793782.550000001</v>
      </c>
      <c r="AA251" s="295">
        <v>25793782.550000001</v>
      </c>
      <c r="AB251" s="295">
        <v>25793782.550000001</v>
      </c>
      <c r="AC251" s="295">
        <v>25793782.550000001</v>
      </c>
      <c r="AD251" s="295">
        <f t="shared" si="33"/>
        <v>309525390.60000008</v>
      </c>
      <c r="AF251" s="319">
        <v>32762.03</v>
      </c>
      <c r="AG251" s="319">
        <v>32900.17</v>
      </c>
      <c r="AH251" s="319">
        <v>33057.89</v>
      </c>
      <c r="AI251" s="319">
        <v>35352.26</v>
      </c>
      <c r="AJ251" s="319">
        <v>37627.07</v>
      </c>
      <c r="AK251" s="319">
        <v>37621.5</v>
      </c>
      <c r="AL251" s="319">
        <f t="shared" si="37"/>
        <v>37615.93</v>
      </c>
      <c r="AM251" s="319">
        <f t="shared" si="37"/>
        <v>37615.93</v>
      </c>
      <c r="AN251" s="319">
        <f t="shared" si="37"/>
        <v>37615.93</v>
      </c>
      <c r="AO251" s="319">
        <f t="shared" si="37"/>
        <v>37615.93</v>
      </c>
      <c r="AP251" s="319">
        <f t="shared" si="37"/>
        <v>37615.93</v>
      </c>
      <c r="AQ251" s="319">
        <f t="shared" si="37"/>
        <v>37615.93</v>
      </c>
      <c r="AR251" s="295">
        <f t="shared" si="34"/>
        <v>435016.5</v>
      </c>
      <c r="AS251" s="319">
        <f t="shared" si="38"/>
        <v>35681.4</v>
      </c>
      <c r="AT251" s="319">
        <f t="shared" si="38"/>
        <v>35681.4</v>
      </c>
      <c r="AU251" s="319">
        <f t="shared" si="38"/>
        <v>35681.4</v>
      </c>
      <c r="AV251" s="319">
        <f t="shared" si="36"/>
        <v>35681.4</v>
      </c>
      <c r="AW251" s="319">
        <f t="shared" si="36"/>
        <v>35681.4</v>
      </c>
      <c r="AX251" s="319">
        <f t="shared" si="36"/>
        <v>35681.4</v>
      </c>
      <c r="AY251" s="319">
        <f t="shared" si="36"/>
        <v>35681.4</v>
      </c>
      <c r="AZ251" s="319">
        <f t="shared" si="36"/>
        <v>35681.4</v>
      </c>
      <c r="BA251" s="319">
        <f t="shared" si="36"/>
        <v>35681.4</v>
      </c>
      <c r="BB251" s="319">
        <f t="shared" si="30"/>
        <v>35681.4</v>
      </c>
      <c r="BC251" s="319">
        <f t="shared" si="30"/>
        <v>35681.4</v>
      </c>
      <c r="BD251" s="319">
        <f t="shared" si="30"/>
        <v>35681.4</v>
      </c>
      <c r="BE251" s="295">
        <f t="shared" si="35"/>
        <v>428176.8000000001</v>
      </c>
    </row>
    <row r="252" spans="1:57" x14ac:dyDescent="0.3">
      <c r="A252" s="313" t="s">
        <v>650</v>
      </c>
      <c r="B252" s="304">
        <v>1.7500000000000002E-2</v>
      </c>
      <c r="C252" s="304">
        <v>1.66E-2</v>
      </c>
      <c r="D252" s="304">
        <v>1.66E-2</v>
      </c>
      <c r="E252" s="295">
        <v>1233581.54</v>
      </c>
      <c r="F252" s="295">
        <v>1229187.1200000001</v>
      </c>
      <c r="G252" s="295">
        <v>1224792.69</v>
      </c>
      <c r="H252" s="295">
        <v>1224792.69</v>
      </c>
      <c r="I252" s="295">
        <v>1224792.69</v>
      </c>
      <c r="J252" s="295">
        <v>1224792.69</v>
      </c>
      <c r="K252" s="295">
        <v>1224792.69</v>
      </c>
      <c r="L252" s="295">
        <v>1224792.69</v>
      </c>
      <c r="M252" s="295">
        <v>1224792.69</v>
      </c>
      <c r="N252" s="295">
        <v>1224792.69</v>
      </c>
      <c r="O252" s="295">
        <v>1224792.69</v>
      </c>
      <c r="P252" s="295">
        <v>1224792.69</v>
      </c>
      <c r="Q252" s="295">
        <f t="shared" si="32"/>
        <v>14710695.559999997</v>
      </c>
      <c r="R252" s="295">
        <v>1224792.69</v>
      </c>
      <c r="S252" s="295">
        <v>1224792.69</v>
      </c>
      <c r="T252" s="295">
        <v>1224792.69</v>
      </c>
      <c r="U252" s="295">
        <v>1224792.69</v>
      </c>
      <c r="V252" s="295">
        <v>1224792.69</v>
      </c>
      <c r="W252" s="295">
        <v>1224792.69</v>
      </c>
      <c r="X252" s="295">
        <v>1224792.69</v>
      </c>
      <c r="Y252" s="295">
        <v>1224792.69</v>
      </c>
      <c r="Z252" s="295">
        <v>1224792.69</v>
      </c>
      <c r="AA252" s="295">
        <v>1224792.69</v>
      </c>
      <c r="AB252" s="295">
        <v>1224792.69</v>
      </c>
      <c r="AC252" s="295">
        <v>1224792.69</v>
      </c>
      <c r="AD252" s="295">
        <f t="shared" si="33"/>
        <v>14697512.279999996</v>
      </c>
      <c r="AF252" s="319">
        <v>1798.97</v>
      </c>
      <c r="AG252" s="319">
        <v>1792.56</v>
      </c>
      <c r="AH252" s="319">
        <v>1786.15</v>
      </c>
      <c r="AI252" s="319">
        <v>1786.15</v>
      </c>
      <c r="AJ252" s="319">
        <v>1786.15</v>
      </c>
      <c r="AK252" s="319">
        <v>1786.15</v>
      </c>
      <c r="AL252" s="319">
        <f t="shared" si="37"/>
        <v>1786.16</v>
      </c>
      <c r="AM252" s="319">
        <f t="shared" si="37"/>
        <v>1786.16</v>
      </c>
      <c r="AN252" s="319">
        <f t="shared" si="37"/>
        <v>1786.16</v>
      </c>
      <c r="AO252" s="319">
        <f t="shared" si="37"/>
        <v>1786.16</v>
      </c>
      <c r="AP252" s="319">
        <f t="shared" si="37"/>
        <v>1786.16</v>
      </c>
      <c r="AQ252" s="319">
        <f t="shared" si="37"/>
        <v>1786.16</v>
      </c>
      <c r="AR252" s="295">
        <f t="shared" si="34"/>
        <v>21453.09</v>
      </c>
      <c r="AS252" s="319">
        <f t="shared" si="38"/>
        <v>1694.3</v>
      </c>
      <c r="AT252" s="319">
        <f t="shared" si="38"/>
        <v>1694.3</v>
      </c>
      <c r="AU252" s="319">
        <f t="shared" si="38"/>
        <v>1694.3</v>
      </c>
      <c r="AV252" s="319">
        <f t="shared" si="36"/>
        <v>1694.3</v>
      </c>
      <c r="AW252" s="319">
        <f t="shared" si="36"/>
        <v>1694.3</v>
      </c>
      <c r="AX252" s="319">
        <f t="shared" si="36"/>
        <v>1694.3</v>
      </c>
      <c r="AY252" s="319">
        <f t="shared" si="36"/>
        <v>1694.3</v>
      </c>
      <c r="AZ252" s="319">
        <f t="shared" si="36"/>
        <v>1694.3</v>
      </c>
      <c r="BA252" s="319">
        <f t="shared" si="36"/>
        <v>1694.3</v>
      </c>
      <c r="BB252" s="319">
        <f t="shared" si="36"/>
        <v>1694.3</v>
      </c>
      <c r="BC252" s="319">
        <f t="shared" si="36"/>
        <v>1694.3</v>
      </c>
      <c r="BD252" s="319">
        <f t="shared" si="36"/>
        <v>1694.3</v>
      </c>
      <c r="BE252" s="295">
        <f t="shared" si="35"/>
        <v>20331.599999999995</v>
      </c>
    </row>
    <row r="253" spans="1:57" x14ac:dyDescent="0.3">
      <c r="A253" s="313" t="s">
        <v>651</v>
      </c>
      <c r="B253" s="304">
        <v>1.7500000000000002E-2</v>
      </c>
      <c r="C253" s="304">
        <v>1.66E-2</v>
      </c>
      <c r="D253" s="304">
        <v>1.66E-2</v>
      </c>
      <c r="E253" s="295">
        <v>1617920.16</v>
      </c>
      <c r="F253" s="295">
        <v>1617920.16</v>
      </c>
      <c r="G253" s="295">
        <v>1617920.16</v>
      </c>
      <c r="H253" s="295">
        <v>1617920.16</v>
      </c>
      <c r="I253" s="295">
        <v>1617920.16</v>
      </c>
      <c r="J253" s="295">
        <v>1617920.16</v>
      </c>
      <c r="K253" s="295">
        <v>1617920.16</v>
      </c>
      <c r="L253" s="295">
        <v>1617920.16</v>
      </c>
      <c r="M253" s="295">
        <v>1617920.16</v>
      </c>
      <c r="N253" s="295">
        <v>1617920.16</v>
      </c>
      <c r="O253" s="295">
        <v>1617920.16</v>
      </c>
      <c r="P253" s="295">
        <v>1617920.16</v>
      </c>
      <c r="Q253" s="295">
        <f t="shared" si="32"/>
        <v>19415041.919999998</v>
      </c>
      <c r="R253" s="295">
        <v>1617920.16</v>
      </c>
      <c r="S253" s="295">
        <v>1617920.16</v>
      </c>
      <c r="T253" s="295">
        <v>1617920.16</v>
      </c>
      <c r="U253" s="295">
        <v>1617920.16</v>
      </c>
      <c r="V253" s="295">
        <v>1617920.16</v>
      </c>
      <c r="W253" s="295">
        <v>1617920.16</v>
      </c>
      <c r="X253" s="295">
        <v>1617920.16</v>
      </c>
      <c r="Y253" s="295">
        <v>1617920.16</v>
      </c>
      <c r="Z253" s="295">
        <v>1617920.16</v>
      </c>
      <c r="AA253" s="295">
        <v>1617920.16</v>
      </c>
      <c r="AB253" s="295">
        <v>1617920.16</v>
      </c>
      <c r="AC253" s="295">
        <v>1617920.16</v>
      </c>
      <c r="AD253" s="295">
        <f t="shared" si="33"/>
        <v>19415041.919999998</v>
      </c>
      <c r="AF253" s="319">
        <v>2359.46</v>
      </c>
      <c r="AG253" s="319">
        <v>2359.46</v>
      </c>
      <c r="AH253" s="319">
        <v>2359.46</v>
      </c>
      <c r="AI253" s="319">
        <v>2359.46</v>
      </c>
      <c r="AJ253" s="319">
        <v>2359.46</v>
      </c>
      <c r="AK253" s="319">
        <v>2359.46</v>
      </c>
      <c r="AL253" s="319">
        <f t="shared" si="37"/>
        <v>2359.4699999999998</v>
      </c>
      <c r="AM253" s="319">
        <f t="shared" si="37"/>
        <v>2359.4699999999998</v>
      </c>
      <c r="AN253" s="319">
        <f t="shared" si="37"/>
        <v>2359.4699999999998</v>
      </c>
      <c r="AO253" s="319">
        <f t="shared" si="37"/>
        <v>2359.4699999999998</v>
      </c>
      <c r="AP253" s="319">
        <f t="shared" si="37"/>
        <v>2359.4699999999998</v>
      </c>
      <c r="AQ253" s="319">
        <f t="shared" si="37"/>
        <v>2359.4699999999998</v>
      </c>
      <c r="AR253" s="295">
        <f t="shared" si="34"/>
        <v>28313.580000000005</v>
      </c>
      <c r="AS253" s="319">
        <f t="shared" si="38"/>
        <v>2238.12</v>
      </c>
      <c r="AT253" s="319">
        <f t="shared" si="38"/>
        <v>2238.12</v>
      </c>
      <c r="AU253" s="319">
        <f t="shared" si="38"/>
        <v>2238.12</v>
      </c>
      <c r="AV253" s="319">
        <f t="shared" si="36"/>
        <v>2238.12</v>
      </c>
      <c r="AW253" s="319">
        <f t="shared" si="36"/>
        <v>2238.12</v>
      </c>
      <c r="AX253" s="319">
        <f t="shared" si="36"/>
        <v>2238.12</v>
      </c>
      <c r="AY253" s="319">
        <f t="shared" si="36"/>
        <v>2238.12</v>
      </c>
      <c r="AZ253" s="319">
        <f t="shared" si="36"/>
        <v>2238.12</v>
      </c>
      <c r="BA253" s="319">
        <f t="shared" si="36"/>
        <v>2238.12</v>
      </c>
      <c r="BB253" s="319">
        <f t="shared" si="36"/>
        <v>2238.12</v>
      </c>
      <c r="BC253" s="319">
        <f t="shared" si="36"/>
        <v>2238.12</v>
      </c>
      <c r="BD253" s="319">
        <f t="shared" si="36"/>
        <v>2238.12</v>
      </c>
      <c r="BE253" s="295">
        <f t="shared" si="35"/>
        <v>26857.439999999991</v>
      </c>
    </row>
    <row r="254" spans="1:57" x14ac:dyDescent="0.3">
      <c r="A254" s="313" t="s">
        <v>652</v>
      </c>
      <c r="B254" s="304">
        <v>1.5800000000000002E-2</v>
      </c>
      <c r="C254" s="304">
        <v>1.83E-2</v>
      </c>
      <c r="D254" s="304">
        <v>1.83E-2</v>
      </c>
      <c r="E254" s="295">
        <v>193226.01</v>
      </c>
      <c r="F254" s="295">
        <v>193226.01</v>
      </c>
      <c r="G254" s="295">
        <v>193226.01</v>
      </c>
      <c r="H254" s="295">
        <v>193226.01</v>
      </c>
      <c r="I254" s="295">
        <v>193226.01</v>
      </c>
      <c r="J254" s="295">
        <v>193226.01</v>
      </c>
      <c r="K254" s="295">
        <v>193226.01</v>
      </c>
      <c r="L254" s="295">
        <v>193226.01</v>
      </c>
      <c r="M254" s="295">
        <v>193226.01</v>
      </c>
      <c r="N254" s="295">
        <v>193226.01</v>
      </c>
      <c r="O254" s="295">
        <v>193226.01</v>
      </c>
      <c r="P254" s="295">
        <v>193226.01</v>
      </c>
      <c r="Q254" s="295">
        <f t="shared" si="32"/>
        <v>2318712.12</v>
      </c>
      <c r="R254" s="295">
        <v>193226.01</v>
      </c>
      <c r="S254" s="295">
        <v>193226.01</v>
      </c>
      <c r="T254" s="295">
        <v>193226.01</v>
      </c>
      <c r="U254" s="295">
        <v>193226.01</v>
      </c>
      <c r="V254" s="295">
        <v>193226.01</v>
      </c>
      <c r="W254" s="295">
        <v>193226.01</v>
      </c>
      <c r="X254" s="295">
        <v>193226.01</v>
      </c>
      <c r="Y254" s="295">
        <v>193226.01</v>
      </c>
      <c r="Z254" s="295">
        <v>193226.01</v>
      </c>
      <c r="AA254" s="295">
        <v>193226.01</v>
      </c>
      <c r="AB254" s="295">
        <v>193226.01</v>
      </c>
      <c r="AC254" s="295">
        <v>193226.01</v>
      </c>
      <c r="AD254" s="295">
        <f t="shared" si="33"/>
        <v>2318712.12</v>
      </c>
      <c r="AF254" s="319">
        <v>254.42</v>
      </c>
      <c r="AG254" s="319">
        <v>254.42</v>
      </c>
      <c r="AH254" s="319">
        <v>254.42</v>
      </c>
      <c r="AI254" s="319">
        <v>254.42</v>
      </c>
      <c r="AJ254" s="319">
        <v>254.42</v>
      </c>
      <c r="AK254" s="319">
        <v>254.42</v>
      </c>
      <c r="AL254" s="319">
        <f t="shared" si="37"/>
        <v>254.41</v>
      </c>
      <c r="AM254" s="319">
        <f t="shared" si="37"/>
        <v>254.41</v>
      </c>
      <c r="AN254" s="319">
        <f t="shared" si="37"/>
        <v>254.41</v>
      </c>
      <c r="AO254" s="319">
        <f t="shared" si="37"/>
        <v>254.41</v>
      </c>
      <c r="AP254" s="319">
        <f t="shared" si="37"/>
        <v>254.41</v>
      </c>
      <c r="AQ254" s="319">
        <f t="shared" si="37"/>
        <v>254.41</v>
      </c>
      <c r="AR254" s="295">
        <f t="shared" si="34"/>
        <v>3052.9799999999996</v>
      </c>
      <c r="AS254" s="319">
        <f t="shared" si="38"/>
        <v>294.67</v>
      </c>
      <c r="AT254" s="319">
        <f t="shared" si="38"/>
        <v>294.67</v>
      </c>
      <c r="AU254" s="319">
        <f t="shared" si="38"/>
        <v>294.67</v>
      </c>
      <c r="AV254" s="319">
        <f t="shared" si="36"/>
        <v>294.67</v>
      </c>
      <c r="AW254" s="319">
        <f t="shared" si="36"/>
        <v>294.67</v>
      </c>
      <c r="AX254" s="319">
        <f t="shared" si="36"/>
        <v>294.67</v>
      </c>
      <c r="AY254" s="319">
        <f t="shared" si="36"/>
        <v>294.67</v>
      </c>
      <c r="AZ254" s="319">
        <f t="shared" si="36"/>
        <v>294.67</v>
      </c>
      <c r="BA254" s="319">
        <f t="shared" si="36"/>
        <v>294.67</v>
      </c>
      <c r="BB254" s="319">
        <f t="shared" si="36"/>
        <v>294.67</v>
      </c>
      <c r="BC254" s="319">
        <f t="shared" si="36"/>
        <v>294.67</v>
      </c>
      <c r="BD254" s="319">
        <f t="shared" si="36"/>
        <v>294.67</v>
      </c>
      <c r="BE254" s="295">
        <f t="shared" si="35"/>
        <v>3536.0400000000004</v>
      </c>
    </row>
    <row r="255" spans="1:57" x14ac:dyDescent="0.3">
      <c r="A255" s="313" t="s">
        <v>653</v>
      </c>
      <c r="B255" s="304">
        <v>1.67E-2</v>
      </c>
      <c r="C255" s="304">
        <v>1.9E-2</v>
      </c>
      <c r="D255" s="304">
        <v>1.9E-2</v>
      </c>
      <c r="E255" s="295">
        <v>238092746.94</v>
      </c>
      <c r="F255" s="295">
        <v>238552099.13999999</v>
      </c>
      <c r="G255" s="295">
        <v>239060546.22999999</v>
      </c>
      <c r="H255" s="295">
        <v>243905129.08000001</v>
      </c>
      <c r="I255" s="295">
        <v>247986617.50999999</v>
      </c>
      <c r="J255" s="295">
        <v>247649873.5</v>
      </c>
      <c r="K255" s="295">
        <v>252289934.70499998</v>
      </c>
      <c r="L255" s="295">
        <v>258964687.72999999</v>
      </c>
      <c r="M255" s="295">
        <v>262281684.05999997</v>
      </c>
      <c r="N255" s="295">
        <v>267060485.86499998</v>
      </c>
      <c r="O255" s="295">
        <v>270525266.01999998</v>
      </c>
      <c r="P255" s="295">
        <v>270447728.77499998</v>
      </c>
      <c r="Q255" s="295">
        <f t="shared" si="32"/>
        <v>3036816799.5549998</v>
      </c>
      <c r="R255" s="295">
        <v>272655712.48499995</v>
      </c>
      <c r="S255" s="295">
        <v>273483936.08999991</v>
      </c>
      <c r="T255" s="295">
        <v>274379977.74499989</v>
      </c>
      <c r="U255" s="295">
        <v>275116343.59499991</v>
      </c>
      <c r="V255" s="295">
        <v>275855218.40499991</v>
      </c>
      <c r="W255" s="295">
        <v>285338100.3549999</v>
      </c>
      <c r="X255" s="295">
        <v>294454399.06999993</v>
      </c>
      <c r="Y255" s="295">
        <v>294262548.56999993</v>
      </c>
      <c r="Z255" s="295">
        <v>294048778.69499993</v>
      </c>
      <c r="AA255" s="295">
        <v>294611052.48499995</v>
      </c>
      <c r="AB255" s="295">
        <v>295577298.17999989</v>
      </c>
      <c r="AC255" s="295">
        <v>298328886.15999991</v>
      </c>
      <c r="AD255" s="295">
        <f t="shared" si="33"/>
        <v>3428112251.8349991</v>
      </c>
      <c r="AF255" s="319">
        <v>331345.74</v>
      </c>
      <c r="AG255" s="319">
        <v>331985</v>
      </c>
      <c r="AH255" s="319">
        <v>332692.59000000003</v>
      </c>
      <c r="AI255" s="319">
        <v>339434.63999999996</v>
      </c>
      <c r="AJ255" s="319">
        <v>345114.69999999995</v>
      </c>
      <c r="AK255" s="319">
        <v>344646.08</v>
      </c>
      <c r="AL255" s="319">
        <f t="shared" si="37"/>
        <v>351103.49</v>
      </c>
      <c r="AM255" s="319">
        <f t="shared" si="37"/>
        <v>360392.52</v>
      </c>
      <c r="AN255" s="319">
        <f t="shared" si="37"/>
        <v>365008.68</v>
      </c>
      <c r="AO255" s="319">
        <f t="shared" si="37"/>
        <v>371659.18</v>
      </c>
      <c r="AP255" s="319">
        <f t="shared" si="37"/>
        <v>376481</v>
      </c>
      <c r="AQ255" s="319">
        <f t="shared" si="37"/>
        <v>376373.09</v>
      </c>
      <c r="AR255" s="295">
        <f t="shared" si="34"/>
        <v>4226236.7100000009</v>
      </c>
      <c r="AS255" s="319">
        <f t="shared" si="38"/>
        <v>431704.88</v>
      </c>
      <c r="AT255" s="319">
        <f t="shared" si="38"/>
        <v>433016.23</v>
      </c>
      <c r="AU255" s="319">
        <f t="shared" si="38"/>
        <v>434434.96</v>
      </c>
      <c r="AV255" s="319">
        <f t="shared" si="36"/>
        <v>435600.88</v>
      </c>
      <c r="AW255" s="319">
        <f t="shared" si="36"/>
        <v>436770.76</v>
      </c>
      <c r="AX255" s="319">
        <f t="shared" si="36"/>
        <v>451785.33</v>
      </c>
      <c r="AY255" s="319">
        <f t="shared" si="36"/>
        <v>466219.47</v>
      </c>
      <c r="AZ255" s="319">
        <f t="shared" si="36"/>
        <v>465915.7</v>
      </c>
      <c r="BA255" s="319">
        <f t="shared" si="36"/>
        <v>465577.23</v>
      </c>
      <c r="BB255" s="319">
        <f t="shared" si="36"/>
        <v>466467.5</v>
      </c>
      <c r="BC255" s="319">
        <f t="shared" si="36"/>
        <v>467997.39</v>
      </c>
      <c r="BD255" s="319">
        <f t="shared" si="36"/>
        <v>472354.07</v>
      </c>
      <c r="BE255" s="295">
        <f t="shared" si="35"/>
        <v>5427844.3999999994</v>
      </c>
    </row>
    <row r="256" spans="1:57" x14ac:dyDescent="0.3">
      <c r="A256" s="313" t="s">
        <v>654</v>
      </c>
      <c r="B256" s="304">
        <v>1.67E-2</v>
      </c>
      <c r="C256" s="304">
        <v>1.9E-2</v>
      </c>
      <c r="D256" s="304">
        <v>1.9E-2</v>
      </c>
      <c r="E256" s="295">
        <v>21887229.539999999</v>
      </c>
      <c r="F256" s="295">
        <v>21887227.73</v>
      </c>
      <c r="G256" s="295">
        <v>21916773.859999999</v>
      </c>
      <c r="H256" s="295">
        <v>21946321.789999999</v>
      </c>
      <c r="I256" s="295">
        <v>21972245.600000001</v>
      </c>
      <c r="J256" s="295">
        <v>22012604.98</v>
      </c>
      <c r="K256" s="295">
        <v>22034407.93</v>
      </c>
      <c r="L256" s="295">
        <v>22050535.755000003</v>
      </c>
      <c r="M256" s="295">
        <v>22074425.115000002</v>
      </c>
      <c r="N256" s="295">
        <v>22127327.525000002</v>
      </c>
      <c r="O256" s="295">
        <v>22165101.02</v>
      </c>
      <c r="P256" s="295">
        <v>22165101.02</v>
      </c>
      <c r="Q256" s="295">
        <f t="shared" si="32"/>
        <v>264239301.86500001</v>
      </c>
      <c r="R256" s="295">
        <v>22165101.02</v>
      </c>
      <c r="S256" s="295">
        <v>22165101.02</v>
      </c>
      <c r="T256" s="295">
        <v>22165101.02</v>
      </c>
      <c r="U256" s="295">
        <v>22165101.02</v>
      </c>
      <c r="V256" s="295">
        <v>22165101.02</v>
      </c>
      <c r="W256" s="295">
        <v>22265141.02</v>
      </c>
      <c r="X256" s="295">
        <v>22365181.02</v>
      </c>
      <c r="Y256" s="295">
        <v>22365181.02</v>
      </c>
      <c r="Z256" s="295">
        <v>22365181.02</v>
      </c>
      <c r="AA256" s="295">
        <v>22365181.02</v>
      </c>
      <c r="AB256" s="295">
        <v>22365181.02</v>
      </c>
      <c r="AC256" s="295">
        <v>22365181.02</v>
      </c>
      <c r="AD256" s="295">
        <f t="shared" si="33"/>
        <v>267281732.24000004</v>
      </c>
      <c r="AF256" s="319">
        <v>30459.719999999998</v>
      </c>
      <c r="AG256" s="319">
        <v>30459.719999999998</v>
      </c>
      <c r="AH256" s="319">
        <v>30500.85</v>
      </c>
      <c r="AI256" s="319">
        <v>30541.96</v>
      </c>
      <c r="AJ256" s="319">
        <v>30578.04</v>
      </c>
      <c r="AK256" s="319">
        <v>30634.210000000003</v>
      </c>
      <c r="AL256" s="319">
        <f t="shared" si="37"/>
        <v>30664.55</v>
      </c>
      <c r="AM256" s="319">
        <f t="shared" si="37"/>
        <v>30687</v>
      </c>
      <c r="AN256" s="319">
        <f t="shared" si="37"/>
        <v>30720.240000000002</v>
      </c>
      <c r="AO256" s="319">
        <f t="shared" si="37"/>
        <v>30793.86</v>
      </c>
      <c r="AP256" s="319">
        <f t="shared" si="37"/>
        <v>30846.43</v>
      </c>
      <c r="AQ256" s="319">
        <f t="shared" si="37"/>
        <v>30846.43</v>
      </c>
      <c r="AR256" s="295">
        <f t="shared" si="34"/>
        <v>367733.00999999995</v>
      </c>
      <c r="AS256" s="319">
        <f t="shared" si="38"/>
        <v>35094.74</v>
      </c>
      <c r="AT256" s="319">
        <f t="shared" si="38"/>
        <v>35094.74</v>
      </c>
      <c r="AU256" s="319">
        <f t="shared" si="38"/>
        <v>35094.74</v>
      </c>
      <c r="AV256" s="319">
        <f t="shared" si="36"/>
        <v>35094.74</v>
      </c>
      <c r="AW256" s="319">
        <f t="shared" si="36"/>
        <v>35094.74</v>
      </c>
      <c r="AX256" s="319">
        <f t="shared" si="36"/>
        <v>35253.14</v>
      </c>
      <c r="AY256" s="319">
        <f t="shared" si="36"/>
        <v>35411.54</v>
      </c>
      <c r="AZ256" s="319">
        <f t="shared" si="36"/>
        <v>35411.54</v>
      </c>
      <c r="BA256" s="319">
        <f t="shared" si="36"/>
        <v>35411.54</v>
      </c>
      <c r="BB256" s="319">
        <f t="shared" si="36"/>
        <v>35411.54</v>
      </c>
      <c r="BC256" s="319">
        <f t="shared" si="36"/>
        <v>35411.54</v>
      </c>
      <c r="BD256" s="319">
        <f t="shared" si="36"/>
        <v>35411.54</v>
      </c>
      <c r="BE256" s="295">
        <f t="shared" si="35"/>
        <v>423196.0799999999</v>
      </c>
    </row>
    <row r="257" spans="1:57" x14ac:dyDescent="0.3">
      <c r="A257" s="313" t="s">
        <v>655</v>
      </c>
      <c r="B257" s="304">
        <v>0</v>
      </c>
      <c r="C257" s="304">
        <v>0</v>
      </c>
      <c r="D257" s="304">
        <v>0</v>
      </c>
      <c r="E257" s="295">
        <v>6568060.2699999996</v>
      </c>
      <c r="F257" s="295">
        <v>6566609.6500000004</v>
      </c>
      <c r="G257" s="295">
        <v>6565159.0300000003</v>
      </c>
      <c r="H257" s="295">
        <v>6565159.0300000003</v>
      </c>
      <c r="I257" s="295">
        <v>6565159.0300000003</v>
      </c>
      <c r="J257" s="295">
        <v>6565159.0300000003</v>
      </c>
      <c r="K257" s="295">
        <v>6569552.46</v>
      </c>
      <c r="L257" s="295">
        <v>6573945.8900000006</v>
      </c>
      <c r="M257" s="295">
        <v>6573945.8900000006</v>
      </c>
      <c r="N257" s="295">
        <v>6633973.2250000006</v>
      </c>
      <c r="O257" s="295">
        <v>6694000.5600000005</v>
      </c>
      <c r="P257" s="295">
        <v>6694000.5600000005</v>
      </c>
      <c r="Q257" s="295">
        <f t="shared" si="32"/>
        <v>79134724.625</v>
      </c>
      <c r="R257" s="295">
        <v>6694000.5600000005</v>
      </c>
      <c r="S257" s="295">
        <v>6694000.5600000005</v>
      </c>
      <c r="T257" s="295">
        <v>6694000.5600000005</v>
      </c>
      <c r="U257" s="295">
        <v>6694000.5600000005</v>
      </c>
      <c r="V257" s="295">
        <v>6694000.5600000005</v>
      </c>
      <c r="W257" s="295">
        <v>6834000.5650000004</v>
      </c>
      <c r="X257" s="295">
        <v>6974000.5700000003</v>
      </c>
      <c r="Y257" s="295">
        <v>6974000.5700000003</v>
      </c>
      <c r="Z257" s="295">
        <v>6974000.5700000003</v>
      </c>
      <c r="AA257" s="295">
        <v>6974000.5700000003</v>
      </c>
      <c r="AB257" s="295">
        <v>6974000.5700000003</v>
      </c>
      <c r="AC257" s="295">
        <v>6974000.5700000003</v>
      </c>
      <c r="AD257" s="295">
        <f t="shared" si="33"/>
        <v>82148006.784999996</v>
      </c>
      <c r="AF257" s="319">
        <v>0</v>
      </c>
      <c r="AG257" s="319">
        <v>0</v>
      </c>
      <c r="AH257" s="319">
        <v>0</v>
      </c>
      <c r="AI257" s="319">
        <v>0</v>
      </c>
      <c r="AJ257" s="319">
        <v>0</v>
      </c>
      <c r="AK257" s="319">
        <v>0</v>
      </c>
      <c r="AL257" s="319">
        <f t="shared" si="37"/>
        <v>0</v>
      </c>
      <c r="AM257" s="319">
        <f t="shared" si="37"/>
        <v>0</v>
      </c>
      <c r="AN257" s="319">
        <f t="shared" si="37"/>
        <v>0</v>
      </c>
      <c r="AO257" s="319">
        <f t="shared" si="37"/>
        <v>0</v>
      </c>
      <c r="AP257" s="319">
        <f t="shared" si="37"/>
        <v>0</v>
      </c>
      <c r="AQ257" s="319">
        <f t="shared" si="37"/>
        <v>0</v>
      </c>
      <c r="AR257" s="295">
        <f t="shared" si="34"/>
        <v>0</v>
      </c>
      <c r="AS257" s="319">
        <f t="shared" si="38"/>
        <v>0</v>
      </c>
      <c r="AT257" s="319">
        <f t="shared" si="38"/>
        <v>0</v>
      </c>
      <c r="AU257" s="319">
        <f t="shared" si="38"/>
        <v>0</v>
      </c>
      <c r="AV257" s="319">
        <f t="shared" si="36"/>
        <v>0</v>
      </c>
      <c r="AW257" s="319">
        <f t="shared" si="36"/>
        <v>0</v>
      </c>
      <c r="AX257" s="319">
        <f t="shared" si="36"/>
        <v>0</v>
      </c>
      <c r="AY257" s="319">
        <f t="shared" si="36"/>
        <v>0</v>
      </c>
      <c r="AZ257" s="319">
        <f t="shared" si="36"/>
        <v>0</v>
      </c>
      <c r="BA257" s="319">
        <f t="shared" si="36"/>
        <v>0</v>
      </c>
      <c r="BB257" s="319">
        <f t="shared" ref="BB257:BD320" si="39">ROUND(AA257*$D257/12,2)</f>
        <v>0</v>
      </c>
      <c r="BC257" s="319">
        <f t="shared" si="39"/>
        <v>0</v>
      </c>
      <c r="BD257" s="319">
        <f t="shared" si="39"/>
        <v>0</v>
      </c>
      <c r="BE257" s="295">
        <f t="shared" si="35"/>
        <v>0</v>
      </c>
    </row>
    <row r="258" spans="1:57" x14ac:dyDescent="0.3">
      <c r="A258" s="313" t="s">
        <v>656</v>
      </c>
      <c r="B258" s="304">
        <v>1.3599999999999999E-2</v>
      </c>
      <c r="C258" s="304">
        <v>1.6900000000000002E-2</v>
      </c>
      <c r="D258" s="304">
        <v>1.6900000000000002E-2</v>
      </c>
      <c r="E258" s="295">
        <v>69205914.420000002</v>
      </c>
      <c r="F258" s="295">
        <v>69203861.569999993</v>
      </c>
      <c r="G258" s="295">
        <v>69201808.719999999</v>
      </c>
      <c r="H258" s="295">
        <v>69201808.719999999</v>
      </c>
      <c r="I258" s="295">
        <v>69203861.569999993</v>
      </c>
      <c r="J258" s="295">
        <v>69197922.879999995</v>
      </c>
      <c r="K258" s="295">
        <v>69189931.339999989</v>
      </c>
      <c r="L258" s="295">
        <v>69189931.339999989</v>
      </c>
      <c r="M258" s="295">
        <v>69189931.339999989</v>
      </c>
      <c r="N258" s="295">
        <v>69189931.339999989</v>
      </c>
      <c r="O258" s="295">
        <v>69189931.339999989</v>
      </c>
      <c r="P258" s="295">
        <v>69189931.339999989</v>
      </c>
      <c r="Q258" s="295">
        <f t="shared" si="32"/>
        <v>830354765.92000008</v>
      </c>
      <c r="R258" s="295">
        <v>69189931.339999989</v>
      </c>
      <c r="S258" s="295">
        <v>69189931.339999989</v>
      </c>
      <c r="T258" s="295">
        <v>69189931.339999989</v>
      </c>
      <c r="U258" s="295">
        <v>69189931.339999989</v>
      </c>
      <c r="V258" s="295">
        <v>69189931.339999989</v>
      </c>
      <c r="W258" s="295">
        <v>69189931.339999989</v>
      </c>
      <c r="X258" s="295">
        <v>69189931.339999989</v>
      </c>
      <c r="Y258" s="295">
        <v>69189931.339999989</v>
      </c>
      <c r="Z258" s="295">
        <v>69189931.339999989</v>
      </c>
      <c r="AA258" s="295">
        <v>69189931.339999989</v>
      </c>
      <c r="AB258" s="295">
        <v>69189931.339999989</v>
      </c>
      <c r="AC258" s="295">
        <v>69189931.339999989</v>
      </c>
      <c r="AD258" s="295">
        <f t="shared" si="33"/>
        <v>830279176.08000004</v>
      </c>
      <c r="AF258" s="319">
        <v>78433.37000000001</v>
      </c>
      <c r="AG258" s="319">
        <v>78431.040000000008</v>
      </c>
      <c r="AH258" s="319">
        <v>78428.72</v>
      </c>
      <c r="AI258" s="319">
        <v>78428.72</v>
      </c>
      <c r="AJ258" s="319">
        <v>78431.040000000008</v>
      </c>
      <c r="AK258" s="319">
        <v>78424.31</v>
      </c>
      <c r="AL258" s="319">
        <f t="shared" si="37"/>
        <v>78415.259999999995</v>
      </c>
      <c r="AM258" s="319">
        <f t="shared" si="37"/>
        <v>78415.259999999995</v>
      </c>
      <c r="AN258" s="319">
        <f t="shared" si="37"/>
        <v>78415.259999999995</v>
      </c>
      <c r="AO258" s="319">
        <f t="shared" si="37"/>
        <v>78415.259999999995</v>
      </c>
      <c r="AP258" s="319">
        <f t="shared" si="37"/>
        <v>78415.259999999995</v>
      </c>
      <c r="AQ258" s="319">
        <f t="shared" si="37"/>
        <v>78415.259999999995</v>
      </c>
      <c r="AR258" s="295">
        <f t="shared" si="34"/>
        <v>941068.76</v>
      </c>
      <c r="AS258" s="319">
        <f t="shared" si="38"/>
        <v>97442.49</v>
      </c>
      <c r="AT258" s="319">
        <f t="shared" si="38"/>
        <v>97442.49</v>
      </c>
      <c r="AU258" s="319">
        <f t="shared" si="38"/>
        <v>97442.49</v>
      </c>
      <c r="AV258" s="319">
        <f t="shared" si="38"/>
        <v>97442.49</v>
      </c>
      <c r="AW258" s="319">
        <f t="shared" si="38"/>
        <v>97442.49</v>
      </c>
      <c r="AX258" s="319">
        <f t="shared" si="38"/>
        <v>97442.49</v>
      </c>
      <c r="AY258" s="319">
        <f t="shared" si="38"/>
        <v>97442.49</v>
      </c>
      <c r="AZ258" s="319">
        <f t="shared" si="38"/>
        <v>97442.49</v>
      </c>
      <c r="BA258" s="319">
        <f t="shared" si="38"/>
        <v>97442.49</v>
      </c>
      <c r="BB258" s="319">
        <f t="shared" si="39"/>
        <v>97442.49</v>
      </c>
      <c r="BC258" s="319">
        <f t="shared" si="39"/>
        <v>97442.49</v>
      </c>
      <c r="BD258" s="319">
        <f t="shared" si="39"/>
        <v>97442.49</v>
      </c>
      <c r="BE258" s="295">
        <f t="shared" si="35"/>
        <v>1169309.8800000001</v>
      </c>
    </row>
    <row r="259" spans="1:57" x14ac:dyDescent="0.3">
      <c r="A259" s="313" t="s">
        <v>657</v>
      </c>
      <c r="B259" s="304">
        <v>1.3599999999999999E-2</v>
      </c>
      <c r="C259" s="304">
        <v>1.6900000000000002E-2</v>
      </c>
      <c r="D259" s="304">
        <v>1.6900000000000002E-2</v>
      </c>
      <c r="E259" s="295">
        <v>7181081.2999999998</v>
      </c>
      <c r="F259" s="295">
        <v>7181081.2999999998</v>
      </c>
      <c r="G259" s="295">
        <v>7181081.2999999998</v>
      </c>
      <c r="H259" s="295">
        <v>7181081.2999999998</v>
      </c>
      <c r="I259" s="295">
        <v>7181081.2999999998</v>
      </c>
      <c r="J259" s="295">
        <v>7181081.2999999998</v>
      </c>
      <c r="K259" s="295">
        <v>7181081.2999999998</v>
      </c>
      <c r="L259" s="295">
        <v>7181081.2999999998</v>
      </c>
      <c r="M259" s="295">
        <v>7181081.2999999998</v>
      </c>
      <c r="N259" s="295">
        <v>7181081.2999999998</v>
      </c>
      <c r="O259" s="295">
        <v>7181081.2999999998</v>
      </c>
      <c r="P259" s="295">
        <v>7181081.2999999998</v>
      </c>
      <c r="Q259" s="295">
        <f t="shared" si="32"/>
        <v>86172975.599999979</v>
      </c>
      <c r="R259" s="295">
        <v>7181081.2999999998</v>
      </c>
      <c r="S259" s="295">
        <v>7181081.2999999998</v>
      </c>
      <c r="T259" s="295">
        <v>7181081.2999999998</v>
      </c>
      <c r="U259" s="295">
        <v>7181081.2999999998</v>
      </c>
      <c r="V259" s="295">
        <v>7181081.2999999998</v>
      </c>
      <c r="W259" s="295">
        <v>7181081.2999999998</v>
      </c>
      <c r="X259" s="295">
        <v>7181081.2999999998</v>
      </c>
      <c r="Y259" s="295">
        <v>7181081.2999999998</v>
      </c>
      <c r="Z259" s="295">
        <v>7181081.2999999998</v>
      </c>
      <c r="AA259" s="295">
        <v>7181081.2999999998</v>
      </c>
      <c r="AB259" s="295">
        <v>7181081.2999999998</v>
      </c>
      <c r="AC259" s="295">
        <v>7181081.2999999998</v>
      </c>
      <c r="AD259" s="295">
        <f t="shared" si="33"/>
        <v>86172975.599999979</v>
      </c>
      <c r="AF259" s="319">
        <v>8138.57</v>
      </c>
      <c r="AG259" s="319">
        <v>8138.57</v>
      </c>
      <c r="AH259" s="319">
        <v>8138.57</v>
      </c>
      <c r="AI259" s="319">
        <v>8138.57</v>
      </c>
      <c r="AJ259" s="319">
        <v>8138.57</v>
      </c>
      <c r="AK259" s="319">
        <v>8138.57</v>
      </c>
      <c r="AL259" s="319">
        <f t="shared" si="37"/>
        <v>8138.56</v>
      </c>
      <c r="AM259" s="319">
        <f t="shared" si="37"/>
        <v>8138.56</v>
      </c>
      <c r="AN259" s="319">
        <f t="shared" si="37"/>
        <v>8138.56</v>
      </c>
      <c r="AO259" s="319">
        <f t="shared" si="37"/>
        <v>8138.56</v>
      </c>
      <c r="AP259" s="319">
        <f t="shared" si="37"/>
        <v>8138.56</v>
      </c>
      <c r="AQ259" s="319">
        <f t="shared" si="37"/>
        <v>8138.56</v>
      </c>
      <c r="AR259" s="295">
        <f t="shared" si="34"/>
        <v>97662.779999999984</v>
      </c>
      <c r="AS259" s="319">
        <f t="shared" si="38"/>
        <v>10113.36</v>
      </c>
      <c r="AT259" s="319">
        <f t="shared" si="38"/>
        <v>10113.36</v>
      </c>
      <c r="AU259" s="319">
        <f t="shared" si="38"/>
        <v>10113.36</v>
      </c>
      <c r="AV259" s="319">
        <f t="shared" si="38"/>
        <v>10113.36</v>
      </c>
      <c r="AW259" s="319">
        <f t="shared" si="38"/>
        <v>10113.36</v>
      </c>
      <c r="AX259" s="319">
        <f t="shared" si="38"/>
        <v>10113.36</v>
      </c>
      <c r="AY259" s="319">
        <f t="shared" si="38"/>
        <v>10113.36</v>
      </c>
      <c r="AZ259" s="319">
        <f t="shared" si="38"/>
        <v>10113.36</v>
      </c>
      <c r="BA259" s="319">
        <f t="shared" si="38"/>
        <v>10113.36</v>
      </c>
      <c r="BB259" s="319">
        <f t="shared" si="39"/>
        <v>10113.36</v>
      </c>
      <c r="BC259" s="319">
        <f t="shared" si="39"/>
        <v>10113.36</v>
      </c>
      <c r="BD259" s="319">
        <f t="shared" si="39"/>
        <v>10113.36</v>
      </c>
      <c r="BE259" s="295">
        <f t="shared" si="35"/>
        <v>121360.32000000001</v>
      </c>
    </row>
    <row r="260" spans="1:57" x14ac:dyDescent="0.3">
      <c r="A260" s="313" t="s">
        <v>658</v>
      </c>
      <c r="B260" s="304">
        <v>2.3400000000000001E-2</v>
      </c>
      <c r="C260" s="304">
        <v>2.93E-2</v>
      </c>
      <c r="D260" s="304">
        <v>2.93E-2</v>
      </c>
      <c r="E260" s="295">
        <v>219988891.28</v>
      </c>
      <c r="F260" s="295">
        <v>220142613.41999999</v>
      </c>
      <c r="G260" s="295">
        <v>220932436.25</v>
      </c>
      <c r="H260" s="295">
        <v>224409132.74000001</v>
      </c>
      <c r="I260" s="295">
        <v>229122245.44</v>
      </c>
      <c r="J260" s="295">
        <v>232484352.58000001</v>
      </c>
      <c r="K260" s="295">
        <v>242175835.595</v>
      </c>
      <c r="L260" s="295">
        <v>255773650.14999998</v>
      </c>
      <c r="M260" s="295">
        <v>261605761.10999998</v>
      </c>
      <c r="N260" s="295">
        <v>264384025.26999998</v>
      </c>
      <c r="O260" s="295">
        <v>267829649.66499996</v>
      </c>
      <c r="P260" s="295">
        <v>271282342.99000001</v>
      </c>
      <c r="Q260" s="295">
        <f t="shared" si="32"/>
        <v>2910130936.4899998</v>
      </c>
      <c r="R260" s="295">
        <v>305011757.92500001</v>
      </c>
      <c r="S260" s="295">
        <v>309733806.87000006</v>
      </c>
      <c r="T260" s="295">
        <v>314153245.89000005</v>
      </c>
      <c r="U260" s="295">
        <v>318477988.41500008</v>
      </c>
      <c r="V260" s="295">
        <v>322399336.15500009</v>
      </c>
      <c r="W260" s="295">
        <v>326270585.85000008</v>
      </c>
      <c r="X260" s="295">
        <v>330178496.40500009</v>
      </c>
      <c r="Y260" s="295">
        <v>334489098.30000007</v>
      </c>
      <c r="Z260" s="295">
        <v>339811167.34000003</v>
      </c>
      <c r="AA260" s="295">
        <v>345245075.42000002</v>
      </c>
      <c r="AB260" s="295">
        <v>349672466.40000004</v>
      </c>
      <c r="AC260" s="295">
        <v>356916990.88000005</v>
      </c>
      <c r="AD260" s="295">
        <f t="shared" si="33"/>
        <v>3952360015.8500013</v>
      </c>
      <c r="AF260" s="319">
        <v>428978.33</v>
      </c>
      <c r="AG260" s="319">
        <v>429278.10000000003</v>
      </c>
      <c r="AH260" s="319">
        <v>430818.25</v>
      </c>
      <c r="AI260" s="319">
        <v>437597.81</v>
      </c>
      <c r="AJ260" s="319">
        <v>446788.37999999995</v>
      </c>
      <c r="AK260" s="319">
        <v>453344.48</v>
      </c>
      <c r="AL260" s="319">
        <f t="shared" si="37"/>
        <v>472242.88</v>
      </c>
      <c r="AM260" s="319">
        <f t="shared" si="37"/>
        <v>498758.62</v>
      </c>
      <c r="AN260" s="319">
        <f t="shared" si="37"/>
        <v>510131.23</v>
      </c>
      <c r="AO260" s="319">
        <f t="shared" si="37"/>
        <v>515548.85</v>
      </c>
      <c r="AP260" s="319">
        <f t="shared" si="37"/>
        <v>522267.82</v>
      </c>
      <c r="AQ260" s="319">
        <f t="shared" si="37"/>
        <v>529000.56999999995</v>
      </c>
      <c r="AR260" s="295">
        <f t="shared" si="34"/>
        <v>5674755.3200000003</v>
      </c>
      <c r="AS260" s="319">
        <f t="shared" si="38"/>
        <v>744737.04</v>
      </c>
      <c r="AT260" s="319">
        <f t="shared" si="38"/>
        <v>756266.71</v>
      </c>
      <c r="AU260" s="319">
        <f t="shared" si="38"/>
        <v>767057.51</v>
      </c>
      <c r="AV260" s="319">
        <f t="shared" si="38"/>
        <v>777617.09</v>
      </c>
      <c r="AW260" s="319">
        <f t="shared" si="38"/>
        <v>787191.71</v>
      </c>
      <c r="AX260" s="319">
        <f t="shared" si="38"/>
        <v>796644.01</v>
      </c>
      <c r="AY260" s="319">
        <f t="shared" si="38"/>
        <v>806185.83</v>
      </c>
      <c r="AZ260" s="319">
        <f t="shared" si="38"/>
        <v>816710.88</v>
      </c>
      <c r="BA260" s="319">
        <f t="shared" si="38"/>
        <v>829705.6</v>
      </c>
      <c r="BB260" s="319">
        <f t="shared" si="39"/>
        <v>842973.39</v>
      </c>
      <c r="BC260" s="319">
        <f t="shared" si="39"/>
        <v>853783.61</v>
      </c>
      <c r="BD260" s="319">
        <f t="shared" si="39"/>
        <v>871472.32</v>
      </c>
      <c r="BE260" s="295">
        <f t="shared" si="35"/>
        <v>9650345.6999999993</v>
      </c>
    </row>
    <row r="261" spans="1:57" x14ac:dyDescent="0.3">
      <c r="A261" s="313" t="s">
        <v>659</v>
      </c>
      <c r="B261" s="304">
        <v>2.3400000000000001E-2</v>
      </c>
      <c r="C261" s="304">
        <v>2.93E-2</v>
      </c>
      <c r="D261" s="304">
        <v>2.93E-2</v>
      </c>
      <c r="E261" s="295">
        <v>125979</v>
      </c>
      <c r="F261" s="295">
        <v>125979</v>
      </c>
      <c r="G261" s="295">
        <v>125979</v>
      </c>
      <c r="H261" s="295">
        <v>125979</v>
      </c>
      <c r="I261" s="295">
        <v>125979</v>
      </c>
      <c r="J261" s="295">
        <v>125979</v>
      </c>
      <c r="K261" s="295">
        <v>125979</v>
      </c>
      <c r="L261" s="295">
        <v>125979</v>
      </c>
      <c r="M261" s="295">
        <v>125979</v>
      </c>
      <c r="N261" s="295">
        <v>125979</v>
      </c>
      <c r="O261" s="295">
        <v>125979</v>
      </c>
      <c r="P261" s="295">
        <v>125979</v>
      </c>
      <c r="Q261" s="295">
        <f t="shared" si="32"/>
        <v>1511748</v>
      </c>
      <c r="R261" s="295">
        <v>125979</v>
      </c>
      <c r="S261" s="295">
        <v>125979</v>
      </c>
      <c r="T261" s="295">
        <v>125979</v>
      </c>
      <c r="U261" s="295">
        <v>125979</v>
      </c>
      <c r="V261" s="295">
        <v>125979</v>
      </c>
      <c r="W261" s="295">
        <v>125979</v>
      </c>
      <c r="X261" s="295">
        <v>125979</v>
      </c>
      <c r="Y261" s="295">
        <v>125979</v>
      </c>
      <c r="Z261" s="295">
        <v>125979</v>
      </c>
      <c r="AA261" s="295">
        <v>125979</v>
      </c>
      <c r="AB261" s="295">
        <v>125979</v>
      </c>
      <c r="AC261" s="295">
        <v>125979</v>
      </c>
      <c r="AD261" s="295">
        <f t="shared" si="33"/>
        <v>1511748</v>
      </c>
      <c r="AF261" s="319">
        <v>245.65</v>
      </c>
      <c r="AG261" s="319">
        <v>245.65</v>
      </c>
      <c r="AH261" s="319">
        <v>245.65</v>
      </c>
      <c r="AI261" s="319">
        <v>245.65</v>
      </c>
      <c r="AJ261" s="319">
        <v>245.65</v>
      </c>
      <c r="AK261" s="319">
        <v>245.65</v>
      </c>
      <c r="AL261" s="319">
        <f t="shared" si="37"/>
        <v>245.66</v>
      </c>
      <c r="AM261" s="319">
        <f t="shared" si="37"/>
        <v>245.66</v>
      </c>
      <c r="AN261" s="319">
        <f t="shared" si="37"/>
        <v>245.66</v>
      </c>
      <c r="AO261" s="319">
        <f t="shared" ref="AO261:AQ324" si="40">ROUND(N261*$B261/12,2)</f>
        <v>245.66</v>
      </c>
      <c r="AP261" s="319">
        <f t="shared" si="40"/>
        <v>245.66</v>
      </c>
      <c r="AQ261" s="319">
        <f t="shared" si="40"/>
        <v>245.66</v>
      </c>
      <c r="AR261" s="295">
        <f t="shared" si="34"/>
        <v>2947.8599999999997</v>
      </c>
      <c r="AS261" s="319">
        <f t="shared" si="38"/>
        <v>307.60000000000002</v>
      </c>
      <c r="AT261" s="319">
        <f t="shared" si="38"/>
        <v>307.60000000000002</v>
      </c>
      <c r="AU261" s="319">
        <f t="shared" si="38"/>
        <v>307.60000000000002</v>
      </c>
      <c r="AV261" s="319">
        <f t="shared" si="38"/>
        <v>307.60000000000002</v>
      </c>
      <c r="AW261" s="319">
        <f t="shared" si="38"/>
        <v>307.60000000000002</v>
      </c>
      <c r="AX261" s="319">
        <f t="shared" si="38"/>
        <v>307.60000000000002</v>
      </c>
      <c r="AY261" s="319">
        <f t="shared" si="38"/>
        <v>307.60000000000002</v>
      </c>
      <c r="AZ261" s="319">
        <f t="shared" si="38"/>
        <v>307.60000000000002</v>
      </c>
      <c r="BA261" s="319">
        <f t="shared" si="38"/>
        <v>307.60000000000002</v>
      </c>
      <c r="BB261" s="319">
        <f t="shared" si="39"/>
        <v>307.60000000000002</v>
      </c>
      <c r="BC261" s="319">
        <f t="shared" si="39"/>
        <v>307.60000000000002</v>
      </c>
      <c r="BD261" s="319">
        <f t="shared" si="39"/>
        <v>307.60000000000002</v>
      </c>
      <c r="BE261" s="295">
        <f t="shared" si="35"/>
        <v>3691.1999999999994</v>
      </c>
    </row>
    <row r="262" spans="1:57" x14ac:dyDescent="0.3">
      <c r="A262" s="313" t="s">
        <v>660</v>
      </c>
      <c r="B262" s="304">
        <v>2.3400000000000001E-2</v>
      </c>
      <c r="C262" s="304">
        <v>2.93E-2</v>
      </c>
      <c r="D262" s="304">
        <v>2.93E-2</v>
      </c>
      <c r="E262" s="295">
        <v>11230460.210000001</v>
      </c>
      <c r="F262" s="295">
        <v>11244152.550000001</v>
      </c>
      <c r="G262" s="295">
        <v>11244152.550000001</v>
      </c>
      <c r="H262" s="295">
        <v>11220913.18</v>
      </c>
      <c r="I262" s="295">
        <v>11179189.189999999</v>
      </c>
      <c r="J262" s="295">
        <v>11193216.75</v>
      </c>
      <c r="K262" s="295">
        <v>11225728.939999999</v>
      </c>
      <c r="L262" s="295">
        <v>11225728.939999999</v>
      </c>
      <c r="M262" s="295">
        <v>11225728.939999999</v>
      </c>
      <c r="N262" s="295">
        <v>11225728.939999999</v>
      </c>
      <c r="O262" s="295">
        <v>11225728.939999999</v>
      </c>
      <c r="P262" s="295">
        <v>11778242.674999999</v>
      </c>
      <c r="Q262" s="295">
        <f t="shared" ref="Q262:Q325" si="41">SUM(E262:P262)</f>
        <v>135218971.80500001</v>
      </c>
      <c r="R262" s="295">
        <v>12330756.41</v>
      </c>
      <c r="S262" s="295">
        <v>12379729.210000001</v>
      </c>
      <c r="T262" s="295">
        <v>12428702.01</v>
      </c>
      <c r="U262" s="295">
        <v>12428702.01</v>
      </c>
      <c r="V262" s="295">
        <v>12428702.01</v>
      </c>
      <c r="W262" s="295">
        <v>12428702.01</v>
      </c>
      <c r="X262" s="295">
        <v>12428702.01</v>
      </c>
      <c r="Y262" s="295">
        <v>12428702.01</v>
      </c>
      <c r="Z262" s="295">
        <v>12601775.189999999</v>
      </c>
      <c r="AA262" s="295">
        <v>12774848.369999999</v>
      </c>
      <c r="AB262" s="295">
        <v>12774848.369999999</v>
      </c>
      <c r="AC262" s="295">
        <v>12774848.369999999</v>
      </c>
      <c r="AD262" s="295">
        <f t="shared" ref="AD262:AD325" si="42">SUM(R262:AC262)</f>
        <v>150209017.98000002</v>
      </c>
      <c r="AF262" s="319">
        <v>21899.39</v>
      </c>
      <c r="AG262" s="319">
        <v>21926.1</v>
      </c>
      <c r="AH262" s="319">
        <v>21926.1</v>
      </c>
      <c r="AI262" s="319">
        <v>21880.78</v>
      </c>
      <c r="AJ262" s="319">
        <v>21799.42</v>
      </c>
      <c r="AK262" s="319">
        <v>21826.78</v>
      </c>
      <c r="AL262" s="319">
        <f t="shared" ref="AL262:AQ325" si="43">ROUND(K262*$B262/12,2)</f>
        <v>21890.17</v>
      </c>
      <c r="AM262" s="319">
        <f t="shared" si="43"/>
        <v>21890.17</v>
      </c>
      <c r="AN262" s="319">
        <f t="shared" si="43"/>
        <v>21890.17</v>
      </c>
      <c r="AO262" s="319">
        <f t="shared" si="40"/>
        <v>21890.17</v>
      </c>
      <c r="AP262" s="319">
        <f t="shared" si="40"/>
        <v>21890.17</v>
      </c>
      <c r="AQ262" s="319">
        <f t="shared" si="40"/>
        <v>22967.57</v>
      </c>
      <c r="AR262" s="295">
        <f t="shared" ref="AR262:AR325" si="44">SUM(AF262:AQ262)</f>
        <v>263676.98999999993</v>
      </c>
      <c r="AS262" s="319">
        <f t="shared" si="38"/>
        <v>30107.599999999999</v>
      </c>
      <c r="AT262" s="319">
        <f t="shared" si="38"/>
        <v>30227.17</v>
      </c>
      <c r="AU262" s="319">
        <f t="shared" si="38"/>
        <v>30346.75</v>
      </c>
      <c r="AV262" s="319">
        <f t="shared" si="38"/>
        <v>30346.75</v>
      </c>
      <c r="AW262" s="319">
        <f t="shared" si="38"/>
        <v>30346.75</v>
      </c>
      <c r="AX262" s="319">
        <f t="shared" si="38"/>
        <v>30346.75</v>
      </c>
      <c r="AY262" s="319">
        <f t="shared" si="38"/>
        <v>30346.75</v>
      </c>
      <c r="AZ262" s="319">
        <f t="shared" si="38"/>
        <v>30346.75</v>
      </c>
      <c r="BA262" s="319">
        <f t="shared" si="38"/>
        <v>30769.33</v>
      </c>
      <c r="BB262" s="319">
        <f t="shared" si="39"/>
        <v>31191.919999999998</v>
      </c>
      <c r="BC262" s="319">
        <f t="shared" si="39"/>
        <v>31191.919999999998</v>
      </c>
      <c r="BD262" s="319">
        <f t="shared" si="39"/>
        <v>31191.919999999998</v>
      </c>
      <c r="BE262" s="295">
        <f t="shared" ref="BE262:BE325" si="45">SUM(AS262:BD262)</f>
        <v>366760.35999999993</v>
      </c>
    </row>
    <row r="263" spans="1:57" x14ac:dyDescent="0.3">
      <c r="A263" s="313" t="s">
        <v>661</v>
      </c>
      <c r="B263" s="304">
        <v>1.9400000000000001E-2</v>
      </c>
      <c r="C263" s="304">
        <v>2.5399999999999999E-2</v>
      </c>
      <c r="D263" s="304">
        <v>2.5399999999999999E-2</v>
      </c>
      <c r="E263" s="295">
        <v>78061.73</v>
      </c>
      <c r="F263" s="295">
        <v>78061.73</v>
      </c>
      <c r="G263" s="295">
        <v>78061.73</v>
      </c>
      <c r="H263" s="295">
        <v>78061.73</v>
      </c>
      <c r="I263" s="295">
        <v>78061.73</v>
      </c>
      <c r="J263" s="295">
        <v>78061.73</v>
      </c>
      <c r="K263" s="295">
        <v>78061.73</v>
      </c>
      <c r="L263" s="295">
        <v>78061.73</v>
      </c>
      <c r="M263" s="295">
        <v>78061.73</v>
      </c>
      <c r="N263" s="295">
        <v>78061.73</v>
      </c>
      <c r="O263" s="295">
        <v>78061.73</v>
      </c>
      <c r="P263" s="295">
        <v>78061.73</v>
      </c>
      <c r="Q263" s="295">
        <f t="shared" si="41"/>
        <v>936740.75999999989</v>
      </c>
      <c r="R263" s="295">
        <v>78061.73</v>
      </c>
      <c r="S263" s="295">
        <v>78061.73</v>
      </c>
      <c r="T263" s="295">
        <v>78061.73</v>
      </c>
      <c r="U263" s="295">
        <v>78061.73</v>
      </c>
      <c r="V263" s="295">
        <v>78061.73</v>
      </c>
      <c r="W263" s="295">
        <v>78061.73</v>
      </c>
      <c r="X263" s="295">
        <v>78061.73</v>
      </c>
      <c r="Y263" s="295">
        <v>78061.73</v>
      </c>
      <c r="Z263" s="295">
        <v>78061.73</v>
      </c>
      <c r="AA263" s="295">
        <v>78061.73</v>
      </c>
      <c r="AB263" s="295">
        <v>78061.73</v>
      </c>
      <c r="AC263" s="295">
        <v>78061.73</v>
      </c>
      <c r="AD263" s="295">
        <f t="shared" si="42"/>
        <v>936740.75999999989</v>
      </c>
      <c r="AF263" s="319">
        <v>126.21</v>
      </c>
      <c r="AG263" s="319">
        <v>126.21</v>
      </c>
      <c r="AH263" s="319">
        <v>126.21</v>
      </c>
      <c r="AI263" s="319">
        <v>126.21</v>
      </c>
      <c r="AJ263" s="319">
        <v>126.21</v>
      </c>
      <c r="AK263" s="319">
        <v>126.21</v>
      </c>
      <c r="AL263" s="319">
        <f t="shared" si="43"/>
        <v>126.2</v>
      </c>
      <c r="AM263" s="319">
        <f t="shared" si="43"/>
        <v>126.2</v>
      </c>
      <c r="AN263" s="319">
        <f t="shared" si="43"/>
        <v>126.2</v>
      </c>
      <c r="AO263" s="319">
        <f t="shared" si="40"/>
        <v>126.2</v>
      </c>
      <c r="AP263" s="319">
        <f t="shared" si="40"/>
        <v>126.2</v>
      </c>
      <c r="AQ263" s="319">
        <f t="shared" si="40"/>
        <v>126.2</v>
      </c>
      <c r="AR263" s="295">
        <f t="shared" si="44"/>
        <v>1514.4600000000003</v>
      </c>
      <c r="AS263" s="319">
        <f t="shared" si="38"/>
        <v>165.23</v>
      </c>
      <c r="AT263" s="319">
        <f t="shared" si="38"/>
        <v>165.23</v>
      </c>
      <c r="AU263" s="319">
        <f t="shared" si="38"/>
        <v>165.23</v>
      </c>
      <c r="AV263" s="319">
        <f t="shared" si="38"/>
        <v>165.23</v>
      </c>
      <c r="AW263" s="319">
        <f t="shared" si="38"/>
        <v>165.23</v>
      </c>
      <c r="AX263" s="319">
        <f t="shared" si="38"/>
        <v>165.23</v>
      </c>
      <c r="AY263" s="319">
        <f t="shared" si="38"/>
        <v>165.23</v>
      </c>
      <c r="AZ263" s="319">
        <f t="shared" si="38"/>
        <v>165.23</v>
      </c>
      <c r="BA263" s="319">
        <f t="shared" si="38"/>
        <v>165.23</v>
      </c>
      <c r="BB263" s="319">
        <f t="shared" si="39"/>
        <v>165.23</v>
      </c>
      <c r="BC263" s="319">
        <f t="shared" si="39"/>
        <v>165.23</v>
      </c>
      <c r="BD263" s="319">
        <f t="shared" si="39"/>
        <v>165.23</v>
      </c>
      <c r="BE263" s="295">
        <f t="shared" si="45"/>
        <v>1982.76</v>
      </c>
    </row>
    <row r="264" spans="1:57" x14ac:dyDescent="0.3">
      <c r="A264" s="313" t="s">
        <v>662</v>
      </c>
      <c r="B264" s="304">
        <v>1.9400000000000001E-2</v>
      </c>
      <c r="C264" s="304">
        <v>2.5399999999999999E-2</v>
      </c>
      <c r="D264" s="304">
        <v>2.5399999999999999E-2</v>
      </c>
      <c r="E264" s="295">
        <v>16795563.82</v>
      </c>
      <c r="F264" s="295">
        <v>16761752.380000001</v>
      </c>
      <c r="G264" s="295">
        <v>16761752.380000001</v>
      </c>
      <c r="H264" s="295">
        <v>16770315.449999999</v>
      </c>
      <c r="I264" s="295">
        <v>16831331.07</v>
      </c>
      <c r="J264" s="295">
        <v>16835666.359999999</v>
      </c>
      <c r="K264" s="295">
        <v>16837971.280000001</v>
      </c>
      <c r="L264" s="295">
        <v>16888393.469999999</v>
      </c>
      <c r="M264" s="295">
        <v>17124386.105</v>
      </c>
      <c r="N264" s="295">
        <v>17360378.739999998</v>
      </c>
      <c r="O264" s="295">
        <v>17360378.739999998</v>
      </c>
      <c r="P264" s="295">
        <v>17360378.739999998</v>
      </c>
      <c r="Q264" s="295">
        <f t="shared" si="41"/>
        <v>203688268.535</v>
      </c>
      <c r="R264" s="295">
        <v>17360378.739999998</v>
      </c>
      <c r="S264" s="295">
        <v>17360378.739999998</v>
      </c>
      <c r="T264" s="295">
        <v>17360378.739999998</v>
      </c>
      <c r="U264" s="295">
        <v>17360378.739999998</v>
      </c>
      <c r="V264" s="295">
        <v>17360378.739999998</v>
      </c>
      <c r="W264" s="295">
        <v>17360378.739999998</v>
      </c>
      <c r="X264" s="295">
        <v>17360378.739999998</v>
      </c>
      <c r="Y264" s="295">
        <v>17360378.739999998</v>
      </c>
      <c r="Z264" s="295">
        <v>17360378.739999998</v>
      </c>
      <c r="AA264" s="295">
        <v>17360378.739999998</v>
      </c>
      <c r="AB264" s="295">
        <v>17360378.739999998</v>
      </c>
      <c r="AC264" s="295">
        <v>17360378.739999998</v>
      </c>
      <c r="AD264" s="295">
        <f t="shared" si="42"/>
        <v>208324544.88000003</v>
      </c>
      <c r="AF264" s="319">
        <v>27152.829999999998</v>
      </c>
      <c r="AG264" s="319">
        <v>27098.17</v>
      </c>
      <c r="AH264" s="319">
        <v>27098.17</v>
      </c>
      <c r="AI264" s="319">
        <v>27112.01</v>
      </c>
      <c r="AJ264" s="319">
        <v>27210.649999999998</v>
      </c>
      <c r="AK264" s="319">
        <v>27217.66</v>
      </c>
      <c r="AL264" s="319">
        <f t="shared" si="43"/>
        <v>27221.39</v>
      </c>
      <c r="AM264" s="319">
        <f t="shared" si="43"/>
        <v>27302.9</v>
      </c>
      <c r="AN264" s="319">
        <f t="shared" si="43"/>
        <v>27684.42</v>
      </c>
      <c r="AO264" s="319">
        <f t="shared" si="40"/>
        <v>28065.95</v>
      </c>
      <c r="AP264" s="319">
        <f t="shared" si="40"/>
        <v>28065.95</v>
      </c>
      <c r="AQ264" s="319">
        <f t="shared" si="40"/>
        <v>28065.95</v>
      </c>
      <c r="AR264" s="295">
        <f t="shared" si="44"/>
        <v>329296.05000000005</v>
      </c>
      <c r="AS264" s="319">
        <f t="shared" si="38"/>
        <v>36746.129999999997</v>
      </c>
      <c r="AT264" s="319">
        <f t="shared" si="38"/>
        <v>36746.129999999997</v>
      </c>
      <c r="AU264" s="319">
        <f t="shared" si="38"/>
        <v>36746.129999999997</v>
      </c>
      <c r="AV264" s="319">
        <f t="shared" si="38"/>
        <v>36746.129999999997</v>
      </c>
      <c r="AW264" s="319">
        <f t="shared" si="38"/>
        <v>36746.129999999997</v>
      </c>
      <c r="AX264" s="319">
        <f t="shared" si="38"/>
        <v>36746.129999999997</v>
      </c>
      <c r="AY264" s="319">
        <f t="shared" si="38"/>
        <v>36746.129999999997</v>
      </c>
      <c r="AZ264" s="319">
        <f t="shared" si="38"/>
        <v>36746.129999999997</v>
      </c>
      <c r="BA264" s="319">
        <f t="shared" si="38"/>
        <v>36746.129999999997</v>
      </c>
      <c r="BB264" s="319">
        <f t="shared" si="39"/>
        <v>36746.129999999997</v>
      </c>
      <c r="BC264" s="319">
        <f t="shared" si="39"/>
        <v>36746.129999999997</v>
      </c>
      <c r="BD264" s="319">
        <f t="shared" si="39"/>
        <v>36746.129999999997</v>
      </c>
      <c r="BE264" s="295">
        <f t="shared" si="45"/>
        <v>440953.56</v>
      </c>
    </row>
    <row r="265" spans="1:57" x14ac:dyDescent="0.3">
      <c r="A265" s="313" t="s">
        <v>663</v>
      </c>
      <c r="B265" s="304">
        <v>1.9400000000000001E-2</v>
      </c>
      <c r="C265" s="304">
        <v>2.5399999999999999E-2</v>
      </c>
      <c r="D265" s="304">
        <v>2.5399999999999999E-2</v>
      </c>
      <c r="E265" s="295">
        <v>162454435.78999999</v>
      </c>
      <c r="F265" s="295">
        <v>162481658.46000001</v>
      </c>
      <c r="G265" s="295">
        <v>163227913.97999999</v>
      </c>
      <c r="H265" s="295">
        <v>163561294.59</v>
      </c>
      <c r="I265" s="295">
        <v>164497298.75999999</v>
      </c>
      <c r="J265" s="295">
        <v>164440046.46000001</v>
      </c>
      <c r="K265" s="295">
        <v>163357381.40500003</v>
      </c>
      <c r="L265" s="295">
        <v>163736746.90500003</v>
      </c>
      <c r="M265" s="295">
        <v>164025421.26500002</v>
      </c>
      <c r="N265" s="295">
        <v>164315663.47000003</v>
      </c>
      <c r="O265" s="295">
        <v>164485309.61500001</v>
      </c>
      <c r="P265" s="295">
        <v>164557071.71500003</v>
      </c>
      <c r="Q265" s="295">
        <f t="shared" si="41"/>
        <v>1965140242.4150004</v>
      </c>
      <c r="R265" s="295">
        <v>165762077.50500008</v>
      </c>
      <c r="S265" s="295">
        <v>166904972.99500009</v>
      </c>
      <c r="T265" s="295">
        <v>168047868.4850001</v>
      </c>
      <c r="U265" s="295">
        <v>168119630.59500012</v>
      </c>
      <c r="V265" s="295">
        <v>168191392.70500013</v>
      </c>
      <c r="W265" s="295">
        <v>168263154.81500015</v>
      </c>
      <c r="X265" s="295">
        <v>168335946.28500015</v>
      </c>
      <c r="Y265" s="295">
        <v>168409767.13000017</v>
      </c>
      <c r="Z265" s="295">
        <v>168483587.99000019</v>
      </c>
      <c r="AA265" s="295">
        <v>168557408.8500002</v>
      </c>
      <c r="AB265" s="295">
        <v>168631229.71000022</v>
      </c>
      <c r="AC265" s="295">
        <v>168705050.57000023</v>
      </c>
      <c r="AD265" s="295">
        <f t="shared" si="42"/>
        <v>2016412087.6350019</v>
      </c>
      <c r="AF265" s="319">
        <v>262634.67</v>
      </c>
      <c r="AG265" s="319">
        <v>262678.69</v>
      </c>
      <c r="AH265" s="319">
        <v>263885.13</v>
      </c>
      <c r="AI265" s="319">
        <v>264424.08999999997</v>
      </c>
      <c r="AJ265" s="319">
        <v>265937.30000000005</v>
      </c>
      <c r="AK265" s="319">
        <v>265844.74000000005</v>
      </c>
      <c r="AL265" s="319">
        <f t="shared" si="43"/>
        <v>264094.43</v>
      </c>
      <c r="AM265" s="319">
        <f t="shared" si="43"/>
        <v>264707.74</v>
      </c>
      <c r="AN265" s="319">
        <f t="shared" si="43"/>
        <v>265174.43</v>
      </c>
      <c r="AO265" s="319">
        <f t="shared" si="40"/>
        <v>265643.65999999997</v>
      </c>
      <c r="AP265" s="319">
        <f t="shared" si="40"/>
        <v>265917.92</v>
      </c>
      <c r="AQ265" s="319">
        <f t="shared" si="40"/>
        <v>266033.93</v>
      </c>
      <c r="AR265" s="295">
        <f t="shared" si="44"/>
        <v>3176976.7300000004</v>
      </c>
      <c r="AS265" s="319">
        <f t="shared" si="38"/>
        <v>350863.06</v>
      </c>
      <c r="AT265" s="319">
        <f t="shared" si="38"/>
        <v>353282.19</v>
      </c>
      <c r="AU265" s="319">
        <f t="shared" si="38"/>
        <v>355701.32</v>
      </c>
      <c r="AV265" s="319">
        <f t="shared" si="38"/>
        <v>355853.22</v>
      </c>
      <c r="AW265" s="319">
        <f t="shared" si="38"/>
        <v>356005.11</v>
      </c>
      <c r="AX265" s="319">
        <f t="shared" si="38"/>
        <v>356157.01</v>
      </c>
      <c r="AY265" s="319">
        <f t="shared" si="38"/>
        <v>356311.09</v>
      </c>
      <c r="AZ265" s="319">
        <f t="shared" si="38"/>
        <v>356467.34</v>
      </c>
      <c r="BA265" s="319">
        <f t="shared" si="38"/>
        <v>356623.59</v>
      </c>
      <c r="BB265" s="319">
        <f t="shared" si="39"/>
        <v>356779.85</v>
      </c>
      <c r="BC265" s="319">
        <f t="shared" si="39"/>
        <v>356936.1</v>
      </c>
      <c r="BD265" s="319">
        <f t="shared" si="39"/>
        <v>357092.36</v>
      </c>
      <c r="BE265" s="295">
        <f t="shared" si="45"/>
        <v>4268072.24</v>
      </c>
    </row>
    <row r="266" spans="1:57" x14ac:dyDescent="0.3">
      <c r="A266" s="313" t="s">
        <v>664</v>
      </c>
      <c r="B266" s="304">
        <v>2.2700000000000001E-2</v>
      </c>
      <c r="C266" s="304">
        <v>1.7000000000000001E-2</v>
      </c>
      <c r="D266" s="304">
        <v>1.7000000000000001E-2</v>
      </c>
      <c r="E266" s="295">
        <v>448760.26</v>
      </c>
      <c r="F266" s="295">
        <v>448760.26</v>
      </c>
      <c r="G266" s="295">
        <v>448760.26</v>
      </c>
      <c r="H266" s="295">
        <v>448760.26</v>
      </c>
      <c r="I266" s="295">
        <v>448760.26</v>
      </c>
      <c r="J266" s="295">
        <v>448760.26</v>
      </c>
      <c r="K266" s="295">
        <v>448760.26</v>
      </c>
      <c r="L266" s="295">
        <v>448760.26</v>
      </c>
      <c r="M266" s="295">
        <v>448760.26</v>
      </c>
      <c r="N266" s="295">
        <v>448760.26</v>
      </c>
      <c r="O266" s="295">
        <v>448760.26</v>
      </c>
      <c r="P266" s="295">
        <v>448760.26</v>
      </c>
      <c r="Q266" s="295">
        <f t="shared" si="41"/>
        <v>5385123.1199999982</v>
      </c>
      <c r="R266" s="295">
        <v>448760.26</v>
      </c>
      <c r="S266" s="295">
        <v>448760.26</v>
      </c>
      <c r="T266" s="295">
        <v>448760.26</v>
      </c>
      <c r="U266" s="295">
        <v>448760.26</v>
      </c>
      <c r="V266" s="295">
        <v>448760.26</v>
      </c>
      <c r="W266" s="295">
        <v>448760.26</v>
      </c>
      <c r="X266" s="295">
        <v>448760.26</v>
      </c>
      <c r="Y266" s="295">
        <v>448760.26</v>
      </c>
      <c r="Z266" s="295">
        <v>448760.26</v>
      </c>
      <c r="AA266" s="295">
        <v>448760.26</v>
      </c>
      <c r="AB266" s="295">
        <v>448760.26</v>
      </c>
      <c r="AC266" s="295">
        <v>448760.26</v>
      </c>
      <c r="AD266" s="295">
        <f t="shared" si="42"/>
        <v>5385123.1199999982</v>
      </c>
      <c r="AF266" s="319">
        <v>848.9</v>
      </c>
      <c r="AG266" s="319">
        <v>848.9</v>
      </c>
      <c r="AH266" s="319">
        <v>848.9</v>
      </c>
      <c r="AI266" s="319">
        <v>848.9</v>
      </c>
      <c r="AJ266" s="319">
        <v>848.9</v>
      </c>
      <c r="AK266" s="319">
        <v>848.9</v>
      </c>
      <c r="AL266" s="319">
        <f t="shared" si="43"/>
        <v>848.9</v>
      </c>
      <c r="AM266" s="319">
        <f t="shared" si="43"/>
        <v>848.9</v>
      </c>
      <c r="AN266" s="319">
        <f t="shared" si="43"/>
        <v>848.9</v>
      </c>
      <c r="AO266" s="319">
        <f t="shared" si="40"/>
        <v>848.9</v>
      </c>
      <c r="AP266" s="319">
        <f t="shared" si="40"/>
        <v>848.9</v>
      </c>
      <c r="AQ266" s="319">
        <f t="shared" si="40"/>
        <v>848.9</v>
      </c>
      <c r="AR266" s="295">
        <f t="shared" si="44"/>
        <v>10186.799999999997</v>
      </c>
      <c r="AS266" s="319">
        <f t="shared" si="38"/>
        <v>635.74</v>
      </c>
      <c r="AT266" s="319">
        <f t="shared" si="38"/>
        <v>635.74</v>
      </c>
      <c r="AU266" s="319">
        <f t="shared" si="38"/>
        <v>635.74</v>
      </c>
      <c r="AV266" s="319">
        <f t="shared" si="38"/>
        <v>635.74</v>
      </c>
      <c r="AW266" s="319">
        <f t="shared" si="38"/>
        <v>635.74</v>
      </c>
      <c r="AX266" s="319">
        <f t="shared" si="38"/>
        <v>635.74</v>
      </c>
      <c r="AY266" s="319">
        <f t="shared" si="38"/>
        <v>635.74</v>
      </c>
      <c r="AZ266" s="319">
        <f t="shared" si="38"/>
        <v>635.74</v>
      </c>
      <c r="BA266" s="319">
        <f t="shared" si="38"/>
        <v>635.74</v>
      </c>
      <c r="BB266" s="319">
        <f t="shared" si="39"/>
        <v>635.74</v>
      </c>
      <c r="BC266" s="319">
        <f t="shared" si="39"/>
        <v>635.74</v>
      </c>
      <c r="BD266" s="319">
        <f t="shared" si="39"/>
        <v>635.74</v>
      </c>
      <c r="BE266" s="295">
        <f t="shared" si="45"/>
        <v>7628.8799999999983</v>
      </c>
    </row>
    <row r="267" spans="1:57" x14ac:dyDescent="0.3">
      <c r="A267" s="313" t="s">
        <v>665</v>
      </c>
      <c r="B267" s="304">
        <v>9.7999999999999997E-3</v>
      </c>
      <c r="C267" s="304">
        <v>7.4000000000000003E-3</v>
      </c>
      <c r="D267" s="304">
        <v>7.4000000000000003E-3</v>
      </c>
      <c r="E267" s="295">
        <v>1173303.32</v>
      </c>
      <c r="F267" s="295">
        <v>1173303.32</v>
      </c>
      <c r="G267" s="295">
        <v>1172097.28</v>
      </c>
      <c r="H267" s="295">
        <v>1170891.23</v>
      </c>
      <c r="I267" s="295">
        <v>1143802.6599999999</v>
      </c>
      <c r="J267" s="295">
        <v>1116714.08</v>
      </c>
      <c r="K267" s="295">
        <v>1116714.08</v>
      </c>
      <c r="L267" s="295">
        <v>1116714.08</v>
      </c>
      <c r="M267" s="295">
        <v>1116714.08</v>
      </c>
      <c r="N267" s="295">
        <v>1116714.08</v>
      </c>
      <c r="O267" s="295">
        <v>1116714.08</v>
      </c>
      <c r="P267" s="295">
        <v>1116714.08</v>
      </c>
      <c r="Q267" s="295">
        <f t="shared" si="41"/>
        <v>13650396.370000001</v>
      </c>
      <c r="R267" s="295">
        <v>1116714.08</v>
      </c>
      <c r="S267" s="295">
        <v>1116714.08</v>
      </c>
      <c r="T267" s="295">
        <v>1116714.08</v>
      </c>
      <c r="U267" s="295">
        <v>1116714.08</v>
      </c>
      <c r="V267" s="295">
        <v>1116714.08</v>
      </c>
      <c r="W267" s="295">
        <v>1116714.08</v>
      </c>
      <c r="X267" s="295">
        <v>1116714.08</v>
      </c>
      <c r="Y267" s="295">
        <v>1116714.08</v>
      </c>
      <c r="Z267" s="295">
        <v>1116714.08</v>
      </c>
      <c r="AA267" s="295">
        <v>1116714.08</v>
      </c>
      <c r="AB267" s="295">
        <v>1116714.08</v>
      </c>
      <c r="AC267" s="295">
        <v>1116714.08</v>
      </c>
      <c r="AD267" s="295">
        <f t="shared" si="42"/>
        <v>13400568.960000001</v>
      </c>
      <c r="AF267" s="319">
        <v>958.2</v>
      </c>
      <c r="AG267" s="319">
        <v>958.2</v>
      </c>
      <c r="AH267" s="319">
        <v>957.21</v>
      </c>
      <c r="AI267" s="319">
        <v>956.23</v>
      </c>
      <c r="AJ267" s="319">
        <v>934.11</v>
      </c>
      <c r="AK267" s="319">
        <v>911.98</v>
      </c>
      <c r="AL267" s="319">
        <f t="shared" si="43"/>
        <v>911.98</v>
      </c>
      <c r="AM267" s="319">
        <f t="shared" si="43"/>
        <v>911.98</v>
      </c>
      <c r="AN267" s="319">
        <f t="shared" si="43"/>
        <v>911.98</v>
      </c>
      <c r="AO267" s="319">
        <f t="shared" si="40"/>
        <v>911.98</v>
      </c>
      <c r="AP267" s="319">
        <f t="shared" si="40"/>
        <v>911.98</v>
      </c>
      <c r="AQ267" s="319">
        <f t="shared" si="40"/>
        <v>911.98</v>
      </c>
      <c r="AR267" s="295">
        <f t="shared" si="44"/>
        <v>11147.809999999998</v>
      </c>
      <c r="AS267" s="319">
        <f t="shared" si="38"/>
        <v>688.64</v>
      </c>
      <c r="AT267" s="319">
        <f t="shared" si="38"/>
        <v>688.64</v>
      </c>
      <c r="AU267" s="319">
        <f t="shared" si="38"/>
        <v>688.64</v>
      </c>
      <c r="AV267" s="319">
        <f t="shared" si="38"/>
        <v>688.64</v>
      </c>
      <c r="AW267" s="319">
        <f t="shared" si="38"/>
        <v>688.64</v>
      </c>
      <c r="AX267" s="319">
        <f t="shared" si="38"/>
        <v>688.64</v>
      </c>
      <c r="AY267" s="319">
        <f t="shared" si="38"/>
        <v>688.64</v>
      </c>
      <c r="AZ267" s="319">
        <f t="shared" si="38"/>
        <v>688.64</v>
      </c>
      <c r="BA267" s="319">
        <f t="shared" si="38"/>
        <v>688.64</v>
      </c>
      <c r="BB267" s="319">
        <f t="shared" si="39"/>
        <v>688.64</v>
      </c>
      <c r="BC267" s="319">
        <f t="shared" si="39"/>
        <v>688.64</v>
      </c>
      <c r="BD267" s="319">
        <f t="shared" si="39"/>
        <v>688.64</v>
      </c>
      <c r="BE267" s="295">
        <f t="shared" si="45"/>
        <v>8263.6800000000021</v>
      </c>
    </row>
    <row r="268" spans="1:57" x14ac:dyDescent="0.3">
      <c r="A268" s="313" t="s">
        <v>666</v>
      </c>
      <c r="B268" s="304">
        <v>5.7999999999999996E-3</v>
      </c>
      <c r="C268" s="304">
        <v>6.4000000000000003E-3</v>
      </c>
      <c r="D268" s="304">
        <v>6.4000000000000003E-3</v>
      </c>
      <c r="E268" s="295">
        <v>2075300.07</v>
      </c>
      <c r="F268" s="295">
        <v>2075300.07</v>
      </c>
      <c r="G268" s="295">
        <v>2075300.07</v>
      </c>
      <c r="H268" s="295">
        <v>2075300.07</v>
      </c>
      <c r="I268" s="295">
        <v>2075300.07</v>
      </c>
      <c r="J268" s="295">
        <v>2075300.07</v>
      </c>
      <c r="K268" s="295">
        <v>2075300.07</v>
      </c>
      <c r="L268" s="295">
        <v>2075300.07</v>
      </c>
      <c r="M268" s="295">
        <v>2075300.07</v>
      </c>
      <c r="N268" s="295">
        <v>2075300.07</v>
      </c>
      <c r="O268" s="295">
        <v>2075300.07</v>
      </c>
      <c r="P268" s="295">
        <v>2075300.07</v>
      </c>
      <c r="Q268" s="295">
        <f t="shared" si="41"/>
        <v>24903600.84</v>
      </c>
      <c r="R268" s="295">
        <v>2075300.07</v>
      </c>
      <c r="S268" s="295">
        <v>2075300.07</v>
      </c>
      <c r="T268" s="295">
        <v>2075300.07</v>
      </c>
      <c r="U268" s="295">
        <v>2075300.07</v>
      </c>
      <c r="V268" s="295">
        <v>2075300.07</v>
      </c>
      <c r="W268" s="295">
        <v>2075300.07</v>
      </c>
      <c r="X268" s="295">
        <v>2075300.07</v>
      </c>
      <c r="Y268" s="295">
        <v>2075300.07</v>
      </c>
      <c r="Z268" s="295">
        <v>2075300.07</v>
      </c>
      <c r="AA268" s="295">
        <v>2075300.07</v>
      </c>
      <c r="AB268" s="295">
        <v>2075300.07</v>
      </c>
      <c r="AC268" s="295">
        <v>2075300.07</v>
      </c>
      <c r="AD268" s="295">
        <f t="shared" si="42"/>
        <v>24903600.84</v>
      </c>
      <c r="AF268" s="319">
        <v>1003.06</v>
      </c>
      <c r="AG268" s="319">
        <v>1003.06</v>
      </c>
      <c r="AH268" s="319">
        <v>1003.06</v>
      </c>
      <c r="AI268" s="319">
        <v>1003.06</v>
      </c>
      <c r="AJ268" s="319">
        <v>1003.06</v>
      </c>
      <c r="AK268" s="319">
        <v>1003.06</v>
      </c>
      <c r="AL268" s="319">
        <f t="shared" si="43"/>
        <v>1003.06</v>
      </c>
      <c r="AM268" s="319">
        <f t="shared" si="43"/>
        <v>1003.06</v>
      </c>
      <c r="AN268" s="319">
        <f t="shared" si="43"/>
        <v>1003.06</v>
      </c>
      <c r="AO268" s="319">
        <f t="shared" si="40"/>
        <v>1003.06</v>
      </c>
      <c r="AP268" s="319">
        <f t="shared" si="40"/>
        <v>1003.06</v>
      </c>
      <c r="AQ268" s="319">
        <f t="shared" si="40"/>
        <v>1003.06</v>
      </c>
      <c r="AR268" s="295">
        <f t="shared" si="44"/>
        <v>12036.719999999996</v>
      </c>
      <c r="AS268" s="319">
        <f t="shared" si="38"/>
        <v>1106.83</v>
      </c>
      <c r="AT268" s="319">
        <f t="shared" si="38"/>
        <v>1106.83</v>
      </c>
      <c r="AU268" s="319">
        <f t="shared" si="38"/>
        <v>1106.83</v>
      </c>
      <c r="AV268" s="319">
        <f t="shared" si="38"/>
        <v>1106.83</v>
      </c>
      <c r="AW268" s="319">
        <f t="shared" si="38"/>
        <v>1106.83</v>
      </c>
      <c r="AX268" s="319">
        <f t="shared" si="38"/>
        <v>1106.83</v>
      </c>
      <c r="AY268" s="319">
        <f t="shared" si="38"/>
        <v>1106.83</v>
      </c>
      <c r="AZ268" s="319">
        <f t="shared" si="38"/>
        <v>1106.83</v>
      </c>
      <c r="BA268" s="319">
        <f t="shared" si="38"/>
        <v>1106.83</v>
      </c>
      <c r="BB268" s="319">
        <f t="shared" si="39"/>
        <v>1106.83</v>
      </c>
      <c r="BC268" s="319">
        <f t="shared" si="39"/>
        <v>1106.83</v>
      </c>
      <c r="BD268" s="319">
        <f t="shared" si="39"/>
        <v>1106.83</v>
      </c>
      <c r="BE268" s="295">
        <f t="shared" si="45"/>
        <v>13281.96</v>
      </c>
    </row>
    <row r="269" spans="1:57" x14ac:dyDescent="0.3">
      <c r="A269" s="313" t="s">
        <v>667</v>
      </c>
      <c r="B269" s="304">
        <v>5.7999999999999996E-3</v>
      </c>
      <c r="C269" s="304">
        <v>6.4000000000000003E-3</v>
      </c>
      <c r="D269" s="304">
        <v>6.4000000000000003E-3</v>
      </c>
      <c r="E269" s="295">
        <v>2627.41</v>
      </c>
      <c r="F269" s="295">
        <v>2627.41</v>
      </c>
      <c r="G269" s="295">
        <v>2627.41</v>
      </c>
      <c r="H269" s="295">
        <v>2627.41</v>
      </c>
      <c r="I269" s="295">
        <v>2627.41</v>
      </c>
      <c r="J269" s="295">
        <v>2627.41</v>
      </c>
      <c r="K269" s="295">
        <v>2627.41</v>
      </c>
      <c r="L269" s="295">
        <v>2627.41</v>
      </c>
      <c r="M269" s="295">
        <v>2627.41</v>
      </c>
      <c r="N269" s="295">
        <v>2627.41</v>
      </c>
      <c r="O269" s="295">
        <v>2627.41</v>
      </c>
      <c r="P269" s="295">
        <v>2627.41</v>
      </c>
      <c r="Q269" s="295">
        <f t="shared" si="41"/>
        <v>31528.92</v>
      </c>
      <c r="R269" s="295">
        <v>2627.41</v>
      </c>
      <c r="S269" s="295">
        <v>2627.41</v>
      </c>
      <c r="T269" s="295">
        <v>2627.41</v>
      </c>
      <c r="U269" s="295">
        <v>2627.41</v>
      </c>
      <c r="V269" s="295">
        <v>2627.41</v>
      </c>
      <c r="W269" s="295">
        <v>2627.41</v>
      </c>
      <c r="X269" s="295">
        <v>2627.41</v>
      </c>
      <c r="Y269" s="295">
        <v>2627.41</v>
      </c>
      <c r="Z269" s="295">
        <v>2627.41</v>
      </c>
      <c r="AA269" s="295">
        <v>2627.41</v>
      </c>
      <c r="AB269" s="295">
        <v>2627.41</v>
      </c>
      <c r="AC269" s="295">
        <v>2627.41</v>
      </c>
      <c r="AD269" s="295">
        <f t="shared" si="42"/>
        <v>31528.92</v>
      </c>
      <c r="AF269" s="319">
        <v>1.27</v>
      </c>
      <c r="AG269" s="319">
        <v>1.27</v>
      </c>
      <c r="AH269" s="319">
        <v>1.27</v>
      </c>
      <c r="AI269" s="319">
        <v>1.27</v>
      </c>
      <c r="AJ269" s="319">
        <v>1.27</v>
      </c>
      <c r="AK269" s="319">
        <v>1.27</v>
      </c>
      <c r="AL269" s="319">
        <f t="shared" si="43"/>
        <v>1.27</v>
      </c>
      <c r="AM269" s="319">
        <f t="shared" si="43"/>
        <v>1.27</v>
      </c>
      <c r="AN269" s="319">
        <f t="shared" si="43"/>
        <v>1.27</v>
      </c>
      <c r="AO269" s="319">
        <f t="shared" si="40"/>
        <v>1.27</v>
      </c>
      <c r="AP269" s="319">
        <f t="shared" si="40"/>
        <v>1.27</v>
      </c>
      <c r="AQ269" s="319">
        <f t="shared" si="40"/>
        <v>1.27</v>
      </c>
      <c r="AR269" s="295">
        <f t="shared" si="44"/>
        <v>15.239999999999997</v>
      </c>
      <c r="AS269" s="319">
        <f t="shared" si="38"/>
        <v>1.4</v>
      </c>
      <c r="AT269" s="319">
        <f t="shared" si="38"/>
        <v>1.4</v>
      </c>
      <c r="AU269" s="319">
        <f t="shared" si="38"/>
        <v>1.4</v>
      </c>
      <c r="AV269" s="319">
        <f t="shared" si="38"/>
        <v>1.4</v>
      </c>
      <c r="AW269" s="319">
        <f t="shared" si="38"/>
        <v>1.4</v>
      </c>
      <c r="AX269" s="319">
        <f t="shared" si="38"/>
        <v>1.4</v>
      </c>
      <c r="AY269" s="319">
        <f t="shared" si="38"/>
        <v>1.4</v>
      </c>
      <c r="AZ269" s="319">
        <f t="shared" si="38"/>
        <v>1.4</v>
      </c>
      <c r="BA269" s="319">
        <f t="shared" si="38"/>
        <v>1.4</v>
      </c>
      <c r="BB269" s="319">
        <f t="shared" si="39"/>
        <v>1.4</v>
      </c>
      <c r="BC269" s="319">
        <f t="shared" si="39"/>
        <v>1.4</v>
      </c>
      <c r="BD269" s="319">
        <f t="shared" si="39"/>
        <v>1.4</v>
      </c>
      <c r="BE269" s="295">
        <f t="shared" si="45"/>
        <v>16.8</v>
      </c>
    </row>
    <row r="270" spans="1:57" x14ac:dyDescent="0.3">
      <c r="A270" s="313" t="s">
        <v>668</v>
      </c>
      <c r="B270" s="304">
        <v>5.7999999999999996E-3</v>
      </c>
      <c r="C270" s="304">
        <v>6.4000000000000003E-3</v>
      </c>
      <c r="D270" s="304">
        <v>6.4000000000000003E-3</v>
      </c>
      <c r="E270" s="295">
        <v>91001.83</v>
      </c>
      <c r="F270" s="295">
        <v>91001.83</v>
      </c>
      <c r="G270" s="295">
        <v>91001.83</v>
      </c>
      <c r="H270" s="295">
        <v>91001.83</v>
      </c>
      <c r="I270" s="295">
        <v>91001.83</v>
      </c>
      <c r="J270" s="295">
        <v>91001.83</v>
      </c>
      <c r="K270" s="295">
        <v>91001.83</v>
      </c>
      <c r="L270" s="295">
        <v>91001.83</v>
      </c>
      <c r="M270" s="295">
        <v>91001.83</v>
      </c>
      <c r="N270" s="295">
        <v>91001.83</v>
      </c>
      <c r="O270" s="295">
        <v>91001.83</v>
      </c>
      <c r="P270" s="295">
        <v>91001.83</v>
      </c>
      <c r="Q270" s="295">
        <f t="shared" si="41"/>
        <v>1092021.9599999997</v>
      </c>
      <c r="R270" s="295">
        <v>91001.83</v>
      </c>
      <c r="S270" s="295">
        <v>91001.83</v>
      </c>
      <c r="T270" s="295">
        <v>91001.83</v>
      </c>
      <c r="U270" s="295">
        <v>91001.83</v>
      </c>
      <c r="V270" s="295">
        <v>91001.83</v>
      </c>
      <c r="W270" s="295">
        <v>91001.83</v>
      </c>
      <c r="X270" s="295">
        <v>91001.83</v>
      </c>
      <c r="Y270" s="295">
        <v>91001.83</v>
      </c>
      <c r="Z270" s="295">
        <v>91001.83</v>
      </c>
      <c r="AA270" s="295">
        <v>91001.83</v>
      </c>
      <c r="AB270" s="295">
        <v>91001.83</v>
      </c>
      <c r="AC270" s="295">
        <v>91001.83</v>
      </c>
      <c r="AD270" s="295">
        <f t="shared" si="42"/>
        <v>1092021.9599999997</v>
      </c>
      <c r="AF270" s="319">
        <v>43.98</v>
      </c>
      <c r="AG270" s="319">
        <v>43.98</v>
      </c>
      <c r="AH270" s="319">
        <v>43.98</v>
      </c>
      <c r="AI270" s="319">
        <v>43.98</v>
      </c>
      <c r="AJ270" s="319">
        <v>43.98</v>
      </c>
      <c r="AK270" s="319">
        <v>43.98</v>
      </c>
      <c r="AL270" s="319">
        <f t="shared" si="43"/>
        <v>43.98</v>
      </c>
      <c r="AM270" s="319">
        <f t="shared" si="43"/>
        <v>43.98</v>
      </c>
      <c r="AN270" s="319">
        <f t="shared" si="43"/>
        <v>43.98</v>
      </c>
      <c r="AO270" s="319">
        <f t="shared" si="40"/>
        <v>43.98</v>
      </c>
      <c r="AP270" s="319">
        <f t="shared" si="40"/>
        <v>43.98</v>
      </c>
      <c r="AQ270" s="319">
        <f t="shared" si="40"/>
        <v>43.98</v>
      </c>
      <c r="AR270" s="295">
        <f t="shared" si="44"/>
        <v>527.7600000000001</v>
      </c>
      <c r="AS270" s="319">
        <f t="shared" si="38"/>
        <v>48.53</v>
      </c>
      <c r="AT270" s="319">
        <f t="shared" si="38"/>
        <v>48.53</v>
      </c>
      <c r="AU270" s="319">
        <f t="shared" si="38"/>
        <v>48.53</v>
      </c>
      <c r="AV270" s="319">
        <f t="shared" si="38"/>
        <v>48.53</v>
      </c>
      <c r="AW270" s="319">
        <f t="shared" si="38"/>
        <v>48.53</v>
      </c>
      <c r="AX270" s="319">
        <f t="shared" si="38"/>
        <v>48.53</v>
      </c>
      <c r="AY270" s="319">
        <f t="shared" si="38"/>
        <v>48.53</v>
      </c>
      <c r="AZ270" s="319">
        <f t="shared" si="38"/>
        <v>48.53</v>
      </c>
      <c r="BA270" s="319">
        <f t="shared" si="38"/>
        <v>48.53</v>
      </c>
      <c r="BB270" s="319">
        <f t="shared" si="39"/>
        <v>48.53</v>
      </c>
      <c r="BC270" s="319">
        <f t="shared" si="39"/>
        <v>48.53</v>
      </c>
      <c r="BD270" s="319">
        <f t="shared" si="39"/>
        <v>48.53</v>
      </c>
      <c r="BE270" s="295">
        <f t="shared" si="45"/>
        <v>582.3599999999999</v>
      </c>
    </row>
    <row r="271" spans="1:57" x14ac:dyDescent="0.3">
      <c r="A271" s="313" t="s">
        <v>669</v>
      </c>
      <c r="B271" s="304">
        <v>0</v>
      </c>
      <c r="C271" s="304">
        <v>0</v>
      </c>
      <c r="D271" s="304">
        <v>0</v>
      </c>
      <c r="E271" s="295">
        <v>5569266.5199999996</v>
      </c>
      <c r="F271" s="295">
        <v>5569266.5199999996</v>
      </c>
      <c r="G271" s="295">
        <v>5569266.5199999996</v>
      </c>
      <c r="H271" s="295">
        <v>5569266.5199999996</v>
      </c>
      <c r="I271" s="295">
        <v>5569266.5199999996</v>
      </c>
      <c r="J271" s="295">
        <v>5569266.5199999996</v>
      </c>
      <c r="K271" s="295">
        <v>5569266.5199999996</v>
      </c>
      <c r="L271" s="295">
        <v>5569307.1749999998</v>
      </c>
      <c r="M271" s="295">
        <v>5569347.8299999991</v>
      </c>
      <c r="N271" s="295">
        <v>5942842.5999999996</v>
      </c>
      <c r="O271" s="295">
        <v>6316337.3699999992</v>
      </c>
      <c r="P271" s="295">
        <v>6316337.3699999992</v>
      </c>
      <c r="Q271" s="295">
        <f t="shared" si="41"/>
        <v>68699037.984999999</v>
      </c>
      <c r="R271" s="295">
        <v>6316337.3699999992</v>
      </c>
      <c r="S271" s="295">
        <v>6316337.3699999992</v>
      </c>
      <c r="T271" s="295">
        <v>6316337.3699999992</v>
      </c>
      <c r="U271" s="295">
        <v>6316337.3699999992</v>
      </c>
      <c r="V271" s="295">
        <v>6316337.3699999992</v>
      </c>
      <c r="W271" s="295">
        <v>6516712.3699999992</v>
      </c>
      <c r="X271" s="295">
        <v>6717087.3699999992</v>
      </c>
      <c r="Y271" s="295">
        <v>6717087.3699999992</v>
      </c>
      <c r="Z271" s="295">
        <v>6717087.3699999992</v>
      </c>
      <c r="AA271" s="295">
        <v>6717087.3699999992</v>
      </c>
      <c r="AB271" s="295">
        <v>6717087.3699999992</v>
      </c>
      <c r="AC271" s="295">
        <v>6717087.3699999992</v>
      </c>
      <c r="AD271" s="295">
        <f t="shared" si="42"/>
        <v>78400923.439999983</v>
      </c>
      <c r="AF271" s="319">
        <v>0</v>
      </c>
      <c r="AG271" s="319">
        <v>0</v>
      </c>
      <c r="AH271" s="319">
        <v>0</v>
      </c>
      <c r="AI271" s="319">
        <v>0</v>
      </c>
      <c r="AJ271" s="319">
        <v>0</v>
      </c>
      <c r="AK271" s="319">
        <v>0</v>
      </c>
      <c r="AL271" s="319">
        <f t="shared" si="43"/>
        <v>0</v>
      </c>
      <c r="AM271" s="319">
        <f t="shared" si="43"/>
        <v>0</v>
      </c>
      <c r="AN271" s="319">
        <f t="shared" si="43"/>
        <v>0</v>
      </c>
      <c r="AO271" s="319">
        <f t="shared" si="40"/>
        <v>0</v>
      </c>
      <c r="AP271" s="319">
        <f t="shared" si="40"/>
        <v>0</v>
      </c>
      <c r="AQ271" s="319">
        <f t="shared" si="40"/>
        <v>0</v>
      </c>
      <c r="AR271" s="295">
        <f t="shared" si="44"/>
        <v>0</v>
      </c>
      <c r="AS271" s="319">
        <f t="shared" si="38"/>
        <v>0</v>
      </c>
      <c r="AT271" s="319">
        <f t="shared" si="38"/>
        <v>0</v>
      </c>
      <c r="AU271" s="319">
        <f t="shared" si="38"/>
        <v>0</v>
      </c>
      <c r="AV271" s="319">
        <f t="shared" si="38"/>
        <v>0</v>
      </c>
      <c r="AW271" s="319">
        <f t="shared" si="38"/>
        <v>0</v>
      </c>
      <c r="AX271" s="319">
        <f t="shared" si="38"/>
        <v>0</v>
      </c>
      <c r="AY271" s="319">
        <f t="shared" si="38"/>
        <v>0</v>
      </c>
      <c r="AZ271" s="319">
        <f t="shared" si="38"/>
        <v>0</v>
      </c>
      <c r="BA271" s="319">
        <f t="shared" si="38"/>
        <v>0</v>
      </c>
      <c r="BB271" s="319">
        <f t="shared" si="39"/>
        <v>0</v>
      </c>
      <c r="BC271" s="319">
        <f t="shared" si="39"/>
        <v>0</v>
      </c>
      <c r="BD271" s="319">
        <f t="shared" si="39"/>
        <v>0</v>
      </c>
      <c r="BE271" s="295">
        <f t="shared" si="45"/>
        <v>0</v>
      </c>
    </row>
    <row r="272" spans="1:57" x14ac:dyDescent="0.3">
      <c r="A272" s="313" t="s">
        <v>670</v>
      </c>
      <c r="B272" s="304">
        <v>0</v>
      </c>
      <c r="C272" s="304">
        <v>0</v>
      </c>
      <c r="D272" s="304">
        <v>0</v>
      </c>
      <c r="E272" s="295">
        <v>2412.8200000000002</v>
      </c>
      <c r="F272" s="295">
        <v>2412.8200000000002</v>
      </c>
      <c r="G272" s="295">
        <v>2412.8200000000002</v>
      </c>
      <c r="H272" s="295">
        <v>2412.8200000000002</v>
      </c>
      <c r="I272" s="295">
        <v>2412.8200000000002</v>
      </c>
      <c r="J272" s="295">
        <v>2412.8200000000002</v>
      </c>
      <c r="K272" s="295">
        <v>2412.8200000000002</v>
      </c>
      <c r="L272" s="295">
        <v>2412.8200000000002</v>
      </c>
      <c r="M272" s="295">
        <v>2412.8200000000002</v>
      </c>
      <c r="N272" s="295">
        <v>2412.8200000000002</v>
      </c>
      <c r="O272" s="295">
        <v>2412.8200000000002</v>
      </c>
      <c r="P272" s="295">
        <v>2412.8200000000002</v>
      </c>
      <c r="Q272" s="295">
        <f t="shared" si="41"/>
        <v>28953.84</v>
      </c>
      <c r="R272" s="295">
        <v>2412.8200000000002</v>
      </c>
      <c r="S272" s="295">
        <v>2412.8200000000002</v>
      </c>
      <c r="T272" s="295">
        <v>2412.8200000000002</v>
      </c>
      <c r="U272" s="295">
        <v>2412.8200000000002</v>
      </c>
      <c r="V272" s="295">
        <v>2412.8200000000002</v>
      </c>
      <c r="W272" s="295">
        <v>2412.8200000000002</v>
      </c>
      <c r="X272" s="295">
        <v>2412.8200000000002</v>
      </c>
      <c r="Y272" s="295">
        <v>2412.8200000000002</v>
      </c>
      <c r="Z272" s="295">
        <v>2412.8200000000002</v>
      </c>
      <c r="AA272" s="295">
        <v>2412.8200000000002</v>
      </c>
      <c r="AB272" s="295">
        <v>2412.8200000000002</v>
      </c>
      <c r="AC272" s="295">
        <v>2412.8200000000002</v>
      </c>
      <c r="AD272" s="295">
        <f t="shared" si="42"/>
        <v>28953.84</v>
      </c>
      <c r="AF272" s="319">
        <v>0</v>
      </c>
      <c r="AG272" s="319">
        <v>0</v>
      </c>
      <c r="AH272" s="319">
        <v>0</v>
      </c>
      <c r="AI272" s="319">
        <v>0</v>
      </c>
      <c r="AJ272" s="319">
        <v>0</v>
      </c>
      <c r="AK272" s="319">
        <v>0</v>
      </c>
      <c r="AL272" s="319">
        <f t="shared" si="43"/>
        <v>0</v>
      </c>
      <c r="AM272" s="319">
        <f t="shared" si="43"/>
        <v>0</v>
      </c>
      <c r="AN272" s="319">
        <f t="shared" si="43"/>
        <v>0</v>
      </c>
      <c r="AO272" s="319">
        <f t="shared" si="40"/>
        <v>0</v>
      </c>
      <c r="AP272" s="319">
        <f t="shared" si="40"/>
        <v>0</v>
      </c>
      <c r="AQ272" s="319">
        <f t="shared" si="40"/>
        <v>0</v>
      </c>
      <c r="AR272" s="295">
        <f t="shared" si="44"/>
        <v>0</v>
      </c>
      <c r="AS272" s="319">
        <f t="shared" si="38"/>
        <v>0</v>
      </c>
      <c r="AT272" s="319">
        <f t="shared" si="38"/>
        <v>0</v>
      </c>
      <c r="AU272" s="319">
        <f t="shared" si="38"/>
        <v>0</v>
      </c>
      <c r="AV272" s="319">
        <f t="shared" si="38"/>
        <v>0</v>
      </c>
      <c r="AW272" s="319">
        <f t="shared" si="38"/>
        <v>0</v>
      </c>
      <c r="AX272" s="319">
        <f t="shared" si="38"/>
        <v>0</v>
      </c>
      <c r="AY272" s="319">
        <f t="shared" si="38"/>
        <v>0</v>
      </c>
      <c r="AZ272" s="319">
        <f t="shared" si="38"/>
        <v>0</v>
      </c>
      <c r="BA272" s="319">
        <f t="shared" si="38"/>
        <v>0</v>
      </c>
      <c r="BB272" s="319">
        <f t="shared" si="39"/>
        <v>0</v>
      </c>
      <c r="BC272" s="319">
        <f t="shared" si="39"/>
        <v>0</v>
      </c>
      <c r="BD272" s="319">
        <f t="shared" si="39"/>
        <v>0</v>
      </c>
      <c r="BE272" s="295">
        <f t="shared" si="45"/>
        <v>0</v>
      </c>
    </row>
    <row r="273" spans="1:58" x14ac:dyDescent="0.3">
      <c r="A273" s="313" t="s">
        <v>671</v>
      </c>
      <c r="B273" s="304">
        <v>0</v>
      </c>
      <c r="C273" s="304">
        <v>0</v>
      </c>
      <c r="D273" s="304">
        <v>0</v>
      </c>
      <c r="E273" s="295">
        <v>102248.61</v>
      </c>
      <c r="F273" s="295">
        <v>102248.61</v>
      </c>
      <c r="G273" s="295">
        <v>102248.61</v>
      </c>
      <c r="H273" s="295">
        <v>102248.61</v>
      </c>
      <c r="I273" s="295">
        <v>102248.61</v>
      </c>
      <c r="J273" s="295">
        <v>102248.61</v>
      </c>
      <c r="K273" s="295">
        <v>102248.61</v>
      </c>
      <c r="L273" s="295">
        <v>102248.61</v>
      </c>
      <c r="M273" s="295">
        <v>102248.61</v>
      </c>
      <c r="N273" s="295">
        <v>177248.61</v>
      </c>
      <c r="O273" s="295">
        <v>252248.61</v>
      </c>
      <c r="P273" s="295">
        <v>252248.61</v>
      </c>
      <c r="Q273" s="295">
        <f t="shared" si="41"/>
        <v>1601983.3199999998</v>
      </c>
      <c r="R273" s="295">
        <v>252248.61</v>
      </c>
      <c r="S273" s="295">
        <v>252248.61</v>
      </c>
      <c r="T273" s="295">
        <v>252248.61</v>
      </c>
      <c r="U273" s="295">
        <v>252248.61</v>
      </c>
      <c r="V273" s="295">
        <v>252248.61</v>
      </c>
      <c r="W273" s="295">
        <v>252248.61</v>
      </c>
      <c r="X273" s="295">
        <v>252248.61</v>
      </c>
      <c r="Y273" s="295">
        <v>252248.61</v>
      </c>
      <c r="Z273" s="295">
        <v>252248.61</v>
      </c>
      <c r="AA273" s="295">
        <v>252248.61</v>
      </c>
      <c r="AB273" s="295">
        <v>252248.61</v>
      </c>
      <c r="AC273" s="295">
        <v>252248.61</v>
      </c>
      <c r="AD273" s="295">
        <f t="shared" si="42"/>
        <v>3026983.3199999989</v>
      </c>
      <c r="AF273" s="319">
        <v>0</v>
      </c>
      <c r="AG273" s="319">
        <v>0</v>
      </c>
      <c r="AH273" s="319">
        <v>0</v>
      </c>
      <c r="AI273" s="319">
        <v>0</v>
      </c>
      <c r="AJ273" s="319">
        <v>0</v>
      </c>
      <c r="AK273" s="319">
        <v>0</v>
      </c>
      <c r="AL273" s="319">
        <f t="shared" si="43"/>
        <v>0</v>
      </c>
      <c r="AM273" s="319">
        <f t="shared" si="43"/>
        <v>0</v>
      </c>
      <c r="AN273" s="319">
        <f t="shared" si="43"/>
        <v>0</v>
      </c>
      <c r="AO273" s="319">
        <f t="shared" si="40"/>
        <v>0</v>
      </c>
      <c r="AP273" s="319">
        <f t="shared" si="40"/>
        <v>0</v>
      </c>
      <c r="AQ273" s="319">
        <f t="shared" si="40"/>
        <v>0</v>
      </c>
      <c r="AR273" s="295">
        <f t="shared" si="44"/>
        <v>0</v>
      </c>
      <c r="AS273" s="319">
        <f t="shared" si="38"/>
        <v>0</v>
      </c>
      <c r="AT273" s="319">
        <f t="shared" si="38"/>
        <v>0</v>
      </c>
      <c r="AU273" s="319">
        <f t="shared" si="38"/>
        <v>0</v>
      </c>
      <c r="AV273" s="319">
        <f t="shared" ref="AV273:BA315" si="46">ROUND(U273*$D273/12,2)</f>
        <v>0</v>
      </c>
      <c r="AW273" s="319">
        <f t="shared" si="46"/>
        <v>0</v>
      </c>
      <c r="AX273" s="319">
        <f t="shared" si="46"/>
        <v>0</v>
      </c>
      <c r="AY273" s="319">
        <f t="shared" si="46"/>
        <v>0</v>
      </c>
      <c r="AZ273" s="319">
        <f t="shared" si="46"/>
        <v>0</v>
      </c>
      <c r="BA273" s="319">
        <f t="shared" si="46"/>
        <v>0</v>
      </c>
      <c r="BB273" s="319">
        <f t="shared" si="39"/>
        <v>0</v>
      </c>
      <c r="BC273" s="319">
        <f t="shared" si="39"/>
        <v>0</v>
      </c>
      <c r="BD273" s="319">
        <f t="shared" si="39"/>
        <v>0</v>
      </c>
      <c r="BE273" s="295">
        <f t="shared" si="45"/>
        <v>0</v>
      </c>
    </row>
    <row r="274" spans="1:58" x14ac:dyDescent="0.3">
      <c r="A274" s="313" t="s">
        <v>672</v>
      </c>
      <c r="B274" s="304">
        <v>0</v>
      </c>
      <c r="C274" s="304">
        <v>0</v>
      </c>
      <c r="D274" s="304">
        <v>0</v>
      </c>
      <c r="E274" s="295">
        <v>324087.84000000003</v>
      </c>
      <c r="F274" s="295">
        <v>324087.84000000003</v>
      </c>
      <c r="G274" s="295">
        <v>324087.84000000003</v>
      </c>
      <c r="H274" s="295">
        <v>324087.84000000003</v>
      </c>
      <c r="I274" s="295">
        <v>324087.84000000003</v>
      </c>
      <c r="J274" s="295">
        <v>324087.84000000003</v>
      </c>
      <c r="K274" s="295">
        <v>324087.84000000003</v>
      </c>
      <c r="L274" s="295">
        <v>324087.84000000003</v>
      </c>
      <c r="M274" s="295">
        <v>324087.84000000003</v>
      </c>
      <c r="N274" s="295">
        <v>324087.84000000003</v>
      </c>
      <c r="O274" s="295">
        <v>324087.84000000003</v>
      </c>
      <c r="P274" s="295">
        <v>324087.84000000003</v>
      </c>
      <c r="Q274" s="295">
        <f t="shared" si="41"/>
        <v>3889054.0799999996</v>
      </c>
      <c r="R274" s="295">
        <v>324087.84000000003</v>
      </c>
      <c r="S274" s="295">
        <v>324087.84000000003</v>
      </c>
      <c r="T274" s="295">
        <v>324087.84000000003</v>
      </c>
      <c r="U274" s="295">
        <v>324087.84000000003</v>
      </c>
      <c r="V274" s="295">
        <v>324087.84000000003</v>
      </c>
      <c r="W274" s="295">
        <v>324087.84000000003</v>
      </c>
      <c r="X274" s="295">
        <v>324087.84000000003</v>
      </c>
      <c r="Y274" s="295">
        <v>324087.84000000003</v>
      </c>
      <c r="Z274" s="295">
        <v>324087.84000000003</v>
      </c>
      <c r="AA274" s="295">
        <v>324087.84000000003</v>
      </c>
      <c r="AB274" s="295">
        <v>324087.84000000003</v>
      </c>
      <c r="AC274" s="295">
        <v>324087.84000000003</v>
      </c>
      <c r="AD274" s="295">
        <f t="shared" si="42"/>
        <v>3889054.0799999996</v>
      </c>
      <c r="AF274" s="319">
        <v>0</v>
      </c>
      <c r="AG274" s="319">
        <v>0</v>
      </c>
      <c r="AH274" s="319">
        <v>0</v>
      </c>
      <c r="AI274" s="319">
        <v>0</v>
      </c>
      <c r="AJ274" s="319">
        <v>0</v>
      </c>
      <c r="AK274" s="319">
        <v>0</v>
      </c>
      <c r="AL274" s="319">
        <f t="shared" si="43"/>
        <v>0</v>
      </c>
      <c r="AM274" s="319">
        <f t="shared" si="43"/>
        <v>0</v>
      </c>
      <c r="AN274" s="319">
        <f t="shared" si="43"/>
        <v>0</v>
      </c>
      <c r="AO274" s="319">
        <f t="shared" si="40"/>
        <v>0</v>
      </c>
      <c r="AP274" s="319">
        <f t="shared" si="40"/>
        <v>0</v>
      </c>
      <c r="AQ274" s="319">
        <f t="shared" si="40"/>
        <v>0</v>
      </c>
      <c r="AR274" s="295">
        <f t="shared" si="44"/>
        <v>0</v>
      </c>
      <c r="AS274" s="319">
        <f t="shared" ref="AS274:AX337" si="47">ROUND(R274*$D274/12,2)</f>
        <v>0</v>
      </c>
      <c r="AT274" s="319">
        <f t="shared" si="47"/>
        <v>0</v>
      </c>
      <c r="AU274" s="319">
        <f t="shared" si="47"/>
        <v>0</v>
      </c>
      <c r="AV274" s="319">
        <f t="shared" si="46"/>
        <v>0</v>
      </c>
      <c r="AW274" s="319">
        <f t="shared" si="46"/>
        <v>0</v>
      </c>
      <c r="AX274" s="319">
        <f t="shared" si="46"/>
        <v>0</v>
      </c>
      <c r="AY274" s="319">
        <f t="shared" si="46"/>
        <v>0</v>
      </c>
      <c r="AZ274" s="319">
        <f t="shared" si="46"/>
        <v>0</v>
      </c>
      <c r="BA274" s="319">
        <f t="shared" si="46"/>
        <v>0</v>
      </c>
      <c r="BB274" s="319">
        <f t="shared" si="39"/>
        <v>0</v>
      </c>
      <c r="BC274" s="319">
        <f t="shared" si="39"/>
        <v>0</v>
      </c>
      <c r="BD274" s="319">
        <f t="shared" si="39"/>
        <v>0</v>
      </c>
      <c r="BE274" s="295">
        <f t="shared" si="45"/>
        <v>0</v>
      </c>
    </row>
    <row r="275" spans="1:58" x14ac:dyDescent="0.3">
      <c r="A275" s="313" t="s">
        <v>673</v>
      </c>
      <c r="B275" s="304">
        <v>0.02</v>
      </c>
      <c r="C275" s="304">
        <v>2.1499999999999998E-2</v>
      </c>
      <c r="D275" s="304">
        <v>2.1499999999999998E-2</v>
      </c>
      <c r="E275" s="295">
        <v>11867002.949999999</v>
      </c>
      <c r="F275" s="295">
        <v>11871183.43</v>
      </c>
      <c r="G275" s="295">
        <v>11901481.890000001</v>
      </c>
      <c r="H275" s="295">
        <v>11908399.9</v>
      </c>
      <c r="I275" s="295">
        <v>11913681.359999999</v>
      </c>
      <c r="J275" s="295">
        <v>11940755.539999999</v>
      </c>
      <c r="K275" s="295">
        <v>11951181.4</v>
      </c>
      <c r="L275" s="295">
        <v>11951181.4</v>
      </c>
      <c r="M275" s="295">
        <v>11951181.4</v>
      </c>
      <c r="N275" s="295">
        <v>11982298.775</v>
      </c>
      <c r="O275" s="295">
        <v>12013416.15</v>
      </c>
      <c r="P275" s="295">
        <v>12013416.15</v>
      </c>
      <c r="Q275" s="295">
        <f t="shared" si="41"/>
        <v>143265180.34500003</v>
      </c>
      <c r="R275" s="295">
        <v>12795416.145</v>
      </c>
      <c r="S275" s="295">
        <v>13578416.140000001</v>
      </c>
      <c r="T275" s="295">
        <v>13579416.140000001</v>
      </c>
      <c r="U275" s="295">
        <v>13579416.140000001</v>
      </c>
      <c r="V275" s="295">
        <v>13579416.140000001</v>
      </c>
      <c r="W275" s="295">
        <v>13620569.34</v>
      </c>
      <c r="X275" s="295">
        <v>13661722.540000001</v>
      </c>
      <c r="Y275" s="295">
        <v>13661722.540000001</v>
      </c>
      <c r="Z275" s="295">
        <v>13661722.540000001</v>
      </c>
      <c r="AA275" s="295">
        <v>13661722.540000001</v>
      </c>
      <c r="AB275" s="295">
        <v>13661722.540000001</v>
      </c>
      <c r="AC275" s="295">
        <v>13661722.540000001</v>
      </c>
      <c r="AD275" s="295">
        <f t="shared" si="42"/>
        <v>162702985.285</v>
      </c>
      <c r="AF275" s="319">
        <v>19778.34</v>
      </c>
      <c r="AG275" s="319">
        <v>19785.309999999998</v>
      </c>
      <c r="AH275" s="319">
        <v>19835.810000000001</v>
      </c>
      <c r="AI275" s="319">
        <v>19847.330000000002</v>
      </c>
      <c r="AJ275" s="319">
        <v>19856.129999999997</v>
      </c>
      <c r="AK275" s="319">
        <v>19901.259999999998</v>
      </c>
      <c r="AL275" s="319">
        <f t="shared" si="43"/>
        <v>19918.64</v>
      </c>
      <c r="AM275" s="319">
        <f t="shared" si="43"/>
        <v>19918.64</v>
      </c>
      <c r="AN275" s="319">
        <f t="shared" si="43"/>
        <v>19918.64</v>
      </c>
      <c r="AO275" s="319">
        <f t="shared" si="40"/>
        <v>19970.5</v>
      </c>
      <c r="AP275" s="319">
        <f t="shared" si="40"/>
        <v>20022.36</v>
      </c>
      <c r="AQ275" s="319">
        <f t="shared" si="40"/>
        <v>20022.36</v>
      </c>
      <c r="AR275" s="295">
        <f t="shared" si="44"/>
        <v>238775.31999999995</v>
      </c>
      <c r="AS275" s="319">
        <f t="shared" si="47"/>
        <v>22925.119999999999</v>
      </c>
      <c r="AT275" s="319">
        <f t="shared" si="47"/>
        <v>24328</v>
      </c>
      <c r="AU275" s="319">
        <f t="shared" si="47"/>
        <v>24329.79</v>
      </c>
      <c r="AV275" s="319">
        <f t="shared" si="46"/>
        <v>24329.79</v>
      </c>
      <c r="AW275" s="319">
        <f t="shared" si="46"/>
        <v>24329.79</v>
      </c>
      <c r="AX275" s="319">
        <f t="shared" si="46"/>
        <v>24403.52</v>
      </c>
      <c r="AY275" s="319">
        <f t="shared" si="46"/>
        <v>24477.25</v>
      </c>
      <c r="AZ275" s="319">
        <f t="shared" si="46"/>
        <v>24477.25</v>
      </c>
      <c r="BA275" s="319">
        <f t="shared" si="46"/>
        <v>24477.25</v>
      </c>
      <c r="BB275" s="319">
        <f t="shared" si="39"/>
        <v>24477.25</v>
      </c>
      <c r="BC275" s="319">
        <f t="shared" si="39"/>
        <v>24477.25</v>
      </c>
      <c r="BD275" s="319">
        <f t="shared" si="39"/>
        <v>24477.25</v>
      </c>
      <c r="BE275" s="295">
        <f t="shared" si="45"/>
        <v>291509.51</v>
      </c>
    </row>
    <row r="276" spans="1:58" x14ac:dyDescent="0.3">
      <c r="A276" s="313" t="s">
        <v>674</v>
      </c>
      <c r="B276" s="304">
        <v>0.02</v>
      </c>
      <c r="C276" s="304">
        <v>2.1499999999999998E-2</v>
      </c>
      <c r="D276" s="304">
        <v>2.1499999999999998E-2</v>
      </c>
      <c r="E276" s="295">
        <v>2575.89</v>
      </c>
      <c r="F276" s="295">
        <v>2575.89</v>
      </c>
      <c r="G276" s="295">
        <v>2575.89</v>
      </c>
      <c r="H276" s="295">
        <v>2575.89</v>
      </c>
      <c r="I276" s="295">
        <v>2575.89</v>
      </c>
      <c r="J276" s="295">
        <v>2575.89</v>
      </c>
      <c r="K276" s="295">
        <v>2575.89</v>
      </c>
      <c r="L276" s="295">
        <v>2575.89</v>
      </c>
      <c r="M276" s="295">
        <v>2575.89</v>
      </c>
      <c r="N276" s="295">
        <v>2575.89</v>
      </c>
      <c r="O276" s="295">
        <v>2575.89</v>
      </c>
      <c r="P276" s="295">
        <v>2575.89</v>
      </c>
      <c r="Q276" s="295">
        <f t="shared" si="41"/>
        <v>30910.679999999997</v>
      </c>
      <c r="R276" s="295">
        <v>2575.89</v>
      </c>
      <c r="S276" s="295">
        <v>2575.89</v>
      </c>
      <c r="T276" s="295">
        <v>2575.89</v>
      </c>
      <c r="U276" s="295">
        <v>2575.89</v>
      </c>
      <c r="V276" s="295">
        <v>2575.89</v>
      </c>
      <c r="W276" s="295">
        <v>2575.89</v>
      </c>
      <c r="X276" s="295">
        <v>2575.89</v>
      </c>
      <c r="Y276" s="295">
        <v>2575.89</v>
      </c>
      <c r="Z276" s="295">
        <v>2575.89</v>
      </c>
      <c r="AA276" s="295">
        <v>2575.89</v>
      </c>
      <c r="AB276" s="295">
        <v>2575.89</v>
      </c>
      <c r="AC276" s="295">
        <v>2575.89</v>
      </c>
      <c r="AD276" s="295">
        <f t="shared" si="42"/>
        <v>30910.679999999997</v>
      </c>
      <c r="AF276" s="319">
        <v>4.29</v>
      </c>
      <c r="AG276" s="319">
        <v>4.29</v>
      </c>
      <c r="AH276" s="319">
        <v>4.29</v>
      </c>
      <c r="AI276" s="319">
        <v>4.29</v>
      </c>
      <c r="AJ276" s="319">
        <v>4.29</v>
      </c>
      <c r="AK276" s="319">
        <v>4.29</v>
      </c>
      <c r="AL276" s="319">
        <f t="shared" si="43"/>
        <v>4.29</v>
      </c>
      <c r="AM276" s="319">
        <f t="shared" si="43"/>
        <v>4.29</v>
      </c>
      <c r="AN276" s="319">
        <f t="shared" si="43"/>
        <v>4.29</v>
      </c>
      <c r="AO276" s="319">
        <f t="shared" si="40"/>
        <v>4.29</v>
      </c>
      <c r="AP276" s="319">
        <f t="shared" si="40"/>
        <v>4.29</v>
      </c>
      <c r="AQ276" s="319">
        <f t="shared" si="40"/>
        <v>4.29</v>
      </c>
      <c r="AR276" s="295">
        <f t="shared" si="44"/>
        <v>51.48</v>
      </c>
      <c r="AS276" s="319">
        <f t="shared" si="47"/>
        <v>4.62</v>
      </c>
      <c r="AT276" s="319">
        <f t="shared" si="47"/>
        <v>4.62</v>
      </c>
      <c r="AU276" s="319">
        <f t="shared" si="47"/>
        <v>4.62</v>
      </c>
      <c r="AV276" s="319">
        <f t="shared" si="46"/>
        <v>4.62</v>
      </c>
      <c r="AW276" s="319">
        <f t="shared" si="46"/>
        <v>4.62</v>
      </c>
      <c r="AX276" s="319">
        <f t="shared" si="46"/>
        <v>4.62</v>
      </c>
      <c r="AY276" s="319">
        <f t="shared" si="46"/>
        <v>4.62</v>
      </c>
      <c r="AZ276" s="319">
        <f t="shared" si="46"/>
        <v>4.62</v>
      </c>
      <c r="BA276" s="319">
        <f t="shared" si="46"/>
        <v>4.62</v>
      </c>
      <c r="BB276" s="319">
        <f t="shared" si="39"/>
        <v>4.62</v>
      </c>
      <c r="BC276" s="319">
        <f t="shared" si="39"/>
        <v>4.62</v>
      </c>
      <c r="BD276" s="319">
        <f t="shared" si="39"/>
        <v>4.62</v>
      </c>
      <c r="BE276" s="295">
        <f t="shared" si="45"/>
        <v>55.439999999999991</v>
      </c>
    </row>
    <row r="277" spans="1:58" x14ac:dyDescent="0.3">
      <c r="A277" s="313" t="s">
        <v>675</v>
      </c>
      <c r="B277" s="304">
        <v>0.02</v>
      </c>
      <c r="C277" s="304">
        <v>2.1499999999999998E-2</v>
      </c>
      <c r="D277" s="304">
        <v>2.1499999999999998E-2</v>
      </c>
      <c r="E277" s="295">
        <v>486252.05</v>
      </c>
      <c r="F277" s="295">
        <v>486252.05</v>
      </c>
      <c r="G277" s="295">
        <v>486252.05</v>
      </c>
      <c r="H277" s="295">
        <v>486252.05</v>
      </c>
      <c r="I277" s="295">
        <v>489961.79</v>
      </c>
      <c r="J277" s="295">
        <v>493671.52</v>
      </c>
      <c r="K277" s="295">
        <v>493671.52</v>
      </c>
      <c r="L277" s="295">
        <v>493671.52</v>
      </c>
      <c r="M277" s="295">
        <v>493671.52</v>
      </c>
      <c r="N277" s="295">
        <v>493671.52</v>
      </c>
      <c r="O277" s="295">
        <v>493671.52</v>
      </c>
      <c r="P277" s="295">
        <v>493671.52</v>
      </c>
      <c r="Q277" s="295">
        <f t="shared" si="41"/>
        <v>5890670.629999999</v>
      </c>
      <c r="R277" s="295">
        <v>493671.52</v>
      </c>
      <c r="S277" s="295">
        <v>493671.52</v>
      </c>
      <c r="T277" s="295">
        <v>493671.52</v>
      </c>
      <c r="U277" s="295">
        <v>493671.52</v>
      </c>
      <c r="V277" s="295">
        <v>493671.52</v>
      </c>
      <c r="W277" s="295">
        <v>493671.52</v>
      </c>
      <c r="X277" s="295">
        <v>493671.52</v>
      </c>
      <c r="Y277" s="295">
        <v>493671.52</v>
      </c>
      <c r="Z277" s="295">
        <v>493671.52</v>
      </c>
      <c r="AA277" s="295">
        <v>493671.52</v>
      </c>
      <c r="AB277" s="295">
        <v>493671.52</v>
      </c>
      <c r="AC277" s="295">
        <v>493671.52</v>
      </c>
      <c r="AD277" s="295">
        <f t="shared" si="42"/>
        <v>5924058.2399999984</v>
      </c>
      <c r="AF277" s="319">
        <v>810.42000000000007</v>
      </c>
      <c r="AG277" s="319">
        <v>810.42000000000007</v>
      </c>
      <c r="AH277" s="319">
        <v>810.42000000000007</v>
      </c>
      <c r="AI277" s="319">
        <v>810.42000000000007</v>
      </c>
      <c r="AJ277" s="319">
        <v>816.6</v>
      </c>
      <c r="AK277" s="319">
        <v>822.79</v>
      </c>
      <c r="AL277" s="319">
        <f t="shared" si="43"/>
        <v>822.79</v>
      </c>
      <c r="AM277" s="319">
        <f t="shared" si="43"/>
        <v>822.79</v>
      </c>
      <c r="AN277" s="319">
        <f t="shared" si="43"/>
        <v>822.79</v>
      </c>
      <c r="AO277" s="319">
        <f t="shared" si="40"/>
        <v>822.79</v>
      </c>
      <c r="AP277" s="319">
        <f t="shared" si="40"/>
        <v>822.79</v>
      </c>
      <c r="AQ277" s="319">
        <f t="shared" si="40"/>
        <v>822.79</v>
      </c>
      <c r="AR277" s="295">
        <f t="shared" si="44"/>
        <v>9817.8100000000013</v>
      </c>
      <c r="AS277" s="319">
        <f t="shared" si="47"/>
        <v>884.49</v>
      </c>
      <c r="AT277" s="319">
        <f t="shared" si="47"/>
        <v>884.49</v>
      </c>
      <c r="AU277" s="319">
        <f t="shared" si="47"/>
        <v>884.49</v>
      </c>
      <c r="AV277" s="319">
        <f t="shared" si="46"/>
        <v>884.49</v>
      </c>
      <c r="AW277" s="319">
        <f t="shared" si="46"/>
        <v>884.49</v>
      </c>
      <c r="AX277" s="319">
        <f t="shared" si="46"/>
        <v>884.49</v>
      </c>
      <c r="AY277" s="319">
        <f t="shared" si="46"/>
        <v>884.49</v>
      </c>
      <c r="AZ277" s="319">
        <f t="shared" si="46"/>
        <v>884.49</v>
      </c>
      <c r="BA277" s="319">
        <f t="shared" si="46"/>
        <v>884.49</v>
      </c>
      <c r="BB277" s="319">
        <f t="shared" si="39"/>
        <v>884.49</v>
      </c>
      <c r="BC277" s="319">
        <f t="shared" si="39"/>
        <v>884.49</v>
      </c>
      <c r="BD277" s="319">
        <f t="shared" si="39"/>
        <v>884.49</v>
      </c>
      <c r="BE277" s="295">
        <f t="shared" si="45"/>
        <v>10613.88</v>
      </c>
    </row>
    <row r="278" spans="1:58" x14ac:dyDescent="0.3">
      <c r="A278" s="313" t="s">
        <v>676</v>
      </c>
      <c r="B278" s="304">
        <v>2.2700000000000001E-2</v>
      </c>
      <c r="C278" s="304">
        <v>2.2900000000000004E-2</v>
      </c>
      <c r="D278" s="304">
        <v>2.2900000000000004E-2</v>
      </c>
      <c r="E278" s="295">
        <v>169055861.06999999</v>
      </c>
      <c r="F278" s="295">
        <v>168845388.50999999</v>
      </c>
      <c r="G278" s="295">
        <v>168802349.81</v>
      </c>
      <c r="H278" s="295">
        <v>169256262.91</v>
      </c>
      <c r="I278" s="295">
        <v>169681567.16999999</v>
      </c>
      <c r="J278" s="295">
        <v>169938244.66</v>
      </c>
      <c r="K278" s="295">
        <v>170119774.05000001</v>
      </c>
      <c r="L278" s="295">
        <v>170084542.40000001</v>
      </c>
      <c r="M278" s="295">
        <v>170087982.10000002</v>
      </c>
      <c r="N278" s="295">
        <v>176427823.68000004</v>
      </c>
      <c r="O278" s="295">
        <v>182776070.26000002</v>
      </c>
      <c r="P278" s="295">
        <v>182708948.26000002</v>
      </c>
      <c r="Q278" s="295">
        <f t="shared" si="41"/>
        <v>2067784814.8799999</v>
      </c>
      <c r="R278" s="295">
        <v>182262998.76000002</v>
      </c>
      <c r="S278" s="295">
        <v>182169639.76000002</v>
      </c>
      <c r="T278" s="295">
        <v>182097323.26000002</v>
      </c>
      <c r="U278" s="295">
        <v>182024133.76000002</v>
      </c>
      <c r="V278" s="295">
        <v>181952695.56500003</v>
      </c>
      <c r="W278" s="295">
        <v>191130493.86000004</v>
      </c>
      <c r="X278" s="295">
        <v>200312083.85000002</v>
      </c>
      <c r="Y278" s="295">
        <v>200244961.85000002</v>
      </c>
      <c r="Z278" s="295">
        <v>200163617.35000002</v>
      </c>
      <c r="AA278" s="295">
        <v>200105125.85000002</v>
      </c>
      <c r="AB278" s="295">
        <v>200037555.85000002</v>
      </c>
      <c r="AC278" s="295">
        <v>199919926.35000002</v>
      </c>
      <c r="AD278" s="295">
        <f t="shared" si="42"/>
        <v>2302420556.0649996</v>
      </c>
      <c r="AF278" s="319">
        <v>319797.34000000003</v>
      </c>
      <c r="AG278" s="319">
        <v>319399.19000000006</v>
      </c>
      <c r="AH278" s="319">
        <v>319317.78000000003</v>
      </c>
      <c r="AI278" s="319">
        <v>320176.43</v>
      </c>
      <c r="AJ278" s="319">
        <v>320980.96999999997</v>
      </c>
      <c r="AK278" s="319">
        <v>321466.51</v>
      </c>
      <c r="AL278" s="319">
        <f t="shared" si="43"/>
        <v>321809.90999999997</v>
      </c>
      <c r="AM278" s="319">
        <f t="shared" si="43"/>
        <v>321743.26</v>
      </c>
      <c r="AN278" s="319">
        <f t="shared" si="43"/>
        <v>321749.77</v>
      </c>
      <c r="AO278" s="319">
        <f t="shared" si="40"/>
        <v>333742.63</v>
      </c>
      <c r="AP278" s="319">
        <f t="shared" si="40"/>
        <v>345751.4</v>
      </c>
      <c r="AQ278" s="319">
        <f t="shared" si="40"/>
        <v>345624.43</v>
      </c>
      <c r="AR278" s="295">
        <f t="shared" si="44"/>
        <v>3911559.6199999996</v>
      </c>
      <c r="AS278" s="319">
        <f t="shared" si="47"/>
        <v>347818.56</v>
      </c>
      <c r="AT278" s="319">
        <f t="shared" si="47"/>
        <v>347640.4</v>
      </c>
      <c r="AU278" s="319">
        <f t="shared" si="47"/>
        <v>347502.39</v>
      </c>
      <c r="AV278" s="319">
        <f t="shared" si="46"/>
        <v>347362.72</v>
      </c>
      <c r="AW278" s="319">
        <f t="shared" si="46"/>
        <v>347226.39</v>
      </c>
      <c r="AX278" s="319">
        <f t="shared" si="46"/>
        <v>364740.69</v>
      </c>
      <c r="AY278" s="319">
        <f t="shared" si="46"/>
        <v>382262.23</v>
      </c>
      <c r="AZ278" s="319">
        <f t="shared" si="46"/>
        <v>382134.14</v>
      </c>
      <c r="BA278" s="319">
        <f t="shared" si="46"/>
        <v>381978.9</v>
      </c>
      <c r="BB278" s="319">
        <f t="shared" si="39"/>
        <v>381867.28</v>
      </c>
      <c r="BC278" s="319">
        <f t="shared" si="39"/>
        <v>381738.34</v>
      </c>
      <c r="BD278" s="319">
        <f t="shared" si="39"/>
        <v>381513.86</v>
      </c>
      <c r="BE278" s="295">
        <f t="shared" si="45"/>
        <v>4393785.9000000004</v>
      </c>
    </row>
    <row r="279" spans="1:58" x14ac:dyDescent="0.3">
      <c r="A279" s="313" t="s">
        <v>677</v>
      </c>
      <c r="B279" s="304">
        <v>2.2700000000000001E-2</v>
      </c>
      <c r="C279" s="304">
        <v>2.2900000000000004E-2</v>
      </c>
      <c r="D279" s="304">
        <v>2.2900000000000004E-2</v>
      </c>
      <c r="E279" s="295">
        <v>66887.25</v>
      </c>
      <c r="F279" s="295">
        <v>66887.25</v>
      </c>
      <c r="G279" s="295">
        <v>66887.25</v>
      </c>
      <c r="H279" s="295">
        <v>66887.25</v>
      </c>
      <c r="I279" s="295">
        <v>66887.25</v>
      </c>
      <c r="J279" s="295">
        <v>66887.25</v>
      </c>
      <c r="K279" s="295">
        <v>66887.25</v>
      </c>
      <c r="L279" s="295">
        <v>66887.25</v>
      </c>
      <c r="M279" s="295">
        <v>66887.25</v>
      </c>
      <c r="N279" s="295">
        <v>66887.25</v>
      </c>
      <c r="O279" s="295">
        <v>66887.25</v>
      </c>
      <c r="P279" s="295">
        <v>66887.25</v>
      </c>
      <c r="Q279" s="295">
        <f t="shared" si="41"/>
        <v>802647</v>
      </c>
      <c r="R279" s="295">
        <v>66887.25</v>
      </c>
      <c r="S279" s="295">
        <v>66887.25</v>
      </c>
      <c r="T279" s="295">
        <v>66887.25</v>
      </c>
      <c r="U279" s="295">
        <v>66887.25</v>
      </c>
      <c r="V279" s="295">
        <v>66887.25</v>
      </c>
      <c r="W279" s="295">
        <v>66887.25</v>
      </c>
      <c r="X279" s="295">
        <v>66887.25</v>
      </c>
      <c r="Y279" s="295">
        <v>66887.25</v>
      </c>
      <c r="Z279" s="295">
        <v>66887.25</v>
      </c>
      <c r="AA279" s="295">
        <v>66887.25</v>
      </c>
      <c r="AB279" s="295">
        <v>66887.25</v>
      </c>
      <c r="AC279" s="295">
        <v>66887.25</v>
      </c>
      <c r="AD279" s="295">
        <f t="shared" si="42"/>
        <v>802647</v>
      </c>
      <c r="AF279" s="319">
        <v>126.52000000000002</v>
      </c>
      <c r="AG279" s="319">
        <v>126.52000000000002</v>
      </c>
      <c r="AH279" s="319">
        <v>126.52000000000002</v>
      </c>
      <c r="AI279" s="319">
        <v>126.52000000000002</v>
      </c>
      <c r="AJ279" s="319">
        <v>126.52000000000002</v>
      </c>
      <c r="AK279" s="319">
        <v>126.52000000000002</v>
      </c>
      <c r="AL279" s="319">
        <f t="shared" si="43"/>
        <v>126.53</v>
      </c>
      <c r="AM279" s="319">
        <f t="shared" si="43"/>
        <v>126.53</v>
      </c>
      <c r="AN279" s="319">
        <f t="shared" si="43"/>
        <v>126.53</v>
      </c>
      <c r="AO279" s="319">
        <f t="shared" si="40"/>
        <v>126.53</v>
      </c>
      <c r="AP279" s="319">
        <f t="shared" si="40"/>
        <v>126.53</v>
      </c>
      <c r="AQ279" s="319">
        <f t="shared" si="40"/>
        <v>126.53</v>
      </c>
      <c r="AR279" s="295">
        <f t="shared" si="44"/>
        <v>1518.3</v>
      </c>
      <c r="AS279" s="319">
        <f t="shared" si="47"/>
        <v>127.64</v>
      </c>
      <c r="AT279" s="319">
        <f t="shared" si="47"/>
        <v>127.64</v>
      </c>
      <c r="AU279" s="319">
        <f t="shared" si="47"/>
        <v>127.64</v>
      </c>
      <c r="AV279" s="319">
        <f t="shared" si="46"/>
        <v>127.64</v>
      </c>
      <c r="AW279" s="319">
        <f t="shared" si="46"/>
        <v>127.64</v>
      </c>
      <c r="AX279" s="319">
        <f t="shared" si="46"/>
        <v>127.64</v>
      </c>
      <c r="AY279" s="319">
        <f t="shared" si="46"/>
        <v>127.64</v>
      </c>
      <c r="AZ279" s="319">
        <f t="shared" si="46"/>
        <v>127.64</v>
      </c>
      <c r="BA279" s="319">
        <f t="shared" si="46"/>
        <v>127.64</v>
      </c>
      <c r="BB279" s="319">
        <f t="shared" si="39"/>
        <v>127.64</v>
      </c>
      <c r="BC279" s="319">
        <f t="shared" si="39"/>
        <v>127.64</v>
      </c>
      <c r="BD279" s="319">
        <f t="shared" si="39"/>
        <v>127.64</v>
      </c>
      <c r="BE279" s="295">
        <f t="shared" si="45"/>
        <v>1531.6800000000003</v>
      </c>
    </row>
    <row r="280" spans="1:58" x14ac:dyDescent="0.3">
      <c r="A280" s="313" t="s">
        <v>678</v>
      </c>
      <c r="B280" s="304">
        <v>2.2700000000000001E-2</v>
      </c>
      <c r="C280" s="304">
        <v>2.2900000000000004E-2</v>
      </c>
      <c r="D280" s="304">
        <v>2.2900000000000004E-2</v>
      </c>
      <c r="E280" s="295">
        <v>8135102.4100000001</v>
      </c>
      <c r="F280" s="295">
        <v>8168634.29</v>
      </c>
      <c r="G280" s="295">
        <v>8160544.6200000001</v>
      </c>
      <c r="H280" s="295">
        <v>8159821.8300000001</v>
      </c>
      <c r="I280" s="295">
        <v>8159821.8300000001</v>
      </c>
      <c r="J280" s="295">
        <v>8159821.8300000001</v>
      </c>
      <c r="K280" s="295">
        <v>8160982.0149999997</v>
      </c>
      <c r="L280" s="295">
        <v>8165142.2000000002</v>
      </c>
      <c r="M280" s="295">
        <v>8169758.1749999998</v>
      </c>
      <c r="N280" s="295">
        <v>8202282.0800000001</v>
      </c>
      <c r="O280" s="295">
        <v>8233190.0100000007</v>
      </c>
      <c r="P280" s="295">
        <v>8233190.0100000007</v>
      </c>
      <c r="Q280" s="295">
        <f t="shared" si="41"/>
        <v>98108291.300000012</v>
      </c>
      <c r="R280" s="295">
        <v>8233190.0100000007</v>
      </c>
      <c r="S280" s="295">
        <v>8233190.0100000007</v>
      </c>
      <c r="T280" s="295">
        <v>8233190.0100000007</v>
      </c>
      <c r="U280" s="295">
        <v>8233190.0100000007</v>
      </c>
      <c r="V280" s="295">
        <v>8233190.0100000007</v>
      </c>
      <c r="W280" s="295">
        <v>8233190.0100000007</v>
      </c>
      <c r="X280" s="295">
        <v>8233190.0100000007</v>
      </c>
      <c r="Y280" s="295">
        <v>8233190.0100000007</v>
      </c>
      <c r="Z280" s="295">
        <v>8233190.0100000007</v>
      </c>
      <c r="AA280" s="295">
        <v>8233190.0100000007</v>
      </c>
      <c r="AB280" s="295">
        <v>8233190.0100000007</v>
      </c>
      <c r="AC280" s="295">
        <v>8233190.0100000007</v>
      </c>
      <c r="AD280" s="295">
        <f t="shared" si="42"/>
        <v>98798280.12000002</v>
      </c>
      <c r="AF280" s="319">
        <v>15388.9</v>
      </c>
      <c r="AG280" s="319">
        <v>15452.33</v>
      </c>
      <c r="AH280" s="319">
        <v>15437.02</v>
      </c>
      <c r="AI280" s="319">
        <v>15435.66</v>
      </c>
      <c r="AJ280" s="319">
        <v>15435.66</v>
      </c>
      <c r="AK280" s="319">
        <v>15435.66</v>
      </c>
      <c r="AL280" s="319">
        <f t="shared" si="43"/>
        <v>15437.86</v>
      </c>
      <c r="AM280" s="319">
        <f t="shared" si="43"/>
        <v>15445.73</v>
      </c>
      <c r="AN280" s="319">
        <f t="shared" si="43"/>
        <v>15454.46</v>
      </c>
      <c r="AO280" s="319">
        <f t="shared" si="40"/>
        <v>15515.98</v>
      </c>
      <c r="AP280" s="319">
        <f t="shared" si="40"/>
        <v>15574.45</v>
      </c>
      <c r="AQ280" s="319">
        <f t="shared" si="40"/>
        <v>15574.45</v>
      </c>
      <c r="AR280" s="295">
        <f t="shared" si="44"/>
        <v>185588.16000000003</v>
      </c>
      <c r="AS280" s="319">
        <f t="shared" si="47"/>
        <v>15711.67</v>
      </c>
      <c r="AT280" s="319">
        <f t="shared" si="47"/>
        <v>15711.67</v>
      </c>
      <c r="AU280" s="319">
        <f t="shared" si="47"/>
        <v>15711.67</v>
      </c>
      <c r="AV280" s="319">
        <f t="shared" si="46"/>
        <v>15711.67</v>
      </c>
      <c r="AW280" s="319">
        <f t="shared" si="46"/>
        <v>15711.67</v>
      </c>
      <c r="AX280" s="319">
        <f t="shared" si="46"/>
        <v>15711.67</v>
      </c>
      <c r="AY280" s="319">
        <f t="shared" si="46"/>
        <v>15711.67</v>
      </c>
      <c r="AZ280" s="319">
        <f t="shared" si="46"/>
        <v>15711.67</v>
      </c>
      <c r="BA280" s="319">
        <f t="shared" si="46"/>
        <v>15711.67</v>
      </c>
      <c r="BB280" s="319">
        <f t="shared" si="39"/>
        <v>15711.67</v>
      </c>
      <c r="BC280" s="319">
        <f t="shared" si="39"/>
        <v>15711.67</v>
      </c>
      <c r="BD280" s="319">
        <f t="shared" si="39"/>
        <v>15711.67</v>
      </c>
      <c r="BE280" s="295">
        <f t="shared" si="45"/>
        <v>188540.04000000004</v>
      </c>
    </row>
    <row r="281" spans="1:58" x14ac:dyDescent="0.3">
      <c r="A281" s="313" t="s">
        <v>679</v>
      </c>
      <c r="B281" s="304">
        <v>2.3300000000000001E-2</v>
      </c>
      <c r="C281" s="304">
        <v>2.6699999999999998E-2</v>
      </c>
      <c r="D281" s="304">
        <v>2.6699999999999998E-2</v>
      </c>
      <c r="E281" s="295">
        <v>26531.200000000001</v>
      </c>
      <c r="F281" s="295">
        <v>26531.200000000001</v>
      </c>
      <c r="G281" s="295">
        <v>26531.200000000001</v>
      </c>
      <c r="H281" s="295">
        <v>26531.200000000001</v>
      </c>
      <c r="I281" s="295">
        <v>26531.200000000001</v>
      </c>
      <c r="J281" s="295">
        <v>26531.200000000001</v>
      </c>
      <c r="K281" s="295">
        <v>26531.200000000001</v>
      </c>
      <c r="L281" s="295">
        <v>26531.200000000001</v>
      </c>
      <c r="M281" s="295">
        <v>26531.200000000001</v>
      </c>
      <c r="N281" s="295">
        <v>26531.200000000001</v>
      </c>
      <c r="O281" s="295">
        <v>26531.200000000001</v>
      </c>
      <c r="P281" s="295">
        <v>26531.200000000001</v>
      </c>
      <c r="Q281" s="295">
        <f t="shared" si="41"/>
        <v>318374.40000000008</v>
      </c>
      <c r="R281" s="295">
        <v>26531.200000000001</v>
      </c>
      <c r="S281" s="295">
        <v>26531.200000000001</v>
      </c>
      <c r="T281" s="295">
        <v>26531.200000000001</v>
      </c>
      <c r="U281" s="295">
        <v>26531.200000000001</v>
      </c>
      <c r="V281" s="295">
        <v>26531.200000000001</v>
      </c>
      <c r="W281" s="295">
        <v>26531.200000000001</v>
      </c>
      <c r="X281" s="295">
        <v>26531.200000000001</v>
      </c>
      <c r="Y281" s="295">
        <v>26531.200000000001</v>
      </c>
      <c r="Z281" s="295">
        <v>26531.200000000001</v>
      </c>
      <c r="AA281" s="295">
        <v>26531.200000000001</v>
      </c>
      <c r="AB281" s="295">
        <v>26531.200000000001</v>
      </c>
      <c r="AC281" s="295">
        <v>26531.200000000001</v>
      </c>
      <c r="AD281" s="295">
        <f t="shared" si="42"/>
        <v>318374.40000000008</v>
      </c>
      <c r="AF281" s="319">
        <v>51.52</v>
      </c>
      <c r="AG281" s="319">
        <v>51.52</v>
      </c>
      <c r="AH281" s="319">
        <v>51.52</v>
      </c>
      <c r="AI281" s="319">
        <v>51.52</v>
      </c>
      <c r="AJ281" s="319">
        <v>51.52</v>
      </c>
      <c r="AK281" s="319">
        <v>51.52</v>
      </c>
      <c r="AL281" s="319">
        <f t="shared" si="43"/>
        <v>51.51</v>
      </c>
      <c r="AM281" s="319">
        <f t="shared" si="43"/>
        <v>51.51</v>
      </c>
      <c r="AN281" s="319">
        <f t="shared" si="43"/>
        <v>51.51</v>
      </c>
      <c r="AO281" s="319">
        <f t="shared" si="40"/>
        <v>51.51</v>
      </c>
      <c r="AP281" s="319">
        <f t="shared" si="40"/>
        <v>51.51</v>
      </c>
      <c r="AQ281" s="319">
        <f t="shared" si="40"/>
        <v>51.51</v>
      </c>
      <c r="AR281" s="295">
        <f t="shared" si="44"/>
        <v>618.17999999999995</v>
      </c>
      <c r="AS281" s="319">
        <f t="shared" si="47"/>
        <v>59.03</v>
      </c>
      <c r="AT281" s="319">
        <f t="shared" si="47"/>
        <v>59.03</v>
      </c>
      <c r="AU281" s="319">
        <f t="shared" si="47"/>
        <v>59.03</v>
      </c>
      <c r="AV281" s="319">
        <f t="shared" si="46"/>
        <v>59.03</v>
      </c>
      <c r="AW281" s="319">
        <f t="shared" si="46"/>
        <v>59.03</v>
      </c>
      <c r="AX281" s="319">
        <f t="shared" si="46"/>
        <v>59.03</v>
      </c>
      <c r="AY281" s="319">
        <f t="shared" si="46"/>
        <v>59.03</v>
      </c>
      <c r="AZ281" s="319">
        <f t="shared" si="46"/>
        <v>59.03</v>
      </c>
      <c r="BA281" s="319">
        <f t="shared" si="46"/>
        <v>59.03</v>
      </c>
      <c r="BB281" s="319">
        <f t="shared" si="39"/>
        <v>59.03</v>
      </c>
      <c r="BC281" s="319">
        <f t="shared" si="39"/>
        <v>59.03</v>
      </c>
      <c r="BD281" s="319">
        <f t="shared" si="39"/>
        <v>59.03</v>
      </c>
      <c r="BE281" s="295">
        <f t="shared" si="45"/>
        <v>708.35999999999979</v>
      </c>
      <c r="BF281" s="319">
        <f>BE281</f>
        <v>708.35999999999979</v>
      </c>
    </row>
    <row r="282" spans="1:58" x14ac:dyDescent="0.3">
      <c r="A282" s="313" t="s">
        <v>680</v>
      </c>
      <c r="B282" s="304">
        <v>2.3300000000000001E-2</v>
      </c>
      <c r="C282" s="304">
        <v>2.6699999999999998E-2</v>
      </c>
      <c r="D282" s="304">
        <v>2.6699999999999998E-2</v>
      </c>
      <c r="E282" s="295">
        <v>336758826.06999999</v>
      </c>
      <c r="F282" s="295">
        <v>337846273.61000001</v>
      </c>
      <c r="G282" s="295">
        <v>338789008.25999999</v>
      </c>
      <c r="H282" s="295">
        <v>338936716.54000002</v>
      </c>
      <c r="I282" s="295">
        <v>339176399.76999998</v>
      </c>
      <c r="J282" s="295">
        <v>338395201.07999998</v>
      </c>
      <c r="K282" s="295">
        <v>338447959.80499995</v>
      </c>
      <c r="L282" s="295">
        <v>339558801.60499996</v>
      </c>
      <c r="M282" s="295">
        <v>339958939.14499998</v>
      </c>
      <c r="N282" s="295">
        <v>343528662.005</v>
      </c>
      <c r="O282" s="295">
        <v>347270953.63</v>
      </c>
      <c r="P282" s="295">
        <v>347990603.76999998</v>
      </c>
      <c r="Q282" s="295">
        <f t="shared" si="41"/>
        <v>4086658345.29</v>
      </c>
      <c r="R282" s="295">
        <v>352796698.76499993</v>
      </c>
      <c r="S282" s="295">
        <v>353795757.63499987</v>
      </c>
      <c r="T282" s="295">
        <v>354829636.05999988</v>
      </c>
      <c r="U282" s="295">
        <v>355823527.3599999</v>
      </c>
      <c r="V282" s="295">
        <v>356634845.21499991</v>
      </c>
      <c r="W282" s="295">
        <v>357854089.03999996</v>
      </c>
      <c r="X282" s="295">
        <v>359137941.91499996</v>
      </c>
      <c r="Y282" s="295">
        <v>359888385.35499996</v>
      </c>
      <c r="Z282" s="295">
        <v>360770212.88</v>
      </c>
      <c r="AA282" s="295">
        <v>361824947.08999997</v>
      </c>
      <c r="AB282" s="295">
        <v>362868331.69</v>
      </c>
      <c r="AC282" s="295">
        <v>363863178.02000004</v>
      </c>
      <c r="AD282" s="295">
        <f t="shared" si="42"/>
        <v>4300087551.0250006</v>
      </c>
      <c r="AF282" s="319">
        <v>653873.38</v>
      </c>
      <c r="AG282" s="319">
        <v>655984.85000000009</v>
      </c>
      <c r="AH282" s="319">
        <v>657815.32999999996</v>
      </c>
      <c r="AI282" s="319">
        <v>658102.12</v>
      </c>
      <c r="AJ282" s="319">
        <v>658567.51</v>
      </c>
      <c r="AK282" s="319">
        <v>657050.67999999993</v>
      </c>
      <c r="AL282" s="319">
        <f t="shared" si="43"/>
        <v>657153.12</v>
      </c>
      <c r="AM282" s="319">
        <f t="shared" si="43"/>
        <v>659310.01</v>
      </c>
      <c r="AN282" s="319">
        <f t="shared" si="43"/>
        <v>660086.93999999994</v>
      </c>
      <c r="AO282" s="319">
        <f t="shared" si="40"/>
        <v>667018.15</v>
      </c>
      <c r="AP282" s="319">
        <f t="shared" si="40"/>
        <v>674284.43</v>
      </c>
      <c r="AQ282" s="319">
        <f t="shared" si="40"/>
        <v>675681.76</v>
      </c>
      <c r="AR282" s="295">
        <f t="shared" si="44"/>
        <v>7934928.2799999993</v>
      </c>
      <c r="AS282" s="319">
        <f t="shared" si="47"/>
        <v>784972.65</v>
      </c>
      <c r="AT282" s="319">
        <f t="shared" si="47"/>
        <v>787195.56</v>
      </c>
      <c r="AU282" s="319">
        <f t="shared" si="47"/>
        <v>789495.94</v>
      </c>
      <c r="AV282" s="319">
        <f t="shared" si="46"/>
        <v>791707.35</v>
      </c>
      <c r="AW282" s="319">
        <f t="shared" si="46"/>
        <v>793512.53</v>
      </c>
      <c r="AX282" s="319">
        <f t="shared" si="46"/>
        <v>796225.35</v>
      </c>
      <c r="AY282" s="319">
        <f t="shared" si="46"/>
        <v>799081.92</v>
      </c>
      <c r="AZ282" s="319">
        <f t="shared" si="46"/>
        <v>800751.66</v>
      </c>
      <c r="BA282" s="319">
        <f t="shared" si="46"/>
        <v>802713.72</v>
      </c>
      <c r="BB282" s="319">
        <f t="shared" si="39"/>
        <v>805060.51</v>
      </c>
      <c r="BC282" s="319">
        <f t="shared" si="39"/>
        <v>807382.04</v>
      </c>
      <c r="BD282" s="319">
        <f t="shared" si="39"/>
        <v>809595.57</v>
      </c>
      <c r="BE282" s="295">
        <f t="shared" si="45"/>
        <v>9567694.8000000007</v>
      </c>
    </row>
    <row r="283" spans="1:58" x14ac:dyDescent="0.3">
      <c r="A283" s="313" t="s">
        <v>681</v>
      </c>
      <c r="B283" s="304">
        <v>2.3300000000000001E-2</v>
      </c>
      <c r="C283" s="304">
        <v>2.6699999999999998E-2</v>
      </c>
      <c r="D283" s="304">
        <v>2.6699999999999998E-2</v>
      </c>
      <c r="E283" s="295">
        <v>47785.56</v>
      </c>
      <c r="F283" s="295">
        <v>47785.56</v>
      </c>
      <c r="G283" s="295">
        <v>47785.56</v>
      </c>
      <c r="H283" s="295">
        <v>47785.56</v>
      </c>
      <c r="I283" s="295">
        <v>47785.56</v>
      </c>
      <c r="J283" s="295">
        <v>47785.56</v>
      </c>
      <c r="K283" s="295">
        <v>47785.56</v>
      </c>
      <c r="L283" s="295">
        <v>47785.56</v>
      </c>
      <c r="M283" s="295">
        <v>47785.56</v>
      </c>
      <c r="N283" s="295">
        <v>47785.56</v>
      </c>
      <c r="O283" s="295">
        <v>47785.56</v>
      </c>
      <c r="P283" s="295">
        <v>47785.56</v>
      </c>
      <c r="Q283" s="295">
        <f t="shared" si="41"/>
        <v>573426.72</v>
      </c>
      <c r="R283" s="295">
        <v>47785.56</v>
      </c>
      <c r="S283" s="295">
        <v>47785.56</v>
      </c>
      <c r="T283" s="295">
        <v>47785.56</v>
      </c>
      <c r="U283" s="295">
        <v>47785.56</v>
      </c>
      <c r="V283" s="295">
        <v>47785.56</v>
      </c>
      <c r="W283" s="295">
        <v>47785.56</v>
      </c>
      <c r="X283" s="295">
        <v>47785.56</v>
      </c>
      <c r="Y283" s="295">
        <v>47785.56</v>
      </c>
      <c r="Z283" s="295">
        <v>47785.56</v>
      </c>
      <c r="AA283" s="295">
        <v>47785.56</v>
      </c>
      <c r="AB283" s="295">
        <v>47785.56</v>
      </c>
      <c r="AC283" s="295">
        <v>47785.56</v>
      </c>
      <c r="AD283" s="295">
        <f t="shared" si="42"/>
        <v>573426.72</v>
      </c>
      <c r="AF283" s="319">
        <v>92.78</v>
      </c>
      <c r="AG283" s="319">
        <v>92.78</v>
      </c>
      <c r="AH283" s="319">
        <v>92.78</v>
      </c>
      <c r="AI283" s="319">
        <v>92.78</v>
      </c>
      <c r="AJ283" s="319">
        <v>92.78</v>
      </c>
      <c r="AK283" s="319">
        <v>92.78</v>
      </c>
      <c r="AL283" s="319">
        <f t="shared" si="43"/>
        <v>92.78</v>
      </c>
      <c r="AM283" s="319">
        <f t="shared" si="43"/>
        <v>92.78</v>
      </c>
      <c r="AN283" s="319">
        <f t="shared" si="43"/>
        <v>92.78</v>
      </c>
      <c r="AO283" s="319">
        <f t="shared" si="40"/>
        <v>92.78</v>
      </c>
      <c r="AP283" s="319">
        <f t="shared" si="40"/>
        <v>92.78</v>
      </c>
      <c r="AQ283" s="319">
        <f t="shared" si="40"/>
        <v>92.78</v>
      </c>
      <c r="AR283" s="295">
        <f t="shared" si="44"/>
        <v>1113.3599999999999</v>
      </c>
      <c r="AS283" s="319">
        <f t="shared" si="47"/>
        <v>106.32</v>
      </c>
      <c r="AT283" s="319">
        <f t="shared" si="47"/>
        <v>106.32</v>
      </c>
      <c r="AU283" s="319">
        <f t="shared" si="47"/>
        <v>106.32</v>
      </c>
      <c r="AV283" s="319">
        <f t="shared" si="46"/>
        <v>106.32</v>
      </c>
      <c r="AW283" s="319">
        <f t="shared" si="46"/>
        <v>106.32</v>
      </c>
      <c r="AX283" s="319">
        <f t="shared" si="46"/>
        <v>106.32</v>
      </c>
      <c r="AY283" s="319">
        <f t="shared" si="46"/>
        <v>106.32</v>
      </c>
      <c r="AZ283" s="319">
        <f t="shared" si="46"/>
        <v>106.32</v>
      </c>
      <c r="BA283" s="319">
        <f t="shared" si="46"/>
        <v>106.32</v>
      </c>
      <c r="BB283" s="319">
        <f t="shared" si="39"/>
        <v>106.32</v>
      </c>
      <c r="BC283" s="319">
        <f t="shared" si="39"/>
        <v>106.32</v>
      </c>
      <c r="BD283" s="319">
        <f t="shared" si="39"/>
        <v>106.32</v>
      </c>
      <c r="BE283" s="295">
        <f t="shared" si="45"/>
        <v>1275.8399999999995</v>
      </c>
    </row>
    <row r="284" spans="1:58" x14ac:dyDescent="0.3">
      <c r="A284" s="313" t="s">
        <v>682</v>
      </c>
      <c r="B284" s="304">
        <v>2.3300000000000001E-2</v>
      </c>
      <c r="C284" s="304">
        <v>2.6699999999999998E-2</v>
      </c>
      <c r="D284" s="304">
        <v>2.6699999999999998E-2</v>
      </c>
      <c r="E284" s="295">
        <v>26912825.07</v>
      </c>
      <c r="F284" s="295">
        <v>26961901.09</v>
      </c>
      <c r="G284" s="295">
        <v>27066383.079999998</v>
      </c>
      <c r="H284" s="295">
        <v>27137195.420000002</v>
      </c>
      <c r="I284" s="295">
        <v>27182878.050000001</v>
      </c>
      <c r="J284" s="295">
        <v>27180748.510000002</v>
      </c>
      <c r="K284" s="295">
        <v>27257976.205000002</v>
      </c>
      <c r="L284" s="295">
        <v>27762198.289999999</v>
      </c>
      <c r="M284" s="295">
        <v>28134918.049999997</v>
      </c>
      <c r="N284" s="295">
        <v>28357910.605</v>
      </c>
      <c r="O284" s="295">
        <v>28601805.884999998</v>
      </c>
      <c r="P284" s="295">
        <v>28622881.764999997</v>
      </c>
      <c r="Q284" s="295">
        <f t="shared" si="41"/>
        <v>331179622.01999998</v>
      </c>
      <c r="R284" s="295">
        <v>28716247.649999995</v>
      </c>
      <c r="S284" s="295">
        <v>28741581.824999996</v>
      </c>
      <c r="T284" s="295">
        <v>28763207.719999991</v>
      </c>
      <c r="U284" s="295">
        <v>28790034.419999994</v>
      </c>
      <c r="V284" s="295">
        <v>28812747.824999992</v>
      </c>
      <c r="W284" s="295">
        <v>28825410.38499999</v>
      </c>
      <c r="X284" s="295">
        <v>28842504.159999993</v>
      </c>
      <c r="Y284" s="295">
        <v>28863590.484999992</v>
      </c>
      <c r="Z284" s="295">
        <v>28881390.769999992</v>
      </c>
      <c r="AA284" s="295">
        <v>28900663.419999994</v>
      </c>
      <c r="AB284" s="295">
        <v>28923816.069999993</v>
      </c>
      <c r="AC284" s="295">
        <v>28940882.944999993</v>
      </c>
      <c r="AD284" s="295">
        <f t="shared" si="42"/>
        <v>346002077.67499989</v>
      </c>
      <c r="AF284" s="319">
        <v>52255.729999999996</v>
      </c>
      <c r="AG284" s="319">
        <v>52351.02</v>
      </c>
      <c r="AH284" s="319">
        <v>52553.889999999992</v>
      </c>
      <c r="AI284" s="319">
        <v>52691.38</v>
      </c>
      <c r="AJ284" s="319">
        <v>52780.09</v>
      </c>
      <c r="AK284" s="319">
        <v>52775.95</v>
      </c>
      <c r="AL284" s="319">
        <f t="shared" si="43"/>
        <v>52925.9</v>
      </c>
      <c r="AM284" s="319">
        <f t="shared" si="43"/>
        <v>53904.94</v>
      </c>
      <c r="AN284" s="319">
        <f t="shared" si="43"/>
        <v>54628.63</v>
      </c>
      <c r="AO284" s="319">
        <f t="shared" si="40"/>
        <v>55061.61</v>
      </c>
      <c r="AP284" s="319">
        <f t="shared" si="40"/>
        <v>55535.17</v>
      </c>
      <c r="AQ284" s="319">
        <f t="shared" si="40"/>
        <v>55576.1</v>
      </c>
      <c r="AR284" s="295">
        <f t="shared" si="44"/>
        <v>643040.41</v>
      </c>
      <c r="AS284" s="319">
        <f t="shared" si="47"/>
        <v>63893.65</v>
      </c>
      <c r="AT284" s="319">
        <f t="shared" si="47"/>
        <v>63950.02</v>
      </c>
      <c r="AU284" s="319">
        <f t="shared" si="47"/>
        <v>63998.14</v>
      </c>
      <c r="AV284" s="319">
        <f t="shared" si="46"/>
        <v>64057.83</v>
      </c>
      <c r="AW284" s="319">
        <f t="shared" si="46"/>
        <v>64108.36</v>
      </c>
      <c r="AX284" s="319">
        <f t="shared" si="46"/>
        <v>64136.54</v>
      </c>
      <c r="AY284" s="319">
        <f t="shared" si="46"/>
        <v>64174.57</v>
      </c>
      <c r="AZ284" s="319">
        <f t="shared" si="46"/>
        <v>64221.49</v>
      </c>
      <c r="BA284" s="319">
        <f t="shared" si="46"/>
        <v>64261.09</v>
      </c>
      <c r="BB284" s="319">
        <f t="shared" si="39"/>
        <v>64303.98</v>
      </c>
      <c r="BC284" s="319">
        <f t="shared" si="39"/>
        <v>64355.49</v>
      </c>
      <c r="BD284" s="319">
        <f t="shared" si="39"/>
        <v>64393.46</v>
      </c>
      <c r="BE284" s="295">
        <f t="shared" si="45"/>
        <v>769854.61999999988</v>
      </c>
    </row>
    <row r="285" spans="1:58" x14ac:dyDescent="0.3">
      <c r="A285" s="313" t="s">
        <v>683</v>
      </c>
      <c r="B285" s="304">
        <v>3.2300000000000002E-2</v>
      </c>
      <c r="C285" s="304">
        <v>2.4700000000000003E-2</v>
      </c>
      <c r="D285" s="304">
        <v>2.4700000000000003E-2</v>
      </c>
      <c r="E285" s="295">
        <v>324008956.26999998</v>
      </c>
      <c r="F285" s="295">
        <v>325506568.63999999</v>
      </c>
      <c r="G285" s="295">
        <v>327110358.07999998</v>
      </c>
      <c r="H285" s="295">
        <v>327681132.36000001</v>
      </c>
      <c r="I285" s="295">
        <v>327861418.77999997</v>
      </c>
      <c r="J285" s="295">
        <v>326458523.69999999</v>
      </c>
      <c r="K285" s="295">
        <v>326983881.90999997</v>
      </c>
      <c r="L285" s="295">
        <v>329782013.19999993</v>
      </c>
      <c r="M285" s="295">
        <v>331206666.14999992</v>
      </c>
      <c r="N285" s="295">
        <v>336182812.20999992</v>
      </c>
      <c r="O285" s="295">
        <v>341269577.6699999</v>
      </c>
      <c r="P285" s="295">
        <v>342705258.96999985</v>
      </c>
      <c r="Q285" s="295">
        <f t="shared" si="41"/>
        <v>3966757167.9399996</v>
      </c>
      <c r="R285" s="295">
        <v>349943204.80999988</v>
      </c>
      <c r="S285" s="295">
        <v>351491236.50999987</v>
      </c>
      <c r="T285" s="295">
        <v>353081099.23999989</v>
      </c>
      <c r="U285" s="295">
        <v>354489338.53499991</v>
      </c>
      <c r="V285" s="295">
        <v>355878260.25999993</v>
      </c>
      <c r="W285" s="295">
        <v>357689857.5399999</v>
      </c>
      <c r="X285" s="295">
        <v>359680391.95999992</v>
      </c>
      <c r="Y285" s="295">
        <v>361298882.05999994</v>
      </c>
      <c r="Z285" s="295">
        <v>362868129.99499995</v>
      </c>
      <c r="AA285" s="295">
        <v>364533376.45999998</v>
      </c>
      <c r="AB285" s="295">
        <v>366285105.67999995</v>
      </c>
      <c r="AC285" s="295">
        <v>367899000.27999997</v>
      </c>
      <c r="AD285" s="295">
        <f t="shared" si="42"/>
        <v>4305137883.329999</v>
      </c>
      <c r="AF285" s="319">
        <v>872124.11</v>
      </c>
      <c r="AG285" s="319">
        <v>876155.18</v>
      </c>
      <c r="AH285" s="319">
        <v>880472.04</v>
      </c>
      <c r="AI285" s="319">
        <v>882008.38</v>
      </c>
      <c r="AJ285" s="319">
        <v>882493.65</v>
      </c>
      <c r="AK285" s="319">
        <v>878717.52</v>
      </c>
      <c r="AL285" s="319">
        <f t="shared" si="43"/>
        <v>880131.62</v>
      </c>
      <c r="AM285" s="319">
        <f t="shared" si="43"/>
        <v>887663.25</v>
      </c>
      <c r="AN285" s="319">
        <f t="shared" si="43"/>
        <v>891497.94</v>
      </c>
      <c r="AO285" s="319">
        <f t="shared" si="40"/>
        <v>904892.07</v>
      </c>
      <c r="AP285" s="319">
        <f t="shared" si="40"/>
        <v>918583.95</v>
      </c>
      <c r="AQ285" s="319">
        <f t="shared" si="40"/>
        <v>922448.32</v>
      </c>
      <c r="AR285" s="295">
        <f t="shared" si="44"/>
        <v>10677188.030000001</v>
      </c>
      <c r="AS285" s="319">
        <f t="shared" si="47"/>
        <v>720299.76</v>
      </c>
      <c r="AT285" s="319">
        <f t="shared" si="47"/>
        <v>723486.13</v>
      </c>
      <c r="AU285" s="319">
        <f t="shared" si="47"/>
        <v>726758.6</v>
      </c>
      <c r="AV285" s="319">
        <f t="shared" si="46"/>
        <v>729657.22</v>
      </c>
      <c r="AW285" s="319">
        <f t="shared" si="46"/>
        <v>732516.09</v>
      </c>
      <c r="AX285" s="319">
        <f t="shared" si="46"/>
        <v>736244.96</v>
      </c>
      <c r="AY285" s="319">
        <f t="shared" si="46"/>
        <v>740342.14</v>
      </c>
      <c r="AZ285" s="319">
        <f t="shared" si="46"/>
        <v>743673.53</v>
      </c>
      <c r="BA285" s="319">
        <f t="shared" si="46"/>
        <v>746903.57</v>
      </c>
      <c r="BB285" s="319">
        <f t="shared" si="39"/>
        <v>750331.2</v>
      </c>
      <c r="BC285" s="319">
        <f t="shared" si="39"/>
        <v>753936.84</v>
      </c>
      <c r="BD285" s="319">
        <f t="shared" si="39"/>
        <v>757258.78</v>
      </c>
      <c r="BE285" s="295">
        <f t="shared" si="45"/>
        <v>8861408.8200000003</v>
      </c>
    </row>
    <row r="286" spans="1:58" x14ac:dyDescent="0.3">
      <c r="A286" s="313" t="s">
        <v>684</v>
      </c>
      <c r="B286" s="304">
        <v>3.2300000000000002E-2</v>
      </c>
      <c r="C286" s="304">
        <v>2.4700000000000003E-2</v>
      </c>
      <c r="D286" s="304">
        <v>2.4700000000000003E-2</v>
      </c>
      <c r="E286" s="295">
        <v>46763.22</v>
      </c>
      <c r="F286" s="295">
        <v>46763.22</v>
      </c>
      <c r="G286" s="295">
        <v>46763.22</v>
      </c>
      <c r="H286" s="295">
        <v>46763.22</v>
      </c>
      <c r="I286" s="295">
        <v>46763.22</v>
      </c>
      <c r="J286" s="295">
        <v>46763.22</v>
      </c>
      <c r="K286" s="295">
        <v>46763.22</v>
      </c>
      <c r="L286" s="295">
        <v>46763.22</v>
      </c>
      <c r="M286" s="295">
        <v>46763.22</v>
      </c>
      <c r="N286" s="295">
        <v>46763.22</v>
      </c>
      <c r="O286" s="295">
        <v>46763.22</v>
      </c>
      <c r="P286" s="295">
        <v>46763.22</v>
      </c>
      <c r="Q286" s="295">
        <f t="shared" si="41"/>
        <v>561158.6399999999</v>
      </c>
      <c r="R286" s="295">
        <v>46763.22</v>
      </c>
      <c r="S286" s="295">
        <v>46763.22</v>
      </c>
      <c r="T286" s="295">
        <v>46763.22</v>
      </c>
      <c r="U286" s="295">
        <v>46763.22</v>
      </c>
      <c r="V286" s="295">
        <v>46763.22</v>
      </c>
      <c r="W286" s="295">
        <v>46763.22</v>
      </c>
      <c r="X286" s="295">
        <v>46763.22</v>
      </c>
      <c r="Y286" s="295">
        <v>46763.22</v>
      </c>
      <c r="Z286" s="295">
        <v>46763.22</v>
      </c>
      <c r="AA286" s="295">
        <v>46763.22</v>
      </c>
      <c r="AB286" s="295">
        <v>46763.22</v>
      </c>
      <c r="AC286" s="295">
        <v>46763.22</v>
      </c>
      <c r="AD286" s="295">
        <f t="shared" si="42"/>
        <v>561158.6399999999</v>
      </c>
      <c r="AF286" s="319">
        <v>125.87</v>
      </c>
      <c r="AG286" s="319">
        <v>125.87</v>
      </c>
      <c r="AH286" s="319">
        <v>125.87</v>
      </c>
      <c r="AI286" s="319">
        <v>125.87</v>
      </c>
      <c r="AJ286" s="319">
        <v>125.87</v>
      </c>
      <c r="AK286" s="319">
        <v>125.87</v>
      </c>
      <c r="AL286" s="319">
        <f t="shared" si="43"/>
        <v>125.87</v>
      </c>
      <c r="AM286" s="319">
        <f t="shared" si="43"/>
        <v>125.87</v>
      </c>
      <c r="AN286" s="319">
        <f t="shared" si="43"/>
        <v>125.87</v>
      </c>
      <c r="AO286" s="319">
        <f t="shared" si="40"/>
        <v>125.87</v>
      </c>
      <c r="AP286" s="319">
        <f t="shared" si="40"/>
        <v>125.87</v>
      </c>
      <c r="AQ286" s="319">
        <f t="shared" si="40"/>
        <v>125.87</v>
      </c>
      <c r="AR286" s="295">
        <f t="shared" si="44"/>
        <v>1510.4399999999996</v>
      </c>
      <c r="AS286" s="319">
        <f t="shared" si="47"/>
        <v>96.25</v>
      </c>
      <c r="AT286" s="319">
        <f t="shared" si="47"/>
        <v>96.25</v>
      </c>
      <c r="AU286" s="319">
        <f t="shared" si="47"/>
        <v>96.25</v>
      </c>
      <c r="AV286" s="319">
        <f t="shared" si="46"/>
        <v>96.25</v>
      </c>
      <c r="AW286" s="319">
        <f t="shared" si="46"/>
        <v>96.25</v>
      </c>
      <c r="AX286" s="319">
        <f t="shared" si="46"/>
        <v>96.25</v>
      </c>
      <c r="AY286" s="319">
        <f t="shared" si="46"/>
        <v>96.25</v>
      </c>
      <c r="AZ286" s="319">
        <f t="shared" si="46"/>
        <v>96.25</v>
      </c>
      <c r="BA286" s="319">
        <f t="shared" si="46"/>
        <v>96.25</v>
      </c>
      <c r="BB286" s="319">
        <f t="shared" si="39"/>
        <v>96.25</v>
      </c>
      <c r="BC286" s="319">
        <f t="shared" si="39"/>
        <v>96.25</v>
      </c>
      <c r="BD286" s="319">
        <f t="shared" si="39"/>
        <v>96.25</v>
      </c>
      <c r="BE286" s="295">
        <f t="shared" si="45"/>
        <v>1155</v>
      </c>
    </row>
    <row r="287" spans="1:58" x14ac:dyDescent="0.3">
      <c r="A287" s="313" t="s">
        <v>685</v>
      </c>
      <c r="B287" s="304">
        <v>3.2300000000000002E-2</v>
      </c>
      <c r="C287" s="304">
        <v>2.4700000000000003E-2</v>
      </c>
      <c r="D287" s="304">
        <v>2.4700000000000003E-2</v>
      </c>
      <c r="E287" s="295">
        <v>24275466.140000001</v>
      </c>
      <c r="F287" s="295">
        <v>24330182.280000001</v>
      </c>
      <c r="G287" s="295">
        <v>24389580.190000001</v>
      </c>
      <c r="H287" s="295">
        <v>24408172.969999999</v>
      </c>
      <c r="I287" s="295">
        <v>24406341.010000002</v>
      </c>
      <c r="J287" s="295">
        <v>24378356.77</v>
      </c>
      <c r="K287" s="295">
        <v>24666581.344999999</v>
      </c>
      <c r="L287" s="295">
        <v>25105821.289999999</v>
      </c>
      <c r="M287" s="295">
        <v>25292693.694999997</v>
      </c>
      <c r="N287" s="295">
        <v>25514479.864999998</v>
      </c>
      <c r="O287" s="295">
        <v>25744371.164999995</v>
      </c>
      <c r="P287" s="295">
        <v>25881868.864999998</v>
      </c>
      <c r="Q287" s="295">
        <f t="shared" si="41"/>
        <v>298393915.58500004</v>
      </c>
      <c r="R287" s="295">
        <v>26603140.614999998</v>
      </c>
      <c r="S287" s="295">
        <v>26748271.024999999</v>
      </c>
      <c r="T287" s="295">
        <v>26902693.814999998</v>
      </c>
      <c r="U287" s="295">
        <v>27059445.699999996</v>
      </c>
      <c r="V287" s="295">
        <v>27214309.314999998</v>
      </c>
      <c r="W287" s="295">
        <v>27344224.52</v>
      </c>
      <c r="X287" s="295">
        <v>27476683.399999999</v>
      </c>
      <c r="Y287" s="295">
        <v>27625753.199999999</v>
      </c>
      <c r="Z287" s="295">
        <v>27776367.504999999</v>
      </c>
      <c r="AA287" s="295">
        <v>27921289.984999999</v>
      </c>
      <c r="AB287" s="295">
        <v>28074786.085000001</v>
      </c>
      <c r="AC287" s="295">
        <v>28232659.82</v>
      </c>
      <c r="AD287" s="295">
        <f t="shared" si="42"/>
        <v>328979624.98499995</v>
      </c>
      <c r="AF287" s="319">
        <v>65341.459999999992</v>
      </c>
      <c r="AG287" s="319">
        <v>65488.74</v>
      </c>
      <c r="AH287" s="319">
        <v>65648.61</v>
      </c>
      <c r="AI287" s="319">
        <v>65698.659999999989</v>
      </c>
      <c r="AJ287" s="319">
        <v>65693.739999999991</v>
      </c>
      <c r="AK287" s="319">
        <v>65618.41</v>
      </c>
      <c r="AL287" s="319">
        <f t="shared" si="43"/>
        <v>66394.210000000006</v>
      </c>
      <c r="AM287" s="319">
        <f t="shared" si="43"/>
        <v>67576.5</v>
      </c>
      <c r="AN287" s="319">
        <f t="shared" si="43"/>
        <v>68079.5</v>
      </c>
      <c r="AO287" s="319">
        <f t="shared" si="40"/>
        <v>68676.47</v>
      </c>
      <c r="AP287" s="319">
        <f t="shared" si="40"/>
        <v>69295.27</v>
      </c>
      <c r="AQ287" s="319">
        <f t="shared" si="40"/>
        <v>69665.36</v>
      </c>
      <c r="AR287" s="295">
        <f t="shared" si="44"/>
        <v>803176.93</v>
      </c>
      <c r="AS287" s="319">
        <f t="shared" si="47"/>
        <v>54758.13</v>
      </c>
      <c r="AT287" s="319">
        <f t="shared" si="47"/>
        <v>55056.86</v>
      </c>
      <c r="AU287" s="319">
        <f t="shared" si="47"/>
        <v>55374.71</v>
      </c>
      <c r="AV287" s="319">
        <f t="shared" si="46"/>
        <v>55697.36</v>
      </c>
      <c r="AW287" s="319">
        <f t="shared" si="46"/>
        <v>56016.12</v>
      </c>
      <c r="AX287" s="319">
        <f t="shared" si="46"/>
        <v>56283.53</v>
      </c>
      <c r="AY287" s="319">
        <f t="shared" si="46"/>
        <v>56556.17</v>
      </c>
      <c r="AZ287" s="319">
        <f t="shared" si="46"/>
        <v>56863.01</v>
      </c>
      <c r="BA287" s="319">
        <f t="shared" si="46"/>
        <v>57173.02</v>
      </c>
      <c r="BB287" s="319">
        <f t="shared" si="39"/>
        <v>57471.32</v>
      </c>
      <c r="BC287" s="319">
        <f t="shared" si="39"/>
        <v>57787.27</v>
      </c>
      <c r="BD287" s="319">
        <f t="shared" si="39"/>
        <v>58112.22</v>
      </c>
      <c r="BE287" s="295">
        <f t="shared" si="45"/>
        <v>677149.72</v>
      </c>
    </row>
    <row r="288" spans="1:58" x14ac:dyDescent="0.3">
      <c r="A288" s="313" t="s">
        <v>686</v>
      </c>
      <c r="B288" s="304">
        <v>3.2300000000000002E-2</v>
      </c>
      <c r="C288" s="304">
        <v>2.4700000000000003E-2</v>
      </c>
      <c r="D288" s="304">
        <v>2.4700000000000003E-2</v>
      </c>
      <c r="E288" s="295">
        <v>23599.41</v>
      </c>
      <c r="F288" s="295">
        <v>23599.41</v>
      </c>
      <c r="G288" s="295">
        <v>23599.41</v>
      </c>
      <c r="H288" s="295">
        <v>23599.41</v>
      </c>
      <c r="I288" s="295">
        <v>23599.41</v>
      </c>
      <c r="J288" s="295">
        <v>23599.41</v>
      </c>
      <c r="K288" s="295">
        <v>23599.41</v>
      </c>
      <c r="L288" s="295">
        <v>23599.41</v>
      </c>
      <c r="M288" s="295">
        <v>23599.41</v>
      </c>
      <c r="N288" s="295">
        <v>23599.41</v>
      </c>
      <c r="O288" s="295">
        <v>23599.41</v>
      </c>
      <c r="P288" s="295">
        <v>23599.41</v>
      </c>
      <c r="Q288" s="295">
        <f t="shared" si="41"/>
        <v>283192.92</v>
      </c>
      <c r="R288" s="295">
        <v>23599.41</v>
      </c>
      <c r="S288" s="295">
        <v>23599.41</v>
      </c>
      <c r="T288" s="295">
        <v>23599.41</v>
      </c>
      <c r="U288" s="295">
        <v>23599.41</v>
      </c>
      <c r="V288" s="295">
        <v>23599.41</v>
      </c>
      <c r="W288" s="295">
        <v>23599.41</v>
      </c>
      <c r="X288" s="295">
        <v>23599.41</v>
      </c>
      <c r="Y288" s="295">
        <v>23599.41</v>
      </c>
      <c r="Z288" s="295">
        <v>23599.41</v>
      </c>
      <c r="AA288" s="295">
        <v>23599.41</v>
      </c>
      <c r="AB288" s="295">
        <v>23599.41</v>
      </c>
      <c r="AC288" s="295">
        <v>23599.41</v>
      </c>
      <c r="AD288" s="295">
        <f t="shared" si="42"/>
        <v>283192.92</v>
      </c>
      <c r="AF288" s="319">
        <v>63.53</v>
      </c>
      <c r="AG288" s="319">
        <v>63.53</v>
      </c>
      <c r="AH288" s="319">
        <v>63.53</v>
      </c>
      <c r="AI288" s="319">
        <v>63.53</v>
      </c>
      <c r="AJ288" s="319">
        <v>63.53</v>
      </c>
      <c r="AK288" s="319">
        <v>63.53</v>
      </c>
      <c r="AL288" s="319">
        <f t="shared" si="43"/>
        <v>63.52</v>
      </c>
      <c r="AM288" s="319">
        <f t="shared" si="43"/>
        <v>63.52</v>
      </c>
      <c r="AN288" s="319">
        <f t="shared" si="43"/>
        <v>63.52</v>
      </c>
      <c r="AO288" s="319">
        <f t="shared" si="40"/>
        <v>63.52</v>
      </c>
      <c r="AP288" s="319">
        <f t="shared" si="40"/>
        <v>63.52</v>
      </c>
      <c r="AQ288" s="319">
        <f t="shared" si="40"/>
        <v>63.52</v>
      </c>
      <c r="AR288" s="295">
        <f t="shared" si="44"/>
        <v>762.29999999999984</v>
      </c>
      <c r="AS288" s="319">
        <f t="shared" si="47"/>
        <v>48.58</v>
      </c>
      <c r="AT288" s="319">
        <f t="shared" si="47"/>
        <v>48.58</v>
      </c>
      <c r="AU288" s="319">
        <f t="shared" si="47"/>
        <v>48.58</v>
      </c>
      <c r="AV288" s="319">
        <f t="shared" si="46"/>
        <v>48.58</v>
      </c>
      <c r="AW288" s="319">
        <f t="shared" si="46"/>
        <v>48.58</v>
      </c>
      <c r="AX288" s="319">
        <f t="shared" si="46"/>
        <v>48.58</v>
      </c>
      <c r="AY288" s="319">
        <f t="shared" si="46"/>
        <v>48.58</v>
      </c>
      <c r="AZ288" s="319">
        <f t="shared" si="46"/>
        <v>48.58</v>
      </c>
      <c r="BA288" s="319">
        <f t="shared" si="46"/>
        <v>48.58</v>
      </c>
      <c r="BB288" s="319">
        <f t="shared" si="39"/>
        <v>48.58</v>
      </c>
      <c r="BC288" s="319">
        <f t="shared" si="39"/>
        <v>48.58</v>
      </c>
      <c r="BD288" s="319">
        <f t="shared" si="39"/>
        <v>48.58</v>
      </c>
      <c r="BE288" s="295">
        <f t="shared" si="45"/>
        <v>582.95999999999992</v>
      </c>
      <c r="BF288" s="319">
        <f>BE288</f>
        <v>582.95999999999992</v>
      </c>
    </row>
    <row r="289" spans="1:58" x14ac:dyDescent="0.3">
      <c r="A289" s="313" t="s">
        <v>687</v>
      </c>
      <c r="B289" s="304">
        <v>2.7E-2</v>
      </c>
      <c r="C289" s="304">
        <v>2.3199999999999998E-2</v>
      </c>
      <c r="D289" s="304">
        <v>2.3199999999999998E-2</v>
      </c>
      <c r="E289" s="295">
        <v>2004964.94</v>
      </c>
      <c r="F289" s="295">
        <v>2003871.91</v>
      </c>
      <c r="G289" s="295">
        <v>2002778.88</v>
      </c>
      <c r="H289" s="295">
        <v>2002778.88</v>
      </c>
      <c r="I289" s="295">
        <v>2002778.88</v>
      </c>
      <c r="J289" s="295">
        <v>2106502.02</v>
      </c>
      <c r="K289" s="295">
        <v>2210225.15</v>
      </c>
      <c r="L289" s="295">
        <v>2210225.15</v>
      </c>
      <c r="M289" s="295">
        <v>2210225.15</v>
      </c>
      <c r="N289" s="295">
        <v>2210225.15</v>
      </c>
      <c r="O289" s="295">
        <v>2210225.15</v>
      </c>
      <c r="P289" s="295">
        <v>2210225.15</v>
      </c>
      <c r="Q289" s="295">
        <f t="shared" si="41"/>
        <v>25385026.409999993</v>
      </c>
      <c r="R289" s="295">
        <v>2210225.15</v>
      </c>
      <c r="S289" s="295">
        <v>2210225.15</v>
      </c>
      <c r="T289" s="295">
        <v>2210225.15</v>
      </c>
      <c r="U289" s="295">
        <v>2210225.15</v>
      </c>
      <c r="V289" s="295">
        <v>2210225.15</v>
      </c>
      <c r="W289" s="295">
        <v>2210225.15</v>
      </c>
      <c r="X289" s="295">
        <v>2210225.15</v>
      </c>
      <c r="Y289" s="295">
        <v>2210225.15</v>
      </c>
      <c r="Z289" s="295">
        <v>2210225.15</v>
      </c>
      <c r="AA289" s="295">
        <v>2210225.15</v>
      </c>
      <c r="AB289" s="295">
        <v>2210225.15</v>
      </c>
      <c r="AC289" s="295">
        <v>2210225.15</v>
      </c>
      <c r="AD289" s="295">
        <f t="shared" si="42"/>
        <v>26522701.799999993</v>
      </c>
      <c r="AF289" s="319">
        <v>4511.17</v>
      </c>
      <c r="AG289" s="319">
        <v>4508.72</v>
      </c>
      <c r="AH289" s="319">
        <v>4506.25</v>
      </c>
      <c r="AI289" s="319">
        <v>4506.25</v>
      </c>
      <c r="AJ289" s="319">
        <v>4506.25</v>
      </c>
      <c r="AK289" s="319">
        <v>4739.63</v>
      </c>
      <c r="AL289" s="319">
        <f t="shared" si="43"/>
        <v>4973.01</v>
      </c>
      <c r="AM289" s="319">
        <f t="shared" si="43"/>
        <v>4973.01</v>
      </c>
      <c r="AN289" s="319">
        <f t="shared" si="43"/>
        <v>4973.01</v>
      </c>
      <c r="AO289" s="319">
        <f t="shared" si="40"/>
        <v>4973.01</v>
      </c>
      <c r="AP289" s="319">
        <f t="shared" si="40"/>
        <v>4973.01</v>
      </c>
      <c r="AQ289" s="319">
        <f t="shared" si="40"/>
        <v>4973.01</v>
      </c>
      <c r="AR289" s="295">
        <f t="shared" si="44"/>
        <v>57116.330000000009</v>
      </c>
      <c r="AS289" s="319">
        <f t="shared" si="47"/>
        <v>4273.1000000000004</v>
      </c>
      <c r="AT289" s="319">
        <f t="shared" si="47"/>
        <v>4273.1000000000004</v>
      </c>
      <c r="AU289" s="319">
        <f t="shared" si="47"/>
        <v>4273.1000000000004</v>
      </c>
      <c r="AV289" s="319">
        <f t="shared" si="46"/>
        <v>4273.1000000000004</v>
      </c>
      <c r="AW289" s="319">
        <f t="shared" si="46"/>
        <v>4273.1000000000004</v>
      </c>
      <c r="AX289" s="319">
        <f t="shared" si="46"/>
        <v>4273.1000000000004</v>
      </c>
      <c r="AY289" s="319">
        <f t="shared" si="46"/>
        <v>4273.1000000000004</v>
      </c>
      <c r="AZ289" s="319">
        <f t="shared" si="46"/>
        <v>4273.1000000000004</v>
      </c>
      <c r="BA289" s="319">
        <f t="shared" si="46"/>
        <v>4273.1000000000004</v>
      </c>
      <c r="BB289" s="319">
        <f t="shared" si="39"/>
        <v>4273.1000000000004</v>
      </c>
      <c r="BC289" s="319">
        <f t="shared" si="39"/>
        <v>4273.1000000000004</v>
      </c>
      <c r="BD289" s="319">
        <f t="shared" si="39"/>
        <v>4273.1000000000004</v>
      </c>
      <c r="BE289" s="295">
        <f t="shared" si="45"/>
        <v>51277.19999999999</v>
      </c>
    </row>
    <row r="290" spans="1:58" x14ac:dyDescent="0.3">
      <c r="A290" s="313" t="s">
        <v>688</v>
      </c>
      <c r="B290" s="304">
        <v>2.7E-2</v>
      </c>
      <c r="C290" s="304">
        <v>2.3199999999999998E-2</v>
      </c>
      <c r="D290" s="304">
        <v>2.3199999999999998E-2</v>
      </c>
      <c r="E290" s="295">
        <v>171002.52</v>
      </c>
      <c r="F290" s="295">
        <v>171002.52</v>
      </c>
      <c r="G290" s="295">
        <v>171002.52</v>
      </c>
      <c r="H290" s="295">
        <v>171002.52</v>
      </c>
      <c r="I290" s="295">
        <v>171002.52</v>
      </c>
      <c r="J290" s="295">
        <v>171002.52</v>
      </c>
      <c r="K290" s="295">
        <v>171002.52</v>
      </c>
      <c r="L290" s="295">
        <v>171002.52</v>
      </c>
      <c r="M290" s="295">
        <v>171002.52</v>
      </c>
      <c r="N290" s="295">
        <v>171002.52</v>
      </c>
      <c r="O290" s="295">
        <v>171002.52</v>
      </c>
      <c r="P290" s="295">
        <v>171002.52</v>
      </c>
      <c r="Q290" s="295">
        <f t="shared" si="41"/>
        <v>2052030.24</v>
      </c>
      <c r="R290" s="295">
        <v>171002.52</v>
      </c>
      <c r="S290" s="295">
        <v>171002.52</v>
      </c>
      <c r="T290" s="295">
        <v>171002.52</v>
      </c>
      <c r="U290" s="295">
        <v>171002.52</v>
      </c>
      <c r="V290" s="295">
        <v>171002.52</v>
      </c>
      <c r="W290" s="295">
        <v>171002.52</v>
      </c>
      <c r="X290" s="295">
        <v>171002.52</v>
      </c>
      <c r="Y290" s="295">
        <v>171002.52</v>
      </c>
      <c r="Z290" s="295">
        <v>171002.52</v>
      </c>
      <c r="AA290" s="295">
        <v>171002.52</v>
      </c>
      <c r="AB290" s="295">
        <v>171002.52</v>
      </c>
      <c r="AC290" s="295">
        <v>171002.52</v>
      </c>
      <c r="AD290" s="295">
        <f t="shared" si="42"/>
        <v>2052030.24</v>
      </c>
      <c r="AF290" s="319">
        <v>384.76</v>
      </c>
      <c r="AG290" s="319">
        <v>384.76</v>
      </c>
      <c r="AH290" s="319">
        <v>384.76</v>
      </c>
      <c r="AI290" s="319">
        <v>384.76</v>
      </c>
      <c r="AJ290" s="319">
        <v>384.76</v>
      </c>
      <c r="AK290" s="319">
        <v>384.76</v>
      </c>
      <c r="AL290" s="319">
        <f t="shared" si="43"/>
        <v>384.76</v>
      </c>
      <c r="AM290" s="319">
        <f t="shared" si="43"/>
        <v>384.76</v>
      </c>
      <c r="AN290" s="319">
        <f t="shared" si="43"/>
        <v>384.76</v>
      </c>
      <c r="AO290" s="319">
        <f t="shared" si="40"/>
        <v>384.76</v>
      </c>
      <c r="AP290" s="319">
        <f t="shared" si="40"/>
        <v>384.76</v>
      </c>
      <c r="AQ290" s="319">
        <f t="shared" si="40"/>
        <v>384.76</v>
      </c>
      <c r="AR290" s="295">
        <f t="shared" si="44"/>
        <v>4617.1200000000008</v>
      </c>
      <c r="AS290" s="319">
        <f t="shared" si="47"/>
        <v>330.6</v>
      </c>
      <c r="AT290" s="319">
        <f t="shared" si="47"/>
        <v>330.6</v>
      </c>
      <c r="AU290" s="319">
        <f t="shared" si="47"/>
        <v>330.6</v>
      </c>
      <c r="AV290" s="319">
        <f t="shared" si="46"/>
        <v>330.6</v>
      </c>
      <c r="AW290" s="319">
        <f t="shared" si="46"/>
        <v>330.6</v>
      </c>
      <c r="AX290" s="319">
        <f t="shared" si="46"/>
        <v>330.6</v>
      </c>
      <c r="AY290" s="319">
        <f t="shared" si="46"/>
        <v>330.6</v>
      </c>
      <c r="AZ290" s="319">
        <f t="shared" si="46"/>
        <v>330.6</v>
      </c>
      <c r="BA290" s="319">
        <f t="shared" si="46"/>
        <v>330.6</v>
      </c>
      <c r="BB290" s="319">
        <f t="shared" si="39"/>
        <v>330.6</v>
      </c>
      <c r="BC290" s="319">
        <f t="shared" si="39"/>
        <v>330.6</v>
      </c>
      <c r="BD290" s="319">
        <f t="shared" si="39"/>
        <v>330.6</v>
      </c>
      <c r="BE290" s="295">
        <f t="shared" si="45"/>
        <v>3967.1999999999994</v>
      </c>
      <c r="BF290" s="319">
        <f>BE290</f>
        <v>3967.1999999999994</v>
      </c>
    </row>
    <row r="291" spans="1:58" x14ac:dyDescent="0.3">
      <c r="A291" s="313" t="s">
        <v>689</v>
      </c>
      <c r="B291" s="304">
        <v>2.3699999999999999E-2</v>
      </c>
      <c r="C291" s="304">
        <v>2.4299999999999999E-2</v>
      </c>
      <c r="D291" s="304">
        <v>2.4299999999999999E-2</v>
      </c>
      <c r="E291" s="295">
        <v>178430573.93000001</v>
      </c>
      <c r="F291" s="295">
        <v>179282611.44999999</v>
      </c>
      <c r="G291" s="295">
        <v>180575444.47</v>
      </c>
      <c r="H291" s="295">
        <v>181068691.03999999</v>
      </c>
      <c r="I291" s="295">
        <v>181499106.33000001</v>
      </c>
      <c r="J291" s="295">
        <v>180742969.81999999</v>
      </c>
      <c r="K291" s="295">
        <v>180114285.88499999</v>
      </c>
      <c r="L291" s="295">
        <v>181327832.245</v>
      </c>
      <c r="M291" s="295">
        <v>182579380.465</v>
      </c>
      <c r="N291" s="295">
        <v>183656446.40500003</v>
      </c>
      <c r="O291" s="295">
        <v>184764256.03500003</v>
      </c>
      <c r="P291" s="295">
        <v>185893486.96500003</v>
      </c>
      <c r="Q291" s="295">
        <f t="shared" si="41"/>
        <v>2179935085.04</v>
      </c>
      <c r="R291" s="295">
        <v>191941867.70500004</v>
      </c>
      <c r="S291" s="295">
        <v>193227835.43000007</v>
      </c>
      <c r="T291" s="295">
        <v>194556672.33500007</v>
      </c>
      <c r="U291" s="295">
        <v>195799198.08500007</v>
      </c>
      <c r="V291" s="295">
        <v>197003680.44500008</v>
      </c>
      <c r="W291" s="295">
        <v>198039379.31000006</v>
      </c>
      <c r="X291" s="295">
        <v>199172243.88000005</v>
      </c>
      <c r="Y291" s="295">
        <v>200395858.14000005</v>
      </c>
      <c r="Z291" s="295">
        <v>201611406.23500004</v>
      </c>
      <c r="AA291" s="295">
        <v>202856720.96500003</v>
      </c>
      <c r="AB291" s="295">
        <v>204118808.90000004</v>
      </c>
      <c r="AC291" s="295">
        <v>205403180.65500006</v>
      </c>
      <c r="AD291" s="295">
        <f t="shared" si="42"/>
        <v>2384126852.085001</v>
      </c>
      <c r="AF291" s="319">
        <v>352400.38</v>
      </c>
      <c r="AG291" s="319">
        <v>354083.16</v>
      </c>
      <c r="AH291" s="319">
        <v>356636.5</v>
      </c>
      <c r="AI291" s="319">
        <v>357610.67</v>
      </c>
      <c r="AJ291" s="319">
        <v>358460.74</v>
      </c>
      <c r="AK291" s="319">
        <v>356967.36000000004</v>
      </c>
      <c r="AL291" s="319">
        <f t="shared" si="43"/>
        <v>355725.71</v>
      </c>
      <c r="AM291" s="319">
        <f t="shared" si="43"/>
        <v>358122.47</v>
      </c>
      <c r="AN291" s="319">
        <f t="shared" si="43"/>
        <v>360594.28</v>
      </c>
      <c r="AO291" s="319">
        <f t="shared" si="40"/>
        <v>362721.48</v>
      </c>
      <c r="AP291" s="319">
        <f t="shared" si="40"/>
        <v>364909.41</v>
      </c>
      <c r="AQ291" s="319">
        <f t="shared" si="40"/>
        <v>367139.64</v>
      </c>
      <c r="AR291" s="295">
        <f t="shared" si="44"/>
        <v>4305371.8000000007</v>
      </c>
      <c r="AS291" s="319">
        <f t="shared" si="47"/>
        <v>388682.28</v>
      </c>
      <c r="AT291" s="319">
        <f t="shared" si="47"/>
        <v>391286.37</v>
      </c>
      <c r="AU291" s="319">
        <f t="shared" si="47"/>
        <v>393977.26</v>
      </c>
      <c r="AV291" s="319">
        <f t="shared" si="46"/>
        <v>396493.38</v>
      </c>
      <c r="AW291" s="319">
        <f t="shared" si="46"/>
        <v>398932.45</v>
      </c>
      <c r="AX291" s="319">
        <f t="shared" si="46"/>
        <v>401029.74</v>
      </c>
      <c r="AY291" s="319">
        <f t="shared" si="46"/>
        <v>403323.79</v>
      </c>
      <c r="AZ291" s="319">
        <f t="shared" si="46"/>
        <v>405801.61</v>
      </c>
      <c r="BA291" s="319">
        <f t="shared" si="46"/>
        <v>408263.1</v>
      </c>
      <c r="BB291" s="319">
        <f t="shared" si="39"/>
        <v>410784.86</v>
      </c>
      <c r="BC291" s="319">
        <f t="shared" si="39"/>
        <v>413340.59</v>
      </c>
      <c r="BD291" s="319">
        <f t="shared" si="39"/>
        <v>415941.44</v>
      </c>
      <c r="BE291" s="295">
        <f t="shared" si="45"/>
        <v>4827856.87</v>
      </c>
    </row>
    <row r="292" spans="1:58" x14ac:dyDescent="0.3">
      <c r="A292" s="313" t="s">
        <v>690</v>
      </c>
      <c r="B292" s="304">
        <v>2.3699999999999999E-2</v>
      </c>
      <c r="C292" s="304">
        <v>2.4299999999999999E-2</v>
      </c>
      <c r="D292" s="304">
        <v>2.4299999999999999E-2</v>
      </c>
      <c r="E292" s="295">
        <v>4045807.59</v>
      </c>
      <c r="F292" s="295">
        <v>4091971.7</v>
      </c>
      <c r="G292" s="295">
        <v>4146124.5</v>
      </c>
      <c r="H292" s="295">
        <v>4168730.96</v>
      </c>
      <c r="I292" s="295">
        <v>4117849.29</v>
      </c>
      <c r="J292" s="295">
        <v>4076106.59</v>
      </c>
      <c r="K292" s="295">
        <v>4113070.8250000002</v>
      </c>
      <c r="L292" s="295">
        <v>4144224.57</v>
      </c>
      <c r="M292" s="295">
        <v>4178103.51</v>
      </c>
      <c r="N292" s="295">
        <v>4665065.8550000004</v>
      </c>
      <c r="O292" s="295">
        <v>5147263.0750000011</v>
      </c>
      <c r="P292" s="295">
        <v>5184732.2700000005</v>
      </c>
      <c r="Q292" s="295">
        <f t="shared" si="41"/>
        <v>52079050.735000007</v>
      </c>
      <c r="R292" s="295">
        <v>5375305.3350000009</v>
      </c>
      <c r="S292" s="295">
        <v>5411292.9750000006</v>
      </c>
      <c r="T292" s="295">
        <v>5450368.1300000008</v>
      </c>
      <c r="U292" s="295">
        <v>5489853.2850000011</v>
      </c>
      <c r="V292" s="295">
        <v>5520923.415000001</v>
      </c>
      <c r="W292" s="295">
        <v>5547783.5150000015</v>
      </c>
      <c r="X292" s="295">
        <v>5585608.4250000017</v>
      </c>
      <c r="Y292" s="295">
        <v>5627145.450000002</v>
      </c>
      <c r="Z292" s="295">
        <v>5662014.4850000022</v>
      </c>
      <c r="AA292" s="295">
        <v>5699667.1950000022</v>
      </c>
      <c r="AB292" s="295">
        <v>5738943.4450000022</v>
      </c>
      <c r="AC292" s="295">
        <v>5779209.5650000023</v>
      </c>
      <c r="AD292" s="295">
        <f t="shared" si="42"/>
        <v>66888115.220000021</v>
      </c>
      <c r="AF292" s="319">
        <v>7990.4699999999993</v>
      </c>
      <c r="AG292" s="319">
        <v>8081.6399999999994</v>
      </c>
      <c r="AH292" s="319">
        <v>8188.59</v>
      </c>
      <c r="AI292" s="319">
        <v>8233.25</v>
      </c>
      <c r="AJ292" s="319">
        <v>8132.75</v>
      </c>
      <c r="AK292" s="319">
        <v>8050.31</v>
      </c>
      <c r="AL292" s="319">
        <f t="shared" si="43"/>
        <v>8123.31</v>
      </c>
      <c r="AM292" s="319">
        <f t="shared" si="43"/>
        <v>8184.84</v>
      </c>
      <c r="AN292" s="319">
        <f t="shared" si="43"/>
        <v>8251.75</v>
      </c>
      <c r="AO292" s="319">
        <f t="shared" si="40"/>
        <v>9213.51</v>
      </c>
      <c r="AP292" s="319">
        <f t="shared" si="40"/>
        <v>10165.84</v>
      </c>
      <c r="AQ292" s="319">
        <f t="shared" si="40"/>
        <v>10239.85</v>
      </c>
      <c r="AR292" s="295">
        <f t="shared" si="44"/>
        <v>102856.10999999999</v>
      </c>
      <c r="AS292" s="319">
        <f t="shared" si="47"/>
        <v>10884.99</v>
      </c>
      <c r="AT292" s="319">
        <f t="shared" si="47"/>
        <v>10957.87</v>
      </c>
      <c r="AU292" s="319">
        <f t="shared" si="47"/>
        <v>11037</v>
      </c>
      <c r="AV292" s="319">
        <f t="shared" si="46"/>
        <v>11116.95</v>
      </c>
      <c r="AW292" s="319">
        <f t="shared" si="46"/>
        <v>11179.87</v>
      </c>
      <c r="AX292" s="319">
        <f t="shared" si="46"/>
        <v>11234.26</v>
      </c>
      <c r="AY292" s="319">
        <f t="shared" si="46"/>
        <v>11310.86</v>
      </c>
      <c r="AZ292" s="319">
        <f t="shared" si="46"/>
        <v>11394.97</v>
      </c>
      <c r="BA292" s="319">
        <f t="shared" si="46"/>
        <v>11465.58</v>
      </c>
      <c r="BB292" s="319">
        <f t="shared" si="39"/>
        <v>11541.83</v>
      </c>
      <c r="BC292" s="319">
        <f t="shared" si="39"/>
        <v>11621.36</v>
      </c>
      <c r="BD292" s="319">
        <f t="shared" si="39"/>
        <v>11702.9</v>
      </c>
      <c r="BE292" s="295">
        <f t="shared" si="45"/>
        <v>135448.44</v>
      </c>
    </row>
    <row r="293" spans="1:58" x14ac:dyDescent="0.3">
      <c r="A293" s="313" t="s">
        <v>691</v>
      </c>
      <c r="B293" s="304">
        <v>2.3699999999999999E-2</v>
      </c>
      <c r="C293" s="304">
        <v>2.4299999999999999E-2</v>
      </c>
      <c r="D293" s="304">
        <v>2.4299999999999999E-2</v>
      </c>
      <c r="E293" s="295">
        <v>1326115.3700000001</v>
      </c>
      <c r="F293" s="295">
        <v>1326115.3700000001</v>
      </c>
      <c r="G293" s="295">
        <v>1326115.3700000001</v>
      </c>
      <c r="H293" s="295">
        <v>1326115.3700000001</v>
      </c>
      <c r="I293" s="295">
        <v>1326115.3700000001</v>
      </c>
      <c r="J293" s="295">
        <v>1326115.3700000001</v>
      </c>
      <c r="K293" s="295">
        <v>1326115.3700000001</v>
      </c>
      <c r="L293" s="295">
        <v>1326115.3700000001</v>
      </c>
      <c r="M293" s="295">
        <v>1326115.3700000001</v>
      </c>
      <c r="N293" s="295">
        <v>1326115.3700000001</v>
      </c>
      <c r="O293" s="295">
        <v>1326115.3700000001</v>
      </c>
      <c r="P293" s="295">
        <v>1326115.3700000001</v>
      </c>
      <c r="Q293" s="295">
        <f t="shared" si="41"/>
        <v>15913384.440000005</v>
      </c>
      <c r="R293" s="295">
        <v>1326115.3700000001</v>
      </c>
      <c r="S293" s="295">
        <v>1326115.3700000001</v>
      </c>
      <c r="T293" s="295">
        <v>1326115.3700000001</v>
      </c>
      <c r="U293" s="295">
        <v>1326115.3700000001</v>
      </c>
      <c r="V293" s="295">
        <v>1326115.3700000001</v>
      </c>
      <c r="W293" s="295">
        <v>1326115.3700000001</v>
      </c>
      <c r="X293" s="295">
        <v>1326115.3700000001</v>
      </c>
      <c r="Y293" s="295">
        <v>1326115.3700000001</v>
      </c>
      <c r="Z293" s="295">
        <v>1326115.3700000001</v>
      </c>
      <c r="AA293" s="295">
        <v>1326115.3700000001</v>
      </c>
      <c r="AB293" s="295">
        <v>1326115.3700000001</v>
      </c>
      <c r="AC293" s="295">
        <v>1326115.3700000001</v>
      </c>
      <c r="AD293" s="295">
        <f t="shared" si="42"/>
        <v>15913384.440000005</v>
      </c>
      <c r="AF293" s="319">
        <v>2619.08</v>
      </c>
      <c r="AG293" s="319">
        <v>2619.08</v>
      </c>
      <c r="AH293" s="319">
        <v>2619.08</v>
      </c>
      <c r="AI293" s="319">
        <v>2619.08</v>
      </c>
      <c r="AJ293" s="319">
        <v>2619.08</v>
      </c>
      <c r="AK293" s="319">
        <v>2619.08</v>
      </c>
      <c r="AL293" s="319">
        <f t="shared" si="43"/>
        <v>2619.08</v>
      </c>
      <c r="AM293" s="319">
        <f t="shared" si="43"/>
        <v>2619.08</v>
      </c>
      <c r="AN293" s="319">
        <f t="shared" si="43"/>
        <v>2619.08</v>
      </c>
      <c r="AO293" s="319">
        <f t="shared" si="40"/>
        <v>2619.08</v>
      </c>
      <c r="AP293" s="319">
        <f t="shared" si="40"/>
        <v>2619.08</v>
      </c>
      <c r="AQ293" s="319">
        <f t="shared" si="40"/>
        <v>2619.08</v>
      </c>
      <c r="AR293" s="295">
        <f t="shared" si="44"/>
        <v>31428.960000000006</v>
      </c>
      <c r="AS293" s="319">
        <f t="shared" si="47"/>
        <v>2685.38</v>
      </c>
      <c r="AT293" s="319">
        <f t="shared" si="47"/>
        <v>2685.38</v>
      </c>
      <c r="AU293" s="319">
        <f t="shared" si="47"/>
        <v>2685.38</v>
      </c>
      <c r="AV293" s="319">
        <f t="shared" si="46"/>
        <v>2685.38</v>
      </c>
      <c r="AW293" s="319">
        <f t="shared" si="46"/>
        <v>2685.38</v>
      </c>
      <c r="AX293" s="319">
        <f t="shared" si="46"/>
        <v>2685.38</v>
      </c>
      <c r="AY293" s="319">
        <f t="shared" si="46"/>
        <v>2685.38</v>
      </c>
      <c r="AZ293" s="319">
        <f t="shared" si="46"/>
        <v>2685.38</v>
      </c>
      <c r="BA293" s="319">
        <f t="shared" si="46"/>
        <v>2685.38</v>
      </c>
      <c r="BB293" s="319">
        <f t="shared" si="39"/>
        <v>2685.38</v>
      </c>
      <c r="BC293" s="319">
        <f t="shared" si="39"/>
        <v>2685.38</v>
      </c>
      <c r="BD293" s="319">
        <f t="shared" si="39"/>
        <v>2685.38</v>
      </c>
      <c r="BE293" s="295">
        <f t="shared" si="45"/>
        <v>32224.560000000009</v>
      </c>
      <c r="BF293" s="319">
        <f>BE293</f>
        <v>32224.560000000009</v>
      </c>
    </row>
    <row r="294" spans="1:58" x14ac:dyDescent="0.3">
      <c r="A294" s="313" t="s">
        <v>692</v>
      </c>
      <c r="B294" s="304">
        <v>2.4500000000000001E-2</v>
      </c>
      <c r="C294" s="304">
        <v>1.7899999999999999E-2</v>
      </c>
      <c r="D294" s="304">
        <v>1.7899999999999999E-2</v>
      </c>
      <c r="E294" s="295">
        <v>295690179.19999999</v>
      </c>
      <c r="F294" s="295">
        <v>296066957.92000002</v>
      </c>
      <c r="G294" s="295">
        <v>296796193.60000002</v>
      </c>
      <c r="H294" s="295">
        <v>297586168.06</v>
      </c>
      <c r="I294" s="295">
        <v>297864375.18000001</v>
      </c>
      <c r="J294" s="295">
        <v>298350669.63999999</v>
      </c>
      <c r="K294" s="295">
        <v>299029814.89500004</v>
      </c>
      <c r="L294" s="295">
        <v>299814965.88999999</v>
      </c>
      <c r="M294" s="295">
        <v>300603515.52000004</v>
      </c>
      <c r="N294" s="295">
        <v>301354256.935</v>
      </c>
      <c r="O294" s="295">
        <v>301816872.97000003</v>
      </c>
      <c r="P294" s="295">
        <v>302239940.44999999</v>
      </c>
      <c r="Q294" s="295">
        <f t="shared" si="41"/>
        <v>3587213910.2599993</v>
      </c>
      <c r="R294" s="295">
        <v>305281159.80999988</v>
      </c>
      <c r="S294" s="295">
        <v>305893822.08999991</v>
      </c>
      <c r="T294" s="295">
        <v>306571548.32999992</v>
      </c>
      <c r="U294" s="295">
        <v>307411576.75999993</v>
      </c>
      <c r="V294" s="295">
        <v>308307774.99499995</v>
      </c>
      <c r="W294" s="295">
        <v>309141347.81999987</v>
      </c>
      <c r="X294" s="295">
        <v>309691110.31999993</v>
      </c>
      <c r="Y294" s="295">
        <v>310139258.31999987</v>
      </c>
      <c r="Z294" s="295">
        <v>310721316.21499991</v>
      </c>
      <c r="AA294" s="295">
        <v>311275617.4149999</v>
      </c>
      <c r="AB294" s="295">
        <v>311899525.11499995</v>
      </c>
      <c r="AC294" s="295">
        <v>312541754.10499996</v>
      </c>
      <c r="AD294" s="295">
        <f t="shared" si="42"/>
        <v>3708875811.2949986</v>
      </c>
      <c r="AF294" s="319">
        <v>603700.77999999991</v>
      </c>
      <c r="AG294" s="319">
        <v>604470.04</v>
      </c>
      <c r="AH294" s="319">
        <v>605958.8899999999</v>
      </c>
      <c r="AI294" s="319">
        <v>607571.75999999989</v>
      </c>
      <c r="AJ294" s="319">
        <v>608139.77</v>
      </c>
      <c r="AK294" s="319">
        <v>609132.61999999988</v>
      </c>
      <c r="AL294" s="319">
        <f t="shared" si="43"/>
        <v>610519.21</v>
      </c>
      <c r="AM294" s="319">
        <f t="shared" si="43"/>
        <v>612122.22</v>
      </c>
      <c r="AN294" s="319">
        <f t="shared" si="43"/>
        <v>613732.18000000005</v>
      </c>
      <c r="AO294" s="319">
        <f t="shared" si="40"/>
        <v>615264.93999999994</v>
      </c>
      <c r="AP294" s="319">
        <f t="shared" si="40"/>
        <v>616209.44999999995</v>
      </c>
      <c r="AQ294" s="319">
        <f t="shared" si="40"/>
        <v>617073.21</v>
      </c>
      <c r="AR294" s="295">
        <f t="shared" si="44"/>
        <v>7323895.0699999984</v>
      </c>
      <c r="AS294" s="319">
        <f t="shared" si="47"/>
        <v>455377.73</v>
      </c>
      <c r="AT294" s="319">
        <f t="shared" si="47"/>
        <v>456291.62</v>
      </c>
      <c r="AU294" s="319">
        <f t="shared" si="47"/>
        <v>457302.56</v>
      </c>
      <c r="AV294" s="319">
        <f t="shared" si="46"/>
        <v>458555.6</v>
      </c>
      <c r="AW294" s="319">
        <f t="shared" si="46"/>
        <v>459892.43</v>
      </c>
      <c r="AX294" s="319">
        <f t="shared" si="46"/>
        <v>461135.84</v>
      </c>
      <c r="AY294" s="319">
        <f t="shared" si="46"/>
        <v>461955.91</v>
      </c>
      <c r="AZ294" s="319">
        <f t="shared" si="46"/>
        <v>462624.39</v>
      </c>
      <c r="BA294" s="319">
        <f t="shared" si="46"/>
        <v>463492.63</v>
      </c>
      <c r="BB294" s="319">
        <f t="shared" si="39"/>
        <v>464319.46</v>
      </c>
      <c r="BC294" s="319">
        <f t="shared" si="39"/>
        <v>465250.12</v>
      </c>
      <c r="BD294" s="319">
        <f t="shared" si="39"/>
        <v>466208.12</v>
      </c>
      <c r="BE294" s="295">
        <f t="shared" si="45"/>
        <v>5532406.4100000001</v>
      </c>
    </row>
    <row r="295" spans="1:58" x14ac:dyDescent="0.3">
      <c r="A295" s="313" t="s">
        <v>693</v>
      </c>
      <c r="B295" s="304">
        <v>2.4500000000000001E-2</v>
      </c>
      <c r="C295" s="304">
        <v>1.7899999999999999E-2</v>
      </c>
      <c r="D295" s="304">
        <v>1.7899999999999999E-2</v>
      </c>
      <c r="E295" s="295">
        <v>3118.28</v>
      </c>
      <c r="F295" s="295">
        <v>3118.28</v>
      </c>
      <c r="G295" s="295">
        <v>3118.28</v>
      </c>
      <c r="H295" s="295">
        <v>3118.28</v>
      </c>
      <c r="I295" s="295">
        <v>3118.28</v>
      </c>
      <c r="J295" s="295">
        <v>3118.28</v>
      </c>
      <c r="K295" s="295">
        <v>3118.28</v>
      </c>
      <c r="L295" s="295">
        <v>3118.28</v>
      </c>
      <c r="M295" s="295">
        <v>3118.28</v>
      </c>
      <c r="N295" s="295">
        <v>3118.28</v>
      </c>
      <c r="O295" s="295">
        <v>3118.28</v>
      </c>
      <c r="P295" s="295">
        <v>3118.28</v>
      </c>
      <c r="Q295" s="295">
        <f t="shared" si="41"/>
        <v>37419.359999999993</v>
      </c>
      <c r="R295" s="295">
        <v>3118.28</v>
      </c>
      <c r="S295" s="295">
        <v>3118.28</v>
      </c>
      <c r="T295" s="295">
        <v>3118.28</v>
      </c>
      <c r="U295" s="295">
        <v>3118.28</v>
      </c>
      <c r="V295" s="295">
        <v>3118.28</v>
      </c>
      <c r="W295" s="295">
        <v>3118.28</v>
      </c>
      <c r="X295" s="295">
        <v>3118.28</v>
      </c>
      <c r="Y295" s="295">
        <v>3118.28</v>
      </c>
      <c r="Z295" s="295">
        <v>3118.28</v>
      </c>
      <c r="AA295" s="295">
        <v>3118.28</v>
      </c>
      <c r="AB295" s="295">
        <v>3118.28</v>
      </c>
      <c r="AC295" s="295">
        <v>3118.28</v>
      </c>
      <c r="AD295" s="295">
        <f t="shared" si="42"/>
        <v>37419.359999999993</v>
      </c>
      <c r="AF295" s="319">
        <v>6.36</v>
      </c>
      <c r="AG295" s="319">
        <v>6.36</v>
      </c>
      <c r="AH295" s="319">
        <v>6.36</v>
      </c>
      <c r="AI295" s="319">
        <v>6.36</v>
      </c>
      <c r="AJ295" s="319">
        <v>6.36</v>
      </c>
      <c r="AK295" s="319">
        <v>6.36</v>
      </c>
      <c r="AL295" s="319">
        <f t="shared" si="43"/>
        <v>6.37</v>
      </c>
      <c r="AM295" s="319">
        <f t="shared" si="43"/>
        <v>6.37</v>
      </c>
      <c r="AN295" s="319">
        <f t="shared" si="43"/>
        <v>6.37</v>
      </c>
      <c r="AO295" s="319">
        <f t="shared" si="40"/>
        <v>6.37</v>
      </c>
      <c r="AP295" s="319">
        <f t="shared" si="40"/>
        <v>6.37</v>
      </c>
      <c r="AQ295" s="319">
        <f t="shared" si="40"/>
        <v>6.37</v>
      </c>
      <c r="AR295" s="295">
        <f t="shared" si="44"/>
        <v>76.38</v>
      </c>
      <c r="AS295" s="319">
        <f t="shared" si="47"/>
        <v>4.6500000000000004</v>
      </c>
      <c r="AT295" s="319">
        <f t="shared" si="47"/>
        <v>4.6500000000000004</v>
      </c>
      <c r="AU295" s="319">
        <f t="shared" si="47"/>
        <v>4.6500000000000004</v>
      </c>
      <c r="AV295" s="319">
        <f t="shared" si="46"/>
        <v>4.6500000000000004</v>
      </c>
      <c r="AW295" s="319">
        <f t="shared" si="46"/>
        <v>4.6500000000000004</v>
      </c>
      <c r="AX295" s="319">
        <f t="shared" si="46"/>
        <v>4.6500000000000004</v>
      </c>
      <c r="AY295" s="319">
        <f t="shared" si="46"/>
        <v>4.6500000000000004</v>
      </c>
      <c r="AZ295" s="319">
        <f t="shared" si="46"/>
        <v>4.6500000000000004</v>
      </c>
      <c r="BA295" s="319">
        <f t="shared" si="46"/>
        <v>4.6500000000000004</v>
      </c>
      <c r="BB295" s="319">
        <f t="shared" si="39"/>
        <v>4.6500000000000004</v>
      </c>
      <c r="BC295" s="319">
        <f t="shared" si="39"/>
        <v>4.6500000000000004</v>
      </c>
      <c r="BD295" s="319">
        <f t="shared" si="39"/>
        <v>4.6500000000000004</v>
      </c>
      <c r="BE295" s="295">
        <f t="shared" si="45"/>
        <v>55.79999999999999</v>
      </c>
    </row>
    <row r="296" spans="1:58" x14ac:dyDescent="0.3">
      <c r="A296" s="313" t="s">
        <v>694</v>
      </c>
      <c r="B296" s="304">
        <v>2.4500000000000001E-2</v>
      </c>
      <c r="C296" s="304">
        <v>1.7899999999999999E-2</v>
      </c>
      <c r="D296" s="304">
        <v>1.7899999999999999E-2</v>
      </c>
      <c r="E296" s="295">
        <v>13334888.539999999</v>
      </c>
      <c r="F296" s="295">
        <v>13334888.539999999</v>
      </c>
      <c r="G296" s="295">
        <v>13032051.98</v>
      </c>
      <c r="H296" s="295">
        <v>12729215.41</v>
      </c>
      <c r="I296" s="295">
        <v>12729215.41</v>
      </c>
      <c r="J296" s="295">
        <v>12726182.039999999</v>
      </c>
      <c r="K296" s="295">
        <v>12723148.67</v>
      </c>
      <c r="L296" s="295">
        <v>12723148.67</v>
      </c>
      <c r="M296" s="295">
        <v>12723148.67</v>
      </c>
      <c r="N296" s="295">
        <v>12723148.67</v>
      </c>
      <c r="O296" s="295">
        <v>12723148.67</v>
      </c>
      <c r="P296" s="295">
        <v>12723148.67</v>
      </c>
      <c r="Q296" s="295">
        <f t="shared" si="41"/>
        <v>154225333.93999997</v>
      </c>
      <c r="R296" s="295">
        <v>12723148.67</v>
      </c>
      <c r="S296" s="295">
        <v>12723148.67</v>
      </c>
      <c r="T296" s="295">
        <v>12723148.67</v>
      </c>
      <c r="U296" s="295">
        <v>12723148.67</v>
      </c>
      <c r="V296" s="295">
        <v>12723148.67</v>
      </c>
      <c r="W296" s="295">
        <v>12723148.67</v>
      </c>
      <c r="X296" s="295">
        <v>12723148.67</v>
      </c>
      <c r="Y296" s="295">
        <v>12723148.67</v>
      </c>
      <c r="Z296" s="295">
        <v>12723148.67</v>
      </c>
      <c r="AA296" s="295">
        <v>12723148.67</v>
      </c>
      <c r="AB296" s="295">
        <v>12723148.67</v>
      </c>
      <c r="AC296" s="295">
        <v>12723148.67</v>
      </c>
      <c r="AD296" s="295">
        <f t="shared" si="42"/>
        <v>152677784.03999999</v>
      </c>
      <c r="AF296" s="319">
        <v>27225.399999999998</v>
      </c>
      <c r="AG296" s="319">
        <v>27225.399999999998</v>
      </c>
      <c r="AH296" s="319">
        <v>26607.11</v>
      </c>
      <c r="AI296" s="319">
        <v>25988.82</v>
      </c>
      <c r="AJ296" s="319">
        <v>25988.82</v>
      </c>
      <c r="AK296" s="319">
        <v>25982.62</v>
      </c>
      <c r="AL296" s="319">
        <f t="shared" si="43"/>
        <v>25976.43</v>
      </c>
      <c r="AM296" s="319">
        <f t="shared" si="43"/>
        <v>25976.43</v>
      </c>
      <c r="AN296" s="319">
        <f t="shared" si="43"/>
        <v>25976.43</v>
      </c>
      <c r="AO296" s="319">
        <f t="shared" si="40"/>
        <v>25976.43</v>
      </c>
      <c r="AP296" s="319">
        <f t="shared" si="40"/>
        <v>25976.43</v>
      </c>
      <c r="AQ296" s="319">
        <f t="shared" si="40"/>
        <v>25976.43</v>
      </c>
      <c r="AR296" s="295">
        <f t="shared" si="44"/>
        <v>314876.75</v>
      </c>
      <c r="AS296" s="319">
        <f t="shared" si="47"/>
        <v>18978.7</v>
      </c>
      <c r="AT296" s="319">
        <f t="shared" si="47"/>
        <v>18978.7</v>
      </c>
      <c r="AU296" s="319">
        <f t="shared" si="47"/>
        <v>18978.7</v>
      </c>
      <c r="AV296" s="319">
        <f t="shared" si="46"/>
        <v>18978.7</v>
      </c>
      <c r="AW296" s="319">
        <f t="shared" si="46"/>
        <v>18978.7</v>
      </c>
      <c r="AX296" s="319">
        <f t="shared" si="46"/>
        <v>18978.7</v>
      </c>
      <c r="AY296" s="319">
        <f t="shared" si="46"/>
        <v>18978.7</v>
      </c>
      <c r="AZ296" s="319">
        <f t="shared" si="46"/>
        <v>18978.7</v>
      </c>
      <c r="BA296" s="319">
        <f t="shared" si="46"/>
        <v>18978.7</v>
      </c>
      <c r="BB296" s="319">
        <f t="shared" si="39"/>
        <v>18978.7</v>
      </c>
      <c r="BC296" s="319">
        <f t="shared" si="39"/>
        <v>18978.7</v>
      </c>
      <c r="BD296" s="319">
        <f t="shared" si="39"/>
        <v>18978.7</v>
      </c>
      <c r="BE296" s="295">
        <f t="shared" si="45"/>
        <v>227744.40000000005</v>
      </c>
    </row>
    <row r="297" spans="1:58" x14ac:dyDescent="0.3">
      <c r="A297" s="313" t="s">
        <v>695</v>
      </c>
      <c r="B297" s="304">
        <v>2.0299999999999999E-2</v>
      </c>
      <c r="C297" s="304">
        <v>1.6299999999999999E-2</v>
      </c>
      <c r="D297" s="304">
        <v>1.6299999999999999E-2</v>
      </c>
      <c r="E297" s="295">
        <v>89733863.489999995</v>
      </c>
      <c r="F297" s="295">
        <v>89761151.349999994</v>
      </c>
      <c r="G297" s="295">
        <v>89803092.689999998</v>
      </c>
      <c r="H297" s="295">
        <v>89817746.180000007</v>
      </c>
      <c r="I297" s="295">
        <v>89831576.25</v>
      </c>
      <c r="J297" s="295">
        <v>93585175.099999994</v>
      </c>
      <c r="K297" s="295">
        <v>97293760.290000007</v>
      </c>
      <c r="L297" s="295">
        <v>97262576.700000003</v>
      </c>
      <c r="M297" s="295">
        <v>97262576.700000003</v>
      </c>
      <c r="N297" s="295">
        <v>97262576.700000003</v>
      </c>
      <c r="O297" s="295">
        <v>97262576.700000003</v>
      </c>
      <c r="P297" s="295">
        <v>97262576.700000003</v>
      </c>
      <c r="Q297" s="295">
        <f t="shared" si="41"/>
        <v>1126139248.8500001</v>
      </c>
      <c r="R297" s="295">
        <v>97262576.700000003</v>
      </c>
      <c r="S297" s="295">
        <v>97262576.700000003</v>
      </c>
      <c r="T297" s="295">
        <v>97262576.700000003</v>
      </c>
      <c r="U297" s="295">
        <v>97262576.700000003</v>
      </c>
      <c r="V297" s="295">
        <v>97262576.700000003</v>
      </c>
      <c r="W297" s="295">
        <v>97262576.700000003</v>
      </c>
      <c r="X297" s="295">
        <v>97262576.700000003</v>
      </c>
      <c r="Y297" s="295">
        <v>97262576.700000003</v>
      </c>
      <c r="Z297" s="295">
        <v>97262576.700000003</v>
      </c>
      <c r="AA297" s="295">
        <v>97262576.700000003</v>
      </c>
      <c r="AB297" s="295">
        <v>97262576.700000003</v>
      </c>
      <c r="AC297" s="295">
        <v>97262576.700000003</v>
      </c>
      <c r="AD297" s="295">
        <f t="shared" si="42"/>
        <v>1167150920.4000003</v>
      </c>
      <c r="AF297" s="319">
        <v>151799.78</v>
      </c>
      <c r="AG297" s="319">
        <v>151845.95000000001</v>
      </c>
      <c r="AH297" s="319">
        <v>151916.9</v>
      </c>
      <c r="AI297" s="319">
        <v>151941.69</v>
      </c>
      <c r="AJ297" s="319">
        <v>151965.08000000002</v>
      </c>
      <c r="AK297" s="319">
        <v>158314.91999999998</v>
      </c>
      <c r="AL297" s="319">
        <f t="shared" si="43"/>
        <v>164588.60999999999</v>
      </c>
      <c r="AM297" s="319">
        <f t="shared" si="43"/>
        <v>164535.85999999999</v>
      </c>
      <c r="AN297" s="319">
        <f t="shared" si="43"/>
        <v>164535.85999999999</v>
      </c>
      <c r="AO297" s="319">
        <f t="shared" si="40"/>
        <v>164535.85999999999</v>
      </c>
      <c r="AP297" s="319">
        <f t="shared" si="40"/>
        <v>164535.85999999999</v>
      </c>
      <c r="AQ297" s="319">
        <f t="shared" si="40"/>
        <v>164535.85999999999</v>
      </c>
      <c r="AR297" s="295">
        <f t="shared" si="44"/>
        <v>1905052.2299999995</v>
      </c>
      <c r="AS297" s="319">
        <f t="shared" si="47"/>
        <v>132115</v>
      </c>
      <c r="AT297" s="319">
        <f t="shared" si="47"/>
        <v>132115</v>
      </c>
      <c r="AU297" s="319">
        <f t="shared" si="47"/>
        <v>132115</v>
      </c>
      <c r="AV297" s="319">
        <f t="shared" si="46"/>
        <v>132115</v>
      </c>
      <c r="AW297" s="319">
        <f t="shared" si="46"/>
        <v>132115</v>
      </c>
      <c r="AX297" s="319">
        <f t="shared" si="46"/>
        <v>132115</v>
      </c>
      <c r="AY297" s="319">
        <f t="shared" si="46"/>
        <v>132115</v>
      </c>
      <c r="AZ297" s="319">
        <f t="shared" si="46"/>
        <v>132115</v>
      </c>
      <c r="BA297" s="319">
        <f t="shared" si="46"/>
        <v>132115</v>
      </c>
      <c r="BB297" s="319">
        <f t="shared" si="39"/>
        <v>132115</v>
      </c>
      <c r="BC297" s="319">
        <f t="shared" si="39"/>
        <v>132115</v>
      </c>
      <c r="BD297" s="319">
        <f t="shared" si="39"/>
        <v>132115</v>
      </c>
      <c r="BE297" s="295">
        <f t="shared" si="45"/>
        <v>1585380</v>
      </c>
    </row>
    <row r="298" spans="1:58" x14ac:dyDescent="0.3">
      <c r="A298" s="313" t="s">
        <v>696</v>
      </c>
      <c r="B298" s="304">
        <v>2.0299999999999999E-2</v>
      </c>
      <c r="C298" s="304">
        <v>1.6299999999999999E-2</v>
      </c>
      <c r="D298" s="304">
        <v>1.6299999999999999E-2</v>
      </c>
      <c r="E298" s="295">
        <v>254.62</v>
      </c>
      <c r="F298" s="295">
        <v>254.62</v>
      </c>
      <c r="G298" s="295">
        <v>254.62</v>
      </c>
      <c r="H298" s="295">
        <v>254.62</v>
      </c>
      <c r="I298" s="295">
        <v>254.62</v>
      </c>
      <c r="J298" s="295">
        <v>254.62</v>
      </c>
      <c r="K298" s="295">
        <v>254.62</v>
      </c>
      <c r="L298" s="295">
        <v>254.62</v>
      </c>
      <c r="M298" s="295">
        <v>254.62</v>
      </c>
      <c r="N298" s="295">
        <v>254.62</v>
      </c>
      <c r="O298" s="295">
        <v>254.62</v>
      </c>
      <c r="P298" s="295">
        <v>254.62</v>
      </c>
      <c r="Q298" s="295">
        <f t="shared" si="41"/>
        <v>3055.4399999999991</v>
      </c>
      <c r="R298" s="295">
        <v>254.62</v>
      </c>
      <c r="S298" s="295">
        <v>254.62</v>
      </c>
      <c r="T298" s="295">
        <v>254.62</v>
      </c>
      <c r="U298" s="295">
        <v>254.62</v>
      </c>
      <c r="V298" s="295">
        <v>254.62</v>
      </c>
      <c r="W298" s="295">
        <v>254.62</v>
      </c>
      <c r="X298" s="295">
        <v>254.62</v>
      </c>
      <c r="Y298" s="295">
        <v>254.62</v>
      </c>
      <c r="Z298" s="295">
        <v>254.62</v>
      </c>
      <c r="AA298" s="295">
        <v>254.62</v>
      </c>
      <c r="AB298" s="295">
        <v>254.62</v>
      </c>
      <c r="AC298" s="295">
        <v>254.62</v>
      </c>
      <c r="AD298" s="295">
        <f t="shared" si="42"/>
        <v>3055.4399999999991</v>
      </c>
      <c r="AF298" s="319">
        <v>0.43000000000000005</v>
      </c>
      <c r="AG298" s="319">
        <v>0.43000000000000005</v>
      </c>
      <c r="AH298" s="319">
        <v>0.43000000000000005</v>
      </c>
      <c r="AI298" s="319">
        <v>0.43000000000000005</v>
      </c>
      <c r="AJ298" s="319">
        <v>0.43000000000000005</v>
      </c>
      <c r="AK298" s="319">
        <v>0.43000000000000005</v>
      </c>
      <c r="AL298" s="319">
        <f t="shared" si="43"/>
        <v>0.43</v>
      </c>
      <c r="AM298" s="319">
        <f t="shared" si="43"/>
        <v>0.43</v>
      </c>
      <c r="AN298" s="319">
        <f t="shared" si="43"/>
        <v>0.43</v>
      </c>
      <c r="AO298" s="319">
        <f t="shared" si="40"/>
        <v>0.43</v>
      </c>
      <c r="AP298" s="319">
        <f t="shared" si="40"/>
        <v>0.43</v>
      </c>
      <c r="AQ298" s="319">
        <f t="shared" si="40"/>
        <v>0.43</v>
      </c>
      <c r="AR298" s="295">
        <f t="shared" si="44"/>
        <v>5.16</v>
      </c>
      <c r="AS298" s="319">
        <f t="shared" si="47"/>
        <v>0.35</v>
      </c>
      <c r="AT298" s="319">
        <f t="shared" si="47"/>
        <v>0.35</v>
      </c>
      <c r="AU298" s="319">
        <f t="shared" si="47"/>
        <v>0.35</v>
      </c>
      <c r="AV298" s="319">
        <f t="shared" si="46"/>
        <v>0.35</v>
      </c>
      <c r="AW298" s="319">
        <f t="shared" si="46"/>
        <v>0.35</v>
      </c>
      <c r="AX298" s="319">
        <f t="shared" si="46"/>
        <v>0.35</v>
      </c>
      <c r="AY298" s="319">
        <f t="shared" si="46"/>
        <v>0.35</v>
      </c>
      <c r="AZ298" s="319">
        <f t="shared" si="46"/>
        <v>0.35</v>
      </c>
      <c r="BA298" s="319">
        <f t="shared" si="46"/>
        <v>0.35</v>
      </c>
      <c r="BB298" s="319">
        <f t="shared" si="39"/>
        <v>0.35</v>
      </c>
      <c r="BC298" s="319">
        <f t="shared" si="39"/>
        <v>0.35</v>
      </c>
      <c r="BD298" s="319">
        <f t="shared" si="39"/>
        <v>0.35</v>
      </c>
      <c r="BE298" s="295">
        <f t="shared" si="45"/>
        <v>4.2</v>
      </c>
    </row>
    <row r="299" spans="1:58" x14ac:dyDescent="0.3">
      <c r="A299" s="313" t="s">
        <v>697</v>
      </c>
      <c r="B299" s="304">
        <v>2.0299999999999999E-2</v>
      </c>
      <c r="C299" s="304">
        <v>1.6299999999999999E-2</v>
      </c>
      <c r="D299" s="304">
        <v>1.6299999999999999E-2</v>
      </c>
      <c r="E299" s="295">
        <v>5218706.42</v>
      </c>
      <c r="F299" s="295">
        <v>5218706.42</v>
      </c>
      <c r="G299" s="295">
        <v>5218706.42</v>
      </c>
      <c r="H299" s="295">
        <v>5218706.42</v>
      </c>
      <c r="I299" s="295">
        <v>5218706.42</v>
      </c>
      <c r="J299" s="295">
        <v>5358846.92</v>
      </c>
      <c r="K299" s="295">
        <v>5498987.4099999992</v>
      </c>
      <c r="L299" s="295">
        <v>5498987.4099999992</v>
      </c>
      <c r="M299" s="295">
        <v>5498987.4099999992</v>
      </c>
      <c r="N299" s="295">
        <v>5498987.4099999992</v>
      </c>
      <c r="O299" s="295">
        <v>5498987.4099999992</v>
      </c>
      <c r="P299" s="295">
        <v>5498987.4099999992</v>
      </c>
      <c r="Q299" s="295">
        <f t="shared" si="41"/>
        <v>64446303.479999982</v>
      </c>
      <c r="R299" s="295">
        <v>5498987.4099999992</v>
      </c>
      <c r="S299" s="295">
        <v>5498987.4099999992</v>
      </c>
      <c r="T299" s="295">
        <v>5498987.4099999992</v>
      </c>
      <c r="U299" s="295">
        <v>5498987.4099999992</v>
      </c>
      <c r="V299" s="295">
        <v>5498987.4099999992</v>
      </c>
      <c r="W299" s="295">
        <v>5498987.4099999992</v>
      </c>
      <c r="X299" s="295">
        <v>5498987.4099999992</v>
      </c>
      <c r="Y299" s="295">
        <v>5498987.4099999992</v>
      </c>
      <c r="Z299" s="295">
        <v>5498987.4099999992</v>
      </c>
      <c r="AA299" s="295">
        <v>5498987.4099999992</v>
      </c>
      <c r="AB299" s="295">
        <v>5498987.4099999992</v>
      </c>
      <c r="AC299" s="295">
        <v>5498987.4099999992</v>
      </c>
      <c r="AD299" s="295">
        <f t="shared" si="42"/>
        <v>65987848.919999979</v>
      </c>
      <c r="AF299" s="319">
        <v>8828.31</v>
      </c>
      <c r="AG299" s="319">
        <v>8828.31</v>
      </c>
      <c r="AH299" s="319">
        <v>8828.31</v>
      </c>
      <c r="AI299" s="319">
        <v>8828.31</v>
      </c>
      <c r="AJ299" s="319">
        <v>8828.31</v>
      </c>
      <c r="AK299" s="319">
        <v>9065.380000000001</v>
      </c>
      <c r="AL299" s="319">
        <f t="shared" si="43"/>
        <v>9302.4500000000007</v>
      </c>
      <c r="AM299" s="319">
        <f t="shared" si="43"/>
        <v>9302.4500000000007</v>
      </c>
      <c r="AN299" s="319">
        <f t="shared" si="43"/>
        <v>9302.4500000000007</v>
      </c>
      <c r="AO299" s="319">
        <f t="shared" si="40"/>
        <v>9302.4500000000007</v>
      </c>
      <c r="AP299" s="319">
        <f t="shared" si="40"/>
        <v>9302.4500000000007</v>
      </c>
      <c r="AQ299" s="319">
        <f t="shared" si="40"/>
        <v>9302.4500000000007</v>
      </c>
      <c r="AR299" s="295">
        <f t="shared" si="44"/>
        <v>109021.62999999998</v>
      </c>
      <c r="AS299" s="319">
        <f t="shared" si="47"/>
        <v>7469.46</v>
      </c>
      <c r="AT299" s="319">
        <f t="shared" si="47"/>
        <v>7469.46</v>
      </c>
      <c r="AU299" s="319">
        <f t="shared" si="47"/>
        <v>7469.46</v>
      </c>
      <c r="AV299" s="319">
        <f t="shared" si="46"/>
        <v>7469.46</v>
      </c>
      <c r="AW299" s="319">
        <f t="shared" si="46"/>
        <v>7469.46</v>
      </c>
      <c r="AX299" s="319">
        <f t="shared" si="46"/>
        <v>7469.46</v>
      </c>
      <c r="AY299" s="319">
        <f t="shared" si="46"/>
        <v>7469.46</v>
      </c>
      <c r="AZ299" s="319">
        <f t="shared" si="46"/>
        <v>7469.46</v>
      </c>
      <c r="BA299" s="319">
        <f t="shared" si="46"/>
        <v>7469.46</v>
      </c>
      <c r="BB299" s="319">
        <f t="shared" si="39"/>
        <v>7469.46</v>
      </c>
      <c r="BC299" s="319">
        <f t="shared" si="39"/>
        <v>7469.46</v>
      </c>
      <c r="BD299" s="319">
        <f t="shared" si="39"/>
        <v>7469.46</v>
      </c>
      <c r="BE299" s="295">
        <f t="shared" si="45"/>
        <v>89633.520000000019</v>
      </c>
    </row>
    <row r="300" spans="1:58" x14ac:dyDescent="0.3">
      <c r="A300" s="313" t="s">
        <v>698</v>
      </c>
      <c r="B300" s="304">
        <v>2.29E-2</v>
      </c>
      <c r="C300" s="304">
        <v>4.2900000000000001E-2</v>
      </c>
      <c r="D300" s="304">
        <v>4.2900000000000001E-2</v>
      </c>
      <c r="E300" s="295">
        <v>72897423.409999996</v>
      </c>
      <c r="F300" s="295">
        <v>73126379.609999999</v>
      </c>
      <c r="G300" s="295">
        <v>73267524.280000001</v>
      </c>
      <c r="H300" s="295">
        <v>73374502.349999994</v>
      </c>
      <c r="I300" s="295">
        <v>73445323.840000004</v>
      </c>
      <c r="J300" s="295">
        <v>73603311.840000004</v>
      </c>
      <c r="K300" s="295">
        <v>73819759.585000008</v>
      </c>
      <c r="L300" s="295">
        <v>73988394.25</v>
      </c>
      <c r="M300" s="295">
        <v>74129868.75</v>
      </c>
      <c r="N300" s="295">
        <v>74195592.25</v>
      </c>
      <c r="O300" s="295">
        <v>74229092.409999996</v>
      </c>
      <c r="P300" s="295">
        <v>74379918.11999999</v>
      </c>
      <c r="Q300" s="295">
        <f t="shared" si="41"/>
        <v>884457090.69500005</v>
      </c>
      <c r="R300" s="295">
        <f>74972926.75-R301</f>
        <v>11786260.300000004</v>
      </c>
      <c r="S300" s="295">
        <v>11882254.044999998</v>
      </c>
      <c r="T300" s="295">
        <v>11972037.579999998</v>
      </c>
      <c r="U300" s="295">
        <v>12031378.054999998</v>
      </c>
      <c r="V300" s="295">
        <v>12087177.094999997</v>
      </c>
      <c r="W300" s="295">
        <v>12123771.159999998</v>
      </c>
      <c r="X300" s="295">
        <v>12134196.409999998</v>
      </c>
      <c r="Y300" s="295">
        <v>12163732.909999998</v>
      </c>
      <c r="Z300" s="295">
        <v>12194719.904999997</v>
      </c>
      <c r="AA300" s="295">
        <v>12205305.399999999</v>
      </c>
      <c r="AB300" s="295">
        <v>12222941.024999999</v>
      </c>
      <c r="AC300" s="295">
        <v>12267021.854999999</v>
      </c>
      <c r="AD300" s="295">
        <f t="shared" si="42"/>
        <v>145070795.73999998</v>
      </c>
      <c r="AF300" s="319">
        <v>139112.57999999999</v>
      </c>
      <c r="AG300" s="319">
        <v>139549.51</v>
      </c>
      <c r="AH300" s="319">
        <v>139818.85999999999</v>
      </c>
      <c r="AI300" s="319">
        <v>140023.01</v>
      </c>
      <c r="AJ300" s="319">
        <v>140158.16</v>
      </c>
      <c r="AK300" s="319">
        <v>140459.65</v>
      </c>
      <c r="AL300" s="319">
        <f t="shared" si="43"/>
        <v>140872.71</v>
      </c>
      <c r="AM300" s="319">
        <f t="shared" si="43"/>
        <v>141194.51999999999</v>
      </c>
      <c r="AN300" s="319">
        <f t="shared" si="43"/>
        <v>141464.5</v>
      </c>
      <c r="AO300" s="319">
        <f t="shared" si="40"/>
        <v>141589.92000000001</v>
      </c>
      <c r="AP300" s="319">
        <f t="shared" si="40"/>
        <v>141653.85</v>
      </c>
      <c r="AQ300" s="319">
        <f t="shared" si="40"/>
        <v>141941.68</v>
      </c>
      <c r="AR300" s="295">
        <f t="shared" si="44"/>
        <v>1687838.95</v>
      </c>
      <c r="AS300" s="319">
        <f t="shared" si="47"/>
        <v>42135.88</v>
      </c>
      <c r="AT300" s="319">
        <f t="shared" si="47"/>
        <v>42479.06</v>
      </c>
      <c r="AU300" s="319">
        <f t="shared" si="47"/>
        <v>42800.03</v>
      </c>
      <c r="AV300" s="319">
        <f t="shared" si="46"/>
        <v>43012.18</v>
      </c>
      <c r="AW300" s="319">
        <f t="shared" si="46"/>
        <v>43211.66</v>
      </c>
      <c r="AX300" s="319">
        <f t="shared" si="46"/>
        <v>43342.48</v>
      </c>
      <c r="AY300" s="319">
        <f t="shared" si="46"/>
        <v>43379.75</v>
      </c>
      <c r="AZ300" s="319">
        <f t="shared" si="46"/>
        <v>43485.35</v>
      </c>
      <c r="BA300" s="319">
        <f t="shared" si="46"/>
        <v>43596.12</v>
      </c>
      <c r="BB300" s="319">
        <f t="shared" si="39"/>
        <v>43633.97</v>
      </c>
      <c r="BC300" s="319">
        <f t="shared" si="39"/>
        <v>43697.01</v>
      </c>
      <c r="BD300" s="319">
        <f t="shared" si="39"/>
        <v>43854.6</v>
      </c>
      <c r="BE300" s="295">
        <f t="shared" si="45"/>
        <v>518628.08999999997</v>
      </c>
    </row>
    <row r="301" spans="1:58" x14ac:dyDescent="0.3">
      <c r="A301" s="313" t="s">
        <v>699</v>
      </c>
      <c r="B301" s="304">
        <v>2.29E-2</v>
      </c>
      <c r="C301" s="304">
        <v>3.5099999999999999E-2</v>
      </c>
      <c r="D301" s="304">
        <v>3.5099999999999999E-2</v>
      </c>
      <c r="E301" s="295">
        <v>0</v>
      </c>
      <c r="F301" s="295">
        <v>0</v>
      </c>
      <c r="G301" s="295">
        <v>0</v>
      </c>
      <c r="H301" s="295">
        <v>0</v>
      </c>
      <c r="I301" s="295">
        <v>0</v>
      </c>
      <c r="J301" s="295">
        <v>0</v>
      </c>
      <c r="K301" s="295">
        <v>0</v>
      </c>
      <c r="L301" s="295">
        <v>0</v>
      </c>
      <c r="M301" s="295">
        <v>0</v>
      </c>
      <c r="N301" s="295">
        <v>0</v>
      </c>
      <c r="O301" s="295">
        <v>0</v>
      </c>
      <c r="P301" s="295">
        <v>0</v>
      </c>
      <c r="Q301" s="295">
        <f t="shared" si="41"/>
        <v>0</v>
      </c>
      <c r="R301" s="295">
        <v>63186666.449999996</v>
      </c>
      <c r="S301" s="295">
        <v>63186666.449999996</v>
      </c>
      <c r="T301" s="295">
        <v>63186666.449999996</v>
      </c>
      <c r="U301" s="295">
        <v>63186666.449999996</v>
      </c>
      <c r="V301" s="295">
        <v>63186666.449999996</v>
      </c>
      <c r="W301" s="295">
        <v>63186666.449999996</v>
      </c>
      <c r="X301" s="295">
        <v>62221304.889999993</v>
      </c>
      <c r="Y301" s="295">
        <v>60345261.725000001</v>
      </c>
      <c r="Z301" s="295">
        <v>58649730.799999997</v>
      </c>
      <c r="AA301" s="295">
        <v>55918310.239999995</v>
      </c>
      <c r="AB301" s="295">
        <v>52167840.270000003</v>
      </c>
      <c r="AC301" s="295">
        <v>48196600.170000002</v>
      </c>
      <c r="AD301" s="295">
        <f t="shared" si="42"/>
        <v>716619046.79499996</v>
      </c>
      <c r="AF301" s="319">
        <v>0</v>
      </c>
      <c r="AG301" s="319">
        <v>0</v>
      </c>
      <c r="AH301" s="319">
        <v>0</v>
      </c>
      <c r="AI301" s="319">
        <v>0</v>
      </c>
      <c r="AJ301" s="319">
        <v>0</v>
      </c>
      <c r="AK301" s="319">
        <v>0</v>
      </c>
      <c r="AL301" s="319">
        <f t="shared" si="43"/>
        <v>0</v>
      </c>
      <c r="AM301" s="319">
        <f t="shared" si="43"/>
        <v>0</v>
      </c>
      <c r="AN301" s="319">
        <f t="shared" si="43"/>
        <v>0</v>
      </c>
      <c r="AO301" s="319">
        <f t="shared" si="40"/>
        <v>0</v>
      </c>
      <c r="AP301" s="319">
        <f t="shared" si="40"/>
        <v>0</v>
      </c>
      <c r="AQ301" s="319">
        <f t="shared" si="40"/>
        <v>0</v>
      </c>
      <c r="AR301" s="295">
        <f t="shared" si="44"/>
        <v>0</v>
      </c>
      <c r="AS301" s="319">
        <f t="shared" si="47"/>
        <v>184821</v>
      </c>
      <c r="AT301" s="319">
        <f t="shared" si="47"/>
        <v>184821</v>
      </c>
      <c r="AU301" s="319">
        <f t="shared" si="47"/>
        <v>184821</v>
      </c>
      <c r="AV301" s="319">
        <f t="shared" si="46"/>
        <v>184821</v>
      </c>
      <c r="AW301" s="319">
        <f t="shared" si="46"/>
        <v>184821</v>
      </c>
      <c r="AX301" s="319">
        <f t="shared" si="46"/>
        <v>184821</v>
      </c>
      <c r="AY301" s="319">
        <f t="shared" si="46"/>
        <v>181997.32</v>
      </c>
      <c r="AZ301" s="319">
        <f t="shared" si="46"/>
        <v>176509.89</v>
      </c>
      <c r="BA301" s="319">
        <f t="shared" si="46"/>
        <v>171550.46</v>
      </c>
      <c r="BB301" s="319">
        <f t="shared" si="39"/>
        <v>163561.06</v>
      </c>
      <c r="BC301" s="319">
        <f t="shared" si="39"/>
        <v>152590.93</v>
      </c>
      <c r="BD301" s="319">
        <f t="shared" si="39"/>
        <v>140975.06</v>
      </c>
      <c r="BE301" s="295">
        <f t="shared" si="45"/>
        <v>2096110.72</v>
      </c>
    </row>
    <row r="302" spans="1:58" x14ac:dyDescent="0.3">
      <c r="A302" s="313" t="s">
        <v>700</v>
      </c>
      <c r="B302" s="304">
        <v>2.29E-2</v>
      </c>
      <c r="C302" s="304">
        <v>4.2900000000000001E-2</v>
      </c>
      <c r="D302" s="304">
        <v>4.2900000000000001E-2</v>
      </c>
      <c r="E302" s="295">
        <v>4199.21</v>
      </c>
      <c r="F302" s="295">
        <v>4199.21</v>
      </c>
      <c r="G302" s="295">
        <v>4199.21</v>
      </c>
      <c r="H302" s="295">
        <v>4199.21</v>
      </c>
      <c r="I302" s="295">
        <v>4199.21</v>
      </c>
      <c r="J302" s="295">
        <v>4199.21</v>
      </c>
      <c r="K302" s="295">
        <v>4199.21</v>
      </c>
      <c r="L302" s="295">
        <v>4199.21</v>
      </c>
      <c r="M302" s="295">
        <v>4199.21</v>
      </c>
      <c r="N302" s="295">
        <v>4199.21</v>
      </c>
      <c r="O302" s="295">
        <v>4199.21</v>
      </c>
      <c r="P302" s="295">
        <v>4199.21</v>
      </c>
      <c r="Q302" s="295">
        <f t="shared" si="41"/>
        <v>50390.52</v>
      </c>
      <c r="R302" s="295">
        <f>4199.21-R303</f>
        <v>3898.61</v>
      </c>
      <c r="S302" s="295">
        <v>3898.61</v>
      </c>
      <c r="T302" s="295">
        <v>3898.61</v>
      </c>
      <c r="U302" s="295">
        <v>3898.61</v>
      </c>
      <c r="V302" s="295">
        <v>3898.61</v>
      </c>
      <c r="W302" s="295">
        <v>3898.61</v>
      </c>
      <c r="X302" s="295">
        <v>3898.61</v>
      </c>
      <c r="Y302" s="295">
        <v>3898.61</v>
      </c>
      <c r="Z302" s="295">
        <v>3898.61</v>
      </c>
      <c r="AA302" s="295">
        <v>3898.61</v>
      </c>
      <c r="AB302" s="295">
        <v>3898.61</v>
      </c>
      <c r="AC302" s="295">
        <v>3898.61</v>
      </c>
      <c r="AD302" s="295">
        <f t="shared" si="42"/>
        <v>46783.32</v>
      </c>
      <c r="AF302" s="319">
        <v>8.01</v>
      </c>
      <c r="AG302" s="319">
        <v>8.01</v>
      </c>
      <c r="AH302" s="319">
        <v>8.01</v>
      </c>
      <c r="AI302" s="319">
        <v>8.01</v>
      </c>
      <c r="AJ302" s="319">
        <v>8.01</v>
      </c>
      <c r="AK302" s="319">
        <v>8.01</v>
      </c>
      <c r="AL302" s="319">
        <f t="shared" si="43"/>
        <v>8.01</v>
      </c>
      <c r="AM302" s="319">
        <f t="shared" si="43"/>
        <v>8.01</v>
      </c>
      <c r="AN302" s="319">
        <f t="shared" si="43"/>
        <v>8.01</v>
      </c>
      <c r="AO302" s="319">
        <f t="shared" si="40"/>
        <v>8.01</v>
      </c>
      <c r="AP302" s="319">
        <f t="shared" si="40"/>
        <v>8.01</v>
      </c>
      <c r="AQ302" s="319">
        <f t="shared" si="40"/>
        <v>8.01</v>
      </c>
      <c r="AR302" s="295">
        <f t="shared" si="44"/>
        <v>96.120000000000019</v>
      </c>
      <c r="AS302" s="319">
        <f t="shared" si="47"/>
        <v>13.94</v>
      </c>
      <c r="AT302" s="319">
        <f t="shared" si="47"/>
        <v>13.94</v>
      </c>
      <c r="AU302" s="319">
        <f t="shared" si="47"/>
        <v>13.94</v>
      </c>
      <c r="AV302" s="319">
        <f t="shared" si="46"/>
        <v>13.94</v>
      </c>
      <c r="AW302" s="319">
        <f t="shared" si="46"/>
        <v>13.94</v>
      </c>
      <c r="AX302" s="319">
        <f t="shared" si="46"/>
        <v>13.94</v>
      </c>
      <c r="AY302" s="319">
        <f t="shared" si="46"/>
        <v>13.94</v>
      </c>
      <c r="AZ302" s="319">
        <f t="shared" si="46"/>
        <v>13.94</v>
      </c>
      <c r="BA302" s="319">
        <f t="shared" si="46"/>
        <v>13.94</v>
      </c>
      <c r="BB302" s="319">
        <f t="shared" si="39"/>
        <v>13.94</v>
      </c>
      <c r="BC302" s="319">
        <f t="shared" si="39"/>
        <v>13.94</v>
      </c>
      <c r="BD302" s="319">
        <f t="shared" si="39"/>
        <v>13.94</v>
      </c>
      <c r="BE302" s="295">
        <f t="shared" si="45"/>
        <v>167.28</v>
      </c>
    </row>
    <row r="303" spans="1:58" x14ac:dyDescent="0.3">
      <c r="A303" s="313" t="s">
        <v>701</v>
      </c>
      <c r="B303" s="304">
        <v>2.29E-2</v>
      </c>
      <c r="C303" s="304">
        <v>3.5099999999999999E-2</v>
      </c>
      <c r="D303" s="304">
        <v>3.5099999999999999E-2</v>
      </c>
      <c r="E303" s="295">
        <v>0</v>
      </c>
      <c r="F303" s="295">
        <v>0</v>
      </c>
      <c r="G303" s="295">
        <v>0</v>
      </c>
      <c r="H303" s="295">
        <v>0</v>
      </c>
      <c r="I303" s="295">
        <v>0</v>
      </c>
      <c r="J303" s="295">
        <v>0</v>
      </c>
      <c r="K303" s="295">
        <v>0</v>
      </c>
      <c r="L303" s="295">
        <v>0</v>
      </c>
      <c r="M303" s="295">
        <v>0</v>
      </c>
      <c r="N303" s="295">
        <v>0</v>
      </c>
      <c r="O303" s="295">
        <v>0</v>
      </c>
      <c r="P303" s="295">
        <v>0</v>
      </c>
      <c r="Q303" s="295">
        <f t="shared" si="41"/>
        <v>0</v>
      </c>
      <c r="R303" s="295">
        <v>300.60000000000002</v>
      </c>
      <c r="S303" s="295">
        <v>300.60000000000002</v>
      </c>
      <c r="T303" s="295">
        <v>300.60000000000002</v>
      </c>
      <c r="U303" s="295">
        <v>300.60000000000002</v>
      </c>
      <c r="V303" s="295">
        <v>300.60000000000002</v>
      </c>
      <c r="W303" s="295">
        <v>300.60000000000002</v>
      </c>
      <c r="X303" s="295">
        <v>300.60000000000002</v>
      </c>
      <c r="Y303" s="295">
        <v>300.60000000000002</v>
      </c>
      <c r="Z303" s="295">
        <v>300.60000000000002</v>
      </c>
      <c r="AA303" s="295">
        <v>300.60000000000002</v>
      </c>
      <c r="AB303" s="295">
        <v>300.60000000000002</v>
      </c>
      <c r="AC303" s="295">
        <v>300.60000000000002</v>
      </c>
      <c r="AD303" s="295">
        <f t="shared" si="42"/>
        <v>3607.1999999999994</v>
      </c>
      <c r="AF303" s="319">
        <v>0</v>
      </c>
      <c r="AG303" s="319">
        <v>0</v>
      </c>
      <c r="AH303" s="319">
        <v>0</v>
      </c>
      <c r="AI303" s="319">
        <v>0</v>
      </c>
      <c r="AJ303" s="319">
        <v>0</v>
      </c>
      <c r="AK303" s="319">
        <v>0</v>
      </c>
      <c r="AL303" s="319">
        <f t="shared" si="43"/>
        <v>0</v>
      </c>
      <c r="AM303" s="319">
        <f t="shared" si="43"/>
        <v>0</v>
      </c>
      <c r="AN303" s="319">
        <f t="shared" si="43"/>
        <v>0</v>
      </c>
      <c r="AO303" s="319">
        <f t="shared" si="40"/>
        <v>0</v>
      </c>
      <c r="AP303" s="319">
        <f t="shared" si="40"/>
        <v>0</v>
      </c>
      <c r="AQ303" s="319">
        <f t="shared" si="40"/>
        <v>0</v>
      </c>
      <c r="AR303" s="295">
        <f t="shared" si="44"/>
        <v>0</v>
      </c>
      <c r="AS303" s="319">
        <f t="shared" si="47"/>
        <v>0.88</v>
      </c>
      <c r="AT303" s="319">
        <f t="shared" si="47"/>
        <v>0.88</v>
      </c>
      <c r="AU303" s="319">
        <f t="shared" si="47"/>
        <v>0.88</v>
      </c>
      <c r="AV303" s="319">
        <f t="shared" si="46"/>
        <v>0.88</v>
      </c>
      <c r="AW303" s="319">
        <f t="shared" si="46"/>
        <v>0.88</v>
      </c>
      <c r="AX303" s="319">
        <f t="shared" si="46"/>
        <v>0.88</v>
      </c>
      <c r="AY303" s="319">
        <f t="shared" si="46"/>
        <v>0.88</v>
      </c>
      <c r="AZ303" s="319">
        <f t="shared" si="46"/>
        <v>0.88</v>
      </c>
      <c r="BA303" s="319">
        <f t="shared" si="46"/>
        <v>0.88</v>
      </c>
      <c r="BB303" s="319">
        <f t="shared" si="39"/>
        <v>0.88</v>
      </c>
      <c r="BC303" s="319">
        <f t="shared" si="39"/>
        <v>0.88</v>
      </c>
      <c r="BD303" s="319">
        <f t="shared" si="39"/>
        <v>0.88</v>
      </c>
      <c r="BE303" s="295">
        <f t="shared" si="45"/>
        <v>10.560000000000002</v>
      </c>
    </row>
    <row r="304" spans="1:58" x14ac:dyDescent="0.3">
      <c r="A304" s="313" t="s">
        <v>702</v>
      </c>
      <c r="B304" s="304">
        <v>2.29E-2</v>
      </c>
      <c r="C304" s="304">
        <v>4.2900000000000001E-2</v>
      </c>
      <c r="D304" s="304">
        <v>4.2900000000000001E-2</v>
      </c>
      <c r="E304" s="295">
        <v>4034486.73</v>
      </c>
      <c r="F304" s="295">
        <v>3989102.71</v>
      </c>
      <c r="G304" s="295">
        <v>4059675.04</v>
      </c>
      <c r="H304" s="295">
        <v>4113164.08</v>
      </c>
      <c r="I304" s="295">
        <v>4148574.83</v>
      </c>
      <c r="J304" s="295">
        <v>4050366.93</v>
      </c>
      <c r="K304" s="295">
        <v>3938073.8</v>
      </c>
      <c r="L304" s="295">
        <v>3938073.8</v>
      </c>
      <c r="M304" s="295">
        <v>3938073.8</v>
      </c>
      <c r="N304" s="295">
        <v>3938073.8</v>
      </c>
      <c r="O304" s="295">
        <v>3938073.8</v>
      </c>
      <c r="P304" s="295">
        <v>3938073.8</v>
      </c>
      <c r="Q304" s="295">
        <f t="shared" si="41"/>
        <v>48023813.11999999</v>
      </c>
      <c r="R304" s="295">
        <f>3938073.8-R305</f>
        <v>902221.69</v>
      </c>
      <c r="S304" s="295">
        <v>902221.69</v>
      </c>
      <c r="T304" s="295">
        <v>902221.69</v>
      </c>
      <c r="U304" s="295">
        <v>902221.69</v>
      </c>
      <c r="V304" s="295">
        <v>902221.69</v>
      </c>
      <c r="W304" s="295">
        <v>902221.69</v>
      </c>
      <c r="X304" s="295">
        <v>902221.69</v>
      </c>
      <c r="Y304" s="295">
        <v>902221.69</v>
      </c>
      <c r="Z304" s="295">
        <v>902221.69</v>
      </c>
      <c r="AA304" s="295">
        <v>902221.69</v>
      </c>
      <c r="AB304" s="295">
        <v>902221.69</v>
      </c>
      <c r="AC304" s="295">
        <v>902221.69</v>
      </c>
      <c r="AD304" s="295">
        <f t="shared" si="42"/>
        <v>10826660.279999996</v>
      </c>
      <c r="AF304" s="319">
        <v>7699.15</v>
      </c>
      <c r="AG304" s="319">
        <v>7612.54</v>
      </c>
      <c r="AH304" s="319">
        <v>7747.21</v>
      </c>
      <c r="AI304" s="319">
        <v>7849.29</v>
      </c>
      <c r="AJ304" s="319">
        <v>7916.86</v>
      </c>
      <c r="AK304" s="319">
        <v>7729.45</v>
      </c>
      <c r="AL304" s="319">
        <f t="shared" si="43"/>
        <v>7515.16</v>
      </c>
      <c r="AM304" s="319">
        <f t="shared" si="43"/>
        <v>7515.16</v>
      </c>
      <c r="AN304" s="319">
        <f t="shared" si="43"/>
        <v>7515.16</v>
      </c>
      <c r="AO304" s="319">
        <f t="shared" si="40"/>
        <v>7515.16</v>
      </c>
      <c r="AP304" s="319">
        <f t="shared" si="40"/>
        <v>7515.16</v>
      </c>
      <c r="AQ304" s="319">
        <f t="shared" si="40"/>
        <v>7515.16</v>
      </c>
      <c r="AR304" s="295">
        <f t="shared" si="44"/>
        <v>91645.46</v>
      </c>
      <c r="AS304" s="319">
        <f t="shared" si="47"/>
        <v>3225.44</v>
      </c>
      <c r="AT304" s="319">
        <f t="shared" si="47"/>
        <v>3225.44</v>
      </c>
      <c r="AU304" s="319">
        <f t="shared" si="47"/>
        <v>3225.44</v>
      </c>
      <c r="AV304" s="319">
        <f t="shared" si="46"/>
        <v>3225.44</v>
      </c>
      <c r="AW304" s="319">
        <f t="shared" si="46"/>
        <v>3225.44</v>
      </c>
      <c r="AX304" s="319">
        <f t="shared" si="46"/>
        <v>3225.44</v>
      </c>
      <c r="AY304" s="319">
        <f t="shared" si="46"/>
        <v>3225.44</v>
      </c>
      <c r="AZ304" s="319">
        <f t="shared" si="46"/>
        <v>3225.44</v>
      </c>
      <c r="BA304" s="319">
        <f t="shared" si="46"/>
        <v>3225.44</v>
      </c>
      <c r="BB304" s="319">
        <f t="shared" si="39"/>
        <v>3225.44</v>
      </c>
      <c r="BC304" s="319">
        <f t="shared" si="39"/>
        <v>3225.44</v>
      </c>
      <c r="BD304" s="319">
        <f t="shared" si="39"/>
        <v>3225.44</v>
      </c>
      <c r="BE304" s="295">
        <f t="shared" si="45"/>
        <v>38705.279999999999</v>
      </c>
    </row>
    <row r="305" spans="1:62" x14ac:dyDescent="0.3">
      <c r="A305" s="313" t="s">
        <v>703</v>
      </c>
      <c r="B305" s="304">
        <v>2.29E-2</v>
      </c>
      <c r="C305" s="304">
        <v>3.5099999999999999E-2</v>
      </c>
      <c r="D305" s="304">
        <v>3.5099999999999999E-2</v>
      </c>
      <c r="E305" s="295">
        <v>0</v>
      </c>
      <c r="F305" s="295">
        <v>0</v>
      </c>
      <c r="G305" s="295">
        <v>0</v>
      </c>
      <c r="H305" s="295">
        <v>0</v>
      </c>
      <c r="I305" s="295">
        <v>0</v>
      </c>
      <c r="J305" s="295">
        <v>0</v>
      </c>
      <c r="K305" s="295">
        <v>0</v>
      </c>
      <c r="L305" s="295">
        <v>0</v>
      </c>
      <c r="M305" s="295">
        <v>0</v>
      </c>
      <c r="N305" s="295">
        <v>0</v>
      </c>
      <c r="O305" s="295">
        <v>0</v>
      </c>
      <c r="P305" s="295">
        <v>0</v>
      </c>
      <c r="Q305" s="295">
        <f t="shared" si="41"/>
        <v>0</v>
      </c>
      <c r="R305" s="295">
        <v>3035852.11</v>
      </c>
      <c r="S305" s="295">
        <v>3035852.11</v>
      </c>
      <c r="T305" s="295">
        <v>3035852.11</v>
      </c>
      <c r="U305" s="295">
        <v>3035852.11</v>
      </c>
      <c r="V305" s="295">
        <v>3035852.11</v>
      </c>
      <c r="W305" s="295">
        <v>3035852.11</v>
      </c>
      <c r="X305" s="295">
        <v>3035852.11</v>
      </c>
      <c r="Y305" s="295">
        <v>3035852.11</v>
      </c>
      <c r="Z305" s="295">
        <v>3035852.11</v>
      </c>
      <c r="AA305" s="295">
        <v>3035852.11</v>
      </c>
      <c r="AB305" s="295">
        <v>3035852.11</v>
      </c>
      <c r="AC305" s="295">
        <v>3035852.11</v>
      </c>
      <c r="AD305" s="295">
        <f t="shared" si="42"/>
        <v>36430225.32</v>
      </c>
      <c r="AF305" s="319">
        <v>0</v>
      </c>
      <c r="AG305" s="319">
        <v>0</v>
      </c>
      <c r="AH305" s="319">
        <v>0</v>
      </c>
      <c r="AI305" s="319">
        <v>0</v>
      </c>
      <c r="AJ305" s="319">
        <v>0</v>
      </c>
      <c r="AK305" s="319">
        <v>0</v>
      </c>
      <c r="AL305" s="319">
        <f t="shared" si="43"/>
        <v>0</v>
      </c>
      <c r="AM305" s="319">
        <f t="shared" si="43"/>
        <v>0</v>
      </c>
      <c r="AN305" s="319">
        <f t="shared" si="43"/>
        <v>0</v>
      </c>
      <c r="AO305" s="319">
        <f t="shared" si="40"/>
        <v>0</v>
      </c>
      <c r="AP305" s="319">
        <f t="shared" si="40"/>
        <v>0</v>
      </c>
      <c r="AQ305" s="319">
        <f t="shared" si="40"/>
        <v>0</v>
      </c>
      <c r="AR305" s="295">
        <f t="shared" si="44"/>
        <v>0</v>
      </c>
      <c r="AS305" s="319">
        <f t="shared" si="47"/>
        <v>8879.8700000000008</v>
      </c>
      <c r="AT305" s="319">
        <f t="shared" si="47"/>
        <v>8879.8700000000008</v>
      </c>
      <c r="AU305" s="319">
        <f t="shared" si="47"/>
        <v>8879.8700000000008</v>
      </c>
      <c r="AV305" s="319">
        <f t="shared" si="46"/>
        <v>8879.8700000000008</v>
      </c>
      <c r="AW305" s="319">
        <f t="shared" si="46"/>
        <v>8879.8700000000008</v>
      </c>
      <c r="AX305" s="319">
        <f t="shared" si="46"/>
        <v>8879.8700000000008</v>
      </c>
      <c r="AY305" s="319">
        <f t="shared" si="46"/>
        <v>8879.8700000000008</v>
      </c>
      <c r="AZ305" s="319">
        <f t="shared" si="46"/>
        <v>8879.8700000000008</v>
      </c>
      <c r="BA305" s="319">
        <f t="shared" si="46"/>
        <v>8879.8700000000008</v>
      </c>
      <c r="BB305" s="319">
        <f t="shared" si="39"/>
        <v>8879.8700000000008</v>
      </c>
      <c r="BC305" s="319">
        <f t="shared" si="39"/>
        <v>8879.8700000000008</v>
      </c>
      <c r="BD305" s="319">
        <f t="shared" si="39"/>
        <v>8879.8700000000008</v>
      </c>
      <c r="BE305" s="295">
        <f t="shared" si="45"/>
        <v>106558.43999999999</v>
      </c>
    </row>
    <row r="306" spans="1:62" x14ac:dyDescent="0.3">
      <c r="A306" s="313" t="s">
        <v>704</v>
      </c>
      <c r="B306" s="304">
        <v>2.29E-2</v>
      </c>
      <c r="C306" s="304">
        <v>6.8499999999999991E-2</v>
      </c>
      <c r="D306" s="304">
        <v>6.8499999999999991E-2</v>
      </c>
      <c r="E306" s="295">
        <v>817703.08</v>
      </c>
      <c r="F306" s="295">
        <v>839069</v>
      </c>
      <c r="G306" s="295">
        <v>842718.29</v>
      </c>
      <c r="H306" s="295">
        <v>845635.92</v>
      </c>
      <c r="I306" s="295">
        <v>846493.1</v>
      </c>
      <c r="J306" s="295">
        <v>860320.22</v>
      </c>
      <c r="K306" s="295">
        <v>874147.34</v>
      </c>
      <c r="L306" s="295">
        <v>874147.34</v>
      </c>
      <c r="M306" s="295">
        <v>874147.34</v>
      </c>
      <c r="N306" s="295">
        <v>874147.34</v>
      </c>
      <c r="O306" s="295">
        <v>874147.34</v>
      </c>
      <c r="P306" s="295">
        <v>874147.34</v>
      </c>
      <c r="Q306" s="295">
        <f t="shared" si="41"/>
        <v>10296823.65</v>
      </c>
      <c r="R306" s="295">
        <v>874147.34</v>
      </c>
      <c r="S306" s="295">
        <v>874147.34</v>
      </c>
      <c r="T306" s="295">
        <v>874147.34</v>
      </c>
      <c r="U306" s="295">
        <v>874147.34</v>
      </c>
      <c r="V306" s="295">
        <v>874147.34</v>
      </c>
      <c r="W306" s="295">
        <v>874147.34</v>
      </c>
      <c r="X306" s="295">
        <v>874147.34</v>
      </c>
      <c r="Y306" s="295">
        <v>874147.34</v>
      </c>
      <c r="Z306" s="295">
        <v>874147.34</v>
      </c>
      <c r="AA306" s="295">
        <v>874147.34</v>
      </c>
      <c r="AB306" s="295">
        <v>874147.34</v>
      </c>
      <c r="AC306" s="295">
        <v>874147.34</v>
      </c>
      <c r="AD306" s="295">
        <f t="shared" si="42"/>
        <v>10489768.08</v>
      </c>
      <c r="AF306" s="319">
        <v>1560.45</v>
      </c>
      <c r="AG306" s="319">
        <v>1601.22</v>
      </c>
      <c r="AH306" s="319">
        <v>1608.19</v>
      </c>
      <c r="AI306" s="319">
        <v>1613.76</v>
      </c>
      <c r="AJ306" s="319">
        <v>1615.39</v>
      </c>
      <c r="AK306" s="319">
        <v>1641.78</v>
      </c>
      <c r="AL306" s="319">
        <f t="shared" si="43"/>
        <v>1668.16</v>
      </c>
      <c r="AM306" s="319">
        <f t="shared" si="43"/>
        <v>1668.16</v>
      </c>
      <c r="AN306" s="319">
        <f t="shared" si="43"/>
        <v>1668.16</v>
      </c>
      <c r="AO306" s="319">
        <f t="shared" si="40"/>
        <v>1668.16</v>
      </c>
      <c r="AP306" s="319">
        <f t="shared" si="40"/>
        <v>1668.16</v>
      </c>
      <c r="AQ306" s="319">
        <f t="shared" si="40"/>
        <v>1668.16</v>
      </c>
      <c r="AR306" s="295">
        <f t="shared" si="44"/>
        <v>19649.75</v>
      </c>
      <c r="AS306" s="319">
        <f t="shared" si="47"/>
        <v>4989.92</v>
      </c>
      <c r="AT306" s="319">
        <f t="shared" si="47"/>
        <v>4989.92</v>
      </c>
      <c r="AU306" s="319">
        <f t="shared" si="47"/>
        <v>4989.92</v>
      </c>
      <c r="AV306" s="319">
        <f t="shared" si="46"/>
        <v>4989.92</v>
      </c>
      <c r="AW306" s="319">
        <f t="shared" si="46"/>
        <v>4989.92</v>
      </c>
      <c r="AX306" s="319">
        <f t="shared" si="46"/>
        <v>4989.92</v>
      </c>
      <c r="AY306" s="319">
        <f t="shared" si="46"/>
        <v>4989.92</v>
      </c>
      <c r="AZ306" s="319">
        <f t="shared" si="46"/>
        <v>4989.92</v>
      </c>
      <c r="BA306" s="319">
        <f t="shared" si="46"/>
        <v>4989.92</v>
      </c>
      <c r="BB306" s="319">
        <f t="shared" si="39"/>
        <v>4989.92</v>
      </c>
      <c r="BC306" s="319">
        <f t="shared" si="39"/>
        <v>4989.92</v>
      </c>
      <c r="BD306" s="319">
        <f t="shared" si="39"/>
        <v>4989.92</v>
      </c>
      <c r="BE306" s="295">
        <f t="shared" si="45"/>
        <v>59879.039999999986</v>
      </c>
      <c r="BG306" s="305">
        <f>BE306</f>
        <v>59879.039999999986</v>
      </c>
      <c r="BH306" s="313" t="s">
        <v>761</v>
      </c>
      <c r="BI306" s="293"/>
      <c r="BJ306" s="293"/>
    </row>
    <row r="307" spans="1:62" x14ac:dyDescent="0.3">
      <c r="A307" s="313" t="s">
        <v>705</v>
      </c>
      <c r="B307" s="304">
        <v>2.29E-2</v>
      </c>
      <c r="C307" s="304">
        <v>6.8499999999999991E-2</v>
      </c>
      <c r="D307" s="304">
        <v>6.8499999999999991E-2</v>
      </c>
      <c r="E307" s="295">
        <v>0</v>
      </c>
      <c r="F307" s="295">
        <v>0</v>
      </c>
      <c r="G307" s="295">
        <v>0</v>
      </c>
      <c r="H307" s="295">
        <v>0</v>
      </c>
      <c r="I307" s="295">
        <v>0</v>
      </c>
      <c r="J307" s="295">
        <v>0</v>
      </c>
      <c r="K307" s="295">
        <v>0</v>
      </c>
      <c r="L307" s="295">
        <v>0</v>
      </c>
      <c r="M307" s="295">
        <v>0</v>
      </c>
      <c r="N307" s="295">
        <v>0</v>
      </c>
      <c r="O307" s="295">
        <v>0</v>
      </c>
      <c r="P307" s="295">
        <v>0</v>
      </c>
      <c r="Q307" s="295">
        <f t="shared" si="41"/>
        <v>0</v>
      </c>
      <c r="R307" s="295">
        <v>0</v>
      </c>
      <c r="S307" s="295">
        <v>0</v>
      </c>
      <c r="T307" s="295">
        <v>0</v>
      </c>
      <c r="U307" s="295">
        <v>1620000</v>
      </c>
      <c r="V307" s="295">
        <v>4860000</v>
      </c>
      <c r="W307" s="295">
        <v>8100000</v>
      </c>
      <c r="X307" s="295">
        <v>11564270.814999999</v>
      </c>
      <c r="Y307" s="295">
        <v>15252812.465</v>
      </c>
      <c r="Z307" s="295">
        <v>18941354.134999998</v>
      </c>
      <c r="AA307" s="295">
        <v>22629895.805</v>
      </c>
      <c r="AB307" s="295">
        <v>26318437.475000001</v>
      </c>
      <c r="AC307" s="295">
        <v>30006979.145000003</v>
      </c>
      <c r="AD307" s="295">
        <f t="shared" si="42"/>
        <v>139293749.84</v>
      </c>
      <c r="AF307" s="319">
        <v>0</v>
      </c>
      <c r="AG307" s="319">
        <v>0</v>
      </c>
      <c r="AH307" s="319">
        <v>0</v>
      </c>
      <c r="AI307" s="319">
        <v>0</v>
      </c>
      <c r="AJ307" s="319">
        <v>0</v>
      </c>
      <c r="AK307" s="319">
        <v>0</v>
      </c>
      <c r="AL307" s="319">
        <f t="shared" si="43"/>
        <v>0</v>
      </c>
      <c r="AM307" s="319">
        <f t="shared" si="43"/>
        <v>0</v>
      </c>
      <c r="AN307" s="319">
        <f t="shared" si="43"/>
        <v>0</v>
      </c>
      <c r="AO307" s="319">
        <f t="shared" si="40"/>
        <v>0</v>
      </c>
      <c r="AP307" s="319">
        <f t="shared" si="40"/>
        <v>0</v>
      </c>
      <c r="AQ307" s="319">
        <f t="shared" si="40"/>
        <v>0</v>
      </c>
      <c r="AR307" s="295">
        <f t="shared" si="44"/>
        <v>0</v>
      </c>
      <c r="AS307" s="319">
        <f t="shared" si="47"/>
        <v>0</v>
      </c>
      <c r="AT307" s="319">
        <f t="shared" si="47"/>
        <v>0</v>
      </c>
      <c r="AU307" s="319">
        <f t="shared" si="47"/>
        <v>0</v>
      </c>
      <c r="AV307" s="319">
        <f t="shared" si="46"/>
        <v>9247.5</v>
      </c>
      <c r="AW307" s="319">
        <f t="shared" si="46"/>
        <v>27742.5</v>
      </c>
      <c r="AX307" s="319">
        <f t="shared" si="46"/>
        <v>46237.5</v>
      </c>
      <c r="AY307" s="319">
        <f t="shared" si="46"/>
        <v>66012.710000000006</v>
      </c>
      <c r="AZ307" s="319">
        <f t="shared" si="46"/>
        <v>87068.14</v>
      </c>
      <c r="BA307" s="319">
        <f t="shared" si="46"/>
        <v>108123.56</v>
      </c>
      <c r="BB307" s="319">
        <f t="shared" si="39"/>
        <v>129178.99</v>
      </c>
      <c r="BC307" s="319">
        <f t="shared" si="39"/>
        <v>150234.41</v>
      </c>
      <c r="BD307" s="319">
        <f t="shared" si="39"/>
        <v>171289.84</v>
      </c>
      <c r="BE307" s="295">
        <f t="shared" si="45"/>
        <v>795135.15</v>
      </c>
    </row>
    <row r="308" spans="1:62" x14ac:dyDescent="0.3">
      <c r="A308" s="313" t="s">
        <v>706</v>
      </c>
      <c r="B308" s="304">
        <v>8.1000000000000013E-3</v>
      </c>
      <c r="C308" s="304">
        <v>5.3E-3</v>
      </c>
      <c r="D308" s="304">
        <v>5.3E-3</v>
      </c>
      <c r="E308" s="295">
        <v>16198200.6</v>
      </c>
      <c r="F308" s="295">
        <v>16198200.6</v>
      </c>
      <c r="G308" s="295">
        <v>8876494.0199999996</v>
      </c>
      <c r="H308" s="295">
        <v>1554787.43</v>
      </c>
      <c r="I308" s="295">
        <v>775164.82</v>
      </c>
      <c r="J308" s="295">
        <v>-4457.79</v>
      </c>
      <c r="K308" s="295">
        <v>19792.21</v>
      </c>
      <c r="L308" s="295">
        <v>56167.21</v>
      </c>
      <c r="M308" s="295">
        <v>80417.209999999992</v>
      </c>
      <c r="N308" s="295">
        <v>141042.21</v>
      </c>
      <c r="O308" s="295">
        <v>193500.54499999998</v>
      </c>
      <c r="P308" s="295">
        <v>201417.215</v>
      </c>
      <c r="Q308" s="295">
        <f t="shared" si="41"/>
        <v>44290726.280000009</v>
      </c>
      <c r="R308" s="295">
        <v>241000.56500000006</v>
      </c>
      <c r="S308" s="295">
        <v>248917.23500000007</v>
      </c>
      <c r="T308" s="295">
        <v>256833.90500000009</v>
      </c>
      <c r="U308" s="295">
        <v>264750.57500000013</v>
      </c>
      <c r="V308" s="295">
        <v>272667.24500000011</v>
      </c>
      <c r="W308" s="295">
        <v>280583.9150000001</v>
      </c>
      <c r="X308" s="295">
        <v>287958.91500000004</v>
      </c>
      <c r="Y308" s="295">
        <v>294792.24500000005</v>
      </c>
      <c r="Z308" s="295">
        <v>301625.57500000007</v>
      </c>
      <c r="AA308" s="295">
        <v>308458.90500000009</v>
      </c>
      <c r="AB308" s="295">
        <v>315292.2350000001</v>
      </c>
      <c r="AC308" s="295">
        <v>322125.56500000012</v>
      </c>
      <c r="AD308" s="295">
        <f t="shared" si="42"/>
        <v>3395006.8800000013</v>
      </c>
      <c r="AF308" s="319">
        <v>10933.78</v>
      </c>
      <c r="AG308" s="319">
        <v>10933.78</v>
      </c>
      <c r="AH308" s="319">
        <v>5991.64</v>
      </c>
      <c r="AI308" s="319">
        <v>1049.48</v>
      </c>
      <c r="AJ308" s="319">
        <v>523.2399999999999</v>
      </c>
      <c r="AK308" s="319">
        <v>-3.01</v>
      </c>
      <c r="AL308" s="319">
        <f t="shared" si="43"/>
        <v>13.36</v>
      </c>
      <c r="AM308" s="319">
        <f t="shared" si="43"/>
        <v>37.909999999999997</v>
      </c>
      <c r="AN308" s="319">
        <f t="shared" si="43"/>
        <v>54.28</v>
      </c>
      <c r="AO308" s="319">
        <f t="shared" si="40"/>
        <v>95.2</v>
      </c>
      <c r="AP308" s="319">
        <f t="shared" si="40"/>
        <v>130.61000000000001</v>
      </c>
      <c r="AQ308" s="319">
        <f t="shared" si="40"/>
        <v>135.96</v>
      </c>
      <c r="AR308" s="295">
        <f t="shared" si="44"/>
        <v>29896.230000000003</v>
      </c>
      <c r="AS308" s="319">
        <f t="shared" si="47"/>
        <v>106.44</v>
      </c>
      <c r="AT308" s="319">
        <f t="shared" si="47"/>
        <v>109.94</v>
      </c>
      <c r="AU308" s="319">
        <f t="shared" si="47"/>
        <v>113.43</v>
      </c>
      <c r="AV308" s="319">
        <f t="shared" si="46"/>
        <v>116.93</v>
      </c>
      <c r="AW308" s="319">
        <f t="shared" si="46"/>
        <v>120.43</v>
      </c>
      <c r="AX308" s="319">
        <f t="shared" si="46"/>
        <v>123.92</v>
      </c>
      <c r="AY308" s="319">
        <f t="shared" si="46"/>
        <v>127.18</v>
      </c>
      <c r="AZ308" s="319">
        <f t="shared" si="46"/>
        <v>130.19999999999999</v>
      </c>
      <c r="BA308" s="319">
        <f t="shared" si="46"/>
        <v>133.22</v>
      </c>
      <c r="BB308" s="319">
        <f t="shared" si="39"/>
        <v>136.24</v>
      </c>
      <c r="BC308" s="319">
        <f t="shared" si="39"/>
        <v>139.25</v>
      </c>
      <c r="BD308" s="319">
        <f t="shared" si="39"/>
        <v>142.27000000000001</v>
      </c>
      <c r="BE308" s="295">
        <f t="shared" si="45"/>
        <v>1499.45</v>
      </c>
    </row>
    <row r="309" spans="1:62" x14ac:dyDescent="0.3">
      <c r="A309" s="313" t="s">
        <v>707</v>
      </c>
      <c r="B309" s="304">
        <v>8.1000000000000013E-3</v>
      </c>
      <c r="C309" s="304">
        <v>5.3E-3</v>
      </c>
      <c r="D309" s="304">
        <v>5.3E-3</v>
      </c>
      <c r="E309" s="295">
        <v>855168.89</v>
      </c>
      <c r="F309" s="295">
        <v>855168.89</v>
      </c>
      <c r="G309" s="295">
        <v>427584.45</v>
      </c>
      <c r="H309" s="295">
        <v>0</v>
      </c>
      <c r="I309" s="295">
        <v>0</v>
      </c>
      <c r="J309" s="295">
        <v>0</v>
      </c>
      <c r="K309" s="295">
        <v>0</v>
      </c>
      <c r="L309" s="295">
        <v>0</v>
      </c>
      <c r="M309" s="295">
        <v>0</v>
      </c>
      <c r="N309" s="295">
        <v>0</v>
      </c>
      <c r="O309" s="295">
        <v>0</v>
      </c>
      <c r="P309" s="295">
        <v>0</v>
      </c>
      <c r="Q309" s="295">
        <f t="shared" si="41"/>
        <v>2137922.23</v>
      </c>
      <c r="R309" s="295">
        <v>0</v>
      </c>
      <c r="S309" s="295">
        <v>0</v>
      </c>
      <c r="T309" s="295">
        <v>0</v>
      </c>
      <c r="U309" s="295">
        <v>0</v>
      </c>
      <c r="V309" s="295">
        <v>0</v>
      </c>
      <c r="W309" s="295">
        <v>0</v>
      </c>
      <c r="X309" s="295">
        <v>0</v>
      </c>
      <c r="Y309" s="295">
        <v>0</v>
      </c>
      <c r="Z309" s="295">
        <v>0</v>
      </c>
      <c r="AA309" s="295">
        <v>0</v>
      </c>
      <c r="AB309" s="295">
        <v>0</v>
      </c>
      <c r="AC309" s="295">
        <v>0</v>
      </c>
      <c r="AD309" s="295">
        <f t="shared" si="42"/>
        <v>0</v>
      </c>
      <c r="AF309" s="319">
        <v>577.23</v>
      </c>
      <c r="AG309" s="319">
        <v>577.23</v>
      </c>
      <c r="AH309" s="319">
        <v>288.63</v>
      </c>
      <c r="AI309" s="319">
        <v>0</v>
      </c>
      <c r="AJ309" s="319">
        <v>0</v>
      </c>
      <c r="AK309" s="319">
        <v>0</v>
      </c>
      <c r="AL309" s="319">
        <f t="shared" si="43"/>
        <v>0</v>
      </c>
      <c r="AM309" s="319">
        <f t="shared" si="43"/>
        <v>0</v>
      </c>
      <c r="AN309" s="319">
        <f t="shared" si="43"/>
        <v>0</v>
      </c>
      <c r="AO309" s="319">
        <f t="shared" si="40"/>
        <v>0</v>
      </c>
      <c r="AP309" s="319">
        <f t="shared" si="40"/>
        <v>0</v>
      </c>
      <c r="AQ309" s="319">
        <f t="shared" si="40"/>
        <v>0</v>
      </c>
      <c r="AR309" s="295">
        <f t="shared" si="44"/>
        <v>1443.0900000000001</v>
      </c>
      <c r="AS309" s="319">
        <f t="shared" si="47"/>
        <v>0</v>
      </c>
      <c r="AT309" s="319">
        <f t="shared" si="47"/>
        <v>0</v>
      </c>
      <c r="AU309" s="319">
        <f t="shared" si="47"/>
        <v>0</v>
      </c>
      <c r="AV309" s="319">
        <f t="shared" si="46"/>
        <v>0</v>
      </c>
      <c r="AW309" s="319">
        <f t="shared" si="46"/>
        <v>0</v>
      </c>
      <c r="AX309" s="319">
        <f t="shared" si="46"/>
        <v>0</v>
      </c>
      <c r="AY309" s="319">
        <f t="shared" si="46"/>
        <v>0</v>
      </c>
      <c r="AZ309" s="319">
        <f t="shared" si="46"/>
        <v>0</v>
      </c>
      <c r="BA309" s="319">
        <f t="shared" si="46"/>
        <v>0</v>
      </c>
      <c r="BB309" s="319">
        <f t="shared" si="39"/>
        <v>0</v>
      </c>
      <c r="BC309" s="319">
        <f t="shared" si="39"/>
        <v>0</v>
      </c>
      <c r="BD309" s="319">
        <f t="shared" si="39"/>
        <v>0</v>
      </c>
      <c r="BE309" s="295">
        <f t="shared" si="45"/>
        <v>0</v>
      </c>
    </row>
    <row r="310" spans="1:62" x14ac:dyDescent="0.3">
      <c r="A310" s="313" t="s">
        <v>708</v>
      </c>
      <c r="B310" s="304">
        <v>0.04</v>
      </c>
      <c r="C310" s="304">
        <v>0.04</v>
      </c>
      <c r="D310" s="304">
        <v>0.04</v>
      </c>
      <c r="E310" s="295">
        <v>94863902.319999993</v>
      </c>
      <c r="F310" s="295">
        <v>95400051.489999995</v>
      </c>
      <c r="G310" s="295">
        <v>103461840.54000001</v>
      </c>
      <c r="H310" s="295">
        <v>111013016.5</v>
      </c>
      <c r="I310" s="295">
        <v>111069928.64</v>
      </c>
      <c r="J310" s="295">
        <v>110390354.48</v>
      </c>
      <c r="K310" s="295">
        <v>109784039.49000001</v>
      </c>
      <c r="L310" s="295">
        <v>110079344.47500002</v>
      </c>
      <c r="M310" s="295">
        <v>110602602.21500002</v>
      </c>
      <c r="N310" s="295">
        <v>110942110.69000001</v>
      </c>
      <c r="O310" s="295">
        <v>111150525.875</v>
      </c>
      <c r="P310" s="295">
        <v>111531914.785</v>
      </c>
      <c r="Q310" s="295">
        <f t="shared" si="41"/>
        <v>1290289631.5000002</v>
      </c>
      <c r="R310" s="295">
        <v>113027985.58499999</v>
      </c>
      <c r="S310" s="295">
        <v>113306887.175</v>
      </c>
      <c r="T310" s="295">
        <v>113663201.55499999</v>
      </c>
      <c r="U310" s="295">
        <v>114021493.00499998</v>
      </c>
      <c r="V310" s="295">
        <v>114398159.66999997</v>
      </c>
      <c r="W310" s="295">
        <v>114612712.12499999</v>
      </c>
      <c r="X310" s="295">
        <v>114863962.70499998</v>
      </c>
      <c r="Y310" s="295">
        <v>115279950.69499999</v>
      </c>
      <c r="Z310" s="295">
        <v>115637191.64999999</v>
      </c>
      <c r="AA310" s="295">
        <v>116034087.38</v>
      </c>
      <c r="AB310" s="295">
        <v>116406395.83999999</v>
      </c>
      <c r="AC310" s="295">
        <v>116666859.02</v>
      </c>
      <c r="AD310" s="295">
        <f t="shared" si="42"/>
        <v>1377918886.4049997</v>
      </c>
      <c r="AF310" s="319">
        <v>316213.01</v>
      </c>
      <c r="AG310" s="319">
        <v>318000.18</v>
      </c>
      <c r="AH310" s="319">
        <v>344872.8</v>
      </c>
      <c r="AI310" s="319">
        <v>370043.38</v>
      </c>
      <c r="AJ310" s="319">
        <v>370233.1</v>
      </c>
      <c r="AK310" s="319">
        <v>367967.85</v>
      </c>
      <c r="AL310" s="319">
        <f t="shared" si="43"/>
        <v>365946.8</v>
      </c>
      <c r="AM310" s="319">
        <f t="shared" si="43"/>
        <v>366931.15</v>
      </c>
      <c r="AN310" s="319">
        <f t="shared" si="43"/>
        <v>368675.34</v>
      </c>
      <c r="AO310" s="319">
        <f t="shared" si="40"/>
        <v>369807.04</v>
      </c>
      <c r="AP310" s="319">
        <f t="shared" si="40"/>
        <v>370501.75</v>
      </c>
      <c r="AQ310" s="319">
        <f t="shared" si="40"/>
        <v>371773.05</v>
      </c>
      <c r="AR310" s="295">
        <f t="shared" si="44"/>
        <v>4300965.45</v>
      </c>
      <c r="AS310" s="319">
        <f t="shared" si="47"/>
        <v>376759.95</v>
      </c>
      <c r="AT310" s="319">
        <f t="shared" si="47"/>
        <v>377689.62</v>
      </c>
      <c r="AU310" s="319">
        <f t="shared" si="47"/>
        <v>378877.34</v>
      </c>
      <c r="AV310" s="319">
        <f t="shared" si="46"/>
        <v>380071.64</v>
      </c>
      <c r="AW310" s="319">
        <f t="shared" si="46"/>
        <v>381327.2</v>
      </c>
      <c r="AX310" s="319">
        <f t="shared" si="46"/>
        <v>382042.37</v>
      </c>
      <c r="AY310" s="319">
        <f t="shared" si="46"/>
        <v>382879.88</v>
      </c>
      <c r="AZ310" s="319">
        <f t="shared" si="46"/>
        <v>384266.5</v>
      </c>
      <c r="BA310" s="319">
        <f t="shared" si="46"/>
        <v>385457.31</v>
      </c>
      <c r="BB310" s="319">
        <f t="shared" si="39"/>
        <v>386780.29</v>
      </c>
      <c r="BC310" s="319">
        <f t="shared" si="39"/>
        <v>388021.32</v>
      </c>
      <c r="BD310" s="319">
        <f t="shared" si="39"/>
        <v>388889.53</v>
      </c>
      <c r="BE310" s="295">
        <f t="shared" si="45"/>
        <v>4593062.95</v>
      </c>
    </row>
    <row r="311" spans="1:62" x14ac:dyDescent="0.3">
      <c r="A311" s="313" t="s">
        <v>709</v>
      </c>
      <c r="B311" s="304">
        <v>0.04</v>
      </c>
      <c r="C311" s="304">
        <v>0.04</v>
      </c>
      <c r="D311" s="304">
        <v>0.04</v>
      </c>
      <c r="E311" s="295">
        <v>2710563.6</v>
      </c>
      <c r="F311" s="295">
        <v>2731872.65</v>
      </c>
      <c r="G311" s="295">
        <v>3195233.31</v>
      </c>
      <c r="H311" s="295">
        <v>3641064.71</v>
      </c>
      <c r="I311" s="295">
        <v>3632527.76</v>
      </c>
      <c r="J311" s="295">
        <v>3630930.33</v>
      </c>
      <c r="K311" s="295">
        <v>3652347.4050000003</v>
      </c>
      <c r="L311" s="295">
        <v>3646917.8149999999</v>
      </c>
      <c r="M311" s="295">
        <v>3644560.395</v>
      </c>
      <c r="N311" s="295">
        <v>3674498.3400000003</v>
      </c>
      <c r="O311" s="295">
        <v>3695658.37</v>
      </c>
      <c r="P311" s="295">
        <v>3710938.4450000003</v>
      </c>
      <c r="Q311" s="295">
        <f t="shared" si="41"/>
        <v>41567113.130000003</v>
      </c>
      <c r="R311" s="295">
        <v>3803258.9000000004</v>
      </c>
      <c r="S311" s="295">
        <v>3820963.99</v>
      </c>
      <c r="T311" s="295">
        <v>3840169.0800000005</v>
      </c>
      <c r="U311" s="295">
        <v>3859374.1700000004</v>
      </c>
      <c r="V311" s="295">
        <v>3877741.7600000007</v>
      </c>
      <c r="W311" s="295">
        <v>3893111.8300000005</v>
      </c>
      <c r="X311" s="295">
        <v>3909038.1100000008</v>
      </c>
      <c r="Y311" s="295">
        <v>3925541.0250000008</v>
      </c>
      <c r="Z311" s="295">
        <v>3941492.9000000008</v>
      </c>
      <c r="AA311" s="295">
        <v>3959320.8200000008</v>
      </c>
      <c r="AB311" s="295">
        <v>3978934.7800000007</v>
      </c>
      <c r="AC311" s="295">
        <v>3999762.2800000007</v>
      </c>
      <c r="AD311" s="295">
        <f t="shared" si="42"/>
        <v>46808709.645000011</v>
      </c>
      <c r="AF311" s="319">
        <v>9035.2100000000009</v>
      </c>
      <c r="AG311" s="319">
        <v>9106.24</v>
      </c>
      <c r="AH311" s="319">
        <v>10650.779999999999</v>
      </c>
      <c r="AI311" s="319">
        <v>12136.88</v>
      </c>
      <c r="AJ311" s="319">
        <v>12108.43</v>
      </c>
      <c r="AK311" s="319">
        <v>12103.1</v>
      </c>
      <c r="AL311" s="319">
        <f t="shared" si="43"/>
        <v>12174.49</v>
      </c>
      <c r="AM311" s="319">
        <f t="shared" si="43"/>
        <v>12156.39</v>
      </c>
      <c r="AN311" s="319">
        <f t="shared" si="43"/>
        <v>12148.53</v>
      </c>
      <c r="AO311" s="319">
        <f t="shared" si="40"/>
        <v>12248.33</v>
      </c>
      <c r="AP311" s="319">
        <f t="shared" si="40"/>
        <v>12318.86</v>
      </c>
      <c r="AQ311" s="319">
        <f t="shared" si="40"/>
        <v>12369.79</v>
      </c>
      <c r="AR311" s="295">
        <f t="shared" si="44"/>
        <v>138557.03</v>
      </c>
      <c r="AS311" s="319">
        <f t="shared" si="47"/>
        <v>12677.53</v>
      </c>
      <c r="AT311" s="319">
        <f t="shared" si="47"/>
        <v>12736.55</v>
      </c>
      <c r="AU311" s="319">
        <f t="shared" si="47"/>
        <v>12800.56</v>
      </c>
      <c r="AV311" s="319">
        <f t="shared" si="46"/>
        <v>12864.58</v>
      </c>
      <c r="AW311" s="319">
        <f t="shared" si="46"/>
        <v>12925.81</v>
      </c>
      <c r="AX311" s="319">
        <f t="shared" si="46"/>
        <v>12977.04</v>
      </c>
      <c r="AY311" s="319">
        <f t="shared" si="46"/>
        <v>13030.13</v>
      </c>
      <c r="AZ311" s="319">
        <f t="shared" si="46"/>
        <v>13085.14</v>
      </c>
      <c r="BA311" s="319">
        <f t="shared" si="46"/>
        <v>13138.31</v>
      </c>
      <c r="BB311" s="319">
        <f t="shared" si="39"/>
        <v>13197.74</v>
      </c>
      <c r="BC311" s="319">
        <f t="shared" si="39"/>
        <v>13263.12</v>
      </c>
      <c r="BD311" s="319">
        <f t="shared" si="39"/>
        <v>13332.54</v>
      </c>
      <c r="BE311" s="295">
        <f t="shared" si="45"/>
        <v>156029.05000000002</v>
      </c>
    </row>
    <row r="312" spans="1:62" x14ac:dyDescent="0.3">
      <c r="A312" s="313" t="s">
        <v>710</v>
      </c>
      <c r="B312" s="304">
        <v>0</v>
      </c>
      <c r="C312" s="304">
        <v>0</v>
      </c>
      <c r="D312" s="304">
        <v>0</v>
      </c>
      <c r="E312" s="295">
        <v>2729479.9</v>
      </c>
      <c r="F312" s="295">
        <v>2729479.9</v>
      </c>
      <c r="G312" s="295">
        <v>2729479.9</v>
      </c>
      <c r="H312" s="295">
        <v>2729479.9</v>
      </c>
      <c r="I312" s="295">
        <v>2795458.06</v>
      </c>
      <c r="J312" s="295">
        <v>2947282.32</v>
      </c>
      <c r="K312" s="295">
        <v>3032782.7450000001</v>
      </c>
      <c r="L312" s="295">
        <v>3032437.07</v>
      </c>
      <c r="M312" s="295">
        <v>3032437.07</v>
      </c>
      <c r="N312" s="295">
        <v>3032437.07</v>
      </c>
      <c r="O312" s="295">
        <v>3032437.07</v>
      </c>
      <c r="P312" s="295">
        <v>3032437.07</v>
      </c>
      <c r="Q312" s="295">
        <f t="shared" si="41"/>
        <v>34855628.075000003</v>
      </c>
      <c r="R312" s="295">
        <v>3032437.07</v>
      </c>
      <c r="S312" s="295">
        <v>3032437.07</v>
      </c>
      <c r="T312" s="295">
        <v>3032437.07</v>
      </c>
      <c r="U312" s="295">
        <v>3032437.07</v>
      </c>
      <c r="V312" s="295">
        <v>3282437.07</v>
      </c>
      <c r="W312" s="295">
        <v>3782437.07</v>
      </c>
      <c r="X312" s="295">
        <v>4032437.07</v>
      </c>
      <c r="Y312" s="295">
        <v>4032437.07</v>
      </c>
      <c r="Z312" s="295">
        <v>4032437.07</v>
      </c>
      <c r="AA312" s="295">
        <v>4032437.07</v>
      </c>
      <c r="AB312" s="295">
        <v>4032437.07</v>
      </c>
      <c r="AC312" s="295">
        <v>4032437.07</v>
      </c>
      <c r="AD312" s="295">
        <f t="shared" si="42"/>
        <v>43389244.839999996</v>
      </c>
      <c r="AF312" s="319">
        <v>0</v>
      </c>
      <c r="AG312" s="319">
        <v>0</v>
      </c>
      <c r="AH312" s="319">
        <v>0</v>
      </c>
      <c r="AI312" s="319">
        <v>0</v>
      </c>
      <c r="AJ312" s="319">
        <v>0</v>
      </c>
      <c r="AK312" s="319">
        <v>0</v>
      </c>
      <c r="AL312" s="319">
        <f t="shared" si="43"/>
        <v>0</v>
      </c>
      <c r="AM312" s="319">
        <f t="shared" si="43"/>
        <v>0</v>
      </c>
      <c r="AN312" s="319">
        <f t="shared" si="43"/>
        <v>0</v>
      </c>
      <c r="AO312" s="319">
        <f t="shared" si="40"/>
        <v>0</v>
      </c>
      <c r="AP312" s="319">
        <f t="shared" si="40"/>
        <v>0</v>
      </c>
      <c r="AQ312" s="319">
        <f t="shared" si="40"/>
        <v>0</v>
      </c>
      <c r="AR312" s="295">
        <f t="shared" si="44"/>
        <v>0</v>
      </c>
      <c r="AS312" s="319">
        <f t="shared" si="47"/>
        <v>0</v>
      </c>
      <c r="AT312" s="319">
        <f t="shared" si="47"/>
        <v>0</v>
      </c>
      <c r="AU312" s="319">
        <f t="shared" si="47"/>
        <v>0</v>
      </c>
      <c r="AV312" s="319">
        <f t="shared" si="46"/>
        <v>0</v>
      </c>
      <c r="AW312" s="319">
        <f t="shared" si="46"/>
        <v>0</v>
      </c>
      <c r="AX312" s="319">
        <f t="shared" si="46"/>
        <v>0</v>
      </c>
      <c r="AY312" s="319">
        <f t="shared" si="46"/>
        <v>0</v>
      </c>
      <c r="AZ312" s="319">
        <f t="shared" si="46"/>
        <v>0</v>
      </c>
      <c r="BA312" s="319">
        <f t="shared" si="46"/>
        <v>0</v>
      </c>
      <c r="BB312" s="319">
        <f t="shared" si="39"/>
        <v>0</v>
      </c>
      <c r="BC312" s="319">
        <f t="shared" si="39"/>
        <v>0</v>
      </c>
      <c r="BD312" s="319">
        <f t="shared" si="39"/>
        <v>0</v>
      </c>
      <c r="BE312" s="295">
        <f t="shared" si="45"/>
        <v>0</v>
      </c>
    </row>
    <row r="313" spans="1:62" x14ac:dyDescent="0.3">
      <c r="A313" s="313" t="s">
        <v>711</v>
      </c>
      <c r="B313" s="304">
        <v>0</v>
      </c>
      <c r="C313" s="304">
        <v>0</v>
      </c>
      <c r="D313" s="304">
        <v>0</v>
      </c>
      <c r="E313" s="295">
        <v>80601.7</v>
      </c>
      <c r="F313" s="295">
        <v>80601.7</v>
      </c>
      <c r="G313" s="295">
        <v>80601.7</v>
      </c>
      <c r="H313" s="295">
        <v>80601.7</v>
      </c>
      <c r="I313" s="295">
        <v>230615.57</v>
      </c>
      <c r="J313" s="295">
        <v>380629.44</v>
      </c>
      <c r="K313" s="295">
        <v>379492.22000000003</v>
      </c>
      <c r="L313" s="295">
        <v>378355</v>
      </c>
      <c r="M313" s="295">
        <v>378355</v>
      </c>
      <c r="N313" s="295">
        <v>378355</v>
      </c>
      <c r="O313" s="295">
        <v>378355</v>
      </c>
      <c r="P313" s="295">
        <v>378355</v>
      </c>
      <c r="Q313" s="295">
        <f t="shared" si="41"/>
        <v>3204919.0300000003</v>
      </c>
      <c r="R313" s="295">
        <v>378355</v>
      </c>
      <c r="S313" s="295">
        <v>378355</v>
      </c>
      <c r="T313" s="295">
        <v>378355</v>
      </c>
      <c r="U313" s="295">
        <v>378355</v>
      </c>
      <c r="V313" s="295">
        <v>378355</v>
      </c>
      <c r="W313" s="295">
        <v>378355</v>
      </c>
      <c r="X313" s="295">
        <v>378355</v>
      </c>
      <c r="Y313" s="295">
        <v>378355</v>
      </c>
      <c r="Z313" s="295">
        <v>378355</v>
      </c>
      <c r="AA313" s="295">
        <v>378355</v>
      </c>
      <c r="AB313" s="295">
        <v>378355</v>
      </c>
      <c r="AC313" s="295">
        <v>378355</v>
      </c>
      <c r="AD313" s="295">
        <f t="shared" si="42"/>
        <v>4540260</v>
      </c>
      <c r="AF313" s="319">
        <v>0</v>
      </c>
      <c r="AG313" s="319">
        <v>0</v>
      </c>
      <c r="AH313" s="319">
        <v>0</v>
      </c>
      <c r="AI313" s="319">
        <v>0</v>
      </c>
      <c r="AJ313" s="319">
        <v>0</v>
      </c>
      <c r="AK313" s="319">
        <v>0</v>
      </c>
      <c r="AL313" s="319">
        <f t="shared" si="43"/>
        <v>0</v>
      </c>
      <c r="AM313" s="319">
        <f t="shared" si="43"/>
        <v>0</v>
      </c>
      <c r="AN313" s="319">
        <f t="shared" si="43"/>
        <v>0</v>
      </c>
      <c r="AO313" s="319">
        <f t="shared" si="40"/>
        <v>0</v>
      </c>
      <c r="AP313" s="319">
        <f t="shared" si="40"/>
        <v>0</v>
      </c>
      <c r="AQ313" s="319">
        <f t="shared" si="40"/>
        <v>0</v>
      </c>
      <c r="AR313" s="295">
        <f t="shared" si="44"/>
        <v>0</v>
      </c>
      <c r="AS313" s="319">
        <f t="shared" si="47"/>
        <v>0</v>
      </c>
      <c r="AT313" s="319">
        <f t="shared" si="47"/>
        <v>0</v>
      </c>
      <c r="AU313" s="319">
        <f t="shared" si="47"/>
        <v>0</v>
      </c>
      <c r="AV313" s="319">
        <f t="shared" si="46"/>
        <v>0</v>
      </c>
      <c r="AW313" s="319">
        <f t="shared" si="46"/>
        <v>0</v>
      </c>
      <c r="AX313" s="319">
        <f t="shared" si="46"/>
        <v>0</v>
      </c>
      <c r="AY313" s="319">
        <f t="shared" si="46"/>
        <v>0</v>
      </c>
      <c r="AZ313" s="319">
        <f t="shared" si="46"/>
        <v>0</v>
      </c>
      <c r="BA313" s="319">
        <f t="shared" si="46"/>
        <v>0</v>
      </c>
      <c r="BB313" s="319">
        <f t="shared" si="39"/>
        <v>0</v>
      </c>
      <c r="BC313" s="319">
        <f t="shared" si="39"/>
        <v>0</v>
      </c>
      <c r="BD313" s="319">
        <f t="shared" si="39"/>
        <v>0</v>
      </c>
      <c r="BE313" s="295">
        <f t="shared" si="45"/>
        <v>0</v>
      </c>
    </row>
    <row r="314" spans="1:62" x14ac:dyDescent="0.3">
      <c r="A314" s="313" t="s">
        <v>712</v>
      </c>
      <c r="B314" s="304">
        <v>2.01E-2</v>
      </c>
      <c r="C314" s="304">
        <v>2.4300000000000006E-2</v>
      </c>
      <c r="D314" s="304">
        <v>2.4300000000000006E-2</v>
      </c>
      <c r="E314" s="295">
        <v>38308879.829999998</v>
      </c>
      <c r="F314" s="295">
        <v>38423513.530000001</v>
      </c>
      <c r="G314" s="295">
        <v>38698191.109999999</v>
      </c>
      <c r="H314" s="295">
        <v>38908230.219999999</v>
      </c>
      <c r="I314" s="295">
        <v>38966337.439999998</v>
      </c>
      <c r="J314" s="295">
        <v>38856644.340000004</v>
      </c>
      <c r="K314" s="295">
        <v>38904474.989999995</v>
      </c>
      <c r="L314" s="295">
        <v>39222561.719999999</v>
      </c>
      <c r="M314" s="295">
        <v>39754434.064999998</v>
      </c>
      <c r="N314" s="295">
        <v>40921110.394999996</v>
      </c>
      <c r="O314" s="295">
        <v>41660914.379999995</v>
      </c>
      <c r="P314" s="295">
        <v>41785914.379999995</v>
      </c>
      <c r="Q314" s="295">
        <f t="shared" si="41"/>
        <v>474411206.39999992</v>
      </c>
      <c r="R314" s="295">
        <v>43483793.689999998</v>
      </c>
      <c r="S314" s="295">
        <v>44169293.689999998</v>
      </c>
      <c r="T314" s="295">
        <v>44250340.844999999</v>
      </c>
      <c r="U314" s="295">
        <v>44379888</v>
      </c>
      <c r="V314" s="295">
        <v>44532388</v>
      </c>
      <c r="W314" s="295">
        <v>47378073.369999997</v>
      </c>
      <c r="X314" s="295">
        <v>50130258.740000002</v>
      </c>
      <c r="Y314" s="295">
        <v>50130258.740000002</v>
      </c>
      <c r="Z314" s="295">
        <v>50161938.455000006</v>
      </c>
      <c r="AA314" s="295">
        <v>50268618.170000002</v>
      </c>
      <c r="AB314" s="295">
        <v>50343618.170000002</v>
      </c>
      <c r="AC314" s="295">
        <v>50356978.109999999</v>
      </c>
      <c r="AD314" s="295">
        <f t="shared" si="42"/>
        <v>569585447.98000002</v>
      </c>
      <c r="AF314" s="319">
        <v>64167.37</v>
      </c>
      <c r="AG314" s="319">
        <v>64359.39</v>
      </c>
      <c r="AH314" s="319">
        <v>64819.47</v>
      </c>
      <c r="AI314" s="319">
        <v>65171.28</v>
      </c>
      <c r="AJ314" s="319">
        <v>65268.61</v>
      </c>
      <c r="AK314" s="319">
        <v>65084.88</v>
      </c>
      <c r="AL314" s="319">
        <f t="shared" si="43"/>
        <v>65165</v>
      </c>
      <c r="AM314" s="319">
        <f t="shared" si="43"/>
        <v>65697.789999999994</v>
      </c>
      <c r="AN314" s="319">
        <f t="shared" si="43"/>
        <v>66588.679999999993</v>
      </c>
      <c r="AO314" s="319">
        <f t="shared" si="40"/>
        <v>68542.86</v>
      </c>
      <c r="AP314" s="319">
        <f t="shared" si="40"/>
        <v>69782.03</v>
      </c>
      <c r="AQ314" s="319">
        <f t="shared" si="40"/>
        <v>69991.41</v>
      </c>
      <c r="AR314" s="295">
        <f t="shared" si="44"/>
        <v>794638.77</v>
      </c>
      <c r="AS314" s="319">
        <f t="shared" si="47"/>
        <v>88054.68</v>
      </c>
      <c r="AT314" s="319">
        <f t="shared" si="47"/>
        <v>89442.82</v>
      </c>
      <c r="AU314" s="319">
        <f t="shared" si="47"/>
        <v>89606.94</v>
      </c>
      <c r="AV314" s="319">
        <f t="shared" si="46"/>
        <v>89869.27</v>
      </c>
      <c r="AW314" s="319">
        <f t="shared" si="46"/>
        <v>90178.09</v>
      </c>
      <c r="AX314" s="319">
        <f t="shared" si="46"/>
        <v>95940.6</v>
      </c>
      <c r="AY314" s="319">
        <f t="shared" si="46"/>
        <v>101513.77</v>
      </c>
      <c r="AZ314" s="319">
        <f t="shared" si="46"/>
        <v>101513.77</v>
      </c>
      <c r="BA314" s="319">
        <f t="shared" si="46"/>
        <v>101577.93</v>
      </c>
      <c r="BB314" s="319">
        <f t="shared" si="39"/>
        <v>101793.95</v>
      </c>
      <c r="BC314" s="319">
        <f t="shared" si="39"/>
        <v>101945.83</v>
      </c>
      <c r="BD314" s="319">
        <f t="shared" si="39"/>
        <v>101972.88</v>
      </c>
      <c r="BE314" s="295">
        <f t="shared" si="45"/>
        <v>1153410.5300000003</v>
      </c>
    </row>
    <row r="315" spans="1:62" x14ac:dyDescent="0.3">
      <c r="A315" s="313" t="s">
        <v>713</v>
      </c>
      <c r="B315" s="304">
        <v>2.01E-2</v>
      </c>
      <c r="C315" s="304">
        <v>2.4300000000000006E-2</v>
      </c>
      <c r="D315" s="304">
        <v>2.4300000000000006E-2</v>
      </c>
      <c r="E315" s="295">
        <v>1032896.64</v>
      </c>
      <c r="F315" s="295">
        <v>1032217.43</v>
      </c>
      <c r="G315" s="295">
        <v>1033794.74</v>
      </c>
      <c r="H315" s="295">
        <v>1035372.05</v>
      </c>
      <c r="I315" s="295">
        <v>1035372.05</v>
      </c>
      <c r="J315" s="295">
        <v>1035372.05</v>
      </c>
      <c r="K315" s="295">
        <v>1035372.05</v>
      </c>
      <c r="L315" s="295">
        <v>1035372.05</v>
      </c>
      <c r="M315" s="295">
        <v>1035372.05</v>
      </c>
      <c r="N315" s="295">
        <v>1035372.05</v>
      </c>
      <c r="O315" s="295">
        <v>1035372.05</v>
      </c>
      <c r="P315" s="295">
        <v>1035372.05</v>
      </c>
      <c r="Q315" s="295">
        <f t="shared" si="41"/>
        <v>12417257.260000002</v>
      </c>
      <c r="R315" s="295">
        <v>6142071.0499999998</v>
      </c>
      <c r="S315" s="295">
        <v>6142071.0499999998</v>
      </c>
      <c r="T315" s="295">
        <v>6142071.0499999998</v>
      </c>
      <c r="U315" s="295">
        <v>6142071.0499999998</v>
      </c>
      <c r="V315" s="295">
        <v>6142071.0499999998</v>
      </c>
      <c r="W315" s="295">
        <v>6142071.0499999998</v>
      </c>
      <c r="X315" s="295">
        <v>6142071.0499999998</v>
      </c>
      <c r="Y315" s="295">
        <v>6142071.0499999998</v>
      </c>
      <c r="Z315" s="295">
        <v>6142071.0499999998</v>
      </c>
      <c r="AA315" s="295">
        <v>6142071.0499999998</v>
      </c>
      <c r="AB315" s="295">
        <v>6142071.0499999998</v>
      </c>
      <c r="AC315" s="295">
        <v>6142071.0499999998</v>
      </c>
      <c r="AD315" s="295">
        <f t="shared" si="42"/>
        <v>73704852.599999979</v>
      </c>
      <c r="AF315" s="319">
        <v>1730.1000000000001</v>
      </c>
      <c r="AG315" s="319">
        <v>1728.96</v>
      </c>
      <c r="AH315" s="319">
        <v>1731.61</v>
      </c>
      <c r="AI315" s="319">
        <v>1734.25</v>
      </c>
      <c r="AJ315" s="319">
        <v>1734.25</v>
      </c>
      <c r="AK315" s="319">
        <v>1734.25</v>
      </c>
      <c r="AL315" s="319">
        <f t="shared" si="43"/>
        <v>1734.25</v>
      </c>
      <c r="AM315" s="319">
        <f t="shared" si="43"/>
        <v>1734.25</v>
      </c>
      <c r="AN315" s="319">
        <f t="shared" si="43"/>
        <v>1734.25</v>
      </c>
      <c r="AO315" s="319">
        <f t="shared" si="40"/>
        <v>1734.25</v>
      </c>
      <c r="AP315" s="319">
        <f t="shared" si="40"/>
        <v>1734.25</v>
      </c>
      <c r="AQ315" s="319">
        <f t="shared" si="40"/>
        <v>1734.25</v>
      </c>
      <c r="AR315" s="295">
        <f t="shared" si="44"/>
        <v>20798.919999999998</v>
      </c>
      <c r="AS315" s="319">
        <f t="shared" si="47"/>
        <v>12437.69</v>
      </c>
      <c r="AT315" s="319">
        <f t="shared" si="47"/>
        <v>12437.69</v>
      </c>
      <c r="AU315" s="319">
        <f t="shared" si="47"/>
        <v>12437.69</v>
      </c>
      <c r="AV315" s="319">
        <f t="shared" si="46"/>
        <v>12437.69</v>
      </c>
      <c r="AW315" s="319">
        <f t="shared" si="46"/>
        <v>12437.69</v>
      </c>
      <c r="AX315" s="319">
        <f t="shared" si="46"/>
        <v>12437.69</v>
      </c>
      <c r="AY315" s="319">
        <f t="shared" ref="AY315:BD352" si="48">ROUND(X315*$D315/12,2)</f>
        <v>12437.69</v>
      </c>
      <c r="AZ315" s="319">
        <f t="shared" si="48"/>
        <v>12437.69</v>
      </c>
      <c r="BA315" s="319">
        <f t="shared" si="48"/>
        <v>12437.69</v>
      </c>
      <c r="BB315" s="319">
        <f t="shared" si="39"/>
        <v>12437.69</v>
      </c>
      <c r="BC315" s="319">
        <f t="shared" si="39"/>
        <v>12437.69</v>
      </c>
      <c r="BD315" s="319">
        <f t="shared" si="39"/>
        <v>12437.69</v>
      </c>
      <c r="BE315" s="295">
        <f t="shared" si="45"/>
        <v>149252.28</v>
      </c>
    </row>
    <row r="316" spans="1:62" x14ac:dyDescent="0.3">
      <c r="A316" s="313" t="s">
        <v>714</v>
      </c>
      <c r="B316" s="304">
        <v>2.01E-2</v>
      </c>
      <c r="C316" s="304">
        <v>2.4300000000000006E-2</v>
      </c>
      <c r="D316" s="304">
        <v>2.4300000000000006E-2</v>
      </c>
      <c r="E316" s="295">
        <v>55125.86</v>
      </c>
      <c r="F316" s="295">
        <v>55125.86</v>
      </c>
      <c r="G316" s="295">
        <v>55125.86</v>
      </c>
      <c r="H316" s="295">
        <v>55125.86</v>
      </c>
      <c r="I316" s="295">
        <v>55125.86</v>
      </c>
      <c r="J316" s="295">
        <v>55125.86</v>
      </c>
      <c r="K316" s="295">
        <v>55125.86</v>
      </c>
      <c r="L316" s="295">
        <v>55125.86</v>
      </c>
      <c r="M316" s="295">
        <v>55125.86</v>
      </c>
      <c r="N316" s="295">
        <v>55125.86</v>
      </c>
      <c r="O316" s="295">
        <v>55125.86</v>
      </c>
      <c r="P316" s="295">
        <v>55125.86</v>
      </c>
      <c r="Q316" s="295">
        <f t="shared" si="41"/>
        <v>661510.31999999995</v>
      </c>
      <c r="R316" s="295">
        <v>55125.86</v>
      </c>
      <c r="S316" s="295">
        <v>55125.86</v>
      </c>
      <c r="T316" s="295">
        <v>55125.86</v>
      </c>
      <c r="U316" s="295">
        <v>55125.86</v>
      </c>
      <c r="V316" s="295">
        <v>55125.86</v>
      </c>
      <c r="W316" s="295">
        <v>55125.86</v>
      </c>
      <c r="X316" s="295">
        <v>55125.86</v>
      </c>
      <c r="Y316" s="295">
        <v>55125.86</v>
      </c>
      <c r="Z316" s="295">
        <v>55125.86</v>
      </c>
      <c r="AA316" s="295">
        <v>55125.86</v>
      </c>
      <c r="AB316" s="295">
        <v>55125.86</v>
      </c>
      <c r="AC316" s="295">
        <v>55125.86</v>
      </c>
      <c r="AD316" s="295">
        <f t="shared" si="42"/>
        <v>661510.31999999995</v>
      </c>
      <c r="AF316" s="319">
        <v>92.339999999999989</v>
      </c>
      <c r="AG316" s="319">
        <v>92.339999999999989</v>
      </c>
      <c r="AH316" s="319">
        <v>92.339999999999989</v>
      </c>
      <c r="AI316" s="319">
        <v>92.339999999999989</v>
      </c>
      <c r="AJ316" s="319">
        <v>92.339999999999989</v>
      </c>
      <c r="AK316" s="319">
        <v>92.339999999999989</v>
      </c>
      <c r="AL316" s="319">
        <f t="shared" si="43"/>
        <v>92.34</v>
      </c>
      <c r="AM316" s="319">
        <f t="shared" si="43"/>
        <v>92.34</v>
      </c>
      <c r="AN316" s="319">
        <f t="shared" si="43"/>
        <v>92.34</v>
      </c>
      <c r="AO316" s="319">
        <f t="shared" si="40"/>
        <v>92.34</v>
      </c>
      <c r="AP316" s="319">
        <f t="shared" si="40"/>
        <v>92.34</v>
      </c>
      <c r="AQ316" s="319">
        <f t="shared" si="40"/>
        <v>92.34</v>
      </c>
      <c r="AR316" s="295">
        <f t="shared" si="44"/>
        <v>1108.0800000000002</v>
      </c>
      <c r="AS316" s="319">
        <f t="shared" si="47"/>
        <v>111.63</v>
      </c>
      <c r="AT316" s="319">
        <f t="shared" si="47"/>
        <v>111.63</v>
      </c>
      <c r="AU316" s="319">
        <f t="shared" si="47"/>
        <v>111.63</v>
      </c>
      <c r="AV316" s="319">
        <f t="shared" si="47"/>
        <v>111.63</v>
      </c>
      <c r="AW316" s="319">
        <f t="shared" si="47"/>
        <v>111.63</v>
      </c>
      <c r="AX316" s="319">
        <f t="shared" si="47"/>
        <v>111.63</v>
      </c>
      <c r="AY316" s="319">
        <f t="shared" si="48"/>
        <v>111.63</v>
      </c>
      <c r="AZ316" s="319">
        <f t="shared" si="48"/>
        <v>111.63</v>
      </c>
      <c r="BA316" s="319">
        <f t="shared" si="48"/>
        <v>111.63</v>
      </c>
      <c r="BB316" s="319">
        <f t="shared" si="39"/>
        <v>111.63</v>
      </c>
      <c r="BC316" s="319">
        <f t="shared" si="39"/>
        <v>111.63</v>
      </c>
      <c r="BD316" s="319">
        <f t="shared" si="39"/>
        <v>111.63</v>
      </c>
      <c r="BE316" s="295">
        <f t="shared" si="45"/>
        <v>1339.56</v>
      </c>
    </row>
    <row r="317" spans="1:62" x14ac:dyDescent="0.3">
      <c r="A317" s="313" t="s">
        <v>715</v>
      </c>
      <c r="B317" s="304">
        <v>2.01E-2</v>
      </c>
      <c r="C317" s="304">
        <v>2.4300000000000006E-2</v>
      </c>
      <c r="D317" s="304">
        <v>2.4300000000000006E-2</v>
      </c>
      <c r="E317" s="295">
        <v>4539805.47</v>
      </c>
      <c r="F317" s="295">
        <v>4539805.47</v>
      </c>
      <c r="G317" s="295">
        <v>4539805.47</v>
      </c>
      <c r="H317" s="295">
        <v>4539805.47</v>
      </c>
      <c r="I317" s="295">
        <v>4539805.47</v>
      </c>
      <c r="J317" s="295">
        <v>4539805.47</v>
      </c>
      <c r="K317" s="295">
        <v>4539805.47</v>
      </c>
      <c r="L317" s="295">
        <v>4539805.47</v>
      </c>
      <c r="M317" s="295">
        <v>4539805.47</v>
      </c>
      <c r="N317" s="295">
        <v>4539805.47</v>
      </c>
      <c r="O317" s="295">
        <v>4539805.47</v>
      </c>
      <c r="P317" s="295">
        <v>4539805.47</v>
      </c>
      <c r="Q317" s="295">
        <f t="shared" si="41"/>
        <v>54477665.639999993</v>
      </c>
      <c r="R317" s="295">
        <v>4539805.47</v>
      </c>
      <c r="S317" s="295">
        <v>4539805.47</v>
      </c>
      <c r="T317" s="295">
        <v>4539805.47</v>
      </c>
      <c r="U317" s="295">
        <v>4539805.47</v>
      </c>
      <c r="V317" s="295">
        <v>4539805.47</v>
      </c>
      <c r="W317" s="295">
        <v>4539805.47</v>
      </c>
      <c r="X317" s="295">
        <v>4539805.47</v>
      </c>
      <c r="Y317" s="295">
        <v>4539805.47</v>
      </c>
      <c r="Z317" s="295">
        <v>4539805.47</v>
      </c>
      <c r="AA317" s="295">
        <v>4539805.47</v>
      </c>
      <c r="AB317" s="295">
        <v>4539805.47</v>
      </c>
      <c r="AC317" s="295">
        <v>4539805.47</v>
      </c>
      <c r="AD317" s="295">
        <f t="shared" si="42"/>
        <v>54477665.639999993</v>
      </c>
      <c r="AF317" s="319">
        <v>7604.17</v>
      </c>
      <c r="AG317" s="319">
        <v>7604.17</v>
      </c>
      <c r="AH317" s="319">
        <v>7604.17</v>
      </c>
      <c r="AI317" s="319">
        <v>7604.17</v>
      </c>
      <c r="AJ317" s="319">
        <v>7604.17</v>
      </c>
      <c r="AK317" s="319">
        <v>7604.17</v>
      </c>
      <c r="AL317" s="319">
        <f t="shared" si="43"/>
        <v>7604.17</v>
      </c>
      <c r="AM317" s="319">
        <f t="shared" si="43"/>
        <v>7604.17</v>
      </c>
      <c r="AN317" s="319">
        <f t="shared" si="43"/>
        <v>7604.17</v>
      </c>
      <c r="AO317" s="319">
        <f t="shared" si="40"/>
        <v>7604.17</v>
      </c>
      <c r="AP317" s="319">
        <f t="shared" si="40"/>
        <v>7604.17</v>
      </c>
      <c r="AQ317" s="319">
        <f t="shared" si="40"/>
        <v>7604.17</v>
      </c>
      <c r="AR317" s="295">
        <f t="shared" si="44"/>
        <v>91250.04</v>
      </c>
      <c r="AS317" s="319">
        <f t="shared" si="47"/>
        <v>9193.11</v>
      </c>
      <c r="AT317" s="319">
        <f t="shared" si="47"/>
        <v>9193.11</v>
      </c>
      <c r="AU317" s="319">
        <f t="shared" si="47"/>
        <v>9193.11</v>
      </c>
      <c r="AV317" s="319">
        <f t="shared" si="47"/>
        <v>9193.11</v>
      </c>
      <c r="AW317" s="319">
        <f t="shared" si="47"/>
        <v>9193.11</v>
      </c>
      <c r="AX317" s="319">
        <f t="shared" si="47"/>
        <v>9193.11</v>
      </c>
      <c r="AY317" s="319">
        <f t="shared" si="48"/>
        <v>9193.11</v>
      </c>
      <c r="AZ317" s="319">
        <f t="shared" si="48"/>
        <v>9193.11</v>
      </c>
      <c r="BA317" s="319">
        <f t="shared" si="48"/>
        <v>9193.11</v>
      </c>
      <c r="BB317" s="319">
        <f t="shared" si="39"/>
        <v>9193.11</v>
      </c>
      <c r="BC317" s="319">
        <f t="shared" si="39"/>
        <v>9193.11</v>
      </c>
      <c r="BD317" s="319">
        <f t="shared" si="39"/>
        <v>9193.11</v>
      </c>
      <c r="BE317" s="295">
        <f t="shared" si="45"/>
        <v>110317.32</v>
      </c>
    </row>
    <row r="318" spans="1:62" x14ac:dyDescent="0.3">
      <c r="A318" s="313" t="s">
        <v>716</v>
      </c>
      <c r="B318" s="304">
        <v>2.01E-2</v>
      </c>
      <c r="C318" s="304">
        <v>2.4300000000000006E-2</v>
      </c>
      <c r="D318" s="304">
        <v>2.4300000000000006E-2</v>
      </c>
      <c r="E318" s="295">
        <v>10858013.35</v>
      </c>
      <c r="F318" s="295">
        <v>10867886.810000001</v>
      </c>
      <c r="G318" s="295">
        <v>10868617.6</v>
      </c>
      <c r="H318" s="295">
        <v>10868621.380000001</v>
      </c>
      <c r="I318" s="295">
        <v>10868621.380000001</v>
      </c>
      <c r="J318" s="295">
        <v>10868621.380000001</v>
      </c>
      <c r="K318" s="295">
        <v>10983251.020000001</v>
      </c>
      <c r="L318" s="295">
        <v>11097880.66</v>
      </c>
      <c r="M318" s="295">
        <v>11097880.66</v>
      </c>
      <c r="N318" s="295">
        <v>11353976.145</v>
      </c>
      <c r="O318" s="295">
        <v>11610071.630000001</v>
      </c>
      <c r="P318" s="295">
        <v>11610071.630000001</v>
      </c>
      <c r="Q318" s="295">
        <f t="shared" si="41"/>
        <v>132953513.64499998</v>
      </c>
      <c r="R318" s="295">
        <v>11610071.630000001</v>
      </c>
      <c r="S318" s="295">
        <v>11660071.630000001</v>
      </c>
      <c r="T318" s="295">
        <v>11710071.630000001</v>
      </c>
      <c r="U318" s="295">
        <v>11710071.630000001</v>
      </c>
      <c r="V318" s="295">
        <v>11710071.630000001</v>
      </c>
      <c r="W318" s="295">
        <v>11710071.630000001</v>
      </c>
      <c r="X318" s="295">
        <v>11710071.630000001</v>
      </c>
      <c r="Y318" s="295">
        <v>11710071.630000001</v>
      </c>
      <c r="Z318" s="295">
        <v>11710071.630000001</v>
      </c>
      <c r="AA318" s="295">
        <v>11710071.630000001</v>
      </c>
      <c r="AB318" s="295">
        <v>11710071.630000001</v>
      </c>
      <c r="AC318" s="295">
        <v>11710071.630000001</v>
      </c>
      <c r="AD318" s="295">
        <f t="shared" si="42"/>
        <v>140370859.55999997</v>
      </c>
      <c r="AF318" s="319">
        <v>18187.170000000002</v>
      </c>
      <c r="AG318" s="319">
        <v>18203.71</v>
      </c>
      <c r="AH318" s="319">
        <v>18204.93</v>
      </c>
      <c r="AI318" s="319">
        <v>18204.940000000002</v>
      </c>
      <c r="AJ318" s="319">
        <v>18204.940000000002</v>
      </c>
      <c r="AK318" s="319">
        <v>18204.940000000002</v>
      </c>
      <c r="AL318" s="319">
        <f t="shared" si="43"/>
        <v>18396.95</v>
      </c>
      <c r="AM318" s="319">
        <f t="shared" si="43"/>
        <v>18588.95</v>
      </c>
      <c r="AN318" s="319">
        <f t="shared" si="43"/>
        <v>18588.95</v>
      </c>
      <c r="AO318" s="319">
        <f t="shared" si="40"/>
        <v>19017.91</v>
      </c>
      <c r="AP318" s="319">
        <f t="shared" si="40"/>
        <v>19446.87</v>
      </c>
      <c r="AQ318" s="319">
        <f t="shared" si="40"/>
        <v>19446.87</v>
      </c>
      <c r="AR318" s="295">
        <f t="shared" si="44"/>
        <v>222697.13</v>
      </c>
      <c r="AS318" s="319">
        <f t="shared" si="47"/>
        <v>23510.400000000001</v>
      </c>
      <c r="AT318" s="319">
        <f t="shared" si="47"/>
        <v>23611.65</v>
      </c>
      <c r="AU318" s="319">
        <f t="shared" si="47"/>
        <v>23712.9</v>
      </c>
      <c r="AV318" s="319">
        <f t="shared" si="47"/>
        <v>23712.9</v>
      </c>
      <c r="AW318" s="319">
        <f t="shared" si="47"/>
        <v>23712.9</v>
      </c>
      <c r="AX318" s="319">
        <f t="shared" si="47"/>
        <v>23712.9</v>
      </c>
      <c r="AY318" s="319">
        <f t="shared" si="48"/>
        <v>23712.9</v>
      </c>
      <c r="AZ318" s="319">
        <f t="shared" si="48"/>
        <v>23712.9</v>
      </c>
      <c r="BA318" s="319">
        <f t="shared" si="48"/>
        <v>23712.9</v>
      </c>
      <c r="BB318" s="319">
        <f t="shared" si="39"/>
        <v>23712.9</v>
      </c>
      <c r="BC318" s="319">
        <f t="shared" si="39"/>
        <v>23712.9</v>
      </c>
      <c r="BD318" s="319">
        <f t="shared" si="39"/>
        <v>23712.9</v>
      </c>
      <c r="BE318" s="295">
        <f t="shared" si="45"/>
        <v>284251.05</v>
      </c>
    </row>
    <row r="319" spans="1:62" x14ac:dyDescent="0.3">
      <c r="A319" s="313" t="s">
        <v>717</v>
      </c>
      <c r="B319" s="304">
        <v>2.01E-2</v>
      </c>
      <c r="C319" s="304">
        <v>2.4300000000000006E-2</v>
      </c>
      <c r="D319" s="304">
        <v>2.4300000000000006E-2</v>
      </c>
      <c r="E319" s="295">
        <v>2072529.11</v>
      </c>
      <c r="F319" s="295">
        <v>2073162.26</v>
      </c>
      <c r="G319" s="295">
        <v>2073162.26</v>
      </c>
      <c r="H319" s="295">
        <v>2073162.26</v>
      </c>
      <c r="I319" s="295">
        <v>2075869.7</v>
      </c>
      <c r="J319" s="295">
        <v>2078577.14</v>
      </c>
      <c r="K319" s="295">
        <v>2078577.14</v>
      </c>
      <c r="L319" s="295">
        <v>2078577.14</v>
      </c>
      <c r="M319" s="295">
        <v>2078577.14</v>
      </c>
      <c r="N319" s="295">
        <v>2078577.14</v>
      </c>
      <c r="O319" s="295">
        <v>2078577.14</v>
      </c>
      <c r="P319" s="295">
        <v>2078577.14</v>
      </c>
      <c r="Q319" s="295">
        <f t="shared" si="41"/>
        <v>24917925.570000004</v>
      </c>
      <c r="R319" s="295">
        <v>2078577.14</v>
      </c>
      <c r="S319" s="295">
        <v>2078577.14</v>
      </c>
      <c r="T319" s="295">
        <v>2078577.14</v>
      </c>
      <c r="U319" s="295">
        <v>2078577.14</v>
      </c>
      <c r="V319" s="295">
        <v>2078577.14</v>
      </c>
      <c r="W319" s="295">
        <v>2078577.14</v>
      </c>
      <c r="X319" s="295">
        <v>2078577.14</v>
      </c>
      <c r="Y319" s="295">
        <v>2078577.14</v>
      </c>
      <c r="Z319" s="295">
        <v>2078577.14</v>
      </c>
      <c r="AA319" s="295">
        <v>2078577.14</v>
      </c>
      <c r="AB319" s="295">
        <v>2078577.14</v>
      </c>
      <c r="AC319" s="295">
        <v>2078577.14</v>
      </c>
      <c r="AD319" s="295">
        <f t="shared" si="42"/>
        <v>24942925.680000003</v>
      </c>
      <c r="AF319" s="319">
        <v>3471.4900000000002</v>
      </c>
      <c r="AG319" s="319">
        <v>3472.54</v>
      </c>
      <c r="AH319" s="319">
        <v>3472.54</v>
      </c>
      <c r="AI319" s="319">
        <v>3472.54</v>
      </c>
      <c r="AJ319" s="319">
        <v>3477.08</v>
      </c>
      <c r="AK319" s="319">
        <v>3481.62</v>
      </c>
      <c r="AL319" s="319">
        <f t="shared" si="43"/>
        <v>3481.62</v>
      </c>
      <c r="AM319" s="319">
        <f t="shared" si="43"/>
        <v>3481.62</v>
      </c>
      <c r="AN319" s="319">
        <f t="shared" si="43"/>
        <v>3481.62</v>
      </c>
      <c r="AO319" s="319">
        <f t="shared" si="40"/>
        <v>3481.62</v>
      </c>
      <c r="AP319" s="319">
        <f t="shared" si="40"/>
        <v>3481.62</v>
      </c>
      <c r="AQ319" s="319">
        <f t="shared" si="40"/>
        <v>3481.62</v>
      </c>
      <c r="AR319" s="295">
        <f t="shared" si="44"/>
        <v>41737.530000000006</v>
      </c>
      <c r="AS319" s="319">
        <f t="shared" si="47"/>
        <v>4209.12</v>
      </c>
      <c r="AT319" s="319">
        <f t="shared" si="47"/>
        <v>4209.12</v>
      </c>
      <c r="AU319" s="319">
        <f t="shared" si="47"/>
        <v>4209.12</v>
      </c>
      <c r="AV319" s="319">
        <f t="shared" si="47"/>
        <v>4209.12</v>
      </c>
      <c r="AW319" s="319">
        <f t="shared" si="47"/>
        <v>4209.12</v>
      </c>
      <c r="AX319" s="319">
        <f t="shared" si="47"/>
        <v>4209.12</v>
      </c>
      <c r="AY319" s="319">
        <f t="shared" si="48"/>
        <v>4209.12</v>
      </c>
      <c r="AZ319" s="319">
        <f t="shared" si="48"/>
        <v>4209.12</v>
      </c>
      <c r="BA319" s="319">
        <f t="shared" si="48"/>
        <v>4209.12</v>
      </c>
      <c r="BB319" s="319">
        <f t="shared" si="39"/>
        <v>4209.12</v>
      </c>
      <c r="BC319" s="319">
        <f t="shared" si="39"/>
        <v>4209.12</v>
      </c>
      <c r="BD319" s="319">
        <f t="shared" si="39"/>
        <v>4209.12</v>
      </c>
      <c r="BE319" s="295">
        <f t="shared" si="45"/>
        <v>50509.44000000001</v>
      </c>
    </row>
    <row r="320" spans="1:62" x14ac:dyDescent="0.3">
      <c r="A320" s="313" t="s">
        <v>718</v>
      </c>
      <c r="B320" s="304">
        <v>1.72E-2</v>
      </c>
      <c r="C320" s="304">
        <v>1.4299999999999997E-2</v>
      </c>
      <c r="D320" s="304">
        <v>1.4299999999999997E-2</v>
      </c>
      <c r="E320" s="295">
        <v>28493.37</v>
      </c>
      <c r="F320" s="295">
        <v>28493.37</v>
      </c>
      <c r="G320" s="295">
        <v>28493.37</v>
      </c>
      <c r="H320" s="295">
        <v>28493.37</v>
      </c>
      <c r="I320" s="295">
        <v>28493.37</v>
      </c>
      <c r="J320" s="295">
        <v>28493.37</v>
      </c>
      <c r="K320" s="295">
        <v>28493.37</v>
      </c>
      <c r="L320" s="295">
        <v>28493.37</v>
      </c>
      <c r="M320" s="295">
        <v>28493.37</v>
      </c>
      <c r="N320" s="295">
        <v>28493.37</v>
      </c>
      <c r="O320" s="295">
        <v>28493.37</v>
      </c>
      <c r="P320" s="295">
        <v>28493.37</v>
      </c>
      <c r="Q320" s="295">
        <f t="shared" si="41"/>
        <v>341920.44</v>
      </c>
      <c r="R320" s="295">
        <v>28493.37</v>
      </c>
      <c r="S320" s="295">
        <v>28493.37</v>
      </c>
      <c r="T320" s="295">
        <v>28493.37</v>
      </c>
      <c r="U320" s="295">
        <v>28493.37</v>
      </c>
      <c r="V320" s="295">
        <v>28493.37</v>
      </c>
      <c r="W320" s="295">
        <v>28493.37</v>
      </c>
      <c r="X320" s="295">
        <v>28493.37</v>
      </c>
      <c r="Y320" s="295">
        <v>28493.37</v>
      </c>
      <c r="Z320" s="295">
        <v>28493.37</v>
      </c>
      <c r="AA320" s="295">
        <v>28493.37</v>
      </c>
      <c r="AB320" s="295">
        <v>28493.37</v>
      </c>
      <c r="AC320" s="295">
        <v>28493.37</v>
      </c>
      <c r="AD320" s="295">
        <f t="shared" si="42"/>
        <v>341920.44</v>
      </c>
      <c r="AF320" s="319">
        <v>40.839999999999996</v>
      </c>
      <c r="AG320" s="319">
        <v>40.839999999999996</v>
      </c>
      <c r="AH320" s="319">
        <v>40.839999999999996</v>
      </c>
      <c r="AI320" s="319">
        <v>40.839999999999996</v>
      </c>
      <c r="AJ320" s="319">
        <v>40.839999999999996</v>
      </c>
      <c r="AK320" s="319">
        <v>40.839999999999996</v>
      </c>
      <c r="AL320" s="319">
        <f t="shared" si="43"/>
        <v>40.840000000000003</v>
      </c>
      <c r="AM320" s="319">
        <f t="shared" si="43"/>
        <v>40.840000000000003</v>
      </c>
      <c r="AN320" s="319">
        <f t="shared" si="43"/>
        <v>40.840000000000003</v>
      </c>
      <c r="AO320" s="319">
        <f t="shared" si="40"/>
        <v>40.840000000000003</v>
      </c>
      <c r="AP320" s="319">
        <f t="shared" si="40"/>
        <v>40.840000000000003</v>
      </c>
      <c r="AQ320" s="319">
        <f t="shared" si="40"/>
        <v>40.840000000000003</v>
      </c>
      <c r="AR320" s="295">
        <f t="shared" si="44"/>
        <v>490.08000000000015</v>
      </c>
      <c r="AS320" s="319">
        <f t="shared" si="47"/>
        <v>33.950000000000003</v>
      </c>
      <c r="AT320" s="319">
        <f t="shared" si="47"/>
        <v>33.950000000000003</v>
      </c>
      <c r="AU320" s="319">
        <f t="shared" si="47"/>
        <v>33.950000000000003</v>
      </c>
      <c r="AV320" s="319">
        <f t="shared" si="47"/>
        <v>33.950000000000003</v>
      </c>
      <c r="AW320" s="319">
        <f t="shared" si="47"/>
        <v>33.950000000000003</v>
      </c>
      <c r="AX320" s="319">
        <f t="shared" si="47"/>
        <v>33.950000000000003</v>
      </c>
      <c r="AY320" s="319">
        <f t="shared" si="48"/>
        <v>33.950000000000003</v>
      </c>
      <c r="AZ320" s="319">
        <f t="shared" si="48"/>
        <v>33.950000000000003</v>
      </c>
      <c r="BA320" s="319">
        <f t="shared" si="48"/>
        <v>33.950000000000003</v>
      </c>
      <c r="BB320" s="319">
        <f t="shared" si="39"/>
        <v>33.950000000000003</v>
      </c>
      <c r="BC320" s="319">
        <f t="shared" si="39"/>
        <v>33.950000000000003</v>
      </c>
      <c r="BD320" s="319">
        <f t="shared" si="39"/>
        <v>33.950000000000003</v>
      </c>
      <c r="BE320" s="295">
        <f t="shared" si="45"/>
        <v>407.39999999999992</v>
      </c>
    </row>
    <row r="321" spans="1:57" x14ac:dyDescent="0.3">
      <c r="A321" s="313" t="s">
        <v>719</v>
      </c>
      <c r="B321" s="304">
        <v>1.72E-2</v>
      </c>
      <c r="C321" s="304">
        <v>1.4299999999999997E-2</v>
      </c>
      <c r="D321" s="304">
        <v>1.4299999999999997E-2</v>
      </c>
      <c r="E321" s="295">
        <v>12390.23</v>
      </c>
      <c r="F321" s="295">
        <v>12390.23</v>
      </c>
      <c r="G321" s="295">
        <v>12390.23</v>
      </c>
      <c r="H321" s="295">
        <v>12390.23</v>
      </c>
      <c r="I321" s="295">
        <v>12390.23</v>
      </c>
      <c r="J321" s="295">
        <v>12390.23</v>
      </c>
      <c r="K321" s="295">
        <v>12390.23</v>
      </c>
      <c r="L321" s="295">
        <v>12390.23</v>
      </c>
      <c r="M321" s="295">
        <v>12390.23</v>
      </c>
      <c r="N321" s="295">
        <v>12390.23</v>
      </c>
      <c r="O321" s="295">
        <v>12390.23</v>
      </c>
      <c r="P321" s="295">
        <v>12390.23</v>
      </c>
      <c r="Q321" s="295">
        <f t="shared" si="41"/>
        <v>148682.75999999998</v>
      </c>
      <c r="R321" s="295">
        <v>12390.23</v>
      </c>
      <c r="S321" s="295">
        <v>12390.23</v>
      </c>
      <c r="T321" s="295">
        <v>12390.23</v>
      </c>
      <c r="U321" s="295">
        <v>12390.23</v>
      </c>
      <c r="V321" s="295">
        <v>12390.23</v>
      </c>
      <c r="W321" s="295">
        <v>12390.23</v>
      </c>
      <c r="X321" s="295">
        <v>12390.23</v>
      </c>
      <c r="Y321" s="295">
        <v>12390.23</v>
      </c>
      <c r="Z321" s="295">
        <v>12390.23</v>
      </c>
      <c r="AA321" s="295">
        <v>12390.23</v>
      </c>
      <c r="AB321" s="295">
        <v>12390.23</v>
      </c>
      <c r="AC321" s="295">
        <v>12390.23</v>
      </c>
      <c r="AD321" s="295">
        <f t="shared" si="42"/>
        <v>148682.75999999998</v>
      </c>
      <c r="AF321" s="319">
        <v>17.759999999999998</v>
      </c>
      <c r="AG321" s="319">
        <v>17.759999999999998</v>
      </c>
      <c r="AH321" s="319">
        <v>17.759999999999998</v>
      </c>
      <c r="AI321" s="319">
        <v>17.759999999999998</v>
      </c>
      <c r="AJ321" s="319">
        <v>17.759999999999998</v>
      </c>
      <c r="AK321" s="319">
        <v>17.759999999999998</v>
      </c>
      <c r="AL321" s="319">
        <f t="shared" si="43"/>
        <v>17.760000000000002</v>
      </c>
      <c r="AM321" s="319">
        <f t="shared" si="43"/>
        <v>17.760000000000002</v>
      </c>
      <c r="AN321" s="319">
        <f t="shared" si="43"/>
        <v>17.760000000000002</v>
      </c>
      <c r="AO321" s="319">
        <f t="shared" si="40"/>
        <v>17.760000000000002</v>
      </c>
      <c r="AP321" s="319">
        <f t="shared" si="40"/>
        <v>17.760000000000002</v>
      </c>
      <c r="AQ321" s="319">
        <f t="shared" si="40"/>
        <v>17.760000000000002</v>
      </c>
      <c r="AR321" s="295">
        <f t="shared" si="44"/>
        <v>213.11999999999995</v>
      </c>
      <c r="AS321" s="319">
        <f t="shared" si="47"/>
        <v>14.77</v>
      </c>
      <c r="AT321" s="319">
        <f t="shared" si="47"/>
        <v>14.77</v>
      </c>
      <c r="AU321" s="319">
        <f t="shared" si="47"/>
        <v>14.77</v>
      </c>
      <c r="AV321" s="319">
        <f t="shared" si="47"/>
        <v>14.77</v>
      </c>
      <c r="AW321" s="319">
        <f t="shared" si="47"/>
        <v>14.77</v>
      </c>
      <c r="AX321" s="319">
        <f t="shared" si="47"/>
        <v>14.77</v>
      </c>
      <c r="AY321" s="319">
        <f t="shared" si="48"/>
        <v>14.77</v>
      </c>
      <c r="AZ321" s="319">
        <f t="shared" si="48"/>
        <v>14.77</v>
      </c>
      <c r="BA321" s="319">
        <f t="shared" si="48"/>
        <v>14.77</v>
      </c>
      <c r="BB321" s="319">
        <f t="shared" si="48"/>
        <v>14.77</v>
      </c>
      <c r="BC321" s="319">
        <f t="shared" si="48"/>
        <v>14.77</v>
      </c>
      <c r="BD321" s="319">
        <f t="shared" si="48"/>
        <v>14.77</v>
      </c>
      <c r="BE321" s="295">
        <f t="shared" si="45"/>
        <v>177.24</v>
      </c>
    </row>
    <row r="322" spans="1:57" x14ac:dyDescent="0.3">
      <c r="A322" s="313" t="s">
        <v>720</v>
      </c>
      <c r="B322" s="304">
        <v>1.72E-2</v>
      </c>
      <c r="C322" s="304">
        <v>1.4299999999999997E-2</v>
      </c>
      <c r="D322" s="304">
        <v>1.4299999999999997E-2</v>
      </c>
      <c r="E322" s="295">
        <v>5134.63</v>
      </c>
      <c r="F322" s="295">
        <v>5134.63</v>
      </c>
      <c r="G322" s="295">
        <v>5134.63</v>
      </c>
      <c r="H322" s="295">
        <v>5134.63</v>
      </c>
      <c r="I322" s="295">
        <v>5134.63</v>
      </c>
      <c r="J322" s="295">
        <v>5134.63</v>
      </c>
      <c r="K322" s="295">
        <v>5134.63</v>
      </c>
      <c r="L322" s="295">
        <v>5134.63</v>
      </c>
      <c r="M322" s="295">
        <v>5134.63</v>
      </c>
      <c r="N322" s="295">
        <v>5134.63</v>
      </c>
      <c r="O322" s="295">
        <v>5134.63</v>
      </c>
      <c r="P322" s="295">
        <v>5134.63</v>
      </c>
      <c r="Q322" s="295">
        <f t="shared" si="41"/>
        <v>61615.55999999999</v>
      </c>
      <c r="R322" s="295">
        <v>5134.63</v>
      </c>
      <c r="S322" s="295">
        <v>5134.63</v>
      </c>
      <c r="T322" s="295">
        <v>5134.63</v>
      </c>
      <c r="U322" s="295">
        <v>5134.63</v>
      </c>
      <c r="V322" s="295">
        <v>5134.63</v>
      </c>
      <c r="W322" s="295">
        <v>5134.63</v>
      </c>
      <c r="X322" s="295">
        <v>5134.63</v>
      </c>
      <c r="Y322" s="295">
        <v>5134.63</v>
      </c>
      <c r="Z322" s="295">
        <v>5134.63</v>
      </c>
      <c r="AA322" s="295">
        <v>5134.63</v>
      </c>
      <c r="AB322" s="295">
        <v>5134.63</v>
      </c>
      <c r="AC322" s="295">
        <v>5134.63</v>
      </c>
      <c r="AD322" s="295">
        <f t="shared" si="42"/>
        <v>61615.55999999999</v>
      </c>
      <c r="AF322" s="319">
        <v>7.3599999999999994</v>
      </c>
      <c r="AG322" s="319">
        <v>7.3599999999999994</v>
      </c>
      <c r="AH322" s="319">
        <v>7.3599999999999994</v>
      </c>
      <c r="AI322" s="319">
        <v>7.3599999999999994</v>
      </c>
      <c r="AJ322" s="319">
        <v>7.3599999999999994</v>
      </c>
      <c r="AK322" s="319">
        <v>7.3599999999999994</v>
      </c>
      <c r="AL322" s="319">
        <f t="shared" si="43"/>
        <v>7.36</v>
      </c>
      <c r="AM322" s="319">
        <f t="shared" si="43"/>
        <v>7.36</v>
      </c>
      <c r="AN322" s="319">
        <f t="shared" si="43"/>
        <v>7.36</v>
      </c>
      <c r="AO322" s="319">
        <f t="shared" si="40"/>
        <v>7.36</v>
      </c>
      <c r="AP322" s="319">
        <f t="shared" si="40"/>
        <v>7.36</v>
      </c>
      <c r="AQ322" s="319">
        <f t="shared" si="40"/>
        <v>7.36</v>
      </c>
      <c r="AR322" s="295">
        <f t="shared" si="44"/>
        <v>88.32</v>
      </c>
      <c r="AS322" s="319">
        <f t="shared" si="47"/>
        <v>6.12</v>
      </c>
      <c r="AT322" s="319">
        <f t="shared" si="47"/>
        <v>6.12</v>
      </c>
      <c r="AU322" s="319">
        <f t="shared" si="47"/>
        <v>6.12</v>
      </c>
      <c r="AV322" s="319">
        <f t="shared" si="47"/>
        <v>6.12</v>
      </c>
      <c r="AW322" s="319">
        <f t="shared" si="47"/>
        <v>6.12</v>
      </c>
      <c r="AX322" s="319">
        <f t="shared" si="47"/>
        <v>6.12</v>
      </c>
      <c r="AY322" s="319">
        <f t="shared" si="48"/>
        <v>6.12</v>
      </c>
      <c r="AZ322" s="319">
        <f t="shared" si="48"/>
        <v>6.12</v>
      </c>
      <c r="BA322" s="319">
        <f t="shared" si="48"/>
        <v>6.12</v>
      </c>
      <c r="BB322" s="319">
        <f t="shared" si="48"/>
        <v>6.12</v>
      </c>
      <c r="BC322" s="319">
        <f t="shared" si="48"/>
        <v>6.12</v>
      </c>
      <c r="BD322" s="319">
        <f t="shared" si="48"/>
        <v>6.12</v>
      </c>
      <c r="BE322" s="295">
        <f t="shared" si="45"/>
        <v>73.44</v>
      </c>
    </row>
    <row r="323" spans="1:57" x14ac:dyDescent="0.3">
      <c r="A323" s="313" t="s">
        <v>721</v>
      </c>
      <c r="B323" s="304">
        <v>1.72E-2</v>
      </c>
      <c r="C323" s="304">
        <v>1.4299999999999997E-2</v>
      </c>
      <c r="D323" s="304">
        <v>1.4299999999999997E-2</v>
      </c>
      <c r="E323" s="295">
        <v>3924.94</v>
      </c>
      <c r="F323" s="295">
        <v>3924.94</v>
      </c>
      <c r="G323" s="295">
        <v>3924.94</v>
      </c>
      <c r="H323" s="295">
        <v>3924.94</v>
      </c>
      <c r="I323" s="295">
        <v>3924.94</v>
      </c>
      <c r="J323" s="295">
        <v>3924.94</v>
      </c>
      <c r="K323" s="295">
        <v>3924.94</v>
      </c>
      <c r="L323" s="295">
        <v>3924.94</v>
      </c>
      <c r="M323" s="295">
        <v>3924.94</v>
      </c>
      <c r="N323" s="295">
        <v>3924.94</v>
      </c>
      <c r="O323" s="295">
        <v>3924.94</v>
      </c>
      <c r="P323" s="295">
        <v>3924.94</v>
      </c>
      <c r="Q323" s="295">
        <f t="shared" si="41"/>
        <v>47099.280000000006</v>
      </c>
      <c r="R323" s="295">
        <v>3924.94</v>
      </c>
      <c r="S323" s="295">
        <v>3924.94</v>
      </c>
      <c r="T323" s="295">
        <v>3924.94</v>
      </c>
      <c r="U323" s="295">
        <v>3924.94</v>
      </c>
      <c r="V323" s="295">
        <v>3924.94</v>
      </c>
      <c r="W323" s="295">
        <v>3924.94</v>
      </c>
      <c r="X323" s="295">
        <v>3924.94</v>
      </c>
      <c r="Y323" s="295">
        <v>3924.94</v>
      </c>
      <c r="Z323" s="295">
        <v>3924.94</v>
      </c>
      <c r="AA323" s="295">
        <v>3924.94</v>
      </c>
      <c r="AB323" s="295">
        <v>3924.94</v>
      </c>
      <c r="AC323" s="295">
        <v>3924.94</v>
      </c>
      <c r="AD323" s="295">
        <f t="shared" si="42"/>
        <v>47099.280000000006</v>
      </c>
      <c r="AF323" s="319">
        <v>5.6199999999999992</v>
      </c>
      <c r="AG323" s="319">
        <v>5.6199999999999992</v>
      </c>
      <c r="AH323" s="319">
        <v>5.6199999999999992</v>
      </c>
      <c r="AI323" s="319">
        <v>5.6199999999999992</v>
      </c>
      <c r="AJ323" s="319">
        <v>5.6199999999999992</v>
      </c>
      <c r="AK323" s="319">
        <v>5.6199999999999992</v>
      </c>
      <c r="AL323" s="319">
        <f t="shared" si="43"/>
        <v>5.63</v>
      </c>
      <c r="AM323" s="319">
        <f t="shared" si="43"/>
        <v>5.63</v>
      </c>
      <c r="AN323" s="319">
        <f t="shared" si="43"/>
        <v>5.63</v>
      </c>
      <c r="AO323" s="319">
        <f t="shared" si="40"/>
        <v>5.63</v>
      </c>
      <c r="AP323" s="319">
        <f t="shared" si="40"/>
        <v>5.63</v>
      </c>
      <c r="AQ323" s="319">
        <f t="shared" si="40"/>
        <v>5.63</v>
      </c>
      <c r="AR323" s="295">
        <f t="shared" si="44"/>
        <v>67.5</v>
      </c>
      <c r="AS323" s="319">
        <f t="shared" si="47"/>
        <v>4.68</v>
      </c>
      <c r="AT323" s="319">
        <f t="shared" si="47"/>
        <v>4.68</v>
      </c>
      <c r="AU323" s="319">
        <f t="shared" si="47"/>
        <v>4.68</v>
      </c>
      <c r="AV323" s="319">
        <f t="shared" si="47"/>
        <v>4.68</v>
      </c>
      <c r="AW323" s="319">
        <f t="shared" si="47"/>
        <v>4.68</v>
      </c>
      <c r="AX323" s="319">
        <f t="shared" si="47"/>
        <v>4.68</v>
      </c>
      <c r="AY323" s="319">
        <f t="shared" si="48"/>
        <v>4.68</v>
      </c>
      <c r="AZ323" s="319">
        <f t="shared" si="48"/>
        <v>4.68</v>
      </c>
      <c r="BA323" s="319">
        <f t="shared" si="48"/>
        <v>4.68</v>
      </c>
      <c r="BB323" s="319">
        <f t="shared" si="48"/>
        <v>4.68</v>
      </c>
      <c r="BC323" s="319">
        <f t="shared" si="48"/>
        <v>4.68</v>
      </c>
      <c r="BD323" s="319">
        <f t="shared" si="48"/>
        <v>4.68</v>
      </c>
      <c r="BE323" s="295">
        <f t="shared" si="45"/>
        <v>56.16</v>
      </c>
    </row>
    <row r="324" spans="1:57" x14ac:dyDescent="0.3">
      <c r="A324" s="313" t="s">
        <v>722</v>
      </c>
      <c r="B324" s="304">
        <v>1.72E-2</v>
      </c>
      <c r="C324" s="304">
        <v>1.4299999999999997E-2</v>
      </c>
      <c r="D324" s="304">
        <v>1.4299999999999997E-2</v>
      </c>
      <c r="E324" s="295">
        <v>19578.8</v>
      </c>
      <c r="F324" s="295">
        <v>19578.8</v>
      </c>
      <c r="G324" s="295">
        <v>19578.8</v>
      </c>
      <c r="H324" s="295">
        <v>19578.8</v>
      </c>
      <c r="I324" s="295">
        <v>19578.8</v>
      </c>
      <c r="J324" s="295">
        <v>19578.8</v>
      </c>
      <c r="K324" s="295">
        <v>19578.8</v>
      </c>
      <c r="L324" s="295">
        <v>19578.8</v>
      </c>
      <c r="M324" s="295">
        <v>19578.8</v>
      </c>
      <c r="N324" s="295">
        <v>19578.8</v>
      </c>
      <c r="O324" s="295">
        <v>19578.8</v>
      </c>
      <c r="P324" s="295">
        <v>19578.8</v>
      </c>
      <c r="Q324" s="295">
        <f t="shared" si="41"/>
        <v>234945.59999999995</v>
      </c>
      <c r="R324" s="295">
        <v>19578.8</v>
      </c>
      <c r="S324" s="295">
        <v>19578.8</v>
      </c>
      <c r="T324" s="295">
        <v>19578.8</v>
      </c>
      <c r="U324" s="295">
        <v>19578.8</v>
      </c>
      <c r="V324" s="295">
        <v>19578.8</v>
      </c>
      <c r="W324" s="295">
        <v>19578.8</v>
      </c>
      <c r="X324" s="295">
        <v>19578.8</v>
      </c>
      <c r="Y324" s="295">
        <v>19578.8</v>
      </c>
      <c r="Z324" s="295">
        <v>19578.8</v>
      </c>
      <c r="AA324" s="295">
        <v>19578.8</v>
      </c>
      <c r="AB324" s="295">
        <v>19578.8</v>
      </c>
      <c r="AC324" s="295">
        <v>19578.8</v>
      </c>
      <c r="AD324" s="295">
        <f t="shared" si="42"/>
        <v>234945.59999999995</v>
      </c>
      <c r="AF324" s="319">
        <v>28.06</v>
      </c>
      <c r="AG324" s="319">
        <v>28.06</v>
      </c>
      <c r="AH324" s="319">
        <v>28.06</v>
      </c>
      <c r="AI324" s="319">
        <v>28.06</v>
      </c>
      <c r="AJ324" s="319">
        <v>28.06</v>
      </c>
      <c r="AK324" s="319">
        <v>28.06</v>
      </c>
      <c r="AL324" s="319">
        <f t="shared" si="43"/>
        <v>28.06</v>
      </c>
      <c r="AM324" s="319">
        <f t="shared" si="43"/>
        <v>28.06</v>
      </c>
      <c r="AN324" s="319">
        <f t="shared" si="43"/>
        <v>28.06</v>
      </c>
      <c r="AO324" s="319">
        <f t="shared" si="40"/>
        <v>28.06</v>
      </c>
      <c r="AP324" s="319">
        <f t="shared" si="40"/>
        <v>28.06</v>
      </c>
      <c r="AQ324" s="319">
        <f t="shared" si="40"/>
        <v>28.06</v>
      </c>
      <c r="AR324" s="295">
        <f t="shared" si="44"/>
        <v>336.71999999999997</v>
      </c>
      <c r="AS324" s="319">
        <f t="shared" si="47"/>
        <v>23.33</v>
      </c>
      <c r="AT324" s="319">
        <f t="shared" si="47"/>
        <v>23.33</v>
      </c>
      <c r="AU324" s="319">
        <f t="shared" si="47"/>
        <v>23.33</v>
      </c>
      <c r="AV324" s="319">
        <f t="shared" si="47"/>
        <v>23.33</v>
      </c>
      <c r="AW324" s="319">
        <f t="shared" si="47"/>
        <v>23.33</v>
      </c>
      <c r="AX324" s="319">
        <f t="shared" si="47"/>
        <v>23.33</v>
      </c>
      <c r="AY324" s="319">
        <f t="shared" si="48"/>
        <v>23.33</v>
      </c>
      <c r="AZ324" s="319">
        <f t="shared" si="48"/>
        <v>23.33</v>
      </c>
      <c r="BA324" s="319">
        <f t="shared" si="48"/>
        <v>23.33</v>
      </c>
      <c r="BB324" s="319">
        <f t="shared" si="48"/>
        <v>23.33</v>
      </c>
      <c r="BC324" s="319">
        <f t="shared" si="48"/>
        <v>23.33</v>
      </c>
      <c r="BD324" s="319">
        <f t="shared" si="48"/>
        <v>23.33</v>
      </c>
      <c r="BE324" s="295">
        <f t="shared" si="45"/>
        <v>279.95999999999992</v>
      </c>
    </row>
    <row r="325" spans="1:57" x14ac:dyDescent="0.3">
      <c r="A325" s="313" t="s">
        <v>723</v>
      </c>
      <c r="B325" s="304">
        <v>1.72E-2</v>
      </c>
      <c r="C325" s="304">
        <v>1.4299999999999997E-2</v>
      </c>
      <c r="D325" s="304">
        <v>1.4299999999999997E-2</v>
      </c>
      <c r="E325" s="295">
        <v>1038.6099999999999</v>
      </c>
      <c r="F325" s="295">
        <v>1038.6099999999999</v>
      </c>
      <c r="G325" s="295">
        <v>1038.6099999999999</v>
      </c>
      <c r="H325" s="295">
        <v>1038.6099999999999</v>
      </c>
      <c r="I325" s="295">
        <v>1038.6099999999999</v>
      </c>
      <c r="J325" s="295">
        <v>1038.6099999999999</v>
      </c>
      <c r="K325" s="295">
        <v>1038.6099999999999</v>
      </c>
      <c r="L325" s="295">
        <v>1038.6099999999999</v>
      </c>
      <c r="M325" s="295">
        <v>1038.6099999999999</v>
      </c>
      <c r="N325" s="295">
        <v>1038.6099999999999</v>
      </c>
      <c r="O325" s="295">
        <v>1038.6099999999999</v>
      </c>
      <c r="P325" s="295">
        <v>1038.6099999999999</v>
      </c>
      <c r="Q325" s="295">
        <f t="shared" si="41"/>
        <v>12463.320000000002</v>
      </c>
      <c r="R325" s="295">
        <v>1038.6099999999999</v>
      </c>
      <c r="S325" s="295">
        <v>1038.6099999999999</v>
      </c>
      <c r="T325" s="295">
        <v>1038.6099999999999</v>
      </c>
      <c r="U325" s="295">
        <v>1038.6099999999999</v>
      </c>
      <c r="V325" s="295">
        <v>1038.6099999999999</v>
      </c>
      <c r="W325" s="295">
        <v>1038.6099999999999</v>
      </c>
      <c r="X325" s="295">
        <v>1038.6099999999999</v>
      </c>
      <c r="Y325" s="295">
        <v>1038.6099999999999</v>
      </c>
      <c r="Z325" s="295">
        <v>1038.6099999999999</v>
      </c>
      <c r="AA325" s="295">
        <v>1038.6099999999999</v>
      </c>
      <c r="AB325" s="295">
        <v>1038.6099999999999</v>
      </c>
      <c r="AC325" s="295">
        <v>1038.6099999999999</v>
      </c>
      <c r="AD325" s="295">
        <f t="shared" si="42"/>
        <v>12463.320000000002</v>
      </c>
      <c r="AF325" s="319">
        <v>1.4900000000000002</v>
      </c>
      <c r="AG325" s="319">
        <v>1.4900000000000002</v>
      </c>
      <c r="AH325" s="319">
        <v>1.4900000000000002</v>
      </c>
      <c r="AI325" s="319">
        <v>1.4900000000000002</v>
      </c>
      <c r="AJ325" s="319">
        <v>1.4900000000000002</v>
      </c>
      <c r="AK325" s="319">
        <v>1.4900000000000002</v>
      </c>
      <c r="AL325" s="319">
        <f t="shared" si="43"/>
        <v>1.49</v>
      </c>
      <c r="AM325" s="319">
        <f t="shared" si="43"/>
        <v>1.49</v>
      </c>
      <c r="AN325" s="319">
        <f t="shared" si="43"/>
        <v>1.49</v>
      </c>
      <c r="AO325" s="319">
        <f t="shared" si="43"/>
        <v>1.49</v>
      </c>
      <c r="AP325" s="319">
        <f t="shared" si="43"/>
        <v>1.49</v>
      </c>
      <c r="AQ325" s="319">
        <f t="shared" si="43"/>
        <v>1.49</v>
      </c>
      <c r="AR325" s="295">
        <f t="shared" si="44"/>
        <v>17.88</v>
      </c>
      <c r="AS325" s="319">
        <f t="shared" si="47"/>
        <v>1.24</v>
      </c>
      <c r="AT325" s="319">
        <f t="shared" si="47"/>
        <v>1.24</v>
      </c>
      <c r="AU325" s="319">
        <f t="shared" si="47"/>
        <v>1.24</v>
      </c>
      <c r="AV325" s="319">
        <f t="shared" si="47"/>
        <v>1.24</v>
      </c>
      <c r="AW325" s="319">
        <f t="shared" si="47"/>
        <v>1.24</v>
      </c>
      <c r="AX325" s="319">
        <f t="shared" si="47"/>
        <v>1.24</v>
      </c>
      <c r="AY325" s="319">
        <f t="shared" si="48"/>
        <v>1.24</v>
      </c>
      <c r="AZ325" s="319">
        <f t="shared" si="48"/>
        <v>1.24</v>
      </c>
      <c r="BA325" s="319">
        <f t="shared" si="48"/>
        <v>1.24</v>
      </c>
      <c r="BB325" s="319">
        <f t="shared" si="48"/>
        <v>1.24</v>
      </c>
      <c r="BC325" s="319">
        <f t="shared" si="48"/>
        <v>1.24</v>
      </c>
      <c r="BD325" s="319">
        <f t="shared" si="48"/>
        <v>1.24</v>
      </c>
      <c r="BE325" s="295">
        <f t="shared" si="45"/>
        <v>14.88</v>
      </c>
    </row>
    <row r="326" spans="1:57" x14ac:dyDescent="0.3">
      <c r="A326" s="313" t="s">
        <v>724</v>
      </c>
      <c r="B326" s="304">
        <v>1.72E-2</v>
      </c>
      <c r="C326" s="304">
        <v>1.4299999999999997E-2</v>
      </c>
      <c r="D326" s="304">
        <v>1.4299999999999997E-2</v>
      </c>
      <c r="E326" s="295">
        <v>46914.46</v>
      </c>
      <c r="F326" s="295">
        <v>46914.46</v>
      </c>
      <c r="G326" s="295">
        <v>46914.46</v>
      </c>
      <c r="H326" s="295">
        <v>46914.46</v>
      </c>
      <c r="I326" s="295">
        <v>46914.46</v>
      </c>
      <c r="J326" s="295">
        <v>46914.46</v>
      </c>
      <c r="K326" s="295">
        <v>46914.46</v>
      </c>
      <c r="L326" s="295">
        <v>46914.46</v>
      </c>
      <c r="M326" s="295">
        <v>46914.46</v>
      </c>
      <c r="N326" s="295">
        <v>46914.46</v>
      </c>
      <c r="O326" s="295">
        <v>46914.46</v>
      </c>
      <c r="P326" s="295">
        <v>46914.46</v>
      </c>
      <c r="Q326" s="295">
        <f t="shared" ref="Q326:Q352" si="49">SUM(E326:P326)</f>
        <v>562973.52000000014</v>
      </c>
      <c r="R326" s="295">
        <v>46914.46</v>
      </c>
      <c r="S326" s="295">
        <v>46914.46</v>
      </c>
      <c r="T326" s="295">
        <v>46914.46</v>
      </c>
      <c r="U326" s="295">
        <v>46914.46</v>
      </c>
      <c r="V326" s="295">
        <v>46914.46</v>
      </c>
      <c r="W326" s="295">
        <v>46914.46</v>
      </c>
      <c r="X326" s="295">
        <v>46914.46</v>
      </c>
      <c r="Y326" s="295">
        <v>46914.46</v>
      </c>
      <c r="Z326" s="295">
        <v>46914.46</v>
      </c>
      <c r="AA326" s="295">
        <v>46914.46</v>
      </c>
      <c r="AB326" s="295">
        <v>46914.46</v>
      </c>
      <c r="AC326" s="295">
        <v>46914.46</v>
      </c>
      <c r="AD326" s="295">
        <f t="shared" ref="AD326:AD352" si="50">SUM(R326:AC326)</f>
        <v>562973.52000000014</v>
      </c>
      <c r="AF326" s="319">
        <v>67.25</v>
      </c>
      <c r="AG326" s="319">
        <v>67.25</v>
      </c>
      <c r="AH326" s="319">
        <v>67.25</v>
      </c>
      <c r="AI326" s="319">
        <v>67.25</v>
      </c>
      <c r="AJ326" s="319">
        <v>67.25</v>
      </c>
      <c r="AK326" s="319">
        <v>67.25</v>
      </c>
      <c r="AL326" s="319">
        <f t="shared" ref="AL326:AQ352" si="51">ROUND(K326*$B326/12,2)</f>
        <v>67.239999999999995</v>
      </c>
      <c r="AM326" s="319">
        <f t="shared" si="51"/>
        <v>67.239999999999995</v>
      </c>
      <c r="AN326" s="319">
        <f t="shared" si="51"/>
        <v>67.239999999999995</v>
      </c>
      <c r="AO326" s="319">
        <f t="shared" si="51"/>
        <v>67.239999999999995</v>
      </c>
      <c r="AP326" s="319">
        <f t="shared" si="51"/>
        <v>67.239999999999995</v>
      </c>
      <c r="AQ326" s="319">
        <f t="shared" si="51"/>
        <v>67.239999999999995</v>
      </c>
      <c r="AR326" s="295">
        <f t="shared" ref="AR326:AR352" si="52">SUM(AF326:AQ326)</f>
        <v>806.94</v>
      </c>
      <c r="AS326" s="319">
        <f t="shared" si="47"/>
        <v>55.91</v>
      </c>
      <c r="AT326" s="319">
        <f t="shared" si="47"/>
        <v>55.91</v>
      </c>
      <c r="AU326" s="319">
        <f t="shared" si="47"/>
        <v>55.91</v>
      </c>
      <c r="AV326" s="319">
        <f t="shared" si="47"/>
        <v>55.91</v>
      </c>
      <c r="AW326" s="319">
        <f t="shared" si="47"/>
        <v>55.91</v>
      </c>
      <c r="AX326" s="319">
        <f t="shared" si="47"/>
        <v>55.91</v>
      </c>
      <c r="AY326" s="319">
        <f t="shared" si="48"/>
        <v>55.91</v>
      </c>
      <c r="AZ326" s="319">
        <f t="shared" si="48"/>
        <v>55.91</v>
      </c>
      <c r="BA326" s="319">
        <f t="shared" si="48"/>
        <v>55.91</v>
      </c>
      <c r="BB326" s="319">
        <f t="shared" si="48"/>
        <v>55.91</v>
      </c>
      <c r="BC326" s="319">
        <f t="shared" si="48"/>
        <v>55.91</v>
      </c>
      <c r="BD326" s="319">
        <f t="shared" si="48"/>
        <v>55.91</v>
      </c>
      <c r="BE326" s="295">
        <f t="shared" ref="BE326:BE352" si="53">SUM(AS326:BD326)</f>
        <v>670.91999999999973</v>
      </c>
    </row>
    <row r="327" spans="1:57" x14ac:dyDescent="0.3">
      <c r="A327" s="313" t="s">
        <v>725</v>
      </c>
      <c r="B327" s="304">
        <v>1.72E-2</v>
      </c>
      <c r="C327" s="304">
        <v>1.4299999999999997E-2</v>
      </c>
      <c r="D327" s="304">
        <v>1.4299999999999997E-2</v>
      </c>
      <c r="E327" s="295">
        <v>172.93</v>
      </c>
      <c r="F327" s="295">
        <v>172.93</v>
      </c>
      <c r="G327" s="295">
        <v>172.93</v>
      </c>
      <c r="H327" s="295">
        <v>172.93</v>
      </c>
      <c r="I327" s="295">
        <v>172.93</v>
      </c>
      <c r="J327" s="295">
        <v>172.93</v>
      </c>
      <c r="K327" s="295">
        <v>172.93</v>
      </c>
      <c r="L327" s="295">
        <v>172.93</v>
      </c>
      <c r="M327" s="295">
        <v>172.93</v>
      </c>
      <c r="N327" s="295">
        <v>172.93</v>
      </c>
      <c r="O327" s="295">
        <v>172.93</v>
      </c>
      <c r="P327" s="295">
        <v>172.93</v>
      </c>
      <c r="Q327" s="295">
        <f t="shared" si="49"/>
        <v>2075.1600000000003</v>
      </c>
      <c r="R327" s="295">
        <v>172.93</v>
      </c>
      <c r="S327" s="295">
        <v>172.93</v>
      </c>
      <c r="T327" s="295">
        <v>172.93</v>
      </c>
      <c r="U327" s="295">
        <v>172.93</v>
      </c>
      <c r="V327" s="295">
        <v>172.93</v>
      </c>
      <c r="W327" s="295">
        <v>172.93</v>
      </c>
      <c r="X327" s="295">
        <v>172.93</v>
      </c>
      <c r="Y327" s="295">
        <v>172.93</v>
      </c>
      <c r="Z327" s="295">
        <v>172.93</v>
      </c>
      <c r="AA327" s="295">
        <v>172.93</v>
      </c>
      <c r="AB327" s="295">
        <v>172.93</v>
      </c>
      <c r="AC327" s="295">
        <v>172.93</v>
      </c>
      <c r="AD327" s="295">
        <f t="shared" si="50"/>
        <v>2075.1600000000003</v>
      </c>
      <c r="AF327" s="319">
        <v>0.24</v>
      </c>
      <c r="AG327" s="319">
        <v>0.24</v>
      </c>
      <c r="AH327" s="319">
        <v>0.24</v>
      </c>
      <c r="AI327" s="319">
        <v>0.24</v>
      </c>
      <c r="AJ327" s="319">
        <v>0.24</v>
      </c>
      <c r="AK327" s="319">
        <v>0.24</v>
      </c>
      <c r="AL327" s="319">
        <f t="shared" si="51"/>
        <v>0.25</v>
      </c>
      <c r="AM327" s="319">
        <f t="shared" si="51"/>
        <v>0.25</v>
      </c>
      <c r="AN327" s="319">
        <f t="shared" si="51"/>
        <v>0.25</v>
      </c>
      <c r="AO327" s="319">
        <f t="shared" si="51"/>
        <v>0.25</v>
      </c>
      <c r="AP327" s="319">
        <f t="shared" si="51"/>
        <v>0.25</v>
      </c>
      <c r="AQ327" s="319">
        <f t="shared" si="51"/>
        <v>0.25</v>
      </c>
      <c r="AR327" s="295">
        <f t="shared" si="52"/>
        <v>2.94</v>
      </c>
      <c r="AS327" s="319">
        <f t="shared" si="47"/>
        <v>0.21</v>
      </c>
      <c r="AT327" s="319">
        <f t="shared" si="47"/>
        <v>0.21</v>
      </c>
      <c r="AU327" s="319">
        <f t="shared" si="47"/>
        <v>0.21</v>
      </c>
      <c r="AV327" s="319">
        <f t="shared" si="47"/>
        <v>0.21</v>
      </c>
      <c r="AW327" s="319">
        <f t="shared" si="47"/>
        <v>0.21</v>
      </c>
      <c r="AX327" s="319">
        <f t="shared" si="47"/>
        <v>0.21</v>
      </c>
      <c r="AY327" s="319">
        <f t="shared" si="48"/>
        <v>0.21</v>
      </c>
      <c r="AZ327" s="319">
        <f t="shared" si="48"/>
        <v>0.21</v>
      </c>
      <c r="BA327" s="319">
        <f t="shared" si="48"/>
        <v>0.21</v>
      </c>
      <c r="BB327" s="319">
        <f t="shared" si="48"/>
        <v>0.21</v>
      </c>
      <c r="BC327" s="319">
        <f t="shared" si="48"/>
        <v>0.21</v>
      </c>
      <c r="BD327" s="319">
        <f t="shared" si="48"/>
        <v>0.21</v>
      </c>
      <c r="BE327" s="295">
        <f t="shared" si="53"/>
        <v>2.52</v>
      </c>
    </row>
    <row r="328" spans="1:57" x14ac:dyDescent="0.3">
      <c r="A328" s="313" t="s">
        <v>726</v>
      </c>
      <c r="B328" s="304">
        <v>1.72E-2</v>
      </c>
      <c r="C328" s="304">
        <v>1.4299999999999997E-2</v>
      </c>
      <c r="D328" s="304">
        <v>1.4299999999999997E-2</v>
      </c>
      <c r="E328" s="295">
        <v>32616.02</v>
      </c>
      <c r="F328" s="295">
        <v>32616.02</v>
      </c>
      <c r="G328" s="295">
        <v>32616.02</v>
      </c>
      <c r="H328" s="295">
        <v>32616.02</v>
      </c>
      <c r="I328" s="295">
        <v>32616.02</v>
      </c>
      <c r="J328" s="295">
        <v>32616.02</v>
      </c>
      <c r="K328" s="295">
        <v>32616.02</v>
      </c>
      <c r="L328" s="295">
        <v>32616.02</v>
      </c>
      <c r="M328" s="295">
        <v>32616.02</v>
      </c>
      <c r="N328" s="295">
        <v>32616.02</v>
      </c>
      <c r="O328" s="295">
        <v>32616.02</v>
      </c>
      <c r="P328" s="295">
        <v>32616.02</v>
      </c>
      <c r="Q328" s="295">
        <f t="shared" si="49"/>
        <v>391392.24000000005</v>
      </c>
      <c r="R328" s="295">
        <v>32616.02</v>
      </c>
      <c r="S328" s="295">
        <v>32616.02</v>
      </c>
      <c r="T328" s="295">
        <v>32616.02</v>
      </c>
      <c r="U328" s="295">
        <v>32616.02</v>
      </c>
      <c r="V328" s="295">
        <v>32616.02</v>
      </c>
      <c r="W328" s="295">
        <v>32616.02</v>
      </c>
      <c r="X328" s="295">
        <v>32616.02</v>
      </c>
      <c r="Y328" s="295">
        <v>32616.02</v>
      </c>
      <c r="Z328" s="295">
        <v>32616.02</v>
      </c>
      <c r="AA328" s="295">
        <v>32616.02</v>
      </c>
      <c r="AB328" s="295">
        <v>32616.02</v>
      </c>
      <c r="AC328" s="295">
        <v>32616.02</v>
      </c>
      <c r="AD328" s="295">
        <f t="shared" si="50"/>
        <v>391392.24000000005</v>
      </c>
      <c r="AF328" s="319">
        <v>46.75</v>
      </c>
      <c r="AG328" s="319">
        <v>46.75</v>
      </c>
      <c r="AH328" s="319">
        <v>46.75</v>
      </c>
      <c r="AI328" s="319">
        <v>46.75</v>
      </c>
      <c r="AJ328" s="319">
        <v>46.75</v>
      </c>
      <c r="AK328" s="319">
        <v>46.75</v>
      </c>
      <c r="AL328" s="319">
        <f t="shared" si="51"/>
        <v>46.75</v>
      </c>
      <c r="AM328" s="319">
        <f t="shared" si="51"/>
        <v>46.75</v>
      </c>
      <c r="AN328" s="319">
        <f t="shared" si="51"/>
        <v>46.75</v>
      </c>
      <c r="AO328" s="319">
        <f t="shared" si="51"/>
        <v>46.75</v>
      </c>
      <c r="AP328" s="319">
        <f t="shared" si="51"/>
        <v>46.75</v>
      </c>
      <c r="AQ328" s="319">
        <f t="shared" si="51"/>
        <v>46.75</v>
      </c>
      <c r="AR328" s="295">
        <f t="shared" si="52"/>
        <v>561</v>
      </c>
      <c r="AS328" s="319">
        <f t="shared" si="47"/>
        <v>38.869999999999997</v>
      </c>
      <c r="AT328" s="319">
        <f t="shared" si="47"/>
        <v>38.869999999999997</v>
      </c>
      <c r="AU328" s="319">
        <f t="shared" si="47"/>
        <v>38.869999999999997</v>
      </c>
      <c r="AV328" s="319">
        <f t="shared" si="47"/>
        <v>38.869999999999997</v>
      </c>
      <c r="AW328" s="319">
        <f t="shared" si="47"/>
        <v>38.869999999999997</v>
      </c>
      <c r="AX328" s="319">
        <f t="shared" si="47"/>
        <v>38.869999999999997</v>
      </c>
      <c r="AY328" s="319">
        <f t="shared" si="48"/>
        <v>38.869999999999997</v>
      </c>
      <c r="AZ328" s="319">
        <f t="shared" si="48"/>
        <v>38.869999999999997</v>
      </c>
      <c r="BA328" s="319">
        <f t="shared" si="48"/>
        <v>38.869999999999997</v>
      </c>
      <c r="BB328" s="319">
        <f t="shared" si="48"/>
        <v>38.869999999999997</v>
      </c>
      <c r="BC328" s="319">
        <f t="shared" si="48"/>
        <v>38.869999999999997</v>
      </c>
      <c r="BD328" s="319">
        <f t="shared" si="48"/>
        <v>38.869999999999997</v>
      </c>
      <c r="BE328" s="295">
        <f t="shared" si="53"/>
        <v>466.44</v>
      </c>
    </row>
    <row r="329" spans="1:57" x14ac:dyDescent="0.3">
      <c r="A329" s="313" t="s">
        <v>727</v>
      </c>
      <c r="B329" s="304">
        <v>1.72E-2</v>
      </c>
      <c r="C329" s="304">
        <v>1.4299999999999997E-2</v>
      </c>
      <c r="D329" s="304">
        <v>1.4299999999999997E-2</v>
      </c>
      <c r="E329" s="295">
        <v>2953.75</v>
      </c>
      <c r="F329" s="295">
        <v>2953.75</v>
      </c>
      <c r="G329" s="295">
        <v>2953.75</v>
      </c>
      <c r="H329" s="295">
        <v>2953.75</v>
      </c>
      <c r="I329" s="295">
        <v>2953.75</v>
      </c>
      <c r="J329" s="295">
        <v>2953.75</v>
      </c>
      <c r="K329" s="295">
        <v>2953.75</v>
      </c>
      <c r="L329" s="295">
        <v>2953.75</v>
      </c>
      <c r="M329" s="295">
        <v>2953.75</v>
      </c>
      <c r="N329" s="295">
        <v>2953.75</v>
      </c>
      <c r="O329" s="295">
        <v>2953.75</v>
      </c>
      <c r="P329" s="295">
        <v>2953.75</v>
      </c>
      <c r="Q329" s="295">
        <f t="shared" si="49"/>
        <v>35445</v>
      </c>
      <c r="R329" s="295">
        <v>2953.75</v>
      </c>
      <c r="S329" s="295">
        <v>2953.75</v>
      </c>
      <c r="T329" s="295">
        <v>2953.75</v>
      </c>
      <c r="U329" s="295">
        <v>2953.75</v>
      </c>
      <c r="V329" s="295">
        <v>2953.75</v>
      </c>
      <c r="W329" s="295">
        <v>2953.75</v>
      </c>
      <c r="X329" s="295">
        <v>2953.75</v>
      </c>
      <c r="Y329" s="295">
        <v>2953.75</v>
      </c>
      <c r="Z329" s="295">
        <v>2953.75</v>
      </c>
      <c r="AA329" s="295">
        <v>2953.75</v>
      </c>
      <c r="AB329" s="295">
        <v>2953.75</v>
      </c>
      <c r="AC329" s="295">
        <v>2953.75</v>
      </c>
      <c r="AD329" s="295">
        <f t="shared" si="50"/>
        <v>35445</v>
      </c>
      <c r="AF329" s="319">
        <v>4.2299999999999995</v>
      </c>
      <c r="AG329" s="319">
        <v>4.2299999999999995</v>
      </c>
      <c r="AH329" s="319">
        <v>4.2299999999999995</v>
      </c>
      <c r="AI329" s="319">
        <v>4.2299999999999995</v>
      </c>
      <c r="AJ329" s="319">
        <v>4.2299999999999995</v>
      </c>
      <c r="AK329" s="319">
        <v>4.2299999999999995</v>
      </c>
      <c r="AL329" s="319">
        <f t="shared" si="51"/>
        <v>4.2300000000000004</v>
      </c>
      <c r="AM329" s="319">
        <f t="shared" si="51"/>
        <v>4.2300000000000004</v>
      </c>
      <c r="AN329" s="319">
        <f t="shared" si="51"/>
        <v>4.2300000000000004</v>
      </c>
      <c r="AO329" s="319">
        <f t="shared" si="51"/>
        <v>4.2300000000000004</v>
      </c>
      <c r="AP329" s="319">
        <f t="shared" si="51"/>
        <v>4.2300000000000004</v>
      </c>
      <c r="AQ329" s="319">
        <f t="shared" si="51"/>
        <v>4.2300000000000004</v>
      </c>
      <c r="AR329" s="295">
        <f t="shared" si="52"/>
        <v>50.760000000000019</v>
      </c>
      <c r="AS329" s="319">
        <f t="shared" si="47"/>
        <v>3.52</v>
      </c>
      <c r="AT329" s="319">
        <f t="shared" si="47"/>
        <v>3.52</v>
      </c>
      <c r="AU329" s="319">
        <f t="shared" si="47"/>
        <v>3.52</v>
      </c>
      <c r="AV329" s="319">
        <f t="shared" si="47"/>
        <v>3.52</v>
      </c>
      <c r="AW329" s="319">
        <f t="shared" si="47"/>
        <v>3.52</v>
      </c>
      <c r="AX329" s="319">
        <f t="shared" si="47"/>
        <v>3.52</v>
      </c>
      <c r="AY329" s="319">
        <f t="shared" si="48"/>
        <v>3.52</v>
      </c>
      <c r="AZ329" s="319">
        <f t="shared" si="48"/>
        <v>3.52</v>
      </c>
      <c r="BA329" s="319">
        <f t="shared" si="48"/>
        <v>3.52</v>
      </c>
      <c r="BB329" s="319">
        <f t="shared" si="48"/>
        <v>3.52</v>
      </c>
      <c r="BC329" s="319">
        <f t="shared" si="48"/>
        <v>3.52</v>
      </c>
      <c r="BD329" s="319">
        <f t="shared" si="48"/>
        <v>3.52</v>
      </c>
      <c r="BE329" s="295">
        <f t="shared" si="53"/>
        <v>42.240000000000009</v>
      </c>
    </row>
    <row r="330" spans="1:57" x14ac:dyDescent="0.3">
      <c r="A330" s="313" t="s">
        <v>728</v>
      </c>
      <c r="B330" s="304">
        <v>1.72E-2</v>
      </c>
      <c r="C330" s="304">
        <v>1.4299999999999997E-2</v>
      </c>
      <c r="D330" s="304">
        <v>1.4299999999999997E-2</v>
      </c>
      <c r="E330" s="295">
        <v>268400.36</v>
      </c>
      <c r="F330" s="295">
        <v>268400.36</v>
      </c>
      <c r="G330" s="295">
        <v>268400.36</v>
      </c>
      <c r="H330" s="295">
        <v>268400.36</v>
      </c>
      <c r="I330" s="295">
        <v>268400.36</v>
      </c>
      <c r="J330" s="295">
        <v>268400.36</v>
      </c>
      <c r="K330" s="295">
        <v>268400.36</v>
      </c>
      <c r="L330" s="295">
        <v>268400.36</v>
      </c>
      <c r="M330" s="295">
        <v>268400.36</v>
      </c>
      <c r="N330" s="295">
        <v>268400.36</v>
      </c>
      <c r="O330" s="295">
        <v>268400.36</v>
      </c>
      <c r="P330" s="295">
        <v>268400.36</v>
      </c>
      <c r="Q330" s="295">
        <f t="shared" si="49"/>
        <v>3220804.3199999989</v>
      </c>
      <c r="R330" s="295">
        <v>268400.36</v>
      </c>
      <c r="S330" s="295">
        <v>268400.36</v>
      </c>
      <c r="T330" s="295">
        <v>268400.36</v>
      </c>
      <c r="U330" s="295">
        <v>268400.36</v>
      </c>
      <c r="V330" s="295">
        <v>268400.36</v>
      </c>
      <c r="W330" s="295">
        <v>268400.36</v>
      </c>
      <c r="X330" s="295">
        <v>268400.36</v>
      </c>
      <c r="Y330" s="295">
        <v>268400.36</v>
      </c>
      <c r="Z330" s="295">
        <v>268400.36</v>
      </c>
      <c r="AA330" s="295">
        <v>268400.36</v>
      </c>
      <c r="AB330" s="295">
        <v>268400.36</v>
      </c>
      <c r="AC330" s="295">
        <v>268400.36</v>
      </c>
      <c r="AD330" s="295">
        <f t="shared" si="50"/>
        <v>3220804.3199999989</v>
      </c>
      <c r="AF330" s="319">
        <v>384.71000000000004</v>
      </c>
      <c r="AG330" s="319">
        <v>384.71000000000004</v>
      </c>
      <c r="AH330" s="319">
        <v>384.71000000000004</v>
      </c>
      <c r="AI330" s="319">
        <v>384.71000000000004</v>
      </c>
      <c r="AJ330" s="319">
        <v>384.71000000000004</v>
      </c>
      <c r="AK330" s="319">
        <v>384.71000000000004</v>
      </c>
      <c r="AL330" s="319">
        <f t="shared" si="51"/>
        <v>384.71</v>
      </c>
      <c r="AM330" s="319">
        <f t="shared" si="51"/>
        <v>384.71</v>
      </c>
      <c r="AN330" s="319">
        <f t="shared" si="51"/>
        <v>384.71</v>
      </c>
      <c r="AO330" s="319">
        <f t="shared" si="51"/>
        <v>384.71</v>
      </c>
      <c r="AP330" s="319">
        <f t="shared" si="51"/>
        <v>384.71</v>
      </c>
      <c r="AQ330" s="319">
        <f t="shared" si="51"/>
        <v>384.71</v>
      </c>
      <c r="AR330" s="295">
        <f t="shared" si="52"/>
        <v>4616.5200000000004</v>
      </c>
      <c r="AS330" s="319">
        <f t="shared" si="47"/>
        <v>319.83999999999997</v>
      </c>
      <c r="AT330" s="319">
        <f t="shared" si="47"/>
        <v>319.83999999999997</v>
      </c>
      <c r="AU330" s="319">
        <f t="shared" si="47"/>
        <v>319.83999999999997</v>
      </c>
      <c r="AV330" s="319">
        <f t="shared" si="47"/>
        <v>319.83999999999997</v>
      </c>
      <c r="AW330" s="319">
        <f t="shared" si="47"/>
        <v>319.83999999999997</v>
      </c>
      <c r="AX330" s="319">
        <f t="shared" si="47"/>
        <v>319.83999999999997</v>
      </c>
      <c r="AY330" s="319">
        <f t="shared" si="48"/>
        <v>319.83999999999997</v>
      </c>
      <c r="AZ330" s="319">
        <f t="shared" si="48"/>
        <v>319.83999999999997</v>
      </c>
      <c r="BA330" s="319">
        <f t="shared" si="48"/>
        <v>319.83999999999997</v>
      </c>
      <c r="BB330" s="319">
        <f t="shared" si="48"/>
        <v>319.83999999999997</v>
      </c>
      <c r="BC330" s="319">
        <f t="shared" si="48"/>
        <v>319.83999999999997</v>
      </c>
      <c r="BD330" s="319">
        <f t="shared" si="48"/>
        <v>319.83999999999997</v>
      </c>
      <c r="BE330" s="295">
        <f t="shared" si="53"/>
        <v>3838.0800000000004</v>
      </c>
    </row>
    <row r="331" spans="1:57" x14ac:dyDescent="0.3">
      <c r="A331" s="313" t="s">
        <v>729</v>
      </c>
      <c r="B331" s="304">
        <v>1.72E-2</v>
      </c>
      <c r="C331" s="304">
        <v>1.4299999999999997E-2</v>
      </c>
      <c r="D331" s="304">
        <v>1.4299999999999997E-2</v>
      </c>
      <c r="E331" s="295">
        <v>40711.11</v>
      </c>
      <c r="F331" s="295">
        <v>40711.11</v>
      </c>
      <c r="G331" s="295">
        <v>40711.11</v>
      </c>
      <c r="H331" s="295">
        <v>40711.11</v>
      </c>
      <c r="I331" s="295">
        <v>40711.11</v>
      </c>
      <c r="J331" s="295">
        <v>40711.11</v>
      </c>
      <c r="K331" s="295">
        <v>40711.11</v>
      </c>
      <c r="L331" s="295">
        <v>40711.11</v>
      </c>
      <c r="M331" s="295">
        <v>40711.11</v>
      </c>
      <c r="N331" s="295">
        <v>40711.11</v>
      </c>
      <c r="O331" s="295">
        <v>40711.11</v>
      </c>
      <c r="P331" s="295">
        <v>40711.11</v>
      </c>
      <c r="Q331" s="295">
        <f t="shared" si="49"/>
        <v>488533.31999999989</v>
      </c>
      <c r="R331" s="295">
        <v>40711.11</v>
      </c>
      <c r="S331" s="295">
        <v>40711.11</v>
      </c>
      <c r="T331" s="295">
        <v>40711.11</v>
      </c>
      <c r="U331" s="295">
        <v>40711.11</v>
      </c>
      <c r="V331" s="295">
        <v>40711.11</v>
      </c>
      <c r="W331" s="295">
        <v>40711.11</v>
      </c>
      <c r="X331" s="295">
        <v>40711.11</v>
      </c>
      <c r="Y331" s="295">
        <v>40711.11</v>
      </c>
      <c r="Z331" s="295">
        <v>40711.11</v>
      </c>
      <c r="AA331" s="295">
        <v>40711.11</v>
      </c>
      <c r="AB331" s="295">
        <v>40711.11</v>
      </c>
      <c r="AC331" s="295">
        <v>40711.11</v>
      </c>
      <c r="AD331" s="295">
        <f t="shared" si="50"/>
        <v>488533.31999999989</v>
      </c>
      <c r="AF331" s="319">
        <v>58.35</v>
      </c>
      <c r="AG331" s="319">
        <v>58.35</v>
      </c>
      <c r="AH331" s="319">
        <v>58.35</v>
      </c>
      <c r="AI331" s="319">
        <v>58.35</v>
      </c>
      <c r="AJ331" s="319">
        <v>58.35</v>
      </c>
      <c r="AK331" s="319">
        <v>58.35</v>
      </c>
      <c r="AL331" s="319">
        <f t="shared" si="51"/>
        <v>58.35</v>
      </c>
      <c r="AM331" s="319">
        <f t="shared" si="51"/>
        <v>58.35</v>
      </c>
      <c r="AN331" s="319">
        <f t="shared" si="51"/>
        <v>58.35</v>
      </c>
      <c r="AO331" s="319">
        <f t="shared" si="51"/>
        <v>58.35</v>
      </c>
      <c r="AP331" s="319">
        <f t="shared" si="51"/>
        <v>58.35</v>
      </c>
      <c r="AQ331" s="319">
        <f t="shared" si="51"/>
        <v>58.35</v>
      </c>
      <c r="AR331" s="295">
        <f t="shared" si="52"/>
        <v>700.20000000000016</v>
      </c>
      <c r="AS331" s="319">
        <f t="shared" si="47"/>
        <v>48.51</v>
      </c>
      <c r="AT331" s="319">
        <f t="shared" si="47"/>
        <v>48.51</v>
      </c>
      <c r="AU331" s="319">
        <f t="shared" si="47"/>
        <v>48.51</v>
      </c>
      <c r="AV331" s="319">
        <f t="shared" si="47"/>
        <v>48.51</v>
      </c>
      <c r="AW331" s="319">
        <f t="shared" si="47"/>
        <v>48.51</v>
      </c>
      <c r="AX331" s="319">
        <f t="shared" si="47"/>
        <v>48.51</v>
      </c>
      <c r="AY331" s="319">
        <f t="shared" si="48"/>
        <v>48.51</v>
      </c>
      <c r="AZ331" s="319">
        <f t="shared" si="48"/>
        <v>48.51</v>
      </c>
      <c r="BA331" s="319">
        <f t="shared" si="48"/>
        <v>48.51</v>
      </c>
      <c r="BB331" s="319">
        <f t="shared" si="48"/>
        <v>48.51</v>
      </c>
      <c r="BC331" s="319">
        <f t="shared" si="48"/>
        <v>48.51</v>
      </c>
      <c r="BD331" s="319">
        <f t="shared" si="48"/>
        <v>48.51</v>
      </c>
      <c r="BE331" s="295">
        <f t="shared" si="53"/>
        <v>582.12</v>
      </c>
    </row>
    <row r="332" spans="1:57" x14ac:dyDescent="0.3">
      <c r="A332" s="313" t="s">
        <v>730</v>
      </c>
      <c r="B332" s="304">
        <v>1.72E-2</v>
      </c>
      <c r="C332" s="304">
        <v>1.4299999999999997E-2</v>
      </c>
      <c r="D332" s="304">
        <v>1.4299999999999997E-2</v>
      </c>
      <c r="E332" s="295">
        <v>8072.06</v>
      </c>
      <c r="F332" s="295">
        <v>8072.06</v>
      </c>
      <c r="G332" s="295">
        <v>8072.06</v>
      </c>
      <c r="H332" s="295">
        <v>8072.06</v>
      </c>
      <c r="I332" s="295">
        <v>8072.06</v>
      </c>
      <c r="J332" s="295">
        <v>8072.06</v>
      </c>
      <c r="K332" s="295">
        <v>8072.06</v>
      </c>
      <c r="L332" s="295">
        <v>8072.06</v>
      </c>
      <c r="M332" s="295">
        <v>8072.06</v>
      </c>
      <c r="N332" s="295">
        <v>8072.06</v>
      </c>
      <c r="O332" s="295">
        <v>8072.06</v>
      </c>
      <c r="P332" s="295">
        <v>8072.06</v>
      </c>
      <c r="Q332" s="295">
        <f t="shared" si="49"/>
        <v>96864.719999999987</v>
      </c>
      <c r="R332" s="295">
        <v>8072.06</v>
      </c>
      <c r="S332" s="295">
        <v>8072.06</v>
      </c>
      <c r="T332" s="295">
        <v>8072.06</v>
      </c>
      <c r="U332" s="295">
        <v>8072.06</v>
      </c>
      <c r="V332" s="295">
        <v>8072.06</v>
      </c>
      <c r="W332" s="295">
        <v>8072.06</v>
      </c>
      <c r="X332" s="295">
        <v>8072.06</v>
      </c>
      <c r="Y332" s="295">
        <v>8072.06</v>
      </c>
      <c r="Z332" s="295">
        <v>8072.06</v>
      </c>
      <c r="AA332" s="295">
        <v>8072.06</v>
      </c>
      <c r="AB332" s="295">
        <v>8072.06</v>
      </c>
      <c r="AC332" s="295">
        <v>8072.06</v>
      </c>
      <c r="AD332" s="295">
        <f t="shared" si="50"/>
        <v>96864.719999999987</v>
      </c>
      <c r="AF332" s="319">
        <v>11.57</v>
      </c>
      <c r="AG332" s="319">
        <v>11.57</v>
      </c>
      <c r="AH332" s="319">
        <v>11.57</v>
      </c>
      <c r="AI332" s="319">
        <v>11.57</v>
      </c>
      <c r="AJ332" s="319">
        <v>11.57</v>
      </c>
      <c r="AK332" s="319">
        <v>11.57</v>
      </c>
      <c r="AL332" s="319">
        <f t="shared" si="51"/>
        <v>11.57</v>
      </c>
      <c r="AM332" s="319">
        <f t="shared" si="51"/>
        <v>11.57</v>
      </c>
      <c r="AN332" s="319">
        <f t="shared" si="51"/>
        <v>11.57</v>
      </c>
      <c r="AO332" s="319">
        <f t="shared" si="51"/>
        <v>11.57</v>
      </c>
      <c r="AP332" s="319">
        <f t="shared" si="51"/>
        <v>11.57</v>
      </c>
      <c r="AQ332" s="319">
        <f t="shared" si="51"/>
        <v>11.57</v>
      </c>
      <c r="AR332" s="295">
        <f t="shared" si="52"/>
        <v>138.83999999999997</v>
      </c>
      <c r="AS332" s="319">
        <f t="shared" si="47"/>
        <v>9.6199999999999992</v>
      </c>
      <c r="AT332" s="319">
        <f t="shared" si="47"/>
        <v>9.6199999999999992</v>
      </c>
      <c r="AU332" s="319">
        <f t="shared" si="47"/>
        <v>9.6199999999999992</v>
      </c>
      <c r="AV332" s="319">
        <f t="shared" si="47"/>
        <v>9.6199999999999992</v>
      </c>
      <c r="AW332" s="319">
        <f t="shared" si="47"/>
        <v>9.6199999999999992</v>
      </c>
      <c r="AX332" s="319">
        <f t="shared" si="47"/>
        <v>9.6199999999999992</v>
      </c>
      <c r="AY332" s="319">
        <f t="shared" si="48"/>
        <v>9.6199999999999992</v>
      </c>
      <c r="AZ332" s="319">
        <f t="shared" si="48"/>
        <v>9.6199999999999992</v>
      </c>
      <c r="BA332" s="319">
        <f t="shared" si="48"/>
        <v>9.6199999999999992</v>
      </c>
      <c r="BB332" s="319">
        <f t="shared" si="48"/>
        <v>9.6199999999999992</v>
      </c>
      <c r="BC332" s="319">
        <f t="shared" si="48"/>
        <v>9.6199999999999992</v>
      </c>
      <c r="BD332" s="319">
        <f t="shared" si="48"/>
        <v>9.6199999999999992</v>
      </c>
      <c r="BE332" s="295">
        <f t="shared" si="53"/>
        <v>115.44000000000001</v>
      </c>
    </row>
    <row r="333" spans="1:57" x14ac:dyDescent="0.3">
      <c r="A333" s="313" t="s">
        <v>731</v>
      </c>
      <c r="B333" s="304">
        <v>1.72E-2</v>
      </c>
      <c r="C333" s="304">
        <v>1.4299999999999997E-2</v>
      </c>
      <c r="D333" s="304">
        <v>1.4299999999999997E-2</v>
      </c>
      <c r="E333" s="295">
        <v>58257.06</v>
      </c>
      <c r="F333" s="295">
        <v>58257.06</v>
      </c>
      <c r="G333" s="295">
        <v>58257.06</v>
      </c>
      <c r="H333" s="295">
        <v>58257.06</v>
      </c>
      <c r="I333" s="295">
        <v>58257.06</v>
      </c>
      <c r="J333" s="295">
        <v>58257.06</v>
      </c>
      <c r="K333" s="295">
        <v>58257.06</v>
      </c>
      <c r="L333" s="295">
        <v>58257.06</v>
      </c>
      <c r="M333" s="295">
        <v>58257.06</v>
      </c>
      <c r="N333" s="295">
        <v>58257.06</v>
      </c>
      <c r="O333" s="295">
        <v>58257.06</v>
      </c>
      <c r="P333" s="295">
        <v>58257.06</v>
      </c>
      <c r="Q333" s="295">
        <f t="shared" si="49"/>
        <v>699084.7200000002</v>
      </c>
      <c r="R333" s="295">
        <v>58257.06</v>
      </c>
      <c r="S333" s="295">
        <v>58257.06</v>
      </c>
      <c r="T333" s="295">
        <v>58257.06</v>
      </c>
      <c r="U333" s="295">
        <v>58257.06</v>
      </c>
      <c r="V333" s="295">
        <v>58257.06</v>
      </c>
      <c r="W333" s="295">
        <v>58257.06</v>
      </c>
      <c r="X333" s="295">
        <v>58257.06</v>
      </c>
      <c r="Y333" s="295">
        <v>58257.06</v>
      </c>
      <c r="Z333" s="295">
        <v>58257.06</v>
      </c>
      <c r="AA333" s="295">
        <v>58257.06</v>
      </c>
      <c r="AB333" s="295">
        <v>58257.06</v>
      </c>
      <c r="AC333" s="295">
        <v>58257.06</v>
      </c>
      <c r="AD333" s="295">
        <f t="shared" si="50"/>
        <v>699084.7200000002</v>
      </c>
      <c r="AF333" s="319">
        <v>83.5</v>
      </c>
      <c r="AG333" s="319">
        <v>83.5</v>
      </c>
      <c r="AH333" s="319">
        <v>83.5</v>
      </c>
      <c r="AI333" s="319">
        <v>83.5</v>
      </c>
      <c r="AJ333" s="319">
        <v>83.5</v>
      </c>
      <c r="AK333" s="319">
        <v>83.5</v>
      </c>
      <c r="AL333" s="319">
        <f t="shared" si="51"/>
        <v>83.5</v>
      </c>
      <c r="AM333" s="319">
        <f t="shared" si="51"/>
        <v>83.5</v>
      </c>
      <c r="AN333" s="319">
        <f t="shared" si="51"/>
        <v>83.5</v>
      </c>
      <c r="AO333" s="319">
        <f t="shared" si="51"/>
        <v>83.5</v>
      </c>
      <c r="AP333" s="319">
        <f t="shared" si="51"/>
        <v>83.5</v>
      </c>
      <c r="AQ333" s="319">
        <f t="shared" si="51"/>
        <v>83.5</v>
      </c>
      <c r="AR333" s="295">
        <f t="shared" si="52"/>
        <v>1002</v>
      </c>
      <c r="AS333" s="319">
        <f t="shared" si="47"/>
        <v>69.42</v>
      </c>
      <c r="AT333" s="319">
        <f t="shared" si="47"/>
        <v>69.42</v>
      </c>
      <c r="AU333" s="319">
        <f t="shared" si="47"/>
        <v>69.42</v>
      </c>
      <c r="AV333" s="319">
        <f t="shared" si="47"/>
        <v>69.42</v>
      </c>
      <c r="AW333" s="319">
        <f t="shared" si="47"/>
        <v>69.42</v>
      </c>
      <c r="AX333" s="319">
        <f t="shared" si="47"/>
        <v>69.42</v>
      </c>
      <c r="AY333" s="319">
        <f t="shared" si="48"/>
        <v>69.42</v>
      </c>
      <c r="AZ333" s="319">
        <f t="shared" si="48"/>
        <v>69.42</v>
      </c>
      <c r="BA333" s="319">
        <f t="shared" si="48"/>
        <v>69.42</v>
      </c>
      <c r="BB333" s="319">
        <f t="shared" si="48"/>
        <v>69.42</v>
      </c>
      <c r="BC333" s="319">
        <f t="shared" si="48"/>
        <v>69.42</v>
      </c>
      <c r="BD333" s="319">
        <f t="shared" si="48"/>
        <v>69.42</v>
      </c>
      <c r="BE333" s="295">
        <f t="shared" si="53"/>
        <v>833.03999999999985</v>
      </c>
    </row>
    <row r="334" spans="1:57" x14ac:dyDescent="0.3">
      <c r="A334" s="313" t="s">
        <v>732</v>
      </c>
      <c r="B334" s="304">
        <v>4.4600000000000001E-2</v>
      </c>
      <c r="C334" s="304">
        <v>4.36E-2</v>
      </c>
      <c r="D334" s="304">
        <v>4.36E-2</v>
      </c>
      <c r="E334" s="295">
        <v>10142296.65</v>
      </c>
      <c r="F334" s="295">
        <v>10199549.300000001</v>
      </c>
      <c r="G334" s="295">
        <v>10276011.83</v>
      </c>
      <c r="H334" s="295">
        <v>9888281.5199999996</v>
      </c>
      <c r="I334" s="295">
        <v>9573718</v>
      </c>
      <c r="J334" s="295">
        <v>9993530.0800000001</v>
      </c>
      <c r="K334" s="295">
        <v>10537183.159999998</v>
      </c>
      <c r="L334" s="295">
        <v>10745780.439999999</v>
      </c>
      <c r="M334" s="295">
        <v>10756405.439999999</v>
      </c>
      <c r="N334" s="295">
        <v>10772362.18</v>
      </c>
      <c r="O334" s="295">
        <v>10806318.92</v>
      </c>
      <c r="P334" s="295">
        <v>10837902.42</v>
      </c>
      <c r="Q334" s="295">
        <f t="shared" si="49"/>
        <v>124529339.94</v>
      </c>
      <c r="R334" s="295">
        <v>10977437.92</v>
      </c>
      <c r="S334" s="295">
        <v>11000763.92</v>
      </c>
      <c r="T334" s="295">
        <v>11014205.92</v>
      </c>
      <c r="U334" s="295">
        <v>10994115.42</v>
      </c>
      <c r="V334" s="295">
        <v>10984323.92</v>
      </c>
      <c r="W334" s="295">
        <v>11081703.92</v>
      </c>
      <c r="X334" s="295">
        <v>11163573.92</v>
      </c>
      <c r="Y334" s="295">
        <v>11133196.92</v>
      </c>
      <c r="Z334" s="295">
        <v>11201375.42</v>
      </c>
      <c r="AA334" s="295">
        <v>11298876.92</v>
      </c>
      <c r="AB334" s="295">
        <v>11287699.92</v>
      </c>
      <c r="AC334" s="295">
        <v>11258563.92</v>
      </c>
      <c r="AD334" s="295">
        <f t="shared" si="50"/>
        <v>133395838.04000001</v>
      </c>
      <c r="AF334" s="319">
        <v>37695.54</v>
      </c>
      <c r="AG334" s="319">
        <v>37908.32</v>
      </c>
      <c r="AH334" s="319">
        <v>38192.51</v>
      </c>
      <c r="AI334" s="319">
        <v>36751.449999999997</v>
      </c>
      <c r="AJ334" s="319">
        <v>35582.32</v>
      </c>
      <c r="AK334" s="319">
        <v>37142.620000000003</v>
      </c>
      <c r="AL334" s="319">
        <f t="shared" si="51"/>
        <v>39163.199999999997</v>
      </c>
      <c r="AM334" s="319">
        <f t="shared" si="51"/>
        <v>39938.480000000003</v>
      </c>
      <c r="AN334" s="319">
        <f t="shared" si="51"/>
        <v>39977.97</v>
      </c>
      <c r="AO334" s="319">
        <f t="shared" si="51"/>
        <v>40037.279999999999</v>
      </c>
      <c r="AP334" s="319">
        <f t="shared" si="51"/>
        <v>40163.49</v>
      </c>
      <c r="AQ334" s="319">
        <f t="shared" si="51"/>
        <v>40280.870000000003</v>
      </c>
      <c r="AR334" s="295">
        <f t="shared" si="52"/>
        <v>462834.05000000005</v>
      </c>
      <c r="AS334" s="319">
        <f t="shared" si="47"/>
        <v>39884.69</v>
      </c>
      <c r="AT334" s="319">
        <f t="shared" si="47"/>
        <v>39969.440000000002</v>
      </c>
      <c r="AU334" s="319">
        <f t="shared" si="47"/>
        <v>40018.28</v>
      </c>
      <c r="AV334" s="319">
        <f t="shared" si="47"/>
        <v>39945.29</v>
      </c>
      <c r="AW334" s="319">
        <f t="shared" si="47"/>
        <v>39909.71</v>
      </c>
      <c r="AX334" s="319">
        <f t="shared" si="47"/>
        <v>40263.519999999997</v>
      </c>
      <c r="AY334" s="319">
        <f t="shared" si="48"/>
        <v>40560.99</v>
      </c>
      <c r="AZ334" s="319">
        <f t="shared" si="48"/>
        <v>40450.620000000003</v>
      </c>
      <c r="BA334" s="319">
        <f t="shared" si="48"/>
        <v>40698.33</v>
      </c>
      <c r="BB334" s="319">
        <f t="shared" si="48"/>
        <v>41052.589999999997</v>
      </c>
      <c r="BC334" s="319">
        <f t="shared" si="48"/>
        <v>41011.980000000003</v>
      </c>
      <c r="BD334" s="319">
        <f t="shared" si="48"/>
        <v>40906.120000000003</v>
      </c>
      <c r="BE334" s="295">
        <f t="shared" si="53"/>
        <v>484671.55999999994</v>
      </c>
    </row>
    <row r="335" spans="1:57" x14ac:dyDescent="0.3">
      <c r="A335" s="313" t="s">
        <v>733</v>
      </c>
      <c r="B335" s="304">
        <v>4.4600000000000001E-2</v>
      </c>
      <c r="C335" s="304">
        <v>4.36E-2</v>
      </c>
      <c r="D335" s="304">
        <v>4.36E-2</v>
      </c>
      <c r="E335" s="295">
        <v>7397.76</v>
      </c>
      <c r="F335" s="295">
        <v>7397.76</v>
      </c>
      <c r="G335" s="295">
        <v>7397.76</v>
      </c>
      <c r="H335" s="295">
        <v>3698.88</v>
      </c>
      <c r="I335" s="295">
        <v>0</v>
      </c>
      <c r="J335" s="295">
        <v>0</v>
      </c>
      <c r="K335" s="295">
        <v>0</v>
      </c>
      <c r="L335" s="295">
        <v>0</v>
      </c>
      <c r="M335" s="295">
        <v>0</v>
      </c>
      <c r="N335" s="295">
        <v>0</v>
      </c>
      <c r="O335" s="295">
        <v>0</v>
      </c>
      <c r="P335" s="295">
        <v>0</v>
      </c>
      <c r="Q335" s="295">
        <f t="shared" si="49"/>
        <v>25892.16</v>
      </c>
      <c r="R335" s="295">
        <v>0</v>
      </c>
      <c r="S335" s="295">
        <v>0</v>
      </c>
      <c r="T335" s="295">
        <v>0</v>
      </c>
      <c r="U335" s="295">
        <v>0</v>
      </c>
      <c r="V335" s="295">
        <v>0</v>
      </c>
      <c r="W335" s="295">
        <v>0</v>
      </c>
      <c r="X335" s="295">
        <v>0</v>
      </c>
      <c r="Y335" s="295">
        <v>0</v>
      </c>
      <c r="Z335" s="295">
        <v>0</v>
      </c>
      <c r="AA335" s="295">
        <v>0</v>
      </c>
      <c r="AB335" s="295">
        <v>0</v>
      </c>
      <c r="AC335" s="295">
        <v>0</v>
      </c>
      <c r="AD335" s="295">
        <f t="shared" si="50"/>
        <v>0</v>
      </c>
      <c r="AF335" s="319">
        <v>27.5</v>
      </c>
      <c r="AG335" s="319">
        <v>27.5</v>
      </c>
      <c r="AH335" s="319">
        <v>27.5</v>
      </c>
      <c r="AI335" s="319">
        <v>13.75</v>
      </c>
      <c r="AJ335" s="319">
        <v>0</v>
      </c>
      <c r="AK335" s="319">
        <v>0</v>
      </c>
      <c r="AL335" s="319">
        <f t="shared" si="51"/>
        <v>0</v>
      </c>
      <c r="AM335" s="319">
        <f t="shared" si="51"/>
        <v>0</v>
      </c>
      <c r="AN335" s="319">
        <f t="shared" si="51"/>
        <v>0</v>
      </c>
      <c r="AO335" s="319">
        <f t="shared" si="51"/>
        <v>0</v>
      </c>
      <c r="AP335" s="319">
        <f t="shared" si="51"/>
        <v>0</v>
      </c>
      <c r="AQ335" s="319">
        <f t="shared" si="51"/>
        <v>0</v>
      </c>
      <c r="AR335" s="295">
        <f t="shared" si="52"/>
        <v>96.25</v>
      </c>
      <c r="AS335" s="319">
        <f t="shared" si="47"/>
        <v>0</v>
      </c>
      <c r="AT335" s="319">
        <f t="shared" si="47"/>
        <v>0</v>
      </c>
      <c r="AU335" s="319">
        <f t="shared" si="47"/>
        <v>0</v>
      </c>
      <c r="AV335" s="319">
        <f t="shared" si="47"/>
        <v>0</v>
      </c>
      <c r="AW335" s="319">
        <f t="shared" si="47"/>
        <v>0</v>
      </c>
      <c r="AX335" s="319">
        <f t="shared" si="47"/>
        <v>0</v>
      </c>
      <c r="AY335" s="319">
        <f t="shared" si="48"/>
        <v>0</v>
      </c>
      <c r="AZ335" s="319">
        <f t="shared" si="48"/>
        <v>0</v>
      </c>
      <c r="BA335" s="319">
        <f t="shared" si="48"/>
        <v>0</v>
      </c>
      <c r="BB335" s="319">
        <f t="shared" si="48"/>
        <v>0</v>
      </c>
      <c r="BC335" s="319">
        <f t="shared" si="48"/>
        <v>0</v>
      </c>
      <c r="BD335" s="319">
        <f t="shared" si="48"/>
        <v>0</v>
      </c>
      <c r="BE335" s="295">
        <f t="shared" si="53"/>
        <v>0</v>
      </c>
    </row>
    <row r="336" spans="1:57" x14ac:dyDescent="0.3">
      <c r="A336" s="313" t="s">
        <v>734</v>
      </c>
      <c r="B336" s="304">
        <v>0.21579999999999999</v>
      </c>
      <c r="C336" s="304">
        <v>0.11689999999999999</v>
      </c>
      <c r="D336" s="304">
        <v>0.11689999999999999</v>
      </c>
      <c r="E336" s="295">
        <v>27182791.170000002</v>
      </c>
      <c r="F336" s="295">
        <v>26834125.600000001</v>
      </c>
      <c r="G336" s="295">
        <v>25675769.07</v>
      </c>
      <c r="H336" s="295">
        <v>24899703.289999999</v>
      </c>
      <c r="I336" s="295">
        <v>25008049.91</v>
      </c>
      <c r="J336" s="295">
        <v>24855910.98</v>
      </c>
      <c r="K336" s="295">
        <v>24583924.954999998</v>
      </c>
      <c r="L336" s="295">
        <v>24513576.119999997</v>
      </c>
      <c r="M336" s="295">
        <v>24686416.889999993</v>
      </c>
      <c r="N336" s="295">
        <v>27121142.399999995</v>
      </c>
      <c r="O336" s="295">
        <v>29116129.419999994</v>
      </c>
      <c r="P336" s="295">
        <v>28829721.919999994</v>
      </c>
      <c r="Q336" s="295">
        <f t="shared" si="49"/>
        <v>313307261.72499996</v>
      </c>
      <c r="R336" s="295">
        <v>26985132.309999995</v>
      </c>
      <c r="S336" s="295">
        <v>27190082.879999995</v>
      </c>
      <c r="T336" s="295">
        <v>27566232.844999991</v>
      </c>
      <c r="U336" s="295">
        <v>28113258.534999993</v>
      </c>
      <c r="V336" s="295">
        <v>28563689.569999997</v>
      </c>
      <c r="W336" s="295">
        <v>28980084.694999993</v>
      </c>
      <c r="X336" s="295">
        <v>29122479.789999995</v>
      </c>
      <c r="Y336" s="295">
        <v>28875342.789999995</v>
      </c>
      <c r="Z336" s="295">
        <v>28640536.789999995</v>
      </c>
      <c r="AA336" s="295">
        <v>28286497.434999995</v>
      </c>
      <c r="AB336" s="295">
        <v>27958755.514999993</v>
      </c>
      <c r="AC336" s="295">
        <v>27976392.419999994</v>
      </c>
      <c r="AD336" s="295">
        <f t="shared" si="50"/>
        <v>338258485.57499993</v>
      </c>
      <c r="AF336" s="319">
        <v>488837.19</v>
      </c>
      <c r="AG336" s="319">
        <v>482567.03</v>
      </c>
      <c r="AH336" s="319">
        <v>461735.91</v>
      </c>
      <c r="AI336" s="319">
        <v>447779.66</v>
      </c>
      <c r="AJ336" s="319">
        <v>449728.1</v>
      </c>
      <c r="AK336" s="319">
        <v>446992.13</v>
      </c>
      <c r="AL336" s="319">
        <f t="shared" si="51"/>
        <v>442100.92</v>
      </c>
      <c r="AM336" s="319">
        <f t="shared" si="51"/>
        <v>440835.81</v>
      </c>
      <c r="AN336" s="319">
        <f t="shared" si="51"/>
        <v>443944.06</v>
      </c>
      <c r="AO336" s="319">
        <f t="shared" si="51"/>
        <v>487728.54</v>
      </c>
      <c r="AP336" s="319">
        <f t="shared" si="51"/>
        <v>523605.06</v>
      </c>
      <c r="AQ336" s="319">
        <f t="shared" si="51"/>
        <v>518454.5</v>
      </c>
      <c r="AR336" s="295">
        <f t="shared" si="52"/>
        <v>5634308.9099999992</v>
      </c>
      <c r="AS336" s="319">
        <f t="shared" si="47"/>
        <v>262880.15999999997</v>
      </c>
      <c r="AT336" s="319">
        <f t="shared" si="47"/>
        <v>264876.71999999997</v>
      </c>
      <c r="AU336" s="319">
        <f t="shared" si="47"/>
        <v>268541.05</v>
      </c>
      <c r="AV336" s="319">
        <f t="shared" si="47"/>
        <v>273869.99</v>
      </c>
      <c r="AW336" s="319">
        <f t="shared" si="47"/>
        <v>278257.94</v>
      </c>
      <c r="AX336" s="319">
        <f t="shared" si="47"/>
        <v>282314.33</v>
      </c>
      <c r="AY336" s="319">
        <f t="shared" si="48"/>
        <v>283701.49</v>
      </c>
      <c r="AZ336" s="319">
        <f t="shared" si="48"/>
        <v>281293.96000000002</v>
      </c>
      <c r="BA336" s="319">
        <f t="shared" si="48"/>
        <v>279006.56</v>
      </c>
      <c r="BB336" s="319">
        <f t="shared" si="48"/>
        <v>275557.63</v>
      </c>
      <c r="BC336" s="319">
        <f t="shared" si="48"/>
        <v>272364.88</v>
      </c>
      <c r="BD336" s="319">
        <f t="shared" si="48"/>
        <v>272536.69</v>
      </c>
      <c r="BE336" s="295">
        <f t="shared" si="53"/>
        <v>3295201.4</v>
      </c>
    </row>
    <row r="337" spans="1:60" x14ac:dyDescent="0.3">
      <c r="A337" s="313" t="s">
        <v>735</v>
      </c>
      <c r="B337" s="304">
        <v>8.9300000000000004E-2</v>
      </c>
      <c r="C337" s="304">
        <v>0.25019999999999998</v>
      </c>
      <c r="D337" s="304">
        <v>0.25019999999999998</v>
      </c>
      <c r="E337" s="295">
        <v>7517943.4900000002</v>
      </c>
      <c r="F337" s="295">
        <v>7568439.0499999998</v>
      </c>
      <c r="G337" s="295">
        <v>7597216</v>
      </c>
      <c r="H337" s="295">
        <v>6076013.7999999998</v>
      </c>
      <c r="I337" s="295">
        <v>4520841.18</v>
      </c>
      <c r="J337" s="295">
        <v>4478680.41</v>
      </c>
      <c r="K337" s="295">
        <v>4442368.3600000003</v>
      </c>
      <c r="L337" s="295">
        <v>4398607.3100000005</v>
      </c>
      <c r="M337" s="295">
        <v>4391158.3100000005</v>
      </c>
      <c r="N337" s="295">
        <v>4868531.9700000007</v>
      </c>
      <c r="O337" s="295">
        <v>5350348.5550000006</v>
      </c>
      <c r="P337" s="295">
        <v>5359806.9050000003</v>
      </c>
      <c r="Q337" s="295">
        <f t="shared" si="49"/>
        <v>66569955.340000004</v>
      </c>
      <c r="R337" s="295">
        <v>5291026.1549999984</v>
      </c>
      <c r="S337" s="295">
        <v>5285470.504999998</v>
      </c>
      <c r="T337" s="295">
        <v>4922356.3549999977</v>
      </c>
      <c r="U337" s="295">
        <v>4640941.2049999973</v>
      </c>
      <c r="V337" s="295">
        <v>4738934.5549999969</v>
      </c>
      <c r="W337" s="295">
        <v>5505026.259999997</v>
      </c>
      <c r="X337" s="295">
        <v>6247550.4649999971</v>
      </c>
      <c r="Y337" s="295">
        <v>6219185.8149999967</v>
      </c>
      <c r="Z337" s="295">
        <v>6191966.1649999963</v>
      </c>
      <c r="AA337" s="295">
        <v>6203714.5149999959</v>
      </c>
      <c r="AB337" s="295">
        <v>6216035.3649999956</v>
      </c>
      <c r="AC337" s="295">
        <v>6228356.2149999952</v>
      </c>
      <c r="AD337" s="295">
        <f t="shared" si="50"/>
        <v>67690563.574999958</v>
      </c>
      <c r="AF337" s="319">
        <v>55946.03</v>
      </c>
      <c r="AG337" s="319">
        <v>56321.8</v>
      </c>
      <c r="AH337" s="319">
        <v>56535.95</v>
      </c>
      <c r="AI337" s="319">
        <v>45215.67</v>
      </c>
      <c r="AJ337" s="319">
        <v>33642.589999999997</v>
      </c>
      <c r="AK337" s="319">
        <v>33328.85</v>
      </c>
      <c r="AL337" s="319">
        <f t="shared" si="51"/>
        <v>33058.620000000003</v>
      </c>
      <c r="AM337" s="319">
        <f t="shared" si="51"/>
        <v>32732.97</v>
      </c>
      <c r="AN337" s="319">
        <f t="shared" si="51"/>
        <v>32677.54</v>
      </c>
      <c r="AO337" s="319">
        <f t="shared" si="51"/>
        <v>36229.99</v>
      </c>
      <c r="AP337" s="319">
        <f t="shared" si="51"/>
        <v>39815.51</v>
      </c>
      <c r="AQ337" s="319">
        <f t="shared" si="51"/>
        <v>39885.9</v>
      </c>
      <c r="AR337" s="295">
        <f t="shared" si="52"/>
        <v>495391.42</v>
      </c>
      <c r="AS337" s="319">
        <f t="shared" si="47"/>
        <v>110317.9</v>
      </c>
      <c r="AT337" s="319">
        <f t="shared" si="47"/>
        <v>110202.06</v>
      </c>
      <c r="AU337" s="319">
        <f t="shared" si="47"/>
        <v>102631.13</v>
      </c>
      <c r="AV337" s="319">
        <f t="shared" ref="AV337:AX352" si="54">ROUND(U337*$D337/12,2)</f>
        <v>96763.62</v>
      </c>
      <c r="AW337" s="319">
        <f t="shared" si="54"/>
        <v>98806.79</v>
      </c>
      <c r="AX337" s="319">
        <f t="shared" si="54"/>
        <v>114779.8</v>
      </c>
      <c r="AY337" s="319">
        <f t="shared" si="48"/>
        <v>130261.43</v>
      </c>
      <c r="AZ337" s="319">
        <f t="shared" si="48"/>
        <v>129670.02</v>
      </c>
      <c r="BA337" s="319">
        <f t="shared" si="48"/>
        <v>129102.49</v>
      </c>
      <c r="BB337" s="319">
        <f t="shared" si="48"/>
        <v>129347.45</v>
      </c>
      <c r="BC337" s="319">
        <f t="shared" si="48"/>
        <v>129604.34</v>
      </c>
      <c r="BD337" s="319">
        <f t="shared" si="48"/>
        <v>129861.23</v>
      </c>
      <c r="BE337" s="295">
        <f t="shared" si="53"/>
        <v>1411348.26</v>
      </c>
    </row>
    <row r="338" spans="1:60" x14ac:dyDescent="0.3">
      <c r="A338" s="313" t="s">
        <v>736</v>
      </c>
      <c r="B338" s="304">
        <v>0.2</v>
      </c>
      <c r="C338" s="304">
        <v>1.9699999999999999E-2</v>
      </c>
      <c r="D338" s="304">
        <v>1.9699999999999999E-2</v>
      </c>
      <c r="E338" s="295">
        <v>14733.54</v>
      </c>
      <c r="F338" s="295">
        <v>14733.54</v>
      </c>
      <c r="G338" s="295">
        <v>14733.54</v>
      </c>
      <c r="H338" s="295">
        <v>14733.54</v>
      </c>
      <c r="I338" s="295">
        <v>34137.360000000001</v>
      </c>
      <c r="J338" s="295">
        <v>34137.360000000001</v>
      </c>
      <c r="K338" s="295">
        <v>60469.59</v>
      </c>
      <c r="L338" s="295">
        <v>116032.63</v>
      </c>
      <c r="M338" s="295">
        <v>145263.44</v>
      </c>
      <c r="N338" s="295">
        <v>145263.44</v>
      </c>
      <c r="O338" s="295">
        <v>145263.44</v>
      </c>
      <c r="P338" s="295">
        <v>145263.44</v>
      </c>
      <c r="Q338" s="295">
        <f t="shared" si="49"/>
        <v>884764.85999999987</v>
      </c>
      <c r="R338" s="295">
        <v>145263.44</v>
      </c>
      <c r="S338" s="295">
        <v>145263.44</v>
      </c>
      <c r="T338" s="295">
        <v>145263.44</v>
      </c>
      <c r="U338" s="295">
        <v>145263.44</v>
      </c>
      <c r="V338" s="295">
        <v>393979.44</v>
      </c>
      <c r="W338" s="295">
        <v>642695.43999999994</v>
      </c>
      <c r="X338" s="295">
        <v>642695.43999999994</v>
      </c>
      <c r="Y338" s="295">
        <v>642695.43999999994</v>
      </c>
      <c r="Z338" s="295">
        <v>642695.43999999994</v>
      </c>
      <c r="AA338" s="295">
        <v>642695.43999999994</v>
      </c>
      <c r="AB338" s="295">
        <v>642695.43999999994</v>
      </c>
      <c r="AC338" s="295">
        <v>642695.43999999994</v>
      </c>
      <c r="AD338" s="295">
        <f t="shared" si="50"/>
        <v>5473901.2799999993</v>
      </c>
      <c r="AF338" s="319">
        <v>0</v>
      </c>
      <c r="AG338" s="319">
        <v>0</v>
      </c>
      <c r="AH338" s="319">
        <v>0</v>
      </c>
      <c r="AI338" s="319">
        <f>413.36+1227.8</f>
        <v>1641.1599999999999</v>
      </c>
      <c r="AJ338" s="319">
        <v>589.76</v>
      </c>
      <c r="AK338" s="319">
        <v>589.76</v>
      </c>
      <c r="AL338" s="319">
        <f t="shared" si="51"/>
        <v>1007.83</v>
      </c>
      <c r="AM338" s="319">
        <f t="shared" si="51"/>
        <v>1933.88</v>
      </c>
      <c r="AN338" s="319">
        <f t="shared" si="51"/>
        <v>2421.06</v>
      </c>
      <c r="AO338" s="319">
        <f t="shared" si="51"/>
        <v>2421.06</v>
      </c>
      <c r="AP338" s="319">
        <f t="shared" si="51"/>
        <v>2421.06</v>
      </c>
      <c r="AQ338" s="319">
        <f t="shared" si="51"/>
        <v>2421.06</v>
      </c>
      <c r="AR338" s="295">
        <f t="shared" si="52"/>
        <v>15446.63</v>
      </c>
      <c r="AS338" s="319">
        <f t="shared" ref="AS338:AU352" si="55">ROUND(R338*$D338/12,2)</f>
        <v>238.47</v>
      </c>
      <c r="AT338" s="319">
        <f t="shared" si="55"/>
        <v>238.47</v>
      </c>
      <c r="AU338" s="319">
        <f t="shared" si="55"/>
        <v>238.47</v>
      </c>
      <c r="AV338" s="319">
        <f t="shared" si="54"/>
        <v>238.47</v>
      </c>
      <c r="AW338" s="319">
        <f t="shared" si="54"/>
        <v>646.78</v>
      </c>
      <c r="AX338" s="319">
        <f t="shared" si="54"/>
        <v>1055.0899999999999</v>
      </c>
      <c r="AY338" s="319">
        <f t="shared" si="48"/>
        <v>1055.0899999999999</v>
      </c>
      <c r="AZ338" s="319">
        <f t="shared" si="48"/>
        <v>1055.0899999999999</v>
      </c>
      <c r="BA338" s="319">
        <f t="shared" si="48"/>
        <v>1055.0899999999999</v>
      </c>
      <c r="BB338" s="319">
        <f t="shared" si="48"/>
        <v>1055.0899999999999</v>
      </c>
      <c r="BC338" s="319">
        <f t="shared" si="48"/>
        <v>1055.0899999999999</v>
      </c>
      <c r="BD338" s="319">
        <f t="shared" si="48"/>
        <v>1055.0899999999999</v>
      </c>
      <c r="BE338" s="295">
        <f t="shared" si="53"/>
        <v>8986.2900000000009</v>
      </c>
      <c r="BF338" s="319">
        <f>BE338</f>
        <v>8986.2900000000009</v>
      </c>
    </row>
    <row r="339" spans="1:60" x14ac:dyDescent="0.3">
      <c r="A339" s="313" t="s">
        <v>737</v>
      </c>
      <c r="B339" s="304">
        <v>5.0700000000000002E-2</v>
      </c>
      <c r="C339" s="304">
        <v>4.4000000000000004E-2</v>
      </c>
      <c r="D339" s="304">
        <v>4.4000000000000004E-2</v>
      </c>
      <c r="E339" s="295">
        <v>1503199.69</v>
      </c>
      <c r="F339" s="295">
        <v>1503588.29</v>
      </c>
      <c r="G339" s="295">
        <v>1506546.18</v>
      </c>
      <c r="H339" s="295">
        <v>1509115.47</v>
      </c>
      <c r="I339" s="295">
        <v>1509115.47</v>
      </c>
      <c r="J339" s="295">
        <v>1509115.47</v>
      </c>
      <c r="K339" s="295">
        <v>1509115.47</v>
      </c>
      <c r="L339" s="295">
        <v>1509115.47</v>
      </c>
      <c r="M339" s="295">
        <v>1509115.47</v>
      </c>
      <c r="N339" s="295">
        <v>1509115.47</v>
      </c>
      <c r="O339" s="295">
        <v>1509115.47</v>
      </c>
      <c r="P339" s="295">
        <v>1509115.47</v>
      </c>
      <c r="Q339" s="295">
        <f t="shared" si="49"/>
        <v>18095373.390000004</v>
      </c>
      <c r="R339" s="295">
        <v>1509115.47</v>
      </c>
      <c r="S339" s="295">
        <v>1509115.47</v>
      </c>
      <c r="T339" s="295">
        <v>1509115.47</v>
      </c>
      <c r="U339" s="295">
        <v>1509115.47</v>
      </c>
      <c r="V339" s="295">
        <v>1509115.47</v>
      </c>
      <c r="W339" s="295">
        <v>1509115.47</v>
      </c>
      <c r="X339" s="295">
        <v>1509115.47</v>
      </c>
      <c r="Y339" s="295">
        <v>1509115.47</v>
      </c>
      <c r="Z339" s="295">
        <v>1509115.47</v>
      </c>
      <c r="AA339" s="295">
        <v>1509115.47</v>
      </c>
      <c r="AB339" s="295">
        <v>1509115.47</v>
      </c>
      <c r="AC339" s="295">
        <v>1509115.47</v>
      </c>
      <c r="AD339" s="295">
        <f t="shared" si="50"/>
        <v>18109385.640000004</v>
      </c>
      <c r="AF339" s="319">
        <v>6351.02</v>
      </c>
      <c r="AG339" s="319">
        <v>6352.66</v>
      </c>
      <c r="AH339" s="319">
        <v>6365.16</v>
      </c>
      <c r="AI339" s="319">
        <v>6376.01</v>
      </c>
      <c r="AJ339" s="319">
        <v>6376.01</v>
      </c>
      <c r="AK339" s="319">
        <v>6376.01</v>
      </c>
      <c r="AL339" s="319">
        <f t="shared" si="51"/>
        <v>6376.01</v>
      </c>
      <c r="AM339" s="319">
        <f t="shared" si="51"/>
        <v>6376.01</v>
      </c>
      <c r="AN339" s="319">
        <f t="shared" si="51"/>
        <v>6376.01</v>
      </c>
      <c r="AO339" s="319">
        <f t="shared" si="51"/>
        <v>6376.01</v>
      </c>
      <c r="AP339" s="319">
        <f t="shared" si="51"/>
        <v>6376.01</v>
      </c>
      <c r="AQ339" s="319">
        <f t="shared" si="51"/>
        <v>6376.01</v>
      </c>
      <c r="AR339" s="295">
        <f t="shared" si="52"/>
        <v>76452.930000000008</v>
      </c>
      <c r="AS339" s="319">
        <f t="shared" si="55"/>
        <v>5533.42</v>
      </c>
      <c r="AT339" s="319">
        <f t="shared" si="55"/>
        <v>5533.42</v>
      </c>
      <c r="AU339" s="319">
        <f t="shared" si="55"/>
        <v>5533.42</v>
      </c>
      <c r="AV339" s="319">
        <f t="shared" si="54"/>
        <v>5533.42</v>
      </c>
      <c r="AW339" s="319">
        <f t="shared" si="54"/>
        <v>5533.42</v>
      </c>
      <c r="AX339" s="319">
        <f t="shared" si="54"/>
        <v>5533.42</v>
      </c>
      <c r="AY339" s="319">
        <f t="shared" si="48"/>
        <v>5533.42</v>
      </c>
      <c r="AZ339" s="319">
        <f t="shared" si="48"/>
        <v>5533.42</v>
      </c>
      <c r="BA339" s="319">
        <f t="shared" si="48"/>
        <v>5533.42</v>
      </c>
      <c r="BB339" s="319">
        <f t="shared" si="48"/>
        <v>5533.42</v>
      </c>
      <c r="BC339" s="319">
        <f t="shared" si="48"/>
        <v>5533.42</v>
      </c>
      <c r="BD339" s="319">
        <f t="shared" si="48"/>
        <v>5533.42</v>
      </c>
      <c r="BE339" s="295">
        <f t="shared" si="53"/>
        <v>66401.039999999994</v>
      </c>
    </row>
    <row r="340" spans="1:60" x14ac:dyDescent="0.3">
      <c r="A340" s="313" t="s">
        <v>738</v>
      </c>
      <c r="B340" s="304">
        <v>5.0700000000000002E-2</v>
      </c>
      <c r="C340" s="304">
        <v>4.4000000000000004E-2</v>
      </c>
      <c r="D340" s="304">
        <v>4.4000000000000004E-2</v>
      </c>
      <c r="E340" s="295">
        <v>4526.22</v>
      </c>
      <c r="F340" s="295">
        <v>4526.22</v>
      </c>
      <c r="G340" s="295">
        <v>4526.22</v>
      </c>
      <c r="H340" s="295">
        <v>4526.22</v>
      </c>
      <c r="I340" s="295">
        <v>4526.22</v>
      </c>
      <c r="J340" s="295">
        <v>4526.22</v>
      </c>
      <c r="K340" s="295">
        <v>4526.22</v>
      </c>
      <c r="L340" s="295">
        <v>4526.22</v>
      </c>
      <c r="M340" s="295">
        <v>4526.22</v>
      </c>
      <c r="N340" s="295">
        <v>4526.22</v>
      </c>
      <c r="O340" s="295">
        <v>4526.22</v>
      </c>
      <c r="P340" s="295">
        <v>4526.22</v>
      </c>
      <c r="Q340" s="295">
        <f t="shared" si="49"/>
        <v>54314.640000000007</v>
      </c>
      <c r="R340" s="295">
        <v>4526.22</v>
      </c>
      <c r="S340" s="295">
        <v>4526.22</v>
      </c>
      <c r="T340" s="295">
        <v>4526.22</v>
      </c>
      <c r="U340" s="295">
        <v>4526.22</v>
      </c>
      <c r="V340" s="295">
        <v>4526.22</v>
      </c>
      <c r="W340" s="295">
        <v>4526.22</v>
      </c>
      <c r="X340" s="295">
        <v>4526.22</v>
      </c>
      <c r="Y340" s="295">
        <v>4526.22</v>
      </c>
      <c r="Z340" s="295">
        <v>4526.22</v>
      </c>
      <c r="AA340" s="295">
        <v>4526.22</v>
      </c>
      <c r="AB340" s="295">
        <v>4526.22</v>
      </c>
      <c r="AC340" s="295">
        <v>4526.22</v>
      </c>
      <c r="AD340" s="295">
        <f t="shared" si="50"/>
        <v>54314.640000000007</v>
      </c>
      <c r="AF340" s="319">
        <v>19.12</v>
      </c>
      <c r="AG340" s="319">
        <v>19.12</v>
      </c>
      <c r="AH340" s="319">
        <v>19.12</v>
      </c>
      <c r="AI340" s="319">
        <v>19.12</v>
      </c>
      <c r="AJ340" s="319">
        <v>19.12</v>
      </c>
      <c r="AK340" s="319">
        <v>19.12</v>
      </c>
      <c r="AL340" s="319">
        <f t="shared" si="51"/>
        <v>19.12</v>
      </c>
      <c r="AM340" s="319">
        <f t="shared" si="51"/>
        <v>19.12</v>
      </c>
      <c r="AN340" s="319">
        <f t="shared" si="51"/>
        <v>19.12</v>
      </c>
      <c r="AO340" s="319">
        <f t="shared" si="51"/>
        <v>19.12</v>
      </c>
      <c r="AP340" s="319">
        <f t="shared" si="51"/>
        <v>19.12</v>
      </c>
      <c r="AQ340" s="319">
        <f t="shared" si="51"/>
        <v>19.12</v>
      </c>
      <c r="AR340" s="295">
        <f t="shared" si="52"/>
        <v>229.44000000000003</v>
      </c>
      <c r="AS340" s="319">
        <f t="shared" si="55"/>
        <v>16.600000000000001</v>
      </c>
      <c r="AT340" s="319">
        <f t="shared" si="55"/>
        <v>16.600000000000001</v>
      </c>
      <c r="AU340" s="319">
        <f t="shared" si="55"/>
        <v>16.600000000000001</v>
      </c>
      <c r="AV340" s="319">
        <f t="shared" si="54"/>
        <v>16.600000000000001</v>
      </c>
      <c r="AW340" s="319">
        <f t="shared" si="54"/>
        <v>16.600000000000001</v>
      </c>
      <c r="AX340" s="319">
        <f t="shared" si="54"/>
        <v>16.600000000000001</v>
      </c>
      <c r="AY340" s="319">
        <f t="shared" si="48"/>
        <v>16.600000000000001</v>
      </c>
      <c r="AZ340" s="319">
        <f t="shared" si="48"/>
        <v>16.600000000000001</v>
      </c>
      <c r="BA340" s="319">
        <f t="shared" si="48"/>
        <v>16.600000000000001</v>
      </c>
      <c r="BB340" s="319">
        <f t="shared" si="48"/>
        <v>16.600000000000001</v>
      </c>
      <c r="BC340" s="319">
        <f t="shared" si="48"/>
        <v>16.600000000000001</v>
      </c>
      <c r="BD340" s="319">
        <f t="shared" si="48"/>
        <v>16.600000000000001</v>
      </c>
      <c r="BE340" s="295">
        <f t="shared" si="53"/>
        <v>199.19999999999996</v>
      </c>
    </row>
    <row r="341" spans="1:60" x14ac:dyDescent="0.3">
      <c r="A341" s="313" t="s">
        <v>739</v>
      </c>
      <c r="B341" s="304">
        <v>4.2700000000000002E-2</v>
      </c>
      <c r="C341" s="304">
        <v>4.0199999999999993E-2</v>
      </c>
      <c r="D341" s="304">
        <v>4.0199999999999993E-2</v>
      </c>
      <c r="E341" s="295">
        <v>11999007.710000001</v>
      </c>
      <c r="F341" s="295">
        <v>11955790.34</v>
      </c>
      <c r="G341" s="295">
        <v>11994986.300000001</v>
      </c>
      <c r="H341" s="295">
        <v>12014317.359999999</v>
      </c>
      <c r="I341" s="295">
        <v>11985617.08</v>
      </c>
      <c r="J341" s="295">
        <v>11995197.310000001</v>
      </c>
      <c r="K341" s="295">
        <v>12216854.385</v>
      </c>
      <c r="L341" s="295">
        <v>12430540.210000001</v>
      </c>
      <c r="M341" s="295">
        <v>12431127.234999999</v>
      </c>
      <c r="N341" s="295">
        <v>12604972.465</v>
      </c>
      <c r="O341" s="295">
        <v>12798978.354999999</v>
      </c>
      <c r="P341" s="295">
        <v>12816749.679999998</v>
      </c>
      <c r="Q341" s="295">
        <f t="shared" si="49"/>
        <v>147244138.43000001</v>
      </c>
      <c r="R341" s="295">
        <v>12955465.830000002</v>
      </c>
      <c r="S341" s="295">
        <v>12962322.210000003</v>
      </c>
      <c r="T341" s="295">
        <v>12879093.090000004</v>
      </c>
      <c r="U341" s="295">
        <v>12831381.470000004</v>
      </c>
      <c r="V341" s="295">
        <v>12878289.350000005</v>
      </c>
      <c r="W341" s="295">
        <v>13061540.730000006</v>
      </c>
      <c r="X341" s="295">
        <v>13253232.480000008</v>
      </c>
      <c r="Y341" s="295">
        <v>13278726.565000007</v>
      </c>
      <c r="Z341" s="295">
        <v>13298495.615000008</v>
      </c>
      <c r="AA341" s="295">
        <v>13326279.665000008</v>
      </c>
      <c r="AB341" s="295">
        <v>13354063.715000009</v>
      </c>
      <c r="AC341" s="295">
        <v>13373832.76500001</v>
      </c>
      <c r="AD341" s="295">
        <f t="shared" si="50"/>
        <v>157452723.48500007</v>
      </c>
      <c r="AF341" s="319">
        <v>42696.47</v>
      </c>
      <c r="AG341" s="319">
        <v>42542.69</v>
      </c>
      <c r="AH341" s="319">
        <v>42682.16</v>
      </c>
      <c r="AI341" s="319">
        <v>42750.95</v>
      </c>
      <c r="AJ341" s="319">
        <v>42648.82</v>
      </c>
      <c r="AK341" s="319">
        <v>42682.91</v>
      </c>
      <c r="AL341" s="319">
        <f t="shared" si="51"/>
        <v>43471.64</v>
      </c>
      <c r="AM341" s="319">
        <f t="shared" si="51"/>
        <v>44232.01</v>
      </c>
      <c r="AN341" s="319">
        <f t="shared" si="51"/>
        <v>44234.09</v>
      </c>
      <c r="AO341" s="319">
        <f t="shared" si="51"/>
        <v>44852.69</v>
      </c>
      <c r="AP341" s="319">
        <f t="shared" si="51"/>
        <v>45543.03</v>
      </c>
      <c r="AQ341" s="319">
        <f t="shared" si="51"/>
        <v>45606.27</v>
      </c>
      <c r="AR341" s="295">
        <f t="shared" si="52"/>
        <v>523943.73</v>
      </c>
      <c r="AS341" s="319">
        <f t="shared" si="55"/>
        <v>43400.81</v>
      </c>
      <c r="AT341" s="319">
        <f t="shared" si="55"/>
        <v>43423.78</v>
      </c>
      <c r="AU341" s="319">
        <f t="shared" si="55"/>
        <v>43144.959999999999</v>
      </c>
      <c r="AV341" s="319">
        <f t="shared" si="54"/>
        <v>42985.13</v>
      </c>
      <c r="AW341" s="319">
        <f t="shared" si="54"/>
        <v>43142.27</v>
      </c>
      <c r="AX341" s="319">
        <f t="shared" si="54"/>
        <v>43756.160000000003</v>
      </c>
      <c r="AY341" s="319">
        <f t="shared" si="48"/>
        <v>44398.33</v>
      </c>
      <c r="AZ341" s="319">
        <f t="shared" si="48"/>
        <v>44483.73</v>
      </c>
      <c r="BA341" s="319">
        <f t="shared" si="48"/>
        <v>44549.96</v>
      </c>
      <c r="BB341" s="319">
        <f t="shared" si="48"/>
        <v>44643.040000000001</v>
      </c>
      <c r="BC341" s="319">
        <f t="shared" si="48"/>
        <v>44736.11</v>
      </c>
      <c r="BD341" s="319">
        <f t="shared" si="48"/>
        <v>44802.34</v>
      </c>
      <c r="BE341" s="295">
        <f t="shared" si="53"/>
        <v>527466.62</v>
      </c>
    </row>
    <row r="342" spans="1:60" x14ac:dyDescent="0.3">
      <c r="A342" s="313" t="s">
        <v>740</v>
      </c>
      <c r="B342" s="304">
        <v>4.2700000000000002E-2</v>
      </c>
      <c r="C342" s="304">
        <v>4.0199999999999993E-2</v>
      </c>
      <c r="D342" s="304">
        <v>4.0199999999999993E-2</v>
      </c>
      <c r="E342" s="295">
        <v>464251.89</v>
      </c>
      <c r="F342" s="295">
        <v>464251.89</v>
      </c>
      <c r="G342" s="295">
        <v>468862.18</v>
      </c>
      <c r="H342" s="295">
        <v>473472.47</v>
      </c>
      <c r="I342" s="295">
        <v>473472.47</v>
      </c>
      <c r="J342" s="295">
        <v>473472.47</v>
      </c>
      <c r="K342" s="295">
        <v>480332.79</v>
      </c>
      <c r="L342" s="295">
        <v>488338.29</v>
      </c>
      <c r="M342" s="295">
        <v>490628.64999999997</v>
      </c>
      <c r="N342" s="295">
        <v>491773.82999999996</v>
      </c>
      <c r="O342" s="295">
        <v>492871.1</v>
      </c>
      <c r="P342" s="295">
        <v>495065.66499999992</v>
      </c>
      <c r="Q342" s="295">
        <f t="shared" si="49"/>
        <v>5756793.6950000003</v>
      </c>
      <c r="R342" s="295">
        <v>506038.61500000005</v>
      </c>
      <c r="S342" s="295">
        <v>508233.20500000007</v>
      </c>
      <c r="T342" s="295">
        <v>510427.7950000001</v>
      </c>
      <c r="U342" s="295">
        <v>512622.38500000013</v>
      </c>
      <c r="V342" s="295">
        <v>514816.97500000015</v>
      </c>
      <c r="W342" s="295">
        <v>517011.56500000018</v>
      </c>
      <c r="X342" s="295">
        <v>519396.98500000022</v>
      </c>
      <c r="Y342" s="295">
        <v>521973.23500000022</v>
      </c>
      <c r="Z342" s="295">
        <v>524549.48500000022</v>
      </c>
      <c r="AA342" s="295">
        <v>527125.73500000022</v>
      </c>
      <c r="AB342" s="295">
        <v>529701.98500000022</v>
      </c>
      <c r="AC342" s="295">
        <v>532278.23500000022</v>
      </c>
      <c r="AD342" s="295">
        <f t="shared" si="50"/>
        <v>6224176.200000003</v>
      </c>
      <c r="AF342" s="319">
        <v>1651.96</v>
      </c>
      <c r="AG342" s="319">
        <v>1651.96</v>
      </c>
      <c r="AH342" s="319">
        <v>1668.37</v>
      </c>
      <c r="AI342" s="319">
        <v>1684.77</v>
      </c>
      <c r="AJ342" s="319">
        <v>1684.77</v>
      </c>
      <c r="AK342" s="319">
        <v>1684.77</v>
      </c>
      <c r="AL342" s="319">
        <f t="shared" si="51"/>
        <v>1709.18</v>
      </c>
      <c r="AM342" s="319">
        <f t="shared" si="51"/>
        <v>1737.67</v>
      </c>
      <c r="AN342" s="319">
        <f t="shared" si="51"/>
        <v>1745.82</v>
      </c>
      <c r="AO342" s="319">
        <f t="shared" si="51"/>
        <v>1749.9</v>
      </c>
      <c r="AP342" s="319">
        <f t="shared" si="51"/>
        <v>1753.8</v>
      </c>
      <c r="AQ342" s="319">
        <f t="shared" si="51"/>
        <v>1761.61</v>
      </c>
      <c r="AR342" s="295">
        <f t="shared" si="52"/>
        <v>20484.580000000002</v>
      </c>
      <c r="AS342" s="319">
        <f t="shared" si="55"/>
        <v>1695.23</v>
      </c>
      <c r="AT342" s="319">
        <f t="shared" si="55"/>
        <v>1702.58</v>
      </c>
      <c r="AU342" s="319">
        <f t="shared" si="55"/>
        <v>1709.93</v>
      </c>
      <c r="AV342" s="319">
        <f t="shared" si="54"/>
        <v>1717.28</v>
      </c>
      <c r="AW342" s="319">
        <f t="shared" si="54"/>
        <v>1724.64</v>
      </c>
      <c r="AX342" s="319">
        <f t="shared" si="54"/>
        <v>1731.99</v>
      </c>
      <c r="AY342" s="319">
        <f t="shared" si="48"/>
        <v>1739.98</v>
      </c>
      <c r="AZ342" s="319">
        <f t="shared" si="48"/>
        <v>1748.61</v>
      </c>
      <c r="BA342" s="319">
        <f t="shared" si="48"/>
        <v>1757.24</v>
      </c>
      <c r="BB342" s="319">
        <f t="shared" si="48"/>
        <v>1765.87</v>
      </c>
      <c r="BC342" s="319">
        <f t="shared" si="48"/>
        <v>1774.5</v>
      </c>
      <c r="BD342" s="319">
        <f t="shared" si="48"/>
        <v>1783.13</v>
      </c>
      <c r="BE342" s="295">
        <f t="shared" si="53"/>
        <v>20850.98</v>
      </c>
    </row>
    <row r="343" spans="1:60" x14ac:dyDescent="0.3">
      <c r="A343" s="313" t="s">
        <v>741</v>
      </c>
      <c r="B343" s="304">
        <v>8.8900000000000007E-2</v>
      </c>
      <c r="C343" s="304">
        <v>5.6500000000000002E-2</v>
      </c>
      <c r="D343" s="304">
        <v>5.6500000000000002E-2</v>
      </c>
      <c r="E343" s="295">
        <v>1996237.34</v>
      </c>
      <c r="F343" s="295">
        <v>1996237.34</v>
      </c>
      <c r="G343" s="295">
        <v>1996237.34</v>
      </c>
      <c r="H343" s="295">
        <v>2042418.42</v>
      </c>
      <c r="I343" s="295">
        <v>2088599.5</v>
      </c>
      <c r="J343" s="295">
        <v>2088599.5</v>
      </c>
      <c r="K343" s="295">
        <v>2088599.5</v>
      </c>
      <c r="L343" s="295">
        <v>2088599.5</v>
      </c>
      <c r="M343" s="295">
        <v>2088599.5</v>
      </c>
      <c r="N343" s="295">
        <v>2088599.5</v>
      </c>
      <c r="O343" s="295">
        <v>2088599.5</v>
      </c>
      <c r="P343" s="295">
        <v>2088599.5</v>
      </c>
      <c r="Q343" s="295">
        <f t="shared" si="49"/>
        <v>24739926.440000001</v>
      </c>
      <c r="R343" s="295">
        <v>2088599.5</v>
      </c>
      <c r="S343" s="295">
        <v>2088599.5</v>
      </c>
      <c r="T343" s="295">
        <v>2088599.5</v>
      </c>
      <c r="U343" s="295">
        <v>2088599.5</v>
      </c>
      <c r="V343" s="295">
        <v>2088599.5</v>
      </c>
      <c r="W343" s="295">
        <v>2088599.5</v>
      </c>
      <c r="X343" s="295">
        <v>2088599.5</v>
      </c>
      <c r="Y343" s="295">
        <v>2088599.5</v>
      </c>
      <c r="Z343" s="295">
        <v>2088599.5</v>
      </c>
      <c r="AA343" s="295">
        <v>2088599.5</v>
      </c>
      <c r="AB343" s="295">
        <v>2088599.5</v>
      </c>
      <c r="AC343" s="295">
        <v>2088599.5</v>
      </c>
      <c r="AD343" s="295">
        <f t="shared" si="50"/>
        <v>25063194</v>
      </c>
      <c r="AF343" s="319">
        <v>14788.79</v>
      </c>
      <c r="AG343" s="319">
        <v>14788.79</v>
      </c>
      <c r="AH343" s="319">
        <v>14788.79</v>
      </c>
      <c r="AI343" s="319">
        <v>15130.92</v>
      </c>
      <c r="AJ343" s="319">
        <v>15473.04</v>
      </c>
      <c r="AK343" s="319">
        <v>15473.04</v>
      </c>
      <c r="AL343" s="319">
        <f t="shared" si="51"/>
        <v>15473.04</v>
      </c>
      <c r="AM343" s="319">
        <f t="shared" si="51"/>
        <v>15473.04</v>
      </c>
      <c r="AN343" s="319">
        <f t="shared" si="51"/>
        <v>15473.04</v>
      </c>
      <c r="AO343" s="319">
        <f t="shared" si="51"/>
        <v>15473.04</v>
      </c>
      <c r="AP343" s="319">
        <f t="shared" si="51"/>
        <v>15473.04</v>
      </c>
      <c r="AQ343" s="319">
        <f t="shared" si="51"/>
        <v>15473.04</v>
      </c>
      <c r="AR343" s="295">
        <f t="shared" si="52"/>
        <v>183281.61000000004</v>
      </c>
      <c r="AS343" s="319">
        <f t="shared" si="55"/>
        <v>9833.82</v>
      </c>
      <c r="AT343" s="319">
        <f t="shared" si="55"/>
        <v>9833.82</v>
      </c>
      <c r="AU343" s="319">
        <f t="shared" si="55"/>
        <v>9833.82</v>
      </c>
      <c r="AV343" s="319">
        <f t="shared" si="54"/>
        <v>9833.82</v>
      </c>
      <c r="AW343" s="319">
        <f t="shared" si="54"/>
        <v>9833.82</v>
      </c>
      <c r="AX343" s="319">
        <f t="shared" si="54"/>
        <v>9833.82</v>
      </c>
      <c r="AY343" s="319">
        <f t="shared" si="48"/>
        <v>9833.82</v>
      </c>
      <c r="AZ343" s="319">
        <f t="shared" si="48"/>
        <v>9833.82</v>
      </c>
      <c r="BA343" s="319">
        <f t="shared" si="48"/>
        <v>9833.82</v>
      </c>
      <c r="BB343" s="319">
        <f t="shared" si="48"/>
        <v>9833.82</v>
      </c>
      <c r="BC343" s="319">
        <f t="shared" si="48"/>
        <v>9833.82</v>
      </c>
      <c r="BD343" s="319">
        <f t="shared" si="48"/>
        <v>9833.82</v>
      </c>
      <c r="BE343" s="295">
        <f t="shared" si="53"/>
        <v>118005.84000000003</v>
      </c>
    </row>
    <row r="344" spans="1:60" x14ac:dyDescent="0.3">
      <c r="A344" s="313" t="s">
        <v>742</v>
      </c>
      <c r="B344" s="304">
        <v>8.8900000000000007E-2</v>
      </c>
      <c r="C344" s="304">
        <v>5.6500000000000002E-2</v>
      </c>
      <c r="D344" s="304">
        <v>5.6500000000000002E-2</v>
      </c>
      <c r="E344" s="295">
        <v>282277.26</v>
      </c>
      <c r="F344" s="295">
        <v>282277.26</v>
      </c>
      <c r="G344" s="295">
        <v>282277.26</v>
      </c>
      <c r="H344" s="295">
        <v>282277.26</v>
      </c>
      <c r="I344" s="295">
        <v>282277.26</v>
      </c>
      <c r="J344" s="295">
        <v>282277.26</v>
      </c>
      <c r="K344" s="295">
        <v>282277.26</v>
      </c>
      <c r="L344" s="295">
        <v>282277.26</v>
      </c>
      <c r="M344" s="295">
        <v>282277.26</v>
      </c>
      <c r="N344" s="295">
        <v>282277.26</v>
      </c>
      <c r="O344" s="295">
        <v>282277.26</v>
      </c>
      <c r="P344" s="295">
        <v>282277.26</v>
      </c>
      <c r="Q344" s="295">
        <f t="shared" si="49"/>
        <v>3387327.1199999992</v>
      </c>
      <c r="R344" s="295">
        <v>282277.26</v>
      </c>
      <c r="S344" s="295">
        <v>282277.26</v>
      </c>
      <c r="T344" s="295">
        <v>282277.26</v>
      </c>
      <c r="U344" s="295">
        <v>282277.26</v>
      </c>
      <c r="V344" s="295">
        <v>282277.26</v>
      </c>
      <c r="W344" s="295">
        <v>282277.26</v>
      </c>
      <c r="X344" s="295">
        <v>282277.26</v>
      </c>
      <c r="Y344" s="295">
        <v>282277.26</v>
      </c>
      <c r="Z344" s="295">
        <v>282277.26</v>
      </c>
      <c r="AA344" s="295">
        <v>282277.26</v>
      </c>
      <c r="AB344" s="295">
        <v>282277.26</v>
      </c>
      <c r="AC344" s="295">
        <v>282277.26</v>
      </c>
      <c r="AD344" s="295">
        <f t="shared" si="50"/>
        <v>3387327.1199999992</v>
      </c>
      <c r="AF344" s="319">
        <v>2091.1999999999998</v>
      </c>
      <c r="AG344" s="319">
        <v>2091.1999999999998</v>
      </c>
      <c r="AH344" s="319">
        <v>2091.1999999999998</v>
      </c>
      <c r="AI344" s="319">
        <v>2091.1999999999998</v>
      </c>
      <c r="AJ344" s="319">
        <v>2091.1999999999998</v>
      </c>
      <c r="AK344" s="319">
        <v>2091.1999999999998</v>
      </c>
      <c r="AL344" s="319">
        <f t="shared" si="51"/>
        <v>2091.1999999999998</v>
      </c>
      <c r="AM344" s="319">
        <f t="shared" si="51"/>
        <v>2091.1999999999998</v>
      </c>
      <c r="AN344" s="319">
        <f t="shared" si="51"/>
        <v>2091.1999999999998</v>
      </c>
      <c r="AO344" s="319">
        <f t="shared" si="51"/>
        <v>2091.1999999999998</v>
      </c>
      <c r="AP344" s="319">
        <f t="shared" si="51"/>
        <v>2091.1999999999998</v>
      </c>
      <c r="AQ344" s="319">
        <f t="shared" si="51"/>
        <v>2091.1999999999998</v>
      </c>
      <c r="AR344" s="295">
        <f t="shared" si="52"/>
        <v>25094.400000000005</v>
      </c>
      <c r="AS344" s="319">
        <f t="shared" si="55"/>
        <v>1329.06</v>
      </c>
      <c r="AT344" s="319">
        <f t="shared" si="55"/>
        <v>1329.06</v>
      </c>
      <c r="AU344" s="319">
        <f t="shared" si="55"/>
        <v>1329.06</v>
      </c>
      <c r="AV344" s="319">
        <f t="shared" si="54"/>
        <v>1329.06</v>
      </c>
      <c r="AW344" s="319">
        <f t="shared" si="54"/>
        <v>1329.06</v>
      </c>
      <c r="AX344" s="319">
        <f t="shared" si="54"/>
        <v>1329.06</v>
      </c>
      <c r="AY344" s="319">
        <f t="shared" si="48"/>
        <v>1329.06</v>
      </c>
      <c r="AZ344" s="319">
        <f t="shared" si="48"/>
        <v>1329.06</v>
      </c>
      <c r="BA344" s="319">
        <f t="shared" si="48"/>
        <v>1329.06</v>
      </c>
      <c r="BB344" s="319">
        <f t="shared" si="48"/>
        <v>1329.06</v>
      </c>
      <c r="BC344" s="319">
        <f t="shared" si="48"/>
        <v>1329.06</v>
      </c>
      <c r="BD344" s="319">
        <f t="shared" si="48"/>
        <v>1329.06</v>
      </c>
      <c r="BE344" s="295">
        <f t="shared" si="53"/>
        <v>15948.719999999996</v>
      </c>
    </row>
    <row r="345" spans="1:60" x14ac:dyDescent="0.3">
      <c r="A345" s="313" t="s">
        <v>743</v>
      </c>
      <c r="B345" s="304">
        <v>5.7000000000000002E-2</v>
      </c>
      <c r="C345" s="304">
        <v>4.9000000000000002E-2</v>
      </c>
      <c r="D345" s="304">
        <v>4.9000000000000002E-2</v>
      </c>
      <c r="E345" s="295">
        <v>25286342.09</v>
      </c>
      <c r="F345" s="295">
        <v>25286342.09</v>
      </c>
      <c r="G345" s="295">
        <v>25298999.609999999</v>
      </c>
      <c r="H345" s="295">
        <v>25616896.510000002</v>
      </c>
      <c r="I345" s="295">
        <v>25922135.879999999</v>
      </c>
      <c r="J345" s="295">
        <v>25985458.899999999</v>
      </c>
      <c r="K345" s="295">
        <v>26018871.969999999</v>
      </c>
      <c r="L345" s="295">
        <v>25988962.02</v>
      </c>
      <c r="M345" s="295">
        <v>25988962.02</v>
      </c>
      <c r="N345" s="295">
        <v>26220627.684999999</v>
      </c>
      <c r="O345" s="295">
        <v>26452293.349999998</v>
      </c>
      <c r="P345" s="295">
        <v>26452293.349999998</v>
      </c>
      <c r="Q345" s="295">
        <f t="shared" si="49"/>
        <v>310518185.47500002</v>
      </c>
      <c r="R345" s="295">
        <v>26858318.25</v>
      </c>
      <c r="S345" s="295">
        <v>27023688.300000001</v>
      </c>
      <c r="T345" s="295">
        <v>27172613.300000001</v>
      </c>
      <c r="U345" s="295">
        <v>28865382.465</v>
      </c>
      <c r="V345" s="295">
        <v>30915801.085000001</v>
      </c>
      <c r="W345" s="295">
        <v>31325315.494999997</v>
      </c>
      <c r="X345" s="295">
        <v>31345900.52</v>
      </c>
      <c r="Y345" s="295">
        <v>31345900.52</v>
      </c>
      <c r="Z345" s="295">
        <v>31345900.52</v>
      </c>
      <c r="AA345" s="295">
        <v>31345900.52</v>
      </c>
      <c r="AB345" s="295">
        <v>31345900.52</v>
      </c>
      <c r="AC345" s="295">
        <v>31345900.52</v>
      </c>
      <c r="AD345" s="295">
        <f t="shared" si="50"/>
        <v>360236522.01499999</v>
      </c>
      <c r="AF345" s="319">
        <v>120110.12</v>
      </c>
      <c r="AG345" s="319">
        <v>120110.12</v>
      </c>
      <c r="AH345" s="319">
        <v>120170.25</v>
      </c>
      <c r="AI345" s="319">
        <v>121680.26</v>
      </c>
      <c r="AJ345" s="319">
        <v>123130.15</v>
      </c>
      <c r="AK345" s="319">
        <v>123430.93</v>
      </c>
      <c r="AL345" s="319">
        <f t="shared" si="51"/>
        <v>123589.64</v>
      </c>
      <c r="AM345" s="319">
        <f t="shared" si="51"/>
        <v>123447.57</v>
      </c>
      <c r="AN345" s="319">
        <f t="shared" si="51"/>
        <v>123447.57</v>
      </c>
      <c r="AO345" s="319">
        <f t="shared" si="51"/>
        <v>124547.98</v>
      </c>
      <c r="AP345" s="319">
        <f t="shared" si="51"/>
        <v>125648.39</v>
      </c>
      <c r="AQ345" s="319">
        <f t="shared" si="51"/>
        <v>125648.39</v>
      </c>
      <c r="AR345" s="295">
        <f t="shared" si="52"/>
        <v>1474961.3699999999</v>
      </c>
      <c r="AS345" s="319">
        <f t="shared" si="55"/>
        <v>109671.47</v>
      </c>
      <c r="AT345" s="319">
        <f t="shared" si="55"/>
        <v>110346.73</v>
      </c>
      <c r="AU345" s="319">
        <f t="shared" si="55"/>
        <v>110954.84</v>
      </c>
      <c r="AV345" s="319">
        <f t="shared" si="54"/>
        <v>117866.98</v>
      </c>
      <c r="AW345" s="319">
        <f t="shared" si="54"/>
        <v>126239.52</v>
      </c>
      <c r="AX345" s="319">
        <f t="shared" si="54"/>
        <v>127911.7</v>
      </c>
      <c r="AY345" s="319">
        <f t="shared" si="48"/>
        <v>127995.76</v>
      </c>
      <c r="AZ345" s="319">
        <f t="shared" si="48"/>
        <v>127995.76</v>
      </c>
      <c r="BA345" s="319">
        <f t="shared" si="48"/>
        <v>127995.76</v>
      </c>
      <c r="BB345" s="319">
        <f t="shared" si="48"/>
        <v>127995.76</v>
      </c>
      <c r="BC345" s="319">
        <f t="shared" si="48"/>
        <v>127995.76</v>
      </c>
      <c r="BD345" s="319">
        <f t="shared" si="48"/>
        <v>127995.76</v>
      </c>
      <c r="BE345" s="295">
        <f t="shared" si="53"/>
        <v>1470965.8</v>
      </c>
    </row>
    <row r="346" spans="1:60" x14ac:dyDescent="0.3">
      <c r="A346" s="313" t="s">
        <v>744</v>
      </c>
      <c r="B346" s="304">
        <v>5.7000000000000002E-2</v>
      </c>
      <c r="C346" s="304">
        <v>4.9000000000000002E-2</v>
      </c>
      <c r="D346" s="304">
        <v>4.9000000000000002E-2</v>
      </c>
      <c r="E346" s="295">
        <v>542762.68999999994</v>
      </c>
      <c r="F346" s="295">
        <v>542762.68999999994</v>
      </c>
      <c r="G346" s="295">
        <v>542762.68999999994</v>
      </c>
      <c r="H346" s="295">
        <v>542762.68999999994</v>
      </c>
      <c r="I346" s="295">
        <v>542762.68999999994</v>
      </c>
      <c r="J346" s="295">
        <v>542762.68999999994</v>
      </c>
      <c r="K346" s="295">
        <v>542762.68999999994</v>
      </c>
      <c r="L346" s="295">
        <v>542762.68999999994</v>
      </c>
      <c r="M346" s="295">
        <v>542762.68999999994</v>
      </c>
      <c r="N346" s="295">
        <v>542762.68999999994</v>
      </c>
      <c r="O346" s="295">
        <v>542762.68999999994</v>
      </c>
      <c r="P346" s="295">
        <v>542762.68999999994</v>
      </c>
      <c r="Q346" s="295">
        <f t="shared" si="49"/>
        <v>6513152.2799999975</v>
      </c>
      <c r="R346" s="295">
        <v>542762.68999999994</v>
      </c>
      <c r="S346" s="295">
        <v>542762.68999999994</v>
      </c>
      <c r="T346" s="295">
        <v>542762.68999999994</v>
      </c>
      <c r="U346" s="295">
        <v>542762.68999999994</v>
      </c>
      <c r="V346" s="295">
        <v>542762.68999999994</v>
      </c>
      <c r="W346" s="295">
        <v>542762.68999999994</v>
      </c>
      <c r="X346" s="295">
        <v>542762.68999999994</v>
      </c>
      <c r="Y346" s="295">
        <v>542762.68999999994</v>
      </c>
      <c r="Z346" s="295">
        <v>542762.68999999994</v>
      </c>
      <c r="AA346" s="295">
        <v>542762.68999999994</v>
      </c>
      <c r="AB346" s="295">
        <v>542762.68999999994</v>
      </c>
      <c r="AC346" s="295">
        <v>542762.68999999994</v>
      </c>
      <c r="AD346" s="295">
        <f t="shared" si="50"/>
        <v>6513152.2799999975</v>
      </c>
      <c r="AF346" s="319">
        <v>2578.12</v>
      </c>
      <c r="AG346" s="319">
        <v>2578.12</v>
      </c>
      <c r="AH346" s="319">
        <v>2578.12</v>
      </c>
      <c r="AI346" s="319">
        <v>2578.12</v>
      </c>
      <c r="AJ346" s="319">
        <v>2578.12</v>
      </c>
      <c r="AK346" s="319">
        <v>2578.12</v>
      </c>
      <c r="AL346" s="319">
        <f t="shared" si="51"/>
        <v>2578.12</v>
      </c>
      <c r="AM346" s="319">
        <f t="shared" si="51"/>
        <v>2578.12</v>
      </c>
      <c r="AN346" s="319">
        <f t="shared" si="51"/>
        <v>2578.12</v>
      </c>
      <c r="AO346" s="319">
        <f t="shared" si="51"/>
        <v>2578.12</v>
      </c>
      <c r="AP346" s="319">
        <f t="shared" si="51"/>
        <v>2578.12</v>
      </c>
      <c r="AQ346" s="319">
        <f t="shared" si="51"/>
        <v>2578.12</v>
      </c>
      <c r="AR346" s="295">
        <f t="shared" si="52"/>
        <v>30937.439999999991</v>
      </c>
      <c r="AS346" s="319">
        <f t="shared" si="55"/>
        <v>2216.2800000000002</v>
      </c>
      <c r="AT346" s="319">
        <f t="shared" si="55"/>
        <v>2216.2800000000002</v>
      </c>
      <c r="AU346" s="319">
        <f t="shared" si="55"/>
        <v>2216.2800000000002</v>
      </c>
      <c r="AV346" s="319">
        <f t="shared" si="54"/>
        <v>2216.2800000000002</v>
      </c>
      <c r="AW346" s="319">
        <f t="shared" si="54"/>
        <v>2216.2800000000002</v>
      </c>
      <c r="AX346" s="319">
        <f t="shared" si="54"/>
        <v>2216.2800000000002</v>
      </c>
      <c r="AY346" s="319">
        <f t="shared" si="48"/>
        <v>2216.2800000000002</v>
      </c>
      <c r="AZ346" s="319">
        <f t="shared" si="48"/>
        <v>2216.2800000000002</v>
      </c>
      <c r="BA346" s="319">
        <f t="shared" si="48"/>
        <v>2216.2800000000002</v>
      </c>
      <c r="BB346" s="319">
        <f t="shared" si="48"/>
        <v>2216.2800000000002</v>
      </c>
      <c r="BC346" s="319">
        <f t="shared" si="48"/>
        <v>2216.2800000000002</v>
      </c>
      <c r="BD346" s="319">
        <f t="shared" si="48"/>
        <v>2216.2800000000002</v>
      </c>
      <c r="BE346" s="295">
        <f t="shared" si="53"/>
        <v>26595.359999999997</v>
      </c>
    </row>
    <row r="347" spans="1:60" x14ac:dyDescent="0.3">
      <c r="A347" s="313" t="s">
        <v>745</v>
      </c>
      <c r="B347" s="304">
        <v>3.7499999999999999E-2</v>
      </c>
      <c r="C347" s="304">
        <v>0.1084</v>
      </c>
      <c r="D347" s="304">
        <v>0.1084</v>
      </c>
      <c r="E347" s="295">
        <v>19523662.210000001</v>
      </c>
      <c r="F347" s="295">
        <v>19514982.59</v>
      </c>
      <c r="G347" s="295">
        <v>19501330.739999998</v>
      </c>
      <c r="H347" s="295">
        <v>19488712.109999999</v>
      </c>
      <c r="I347" s="295">
        <v>19488712.109999999</v>
      </c>
      <c r="J347" s="295">
        <v>19425389.09</v>
      </c>
      <c r="K347" s="295">
        <v>19362066.07</v>
      </c>
      <c r="L347" s="295">
        <v>19362066.07</v>
      </c>
      <c r="M347" s="295">
        <v>19362066.07</v>
      </c>
      <c r="N347" s="295">
        <v>19362066.07</v>
      </c>
      <c r="O347" s="295">
        <v>19362066.07</v>
      </c>
      <c r="P347" s="295">
        <v>19362066.07</v>
      </c>
      <c r="Q347" s="295">
        <f t="shared" si="49"/>
        <v>233115185.26999995</v>
      </c>
      <c r="R347" s="295">
        <v>19362066.07</v>
      </c>
      <c r="S347" s="295">
        <v>19362066.07</v>
      </c>
      <c r="T347" s="295">
        <v>19362066.07</v>
      </c>
      <c r="U347" s="295">
        <v>19362066.07</v>
      </c>
      <c r="V347" s="295">
        <v>19362066.07</v>
      </c>
      <c r="W347" s="295">
        <v>19362066.07</v>
      </c>
      <c r="X347" s="295">
        <v>19362066.07</v>
      </c>
      <c r="Y347" s="295">
        <v>19362066.07</v>
      </c>
      <c r="Z347" s="295">
        <v>19362066.07</v>
      </c>
      <c r="AA347" s="295">
        <v>19362066.07</v>
      </c>
      <c r="AB347" s="295">
        <v>19362066.07</v>
      </c>
      <c r="AC347" s="295">
        <v>19362066.07</v>
      </c>
      <c r="AD347" s="295">
        <f t="shared" si="50"/>
        <v>232344792.83999994</v>
      </c>
      <c r="AF347" s="319">
        <v>61011.44</v>
      </c>
      <c r="AG347" s="319">
        <v>60984.32</v>
      </c>
      <c r="AH347" s="319">
        <v>60941.66</v>
      </c>
      <c r="AI347" s="319">
        <v>60902.23</v>
      </c>
      <c r="AJ347" s="319">
        <v>60902.23</v>
      </c>
      <c r="AK347" s="319">
        <v>60704.34</v>
      </c>
      <c r="AL347" s="319">
        <f t="shared" si="51"/>
        <v>60506.46</v>
      </c>
      <c r="AM347" s="319">
        <f t="shared" si="51"/>
        <v>60506.46</v>
      </c>
      <c r="AN347" s="319">
        <f t="shared" si="51"/>
        <v>60506.46</v>
      </c>
      <c r="AO347" s="319">
        <f t="shared" si="51"/>
        <v>60506.46</v>
      </c>
      <c r="AP347" s="319">
        <f t="shared" si="51"/>
        <v>60506.46</v>
      </c>
      <c r="AQ347" s="319">
        <f t="shared" si="51"/>
        <v>60506.46</v>
      </c>
      <c r="AR347" s="295">
        <f t="shared" si="52"/>
        <v>728484.97999999986</v>
      </c>
      <c r="AS347" s="319">
        <f t="shared" si="55"/>
        <v>174904</v>
      </c>
      <c r="AT347" s="319">
        <f t="shared" si="55"/>
        <v>174904</v>
      </c>
      <c r="AU347" s="319">
        <f t="shared" si="55"/>
        <v>174904</v>
      </c>
      <c r="AV347" s="319">
        <f t="shared" si="54"/>
        <v>174904</v>
      </c>
      <c r="AW347" s="319">
        <f t="shared" si="54"/>
        <v>174904</v>
      </c>
      <c r="AX347" s="319">
        <f t="shared" si="54"/>
        <v>174904</v>
      </c>
      <c r="AY347" s="319">
        <f t="shared" si="48"/>
        <v>174904</v>
      </c>
      <c r="AZ347" s="319">
        <f t="shared" si="48"/>
        <v>174904</v>
      </c>
      <c r="BA347" s="319">
        <f t="shared" si="48"/>
        <v>174904</v>
      </c>
      <c r="BB347" s="319">
        <f t="shared" si="48"/>
        <v>174904</v>
      </c>
      <c r="BC347" s="319">
        <f t="shared" si="48"/>
        <v>174904</v>
      </c>
      <c r="BD347" s="319">
        <f t="shared" si="48"/>
        <v>174904</v>
      </c>
      <c r="BE347" s="295">
        <f t="shared" si="53"/>
        <v>2098848</v>
      </c>
    </row>
    <row r="348" spans="1:60" x14ac:dyDescent="0.3">
      <c r="A348" s="313" t="s">
        <v>746</v>
      </c>
      <c r="B348" s="304">
        <v>3.7499999999999999E-2</v>
      </c>
      <c r="C348" s="304">
        <v>0.1084</v>
      </c>
      <c r="D348" s="304">
        <v>0.1084</v>
      </c>
      <c r="E348" s="295">
        <v>382484.28</v>
      </c>
      <c r="F348" s="295">
        <v>382484.28</v>
      </c>
      <c r="G348" s="295">
        <v>382484.28</v>
      </c>
      <c r="H348" s="295">
        <v>382484.28</v>
      </c>
      <c r="I348" s="295">
        <v>382484.28</v>
      </c>
      <c r="J348" s="295">
        <v>382484.28</v>
      </c>
      <c r="K348" s="295">
        <v>382484.28</v>
      </c>
      <c r="L348" s="295">
        <v>382484.28</v>
      </c>
      <c r="M348" s="295">
        <v>382484.28</v>
      </c>
      <c r="N348" s="295">
        <v>382484.28</v>
      </c>
      <c r="O348" s="295">
        <v>382484.28</v>
      </c>
      <c r="P348" s="295">
        <v>382484.28</v>
      </c>
      <c r="Q348" s="295">
        <f t="shared" si="49"/>
        <v>4589811.3600000013</v>
      </c>
      <c r="R348" s="295">
        <v>382484.28</v>
      </c>
      <c r="S348" s="295">
        <v>382484.28</v>
      </c>
      <c r="T348" s="295">
        <v>382484.28</v>
      </c>
      <c r="U348" s="295">
        <v>382484.28</v>
      </c>
      <c r="V348" s="295">
        <v>382484.28</v>
      </c>
      <c r="W348" s="295">
        <v>382484.28</v>
      </c>
      <c r="X348" s="295">
        <v>382484.28</v>
      </c>
      <c r="Y348" s="295">
        <v>382484.28</v>
      </c>
      <c r="Z348" s="295">
        <v>382484.28</v>
      </c>
      <c r="AA348" s="295">
        <v>382484.28</v>
      </c>
      <c r="AB348" s="295">
        <v>382484.28</v>
      </c>
      <c r="AC348" s="295">
        <v>382484.28</v>
      </c>
      <c r="AD348" s="295">
        <f t="shared" si="50"/>
        <v>4589811.3600000013</v>
      </c>
      <c r="AF348" s="319">
        <v>1195.26</v>
      </c>
      <c r="AG348" s="319">
        <v>1195.26</v>
      </c>
      <c r="AH348" s="319">
        <v>1195.26</v>
      </c>
      <c r="AI348" s="319">
        <v>1195.26</v>
      </c>
      <c r="AJ348" s="319">
        <v>1195.26</v>
      </c>
      <c r="AK348" s="319">
        <v>1195.26</v>
      </c>
      <c r="AL348" s="319">
        <f t="shared" si="51"/>
        <v>1195.26</v>
      </c>
      <c r="AM348" s="319">
        <f t="shared" si="51"/>
        <v>1195.26</v>
      </c>
      <c r="AN348" s="319">
        <f t="shared" si="51"/>
        <v>1195.26</v>
      </c>
      <c r="AO348" s="319">
        <f t="shared" si="51"/>
        <v>1195.26</v>
      </c>
      <c r="AP348" s="319">
        <f t="shared" si="51"/>
        <v>1195.26</v>
      </c>
      <c r="AQ348" s="319">
        <f t="shared" si="51"/>
        <v>1195.26</v>
      </c>
      <c r="AR348" s="295">
        <f t="shared" si="52"/>
        <v>14343.12</v>
      </c>
      <c r="AS348" s="319">
        <f t="shared" si="55"/>
        <v>3455.11</v>
      </c>
      <c r="AT348" s="319">
        <f t="shared" si="55"/>
        <v>3455.11</v>
      </c>
      <c r="AU348" s="319">
        <f t="shared" si="55"/>
        <v>3455.11</v>
      </c>
      <c r="AV348" s="319">
        <f t="shared" si="54"/>
        <v>3455.11</v>
      </c>
      <c r="AW348" s="319">
        <f t="shared" si="54"/>
        <v>3455.11</v>
      </c>
      <c r="AX348" s="319">
        <f t="shared" si="54"/>
        <v>3455.11</v>
      </c>
      <c r="AY348" s="319">
        <f t="shared" si="48"/>
        <v>3455.11</v>
      </c>
      <c r="AZ348" s="319">
        <f t="shared" si="48"/>
        <v>3455.11</v>
      </c>
      <c r="BA348" s="319">
        <f t="shared" si="48"/>
        <v>3455.11</v>
      </c>
      <c r="BB348" s="319">
        <f t="shared" si="48"/>
        <v>3455.11</v>
      </c>
      <c r="BC348" s="319">
        <f t="shared" si="48"/>
        <v>3455.11</v>
      </c>
      <c r="BD348" s="319">
        <f t="shared" si="48"/>
        <v>3455.11</v>
      </c>
      <c r="BE348" s="295">
        <f t="shared" si="53"/>
        <v>41461.32</v>
      </c>
    </row>
    <row r="349" spans="1:60" x14ac:dyDescent="0.3">
      <c r="A349" s="313" t="s">
        <v>747</v>
      </c>
      <c r="B349" s="304">
        <v>5.7000000000000002E-2</v>
      </c>
      <c r="C349" s="304">
        <v>0.14080000000000001</v>
      </c>
      <c r="D349" s="304">
        <v>0.14080000000000001</v>
      </c>
      <c r="E349" s="295">
        <v>6120105.2800000003</v>
      </c>
      <c r="F349" s="295">
        <v>6299961.21</v>
      </c>
      <c r="G349" s="295">
        <v>6471582.7699999996</v>
      </c>
      <c r="H349" s="295">
        <v>6598405.7000000002</v>
      </c>
      <c r="I349" s="295">
        <v>6712250.9699999997</v>
      </c>
      <c r="J349" s="295">
        <v>6801544.96</v>
      </c>
      <c r="K349" s="295">
        <v>6933451.8300000001</v>
      </c>
      <c r="L349" s="295">
        <v>7180544.5</v>
      </c>
      <c r="M349" s="295">
        <v>7351340.1200000001</v>
      </c>
      <c r="N349" s="295">
        <v>7684454.2400000002</v>
      </c>
      <c r="O349" s="295">
        <v>8028475.29</v>
      </c>
      <c r="P349" s="295">
        <v>8216161.3899999997</v>
      </c>
      <c r="Q349" s="295">
        <f t="shared" si="49"/>
        <v>84398278.25999999</v>
      </c>
      <c r="R349" s="295">
        <v>9187999.9449999984</v>
      </c>
      <c r="S349" s="295">
        <v>9304890.6899999995</v>
      </c>
      <c r="T349" s="295">
        <v>9409462.9049999975</v>
      </c>
      <c r="U349" s="295">
        <v>9539556.1349999979</v>
      </c>
      <c r="V349" s="295">
        <v>9671342.1999999993</v>
      </c>
      <c r="W349" s="295">
        <v>9804780.1999999993</v>
      </c>
      <c r="X349" s="295">
        <v>9946831.7349999994</v>
      </c>
      <c r="Y349" s="295">
        <v>10100474.865</v>
      </c>
      <c r="Z349" s="295">
        <v>10250123.319999998</v>
      </c>
      <c r="AA349" s="295">
        <v>10426635.949999997</v>
      </c>
      <c r="AB349" s="295">
        <v>10599675.874999998</v>
      </c>
      <c r="AC349" s="295">
        <v>10738090.805</v>
      </c>
      <c r="AD349" s="295">
        <f t="shared" si="50"/>
        <v>118979864.625</v>
      </c>
      <c r="AF349" s="319">
        <v>29070.5</v>
      </c>
      <c r="AG349" s="319">
        <v>29924.82</v>
      </c>
      <c r="AH349" s="319">
        <v>30740.02</v>
      </c>
      <c r="AI349" s="319">
        <v>31342.43</v>
      </c>
      <c r="AJ349" s="319">
        <v>31883.19</v>
      </c>
      <c r="AK349" s="319">
        <v>32307.34</v>
      </c>
      <c r="AL349" s="319">
        <f t="shared" si="51"/>
        <v>32933.9</v>
      </c>
      <c r="AM349" s="319">
        <f t="shared" si="51"/>
        <v>34107.589999999997</v>
      </c>
      <c r="AN349" s="319">
        <f t="shared" si="51"/>
        <v>34918.870000000003</v>
      </c>
      <c r="AO349" s="319">
        <f t="shared" si="51"/>
        <v>36501.160000000003</v>
      </c>
      <c r="AP349" s="319">
        <f t="shared" si="51"/>
        <v>38135.26</v>
      </c>
      <c r="AQ349" s="319">
        <f t="shared" si="51"/>
        <v>39026.769999999997</v>
      </c>
      <c r="AR349" s="295">
        <f t="shared" si="52"/>
        <v>400891.85</v>
      </c>
      <c r="AS349" s="319">
        <f t="shared" si="55"/>
        <v>107805.87</v>
      </c>
      <c r="AT349" s="319">
        <f t="shared" si="55"/>
        <v>109177.38</v>
      </c>
      <c r="AU349" s="319">
        <f t="shared" si="55"/>
        <v>110404.36</v>
      </c>
      <c r="AV349" s="319">
        <f t="shared" si="54"/>
        <v>111930.79</v>
      </c>
      <c r="AW349" s="319">
        <f t="shared" si="54"/>
        <v>113477.08</v>
      </c>
      <c r="AX349" s="319">
        <f t="shared" si="54"/>
        <v>115042.75</v>
      </c>
      <c r="AY349" s="319">
        <f t="shared" si="48"/>
        <v>116709.49</v>
      </c>
      <c r="AZ349" s="319">
        <f t="shared" si="48"/>
        <v>118512.24</v>
      </c>
      <c r="BA349" s="319">
        <f t="shared" si="48"/>
        <v>120268.11</v>
      </c>
      <c r="BB349" s="319">
        <f t="shared" si="48"/>
        <v>122339.2</v>
      </c>
      <c r="BC349" s="319">
        <f t="shared" si="48"/>
        <v>124369.53</v>
      </c>
      <c r="BD349" s="319">
        <f t="shared" si="48"/>
        <v>125993.60000000001</v>
      </c>
      <c r="BE349" s="295">
        <f t="shared" si="53"/>
        <v>1396030.4000000001</v>
      </c>
      <c r="BG349" s="319">
        <f>BE349</f>
        <v>1396030.4000000001</v>
      </c>
    </row>
    <row r="350" spans="1:60" x14ac:dyDescent="0.3">
      <c r="A350" s="313" t="s">
        <v>748</v>
      </c>
      <c r="B350" s="304">
        <v>0</v>
      </c>
      <c r="C350" s="304">
        <v>0</v>
      </c>
      <c r="D350" s="304">
        <v>0</v>
      </c>
      <c r="E350" s="295">
        <v>0</v>
      </c>
      <c r="F350" s="295">
        <v>0</v>
      </c>
      <c r="G350" s="295">
        <v>0</v>
      </c>
      <c r="H350" s="295">
        <v>0</v>
      </c>
      <c r="I350" s="295">
        <v>0</v>
      </c>
      <c r="J350" s="295">
        <v>0</v>
      </c>
      <c r="K350" s="295">
        <v>0</v>
      </c>
      <c r="L350" s="295">
        <v>0</v>
      </c>
      <c r="M350" s="295">
        <v>0</v>
      </c>
      <c r="N350" s="295">
        <v>0</v>
      </c>
      <c r="O350" s="295">
        <v>0</v>
      </c>
      <c r="P350" s="295">
        <v>0</v>
      </c>
      <c r="Q350" s="295">
        <f t="shared" si="49"/>
        <v>0</v>
      </c>
      <c r="R350" s="295">
        <v>69835.5</v>
      </c>
      <c r="S350" s="295">
        <v>149647.5</v>
      </c>
      <c r="T350" s="295">
        <v>169600.5</v>
      </c>
      <c r="U350" s="295">
        <v>189553.5</v>
      </c>
      <c r="V350" s="295">
        <v>209506.5</v>
      </c>
      <c r="W350" s="295">
        <v>229459.5</v>
      </c>
      <c r="X350" s="295">
        <v>250951.125</v>
      </c>
      <c r="Y350" s="295">
        <v>273981.375</v>
      </c>
      <c r="Z350" s="295">
        <v>297011.625</v>
      </c>
      <c r="AA350" s="295">
        <v>320041.875</v>
      </c>
      <c r="AB350" s="295">
        <v>343072.125</v>
      </c>
      <c r="AC350" s="295">
        <v>366102.375</v>
      </c>
      <c r="AD350" s="295">
        <f t="shared" si="50"/>
        <v>2868763.5</v>
      </c>
      <c r="AF350" s="319">
        <v>0</v>
      </c>
      <c r="AG350" s="319">
        <v>0</v>
      </c>
      <c r="AH350" s="319">
        <v>0</v>
      </c>
      <c r="AI350" s="319">
        <v>0</v>
      </c>
      <c r="AJ350" s="319">
        <v>0</v>
      </c>
      <c r="AK350" s="319">
        <v>0</v>
      </c>
      <c r="AL350" s="319">
        <f t="shared" si="51"/>
        <v>0</v>
      </c>
      <c r="AM350" s="319">
        <f t="shared" si="51"/>
        <v>0</v>
      </c>
      <c r="AN350" s="319">
        <f t="shared" si="51"/>
        <v>0</v>
      </c>
      <c r="AO350" s="319">
        <f t="shared" si="51"/>
        <v>0</v>
      </c>
      <c r="AP350" s="319">
        <f t="shared" si="51"/>
        <v>0</v>
      </c>
      <c r="AQ350" s="319">
        <f t="shared" si="51"/>
        <v>0</v>
      </c>
      <c r="AR350" s="295">
        <f t="shared" si="52"/>
        <v>0</v>
      </c>
      <c r="AS350" s="319">
        <f t="shared" si="55"/>
        <v>0</v>
      </c>
      <c r="AT350" s="319">
        <f t="shared" si="55"/>
        <v>0</v>
      </c>
      <c r="AU350" s="319">
        <f t="shared" si="55"/>
        <v>0</v>
      </c>
      <c r="AV350" s="319">
        <f t="shared" si="54"/>
        <v>0</v>
      </c>
      <c r="AW350" s="319">
        <f t="shared" si="54"/>
        <v>0</v>
      </c>
      <c r="AX350" s="319">
        <f t="shared" si="54"/>
        <v>0</v>
      </c>
      <c r="AY350" s="319">
        <f t="shared" si="48"/>
        <v>0</v>
      </c>
      <c r="AZ350" s="319">
        <f t="shared" si="48"/>
        <v>0</v>
      </c>
      <c r="BA350" s="319">
        <f t="shared" si="48"/>
        <v>0</v>
      </c>
      <c r="BB350" s="319">
        <f t="shared" si="48"/>
        <v>0</v>
      </c>
      <c r="BC350" s="319">
        <f t="shared" si="48"/>
        <v>0</v>
      </c>
      <c r="BD350" s="319">
        <f t="shared" si="48"/>
        <v>0</v>
      </c>
      <c r="BE350" s="295">
        <f t="shared" si="53"/>
        <v>0</v>
      </c>
    </row>
    <row r="351" spans="1:60" x14ac:dyDescent="0.3">
      <c r="A351" s="313" t="s">
        <v>749</v>
      </c>
      <c r="B351" s="304">
        <v>0</v>
      </c>
      <c r="C351" s="304">
        <v>0</v>
      </c>
      <c r="D351" s="304">
        <v>0</v>
      </c>
      <c r="E351" s="295">
        <v>963468.66</v>
      </c>
      <c r="F351" s="295">
        <v>963468.66</v>
      </c>
      <c r="G351" s="295">
        <v>963468.66</v>
      </c>
      <c r="H351" s="295">
        <v>963468.66</v>
      </c>
      <c r="I351" s="295">
        <v>963468.66</v>
      </c>
      <c r="J351" s="295">
        <v>963468.66</v>
      </c>
      <c r="K351" s="295">
        <v>963468.66</v>
      </c>
      <c r="L351" s="295">
        <v>963468.66</v>
      </c>
      <c r="M351" s="295">
        <v>963468.66</v>
      </c>
      <c r="N351" s="295">
        <v>963468.66</v>
      </c>
      <c r="O351" s="295">
        <v>963468.66</v>
      </c>
      <c r="P351" s="295">
        <v>963468.66</v>
      </c>
      <c r="Q351" s="295">
        <f t="shared" si="49"/>
        <v>11561623.92</v>
      </c>
      <c r="R351" s="295">
        <v>963468.66</v>
      </c>
      <c r="S351" s="295">
        <v>963468.66</v>
      </c>
      <c r="T351" s="295">
        <v>963468.66</v>
      </c>
      <c r="U351" s="295">
        <v>963468.66</v>
      </c>
      <c r="V351" s="295">
        <v>963468.66</v>
      </c>
      <c r="W351" s="295">
        <v>963468.66</v>
      </c>
      <c r="X351" s="295">
        <v>963468.66</v>
      </c>
      <c r="Y351" s="295">
        <v>963468.66</v>
      </c>
      <c r="Z351" s="295">
        <v>963468.66</v>
      </c>
      <c r="AA351" s="295">
        <v>963468.66</v>
      </c>
      <c r="AB351" s="295">
        <v>963468.66</v>
      </c>
      <c r="AC351" s="295">
        <v>963468.66</v>
      </c>
      <c r="AD351" s="295">
        <f t="shared" si="50"/>
        <v>11561623.92</v>
      </c>
      <c r="AF351" s="319">
        <v>0</v>
      </c>
      <c r="AG351" s="319">
        <v>0</v>
      </c>
      <c r="AH351" s="319">
        <v>0</v>
      </c>
      <c r="AI351" s="319">
        <v>0</v>
      </c>
      <c r="AJ351" s="319">
        <v>0</v>
      </c>
      <c r="AK351" s="319">
        <v>0</v>
      </c>
      <c r="AL351" s="319">
        <f t="shared" si="51"/>
        <v>0</v>
      </c>
      <c r="AM351" s="319">
        <f t="shared" si="51"/>
        <v>0</v>
      </c>
      <c r="AN351" s="319">
        <f t="shared" si="51"/>
        <v>0</v>
      </c>
      <c r="AO351" s="319">
        <f t="shared" si="51"/>
        <v>0</v>
      </c>
      <c r="AP351" s="319">
        <f t="shared" si="51"/>
        <v>0</v>
      </c>
      <c r="AQ351" s="319">
        <f t="shared" si="51"/>
        <v>0</v>
      </c>
      <c r="AR351" s="295">
        <f t="shared" si="52"/>
        <v>0</v>
      </c>
      <c r="AS351" s="319">
        <f t="shared" si="55"/>
        <v>0</v>
      </c>
      <c r="AT351" s="319">
        <f t="shared" si="55"/>
        <v>0</v>
      </c>
      <c r="AU351" s="319">
        <f t="shared" si="55"/>
        <v>0</v>
      </c>
      <c r="AV351" s="319">
        <f t="shared" si="54"/>
        <v>0</v>
      </c>
      <c r="AW351" s="319">
        <f t="shared" si="54"/>
        <v>0</v>
      </c>
      <c r="AX351" s="319">
        <f t="shared" si="54"/>
        <v>0</v>
      </c>
      <c r="AY351" s="319">
        <f t="shared" si="48"/>
        <v>0</v>
      </c>
      <c r="AZ351" s="319">
        <f t="shared" si="48"/>
        <v>0</v>
      </c>
      <c r="BA351" s="319">
        <f t="shared" si="48"/>
        <v>0</v>
      </c>
      <c r="BB351" s="319">
        <f t="shared" si="48"/>
        <v>0</v>
      </c>
      <c r="BC351" s="319">
        <f t="shared" si="48"/>
        <v>0</v>
      </c>
      <c r="BD351" s="319">
        <f t="shared" si="48"/>
        <v>0</v>
      </c>
      <c r="BE351" s="295">
        <f t="shared" si="53"/>
        <v>0</v>
      </c>
    </row>
    <row r="352" spans="1:60" x14ac:dyDescent="0.3">
      <c r="A352" s="313" t="s">
        <v>750</v>
      </c>
      <c r="B352" s="304">
        <v>0</v>
      </c>
      <c r="C352" s="304">
        <v>0</v>
      </c>
      <c r="D352" s="304">
        <v>0</v>
      </c>
      <c r="E352" s="295">
        <v>7844.44</v>
      </c>
      <c r="F352" s="295">
        <v>7844.44</v>
      </c>
      <c r="G352" s="295">
        <v>7844.44</v>
      </c>
      <c r="H352" s="295">
        <v>7844.44</v>
      </c>
      <c r="I352" s="295">
        <v>7844.44</v>
      </c>
      <c r="J352" s="295">
        <v>7844.44</v>
      </c>
      <c r="K352" s="295">
        <v>7844.44</v>
      </c>
      <c r="L352" s="295">
        <v>7844.44</v>
      </c>
      <c r="M352" s="295">
        <v>7844.44</v>
      </c>
      <c r="N352" s="295">
        <v>7844.44</v>
      </c>
      <c r="O352" s="295">
        <v>7844.44</v>
      </c>
      <c r="P352" s="295">
        <v>7844.44</v>
      </c>
      <c r="Q352" s="295">
        <f t="shared" si="49"/>
        <v>94133.280000000013</v>
      </c>
      <c r="R352" s="295">
        <v>7844.44</v>
      </c>
      <c r="S352" s="295">
        <v>7844.44</v>
      </c>
      <c r="T352" s="295">
        <v>7844.44</v>
      </c>
      <c r="U352" s="295">
        <v>7844.44</v>
      </c>
      <c r="V352" s="295">
        <v>7844.44</v>
      </c>
      <c r="W352" s="295">
        <v>7844.44</v>
      </c>
      <c r="X352" s="295">
        <v>7844.44</v>
      </c>
      <c r="Y352" s="295">
        <v>7844.44</v>
      </c>
      <c r="Z352" s="295">
        <v>7844.44</v>
      </c>
      <c r="AA352" s="295">
        <v>7844.44</v>
      </c>
      <c r="AB352" s="295">
        <v>7844.44</v>
      </c>
      <c r="AC352" s="295">
        <v>7844.44</v>
      </c>
      <c r="AD352" s="295">
        <f t="shared" si="50"/>
        <v>94133.280000000013</v>
      </c>
      <c r="AF352" s="319">
        <v>0</v>
      </c>
      <c r="AG352" s="319">
        <v>0</v>
      </c>
      <c r="AH352" s="319">
        <v>0</v>
      </c>
      <c r="AI352" s="319">
        <v>0</v>
      </c>
      <c r="AJ352" s="319">
        <v>0</v>
      </c>
      <c r="AK352" s="319">
        <v>0</v>
      </c>
      <c r="AL352" s="319">
        <f t="shared" si="51"/>
        <v>0</v>
      </c>
      <c r="AM352" s="319">
        <f t="shared" si="51"/>
        <v>0</v>
      </c>
      <c r="AN352" s="319">
        <f t="shared" si="51"/>
        <v>0</v>
      </c>
      <c r="AO352" s="319">
        <f t="shared" si="51"/>
        <v>0</v>
      </c>
      <c r="AP352" s="319">
        <f t="shared" si="51"/>
        <v>0</v>
      </c>
      <c r="AQ352" s="319">
        <f t="shared" si="51"/>
        <v>0</v>
      </c>
      <c r="AR352" s="295">
        <f t="shared" si="52"/>
        <v>0</v>
      </c>
      <c r="AS352" s="319">
        <f t="shared" si="55"/>
        <v>0</v>
      </c>
      <c r="AT352" s="319">
        <f t="shared" si="55"/>
        <v>0</v>
      </c>
      <c r="AU352" s="319">
        <f t="shared" si="55"/>
        <v>0</v>
      </c>
      <c r="AV352" s="319">
        <f t="shared" si="54"/>
        <v>0</v>
      </c>
      <c r="AW352" s="319">
        <f t="shared" si="54"/>
        <v>0</v>
      </c>
      <c r="AX352" s="319">
        <f t="shared" si="54"/>
        <v>0</v>
      </c>
      <c r="AY352" s="319">
        <f t="shared" si="48"/>
        <v>0</v>
      </c>
      <c r="AZ352" s="319">
        <f t="shared" si="48"/>
        <v>0</v>
      </c>
      <c r="BA352" s="319">
        <f t="shared" si="48"/>
        <v>0</v>
      </c>
      <c r="BB352" s="319">
        <f t="shared" si="48"/>
        <v>0</v>
      </c>
      <c r="BC352" s="319">
        <f t="shared" si="48"/>
        <v>0</v>
      </c>
      <c r="BD352" s="319">
        <f t="shared" si="48"/>
        <v>0</v>
      </c>
      <c r="BE352" s="295">
        <f t="shared" si="53"/>
        <v>0</v>
      </c>
      <c r="BF352" s="320"/>
      <c r="BG352" s="320"/>
      <c r="BH352" s="311"/>
    </row>
    <row r="353" spans="5:61" x14ac:dyDescent="0.3">
      <c r="E353" s="321">
        <v>8487017277.1599989</v>
      </c>
      <c r="F353" s="321">
        <v>8495161421.460001</v>
      </c>
      <c r="G353" s="321">
        <v>8503648255.3999977</v>
      </c>
      <c r="H353" s="321">
        <v>8522622754.0699997</v>
      </c>
      <c r="I353" s="321">
        <v>8549502856.5399952</v>
      </c>
      <c r="J353" s="321">
        <v>8568021451.5300007</v>
      </c>
      <c r="K353" s="321">
        <v>8655033853.8100014</v>
      </c>
      <c r="L353" s="321">
        <v>8754711067.1449966</v>
      </c>
      <c r="M353" s="321">
        <v>8786720293.9300003</v>
      </c>
      <c r="N353" s="321">
        <v>8843994735.0249977</v>
      </c>
      <c r="O353" s="321">
        <v>8894214307.4649982</v>
      </c>
      <c r="P353" s="321">
        <v>8902634960.6549969</v>
      </c>
      <c r="Q353" s="321">
        <f>SUM(Q5:Q352)</f>
        <v>103963283234.19002</v>
      </c>
      <c r="R353" s="321">
        <v>8996981906.5399952</v>
      </c>
      <c r="S353" s="321">
        <v>9018535329.4549999</v>
      </c>
      <c r="T353" s="321">
        <v>9040568868.5450001</v>
      </c>
      <c r="U353" s="321">
        <v>9067743376.0850029</v>
      </c>
      <c r="V353" s="321">
        <v>9102942344.8250008</v>
      </c>
      <c r="W353" s="321">
        <v>9159311160.6950073</v>
      </c>
      <c r="X353" s="321">
        <v>9206127986.005003</v>
      </c>
      <c r="Y353" s="321">
        <v>9214561779.2800045</v>
      </c>
      <c r="Z353" s="321">
        <v>9226586390.8300018</v>
      </c>
      <c r="AA353" s="321">
        <v>9245372008.4350014</v>
      </c>
      <c r="AB353" s="321">
        <v>9262901506.6450024</v>
      </c>
      <c r="AC353" s="321">
        <v>9281360471.5400047</v>
      </c>
      <c r="AD353" s="321">
        <f>SUM(AD5:AD352)</f>
        <v>109822993128.88004</v>
      </c>
      <c r="AE353" s="321">
        <v>0</v>
      </c>
      <c r="AF353" s="321">
        <f t="shared" ref="AF353:AQ353" si="56">SUM(AF5:AF352)</f>
        <v>19353857.850000013</v>
      </c>
      <c r="AG353" s="321">
        <f t="shared" si="56"/>
        <v>19353188.510000005</v>
      </c>
      <c r="AH353" s="321">
        <f t="shared" si="56"/>
        <v>19359133.710000001</v>
      </c>
      <c r="AI353" s="321">
        <f t="shared" si="56"/>
        <v>19405656.830000017</v>
      </c>
      <c r="AJ353" s="321">
        <f t="shared" si="56"/>
        <v>19456507.130000006</v>
      </c>
      <c r="AK353" s="321">
        <f t="shared" si="56"/>
        <v>19498160.830000017</v>
      </c>
      <c r="AL353" s="321">
        <f t="shared" si="56"/>
        <v>19679687.370000012</v>
      </c>
      <c r="AM353" s="321">
        <f t="shared" si="56"/>
        <v>19875793.610000007</v>
      </c>
      <c r="AN353" s="321">
        <f t="shared" si="56"/>
        <v>19938641.990000006</v>
      </c>
      <c r="AO353" s="321">
        <f t="shared" si="56"/>
        <v>20140570.489999998</v>
      </c>
      <c r="AP353" s="321">
        <f t="shared" si="56"/>
        <v>20322981.200000014</v>
      </c>
      <c r="AQ353" s="321">
        <f t="shared" si="56"/>
        <v>20336645.40000001</v>
      </c>
      <c r="AR353" s="321">
        <f>SUM(AR5:AR352)</f>
        <v>236720824.92000008</v>
      </c>
      <c r="AS353" s="321">
        <f t="shared" ref="AS353:BD353" si="57">SUM(AS5:AS352)</f>
        <v>23288078.180000007</v>
      </c>
      <c r="AT353" s="321">
        <f t="shared" si="57"/>
        <v>23391340.270000018</v>
      </c>
      <c r="AU353" s="321">
        <f t="shared" si="57"/>
        <v>23515709.850000028</v>
      </c>
      <c r="AV353" s="321">
        <f t="shared" si="57"/>
        <v>23596045.970000003</v>
      </c>
      <c r="AW353" s="321">
        <f t="shared" si="57"/>
        <v>23704122.070000015</v>
      </c>
      <c r="AX353" s="321">
        <f t="shared" si="57"/>
        <v>23872281.570000019</v>
      </c>
      <c r="AY353" s="321">
        <f t="shared" si="57"/>
        <v>24010123.700000003</v>
      </c>
      <c r="AZ353" s="321">
        <f t="shared" si="57"/>
        <v>24031146.950000014</v>
      </c>
      <c r="BA353" s="321">
        <f t="shared" si="57"/>
        <v>24062170.809999999</v>
      </c>
      <c r="BB353" s="321">
        <f t="shared" si="57"/>
        <v>24115841.020000007</v>
      </c>
      <c r="BC353" s="321">
        <f t="shared" si="57"/>
        <v>24158351.930000015</v>
      </c>
      <c r="BD353" s="321">
        <f t="shared" si="57"/>
        <v>24217907.520000014</v>
      </c>
      <c r="BE353" s="321">
        <f>SUM(BE5:BE352)</f>
        <v>285963119.84000003</v>
      </c>
      <c r="BF353" s="322">
        <f>SUM(BF5:BF352)</f>
        <v>52401539.640000023</v>
      </c>
      <c r="BG353" s="322">
        <f>SUM(BG5:BG352)</f>
        <v>1455909.4400000002</v>
      </c>
      <c r="BI353" s="319">
        <f>BE353-BF353-BG353</f>
        <v>232105670.76000002</v>
      </c>
    </row>
    <row r="354" spans="5:61" x14ac:dyDescent="0.3">
      <c r="AS354" s="321"/>
      <c r="AT354" s="321"/>
      <c r="AU354" s="321"/>
      <c r="AV354" s="321"/>
      <c r="AW354" s="321"/>
      <c r="AX354" s="321"/>
      <c r="AY354" s="321"/>
      <c r="AZ354" s="321"/>
      <c r="BA354" s="321"/>
      <c r="BB354" s="321"/>
      <c r="BC354" s="321"/>
      <c r="BD354" s="321"/>
      <c r="BE354" s="321"/>
    </row>
    <row r="355" spans="5:61" x14ac:dyDescent="0.3">
      <c r="AS355" s="319"/>
      <c r="BA355" s="311" t="s">
        <v>933</v>
      </c>
      <c r="BE355" s="319"/>
    </row>
    <row r="356" spans="5:61" x14ac:dyDescent="0.3">
      <c r="BA356" s="313" t="s">
        <v>785</v>
      </c>
      <c r="BE356" s="323">
        <f>'KU Depr Exp-KIUC Adj #1'!BE353</f>
        <v>299617456.99999976</v>
      </c>
      <c r="BF356" s="323">
        <f>'KU Depr Exp-KIUC Adj #1'!BF353</f>
        <v>52401539.640000023</v>
      </c>
      <c r="BG356" s="323">
        <f>'KU Depr Exp-KIUC Adj #1'!BG353</f>
        <v>1455909.4400000002</v>
      </c>
      <c r="BI356" s="319">
        <f>BE356-BF356-BG356</f>
        <v>245760007.91999975</v>
      </c>
    </row>
    <row r="358" spans="5:61" ht="16.2" thickBot="1" x14ac:dyDescent="0.35">
      <c r="BA358" s="313" t="s">
        <v>752</v>
      </c>
      <c r="BE358" s="324">
        <f>BE353-BE356</f>
        <v>-13654337.159999728</v>
      </c>
      <c r="BF358" s="324">
        <f t="shared" ref="BF358:BG358" si="58">BF353-BF356</f>
        <v>0</v>
      </c>
      <c r="BG358" s="324">
        <f t="shared" si="58"/>
        <v>0</v>
      </c>
    </row>
    <row r="359" spans="5:61" ht="16.2" thickTop="1" x14ac:dyDescent="0.3">
      <c r="BF359" s="325"/>
      <c r="BG359" s="325"/>
    </row>
    <row r="360" spans="5:61" ht="16.2" thickBot="1" x14ac:dyDescent="0.35">
      <c r="BA360" s="313" t="s">
        <v>753</v>
      </c>
      <c r="BE360" s="324">
        <f>BE358-BF358-BG358</f>
        <v>-13654337.159999728</v>
      </c>
      <c r="BF360" s="325"/>
      <c r="BG360" s="325"/>
    </row>
    <row r="361" spans="5:61" ht="16.2" thickTop="1" x14ac:dyDescent="0.3"/>
    <row r="363" spans="5:61" x14ac:dyDescent="0.3">
      <c r="BF363" s="319"/>
      <c r="BG363" s="319"/>
    </row>
  </sheetData>
  <pageMargins left="0.7" right="0.7" top="0.75" bottom="0.75" header="0.3" footer="0.3"/>
  <pageSetup scale="30" fitToWidth="4" fitToHeight="0" orientation="landscape" r:id="rId1"/>
  <colBreaks count="3" manualBreakCount="3">
    <brk id="17" max="1048575" man="1"/>
    <brk id="30" max="1048575" man="1"/>
    <brk id="44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63"/>
  <sheetViews>
    <sheetView zoomScale="90" zoomScaleNormal="90" zoomScaleSheetLayoutView="70" workbookViewId="0">
      <pane xSplit="4" ySplit="4" topLeftCell="BD343" activePane="bottomRight" state="frozen"/>
      <selection pane="topRight" activeCell="D1" sqref="D1"/>
      <selection pane="bottomLeft" activeCell="A5" sqref="A5"/>
      <selection pane="bottomRight" activeCell="D230" sqref="D230"/>
    </sheetView>
  </sheetViews>
  <sheetFormatPr defaultColWidth="9.109375" defaultRowHeight="15.6" x14ac:dyDescent="0.3"/>
  <cols>
    <col min="1" max="1" width="43" style="313" bestFit="1" customWidth="1"/>
    <col min="2" max="2" width="13" style="312" bestFit="1" customWidth="1"/>
    <col min="3" max="3" width="13" style="312" customWidth="1"/>
    <col min="4" max="4" width="13.109375" style="312" customWidth="1"/>
    <col min="5" max="5" width="23.44140625" style="313" bestFit="1" customWidth="1"/>
    <col min="6" max="6" width="20.109375" style="313" bestFit="1" customWidth="1"/>
    <col min="7" max="7" width="19.88671875" style="313" bestFit="1" customWidth="1"/>
    <col min="8" max="8" width="20" style="313" bestFit="1" customWidth="1"/>
    <col min="9" max="9" width="20.109375" style="313" bestFit="1" customWidth="1"/>
    <col min="10" max="10" width="19.88671875" style="313" bestFit="1" customWidth="1"/>
    <col min="11" max="16" width="19.88671875" style="313" customWidth="1"/>
    <col min="17" max="17" width="29.109375" style="313" bestFit="1" customWidth="1"/>
    <col min="18" max="29" width="19.88671875" style="313" customWidth="1"/>
    <col min="30" max="30" width="21" style="313" bestFit="1" customWidth="1"/>
    <col min="31" max="31" width="1.6640625" style="313" customWidth="1"/>
    <col min="32" max="32" width="16.88671875" style="313" customWidth="1"/>
    <col min="33" max="33" width="17.109375" style="313" customWidth="1"/>
    <col min="34" max="35" width="16.88671875" style="313" customWidth="1"/>
    <col min="36" max="36" width="17.109375" style="313" bestFit="1" customWidth="1"/>
    <col min="37" max="43" width="16.88671875" style="313" bestFit="1" customWidth="1"/>
    <col min="44" max="44" width="18.6640625" style="313" customWidth="1"/>
    <col min="45" max="56" width="16.88671875" style="313" bestFit="1" customWidth="1"/>
    <col min="57" max="57" width="18.6640625" style="313" customWidth="1"/>
    <col min="58" max="60" width="16.44140625" style="313" bestFit="1" customWidth="1"/>
    <col min="61" max="61" width="17" style="313" bestFit="1" customWidth="1"/>
    <col min="62" max="81" width="16.44140625" style="313" bestFit="1" customWidth="1"/>
    <col min="82" max="16384" width="9.109375" style="313"/>
  </cols>
  <sheetData>
    <row r="1" spans="1:90" x14ac:dyDescent="0.3">
      <c r="A1" s="311" t="s">
        <v>0</v>
      </c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R1" s="314"/>
      <c r="BE1" s="314"/>
    </row>
    <row r="2" spans="1:90" x14ac:dyDescent="0.3">
      <c r="A2" s="311" t="s">
        <v>391</v>
      </c>
      <c r="D2" s="346" t="s">
        <v>778</v>
      </c>
      <c r="K2" s="295"/>
    </row>
    <row r="3" spans="1:90" x14ac:dyDescent="0.3">
      <c r="A3" s="311"/>
      <c r="B3" s="315"/>
      <c r="C3" s="296"/>
      <c r="D3" s="346" t="s">
        <v>786</v>
      </c>
      <c r="E3" s="316">
        <v>42430</v>
      </c>
      <c r="F3" s="316">
        <v>42461</v>
      </c>
      <c r="G3" s="316">
        <v>42491</v>
      </c>
      <c r="H3" s="316">
        <v>42522</v>
      </c>
      <c r="I3" s="316">
        <v>42552</v>
      </c>
      <c r="J3" s="316">
        <v>42583</v>
      </c>
      <c r="K3" s="316">
        <v>42614</v>
      </c>
      <c r="L3" s="316">
        <v>42644</v>
      </c>
      <c r="M3" s="316">
        <v>42675</v>
      </c>
      <c r="N3" s="316">
        <v>42705</v>
      </c>
      <c r="O3" s="316">
        <v>42736</v>
      </c>
      <c r="P3" s="316">
        <v>42767</v>
      </c>
      <c r="Q3" s="316" t="s">
        <v>392</v>
      </c>
      <c r="R3" s="316">
        <v>42917</v>
      </c>
      <c r="S3" s="316">
        <v>42948</v>
      </c>
      <c r="T3" s="316">
        <v>42979</v>
      </c>
      <c r="U3" s="316">
        <v>43009</v>
      </c>
      <c r="V3" s="316">
        <v>43040</v>
      </c>
      <c r="W3" s="316">
        <v>43070</v>
      </c>
      <c r="X3" s="316">
        <v>43101</v>
      </c>
      <c r="Y3" s="316">
        <v>43132</v>
      </c>
      <c r="Z3" s="316">
        <v>43160</v>
      </c>
      <c r="AA3" s="316">
        <v>43191</v>
      </c>
      <c r="AB3" s="316">
        <v>43221</v>
      </c>
      <c r="AC3" s="316">
        <v>43252</v>
      </c>
      <c r="AD3" s="316" t="s">
        <v>393</v>
      </c>
      <c r="AE3" s="316"/>
      <c r="AF3" s="316">
        <v>42430</v>
      </c>
      <c r="AG3" s="316">
        <v>42461</v>
      </c>
      <c r="AH3" s="316">
        <v>42491</v>
      </c>
      <c r="AI3" s="316">
        <v>42522</v>
      </c>
      <c r="AJ3" s="316">
        <v>42552</v>
      </c>
      <c r="AK3" s="316">
        <v>42583</v>
      </c>
      <c r="AL3" s="316">
        <v>42614</v>
      </c>
      <c r="AM3" s="316">
        <v>42644</v>
      </c>
      <c r="AN3" s="316">
        <v>42675</v>
      </c>
      <c r="AO3" s="316">
        <v>42705</v>
      </c>
      <c r="AP3" s="316">
        <v>42736</v>
      </c>
      <c r="AQ3" s="316">
        <v>42767</v>
      </c>
      <c r="AR3" s="316" t="s">
        <v>392</v>
      </c>
      <c r="AS3" s="316">
        <v>42917</v>
      </c>
      <c r="AT3" s="316">
        <v>42948</v>
      </c>
      <c r="AU3" s="316">
        <v>42979</v>
      </c>
      <c r="AV3" s="316">
        <v>43009</v>
      </c>
      <c r="AW3" s="316">
        <v>43040</v>
      </c>
      <c r="AX3" s="316">
        <v>43070</v>
      </c>
      <c r="AY3" s="316">
        <v>43101</v>
      </c>
      <c r="AZ3" s="316">
        <v>43132</v>
      </c>
      <c r="BA3" s="316">
        <v>43160</v>
      </c>
      <c r="BB3" s="316">
        <v>43191</v>
      </c>
      <c r="BC3" s="316">
        <v>43221</v>
      </c>
      <c r="BD3" s="316">
        <v>43252</v>
      </c>
      <c r="BE3" s="316" t="s">
        <v>393</v>
      </c>
    </row>
    <row r="4" spans="1:90" s="318" customFormat="1" ht="48.75" customHeight="1" x14ac:dyDescent="0.3">
      <c r="A4" s="298" t="s">
        <v>394</v>
      </c>
      <c r="B4" s="299" t="s">
        <v>395</v>
      </c>
      <c r="C4" s="299" t="s">
        <v>777</v>
      </c>
      <c r="D4" s="299" t="s">
        <v>776</v>
      </c>
      <c r="E4" s="300" t="s">
        <v>397</v>
      </c>
      <c r="F4" s="300" t="s">
        <v>397</v>
      </c>
      <c r="G4" s="300" t="s">
        <v>397</v>
      </c>
      <c r="H4" s="300" t="s">
        <v>397</v>
      </c>
      <c r="I4" s="300" t="s">
        <v>397</v>
      </c>
      <c r="J4" s="300" t="s">
        <v>397</v>
      </c>
      <c r="K4" s="300" t="s">
        <v>398</v>
      </c>
      <c r="L4" s="300" t="s">
        <v>398</v>
      </c>
      <c r="M4" s="300" t="s">
        <v>398</v>
      </c>
      <c r="N4" s="300" t="s">
        <v>398</v>
      </c>
      <c r="O4" s="300" t="s">
        <v>398</v>
      </c>
      <c r="P4" s="300" t="s">
        <v>398</v>
      </c>
      <c r="Q4" s="300" t="s">
        <v>398</v>
      </c>
      <c r="R4" s="300" t="s">
        <v>398</v>
      </c>
      <c r="S4" s="300" t="s">
        <v>398</v>
      </c>
      <c r="T4" s="300" t="s">
        <v>398</v>
      </c>
      <c r="U4" s="300" t="s">
        <v>398</v>
      </c>
      <c r="V4" s="300" t="s">
        <v>398</v>
      </c>
      <c r="W4" s="300" t="s">
        <v>398</v>
      </c>
      <c r="X4" s="300" t="s">
        <v>398</v>
      </c>
      <c r="Y4" s="300" t="s">
        <v>398</v>
      </c>
      <c r="Z4" s="300" t="s">
        <v>398</v>
      </c>
      <c r="AA4" s="300" t="s">
        <v>398</v>
      </c>
      <c r="AB4" s="300" t="s">
        <v>398</v>
      </c>
      <c r="AC4" s="300" t="s">
        <v>398</v>
      </c>
      <c r="AD4" s="300" t="s">
        <v>398</v>
      </c>
      <c r="AE4" s="300"/>
      <c r="AF4" s="301" t="s">
        <v>399</v>
      </c>
      <c r="AG4" s="301" t="s">
        <v>399</v>
      </c>
      <c r="AH4" s="301" t="s">
        <v>399</v>
      </c>
      <c r="AI4" s="301" t="s">
        <v>399</v>
      </c>
      <c r="AJ4" s="301" t="s">
        <v>399</v>
      </c>
      <c r="AK4" s="301" t="s">
        <v>399</v>
      </c>
      <c r="AL4" s="301" t="s">
        <v>400</v>
      </c>
      <c r="AM4" s="301" t="s">
        <v>400</v>
      </c>
      <c r="AN4" s="301" t="s">
        <v>400</v>
      </c>
      <c r="AO4" s="301" t="s">
        <v>400</v>
      </c>
      <c r="AP4" s="301" t="s">
        <v>400</v>
      </c>
      <c r="AQ4" s="301" t="s">
        <v>400</v>
      </c>
      <c r="AR4" s="300" t="s">
        <v>400</v>
      </c>
      <c r="AS4" s="301" t="s">
        <v>400</v>
      </c>
      <c r="AT4" s="301" t="s">
        <v>400</v>
      </c>
      <c r="AU4" s="301" t="s">
        <v>400</v>
      </c>
      <c r="AV4" s="301" t="s">
        <v>400</v>
      </c>
      <c r="AW4" s="301" t="s">
        <v>400</v>
      </c>
      <c r="AX4" s="301" t="s">
        <v>400</v>
      </c>
      <c r="AY4" s="301" t="s">
        <v>400</v>
      </c>
      <c r="AZ4" s="301" t="s">
        <v>400</v>
      </c>
      <c r="BA4" s="301" t="s">
        <v>400</v>
      </c>
      <c r="BB4" s="301" t="s">
        <v>400</v>
      </c>
      <c r="BC4" s="301" t="s">
        <v>400</v>
      </c>
      <c r="BD4" s="301" t="s">
        <v>400</v>
      </c>
      <c r="BE4" s="300" t="s">
        <v>400</v>
      </c>
      <c r="BF4" s="317" t="s">
        <v>401</v>
      </c>
      <c r="BG4" s="317" t="s">
        <v>402</v>
      </c>
    </row>
    <row r="5" spans="1:90" x14ac:dyDescent="0.3">
      <c r="A5" s="313" t="s">
        <v>403</v>
      </c>
      <c r="B5" s="304">
        <v>0</v>
      </c>
      <c r="C5" s="304">
        <v>0</v>
      </c>
      <c r="D5" s="304">
        <v>0</v>
      </c>
      <c r="E5" s="295">
        <v>39116.89</v>
      </c>
      <c r="F5" s="295">
        <v>39116.89</v>
      </c>
      <c r="G5" s="295">
        <v>39116.89</v>
      </c>
      <c r="H5" s="295">
        <v>39116.89</v>
      </c>
      <c r="I5" s="295">
        <v>39116.89</v>
      </c>
      <c r="J5" s="295">
        <v>39116.89</v>
      </c>
      <c r="K5" s="295">
        <v>39116.89</v>
      </c>
      <c r="L5" s="295">
        <v>39116.89</v>
      </c>
      <c r="M5" s="295">
        <v>39116.89</v>
      </c>
      <c r="N5" s="295">
        <v>39116.89</v>
      </c>
      <c r="O5" s="295">
        <v>39116.89</v>
      </c>
      <c r="P5" s="295">
        <v>39116.89</v>
      </c>
      <c r="Q5" s="295">
        <f>SUM(E5:P5)</f>
        <v>469402.68000000011</v>
      </c>
      <c r="R5" s="295">
        <v>39116.89</v>
      </c>
      <c r="S5" s="295">
        <v>39116.89</v>
      </c>
      <c r="T5" s="295">
        <v>39116.89</v>
      </c>
      <c r="U5" s="295">
        <v>39116.89</v>
      </c>
      <c r="V5" s="295">
        <v>39116.89</v>
      </c>
      <c r="W5" s="295">
        <v>39116.89</v>
      </c>
      <c r="X5" s="295">
        <v>39116.89</v>
      </c>
      <c r="Y5" s="295">
        <v>39116.89</v>
      </c>
      <c r="Z5" s="295">
        <v>39116.89</v>
      </c>
      <c r="AA5" s="295">
        <v>39116.89</v>
      </c>
      <c r="AB5" s="295">
        <v>39116.89</v>
      </c>
      <c r="AC5" s="295">
        <v>39116.89</v>
      </c>
      <c r="AD5" s="295">
        <f>SUM(R5:AC5)</f>
        <v>469402.68000000011</v>
      </c>
      <c r="AE5" s="295"/>
      <c r="AF5" s="319">
        <v>0</v>
      </c>
      <c r="AG5" s="319">
        <v>0</v>
      </c>
      <c r="AH5" s="319">
        <v>0</v>
      </c>
      <c r="AI5" s="319">
        <v>0</v>
      </c>
      <c r="AJ5" s="319">
        <v>0</v>
      </c>
      <c r="AK5" s="319">
        <v>0</v>
      </c>
      <c r="AL5" s="319">
        <f t="shared" ref="AL5:AQ47" si="0">ROUND(K5*$B5/12,2)</f>
        <v>0</v>
      </c>
      <c r="AM5" s="319">
        <f t="shared" si="0"/>
        <v>0</v>
      </c>
      <c r="AN5" s="319">
        <f t="shared" si="0"/>
        <v>0</v>
      </c>
      <c r="AO5" s="319">
        <f t="shared" si="0"/>
        <v>0</v>
      </c>
      <c r="AP5" s="319">
        <f t="shared" si="0"/>
        <v>0</v>
      </c>
      <c r="AQ5" s="319">
        <f t="shared" si="0"/>
        <v>0</v>
      </c>
      <c r="AR5" s="295">
        <f>SUM(AF5:AQ5)</f>
        <v>0</v>
      </c>
      <c r="AS5" s="319">
        <f t="shared" ref="AS5:BD26" si="1">ROUND(R5*$D5/12,2)</f>
        <v>0</v>
      </c>
      <c r="AT5" s="319">
        <f t="shared" si="1"/>
        <v>0</v>
      </c>
      <c r="AU5" s="319">
        <f t="shared" si="1"/>
        <v>0</v>
      </c>
      <c r="AV5" s="319">
        <f t="shared" si="1"/>
        <v>0</v>
      </c>
      <c r="AW5" s="319">
        <f t="shared" si="1"/>
        <v>0</v>
      </c>
      <c r="AX5" s="319">
        <f t="shared" si="1"/>
        <v>0</v>
      </c>
      <c r="AY5" s="319">
        <f t="shared" si="1"/>
        <v>0</v>
      </c>
      <c r="AZ5" s="319">
        <f t="shared" si="1"/>
        <v>0</v>
      </c>
      <c r="BA5" s="319">
        <f t="shared" si="1"/>
        <v>0</v>
      </c>
      <c r="BB5" s="319">
        <f t="shared" si="1"/>
        <v>0</v>
      </c>
      <c r="BC5" s="319">
        <f t="shared" si="1"/>
        <v>0</v>
      </c>
      <c r="BD5" s="319">
        <f t="shared" si="1"/>
        <v>0</v>
      </c>
      <c r="BE5" s="295">
        <f>SUM(AS5:BD5)</f>
        <v>0</v>
      </c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</row>
    <row r="6" spans="1:90" x14ac:dyDescent="0.3">
      <c r="A6" s="313" t="s">
        <v>404</v>
      </c>
      <c r="B6" s="304">
        <v>0</v>
      </c>
      <c r="C6" s="304">
        <v>0</v>
      </c>
      <c r="D6" s="304">
        <v>0</v>
      </c>
      <c r="E6" s="295">
        <v>5338.69</v>
      </c>
      <c r="F6" s="295">
        <v>5338.69</v>
      </c>
      <c r="G6" s="295">
        <v>5338.69</v>
      </c>
      <c r="H6" s="295">
        <v>5338.69</v>
      </c>
      <c r="I6" s="295">
        <v>5338.69</v>
      </c>
      <c r="J6" s="295">
        <v>5338.69</v>
      </c>
      <c r="K6" s="295">
        <v>5338.69</v>
      </c>
      <c r="L6" s="295">
        <v>5338.69</v>
      </c>
      <c r="M6" s="295">
        <v>5338.69</v>
      </c>
      <c r="N6" s="295">
        <v>5338.69</v>
      </c>
      <c r="O6" s="295">
        <v>5338.69</v>
      </c>
      <c r="P6" s="295">
        <v>5338.69</v>
      </c>
      <c r="Q6" s="295">
        <f t="shared" ref="Q6:Q69" si="2">SUM(E6:P6)</f>
        <v>64064.280000000006</v>
      </c>
      <c r="R6" s="295">
        <v>5338.69</v>
      </c>
      <c r="S6" s="295">
        <v>5338.69</v>
      </c>
      <c r="T6" s="295">
        <v>5338.69</v>
      </c>
      <c r="U6" s="295">
        <v>5338.69</v>
      </c>
      <c r="V6" s="295">
        <v>5338.69</v>
      </c>
      <c r="W6" s="295">
        <v>5338.69</v>
      </c>
      <c r="X6" s="295">
        <v>5338.69</v>
      </c>
      <c r="Y6" s="295">
        <v>5338.69</v>
      </c>
      <c r="Z6" s="295">
        <v>5338.69</v>
      </c>
      <c r="AA6" s="295">
        <v>5338.69</v>
      </c>
      <c r="AB6" s="295">
        <v>5338.69</v>
      </c>
      <c r="AC6" s="295">
        <v>5338.69</v>
      </c>
      <c r="AD6" s="295">
        <f t="shared" ref="AD6:AD69" si="3">SUM(R6:AC6)</f>
        <v>64064.280000000006</v>
      </c>
      <c r="AE6" s="295"/>
      <c r="AF6" s="319">
        <v>0</v>
      </c>
      <c r="AG6" s="319">
        <v>0</v>
      </c>
      <c r="AH6" s="319">
        <v>0</v>
      </c>
      <c r="AI6" s="319">
        <v>0</v>
      </c>
      <c r="AJ6" s="319">
        <v>0</v>
      </c>
      <c r="AK6" s="319">
        <v>0</v>
      </c>
      <c r="AL6" s="319">
        <f t="shared" si="0"/>
        <v>0</v>
      </c>
      <c r="AM6" s="319">
        <f t="shared" si="0"/>
        <v>0</v>
      </c>
      <c r="AN6" s="319">
        <f t="shared" si="0"/>
        <v>0</v>
      </c>
      <c r="AO6" s="319">
        <f t="shared" si="0"/>
        <v>0</v>
      </c>
      <c r="AP6" s="319">
        <f t="shared" si="0"/>
        <v>0</v>
      </c>
      <c r="AQ6" s="319">
        <f t="shared" si="0"/>
        <v>0</v>
      </c>
      <c r="AR6" s="295">
        <f t="shared" ref="AR6:AR69" si="4">SUM(AF6:AQ6)</f>
        <v>0</v>
      </c>
      <c r="AS6" s="319">
        <f t="shared" si="1"/>
        <v>0</v>
      </c>
      <c r="AT6" s="319">
        <f t="shared" si="1"/>
        <v>0</v>
      </c>
      <c r="AU6" s="319">
        <f t="shared" si="1"/>
        <v>0</v>
      </c>
      <c r="AV6" s="319">
        <f t="shared" si="1"/>
        <v>0</v>
      </c>
      <c r="AW6" s="319">
        <f t="shared" si="1"/>
        <v>0</v>
      </c>
      <c r="AX6" s="319">
        <f t="shared" si="1"/>
        <v>0</v>
      </c>
      <c r="AY6" s="319">
        <f t="shared" si="1"/>
        <v>0</v>
      </c>
      <c r="AZ6" s="319">
        <f t="shared" si="1"/>
        <v>0</v>
      </c>
      <c r="BA6" s="319">
        <f t="shared" si="1"/>
        <v>0</v>
      </c>
      <c r="BB6" s="319">
        <f t="shared" si="1"/>
        <v>0</v>
      </c>
      <c r="BC6" s="319">
        <f t="shared" si="1"/>
        <v>0</v>
      </c>
      <c r="BD6" s="319">
        <f t="shared" si="1"/>
        <v>0</v>
      </c>
      <c r="BE6" s="295">
        <f t="shared" ref="BE6:BE69" si="5">SUM(AS6:BD6)</f>
        <v>0</v>
      </c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</row>
    <row r="7" spans="1:90" x14ac:dyDescent="0.3">
      <c r="A7" s="313" t="s">
        <v>405</v>
      </c>
      <c r="B7" s="304">
        <v>0.18779999999999999</v>
      </c>
      <c r="C7" s="304">
        <v>3.6299999999999999E-2</v>
      </c>
      <c r="D7" s="304">
        <v>3.6299999999999999E-2</v>
      </c>
      <c r="E7" s="295">
        <v>55918.83</v>
      </c>
      <c r="F7" s="295">
        <v>55918.83</v>
      </c>
      <c r="G7" s="295">
        <v>55918.83</v>
      </c>
      <c r="H7" s="295">
        <v>55918.83</v>
      </c>
      <c r="I7" s="295">
        <v>55918.83</v>
      </c>
      <c r="J7" s="295">
        <v>55918.83</v>
      </c>
      <c r="K7" s="295">
        <v>55918.83</v>
      </c>
      <c r="L7" s="295">
        <v>55918.83</v>
      </c>
      <c r="M7" s="295">
        <v>55918.83</v>
      </c>
      <c r="N7" s="295">
        <v>55918.83</v>
      </c>
      <c r="O7" s="295">
        <v>55918.83</v>
      </c>
      <c r="P7" s="295">
        <v>55918.83</v>
      </c>
      <c r="Q7" s="295">
        <f t="shared" si="2"/>
        <v>671025.96</v>
      </c>
      <c r="R7" s="295">
        <v>55918.83</v>
      </c>
      <c r="S7" s="295">
        <v>55918.83</v>
      </c>
      <c r="T7" s="295">
        <v>55918.83</v>
      </c>
      <c r="U7" s="295">
        <v>55918.83</v>
      </c>
      <c r="V7" s="295">
        <v>55918.83</v>
      </c>
      <c r="W7" s="295">
        <v>55918.83</v>
      </c>
      <c r="X7" s="295">
        <v>55918.83</v>
      </c>
      <c r="Y7" s="295">
        <v>55918.83</v>
      </c>
      <c r="Z7" s="295">
        <v>55918.83</v>
      </c>
      <c r="AA7" s="295">
        <v>55918.83</v>
      </c>
      <c r="AB7" s="295">
        <v>55918.83</v>
      </c>
      <c r="AC7" s="295">
        <v>55918.83</v>
      </c>
      <c r="AD7" s="295">
        <f t="shared" si="3"/>
        <v>671025.96</v>
      </c>
      <c r="AE7" s="295"/>
      <c r="AF7" s="319">
        <v>875.13</v>
      </c>
      <c r="AG7" s="319">
        <v>875.13</v>
      </c>
      <c r="AH7" s="319">
        <v>875.13</v>
      </c>
      <c r="AI7" s="319">
        <v>875.13</v>
      </c>
      <c r="AJ7" s="319">
        <v>875.13</v>
      </c>
      <c r="AK7" s="319">
        <v>875.13</v>
      </c>
      <c r="AL7" s="319">
        <f t="shared" si="0"/>
        <v>875.13</v>
      </c>
      <c r="AM7" s="319">
        <f t="shared" si="0"/>
        <v>875.13</v>
      </c>
      <c r="AN7" s="319">
        <f t="shared" si="0"/>
        <v>875.13</v>
      </c>
      <c r="AO7" s="319">
        <f t="shared" si="0"/>
        <v>875.13</v>
      </c>
      <c r="AP7" s="319">
        <f t="shared" si="0"/>
        <v>875.13</v>
      </c>
      <c r="AQ7" s="319">
        <f t="shared" si="0"/>
        <v>875.13</v>
      </c>
      <c r="AR7" s="295">
        <f t="shared" si="4"/>
        <v>10501.559999999998</v>
      </c>
      <c r="AS7" s="319">
        <f t="shared" si="1"/>
        <v>169.15</v>
      </c>
      <c r="AT7" s="319">
        <f t="shared" si="1"/>
        <v>169.15</v>
      </c>
      <c r="AU7" s="319">
        <f t="shared" si="1"/>
        <v>169.15</v>
      </c>
      <c r="AV7" s="319">
        <f t="shared" si="1"/>
        <v>169.15</v>
      </c>
      <c r="AW7" s="319">
        <f t="shared" si="1"/>
        <v>169.15</v>
      </c>
      <c r="AX7" s="319">
        <f t="shared" si="1"/>
        <v>169.15</v>
      </c>
      <c r="AY7" s="319">
        <f t="shared" si="1"/>
        <v>169.15</v>
      </c>
      <c r="AZ7" s="319">
        <f t="shared" si="1"/>
        <v>169.15</v>
      </c>
      <c r="BA7" s="319">
        <f t="shared" si="1"/>
        <v>169.15</v>
      </c>
      <c r="BB7" s="319">
        <f t="shared" si="1"/>
        <v>169.15</v>
      </c>
      <c r="BC7" s="319">
        <f t="shared" si="1"/>
        <v>169.15</v>
      </c>
      <c r="BD7" s="319">
        <f t="shared" si="1"/>
        <v>169.15</v>
      </c>
      <c r="BE7" s="295">
        <f t="shared" si="5"/>
        <v>2029.8000000000004</v>
      </c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</row>
    <row r="8" spans="1:90" x14ac:dyDescent="0.3">
      <c r="A8" s="313" t="s">
        <v>406</v>
      </c>
      <c r="B8" s="304">
        <v>0.15279999999999999</v>
      </c>
      <c r="C8" s="304">
        <v>0.20960000000000001</v>
      </c>
      <c r="D8" s="304">
        <v>0.20960000000000001</v>
      </c>
      <c r="E8" s="295">
        <v>52387566.729999997</v>
      </c>
      <c r="F8" s="295">
        <v>51193754.799999997</v>
      </c>
      <c r="G8" s="295">
        <v>49752762.549999997</v>
      </c>
      <c r="H8" s="295">
        <v>49364610.950000003</v>
      </c>
      <c r="I8" s="295">
        <v>49320335.880000003</v>
      </c>
      <c r="J8" s="295">
        <v>50962490.979999997</v>
      </c>
      <c r="K8" s="295">
        <v>52594356.124999993</v>
      </c>
      <c r="L8" s="295">
        <v>52439277.109999992</v>
      </c>
      <c r="M8" s="295">
        <v>52201312.639999993</v>
      </c>
      <c r="N8" s="295">
        <v>56160319.729999989</v>
      </c>
      <c r="O8" s="295">
        <v>60084140.319999993</v>
      </c>
      <c r="P8" s="295">
        <v>60034317.319999993</v>
      </c>
      <c r="Q8" s="295">
        <f t="shared" si="2"/>
        <v>636495245.13499999</v>
      </c>
      <c r="R8" s="295">
        <v>57949812.444999993</v>
      </c>
      <c r="S8" s="295">
        <v>58453132.674999997</v>
      </c>
      <c r="T8" s="295">
        <v>60704486.709999993</v>
      </c>
      <c r="U8" s="295">
        <v>61509949.654999994</v>
      </c>
      <c r="V8" s="295">
        <v>61961903.404999994</v>
      </c>
      <c r="W8" s="295">
        <v>63023512.054999992</v>
      </c>
      <c r="X8" s="295">
        <v>63762233.899999991</v>
      </c>
      <c r="Y8" s="295">
        <v>63272474.399999991</v>
      </c>
      <c r="Z8" s="295">
        <v>62761921.899999991</v>
      </c>
      <c r="AA8" s="295">
        <v>62529756.419999994</v>
      </c>
      <c r="AB8" s="295">
        <v>62049869.329999991</v>
      </c>
      <c r="AC8" s="295">
        <v>62657828.044999994</v>
      </c>
      <c r="AD8" s="295">
        <f t="shared" si="3"/>
        <v>740636880.93999994</v>
      </c>
      <c r="AE8" s="295"/>
      <c r="AF8" s="319">
        <v>667068.35</v>
      </c>
      <c r="AG8" s="319">
        <v>651867.14</v>
      </c>
      <c r="AH8" s="319">
        <v>633518.51</v>
      </c>
      <c r="AI8" s="319">
        <v>628576.05000000005</v>
      </c>
      <c r="AJ8" s="319">
        <v>628012.28</v>
      </c>
      <c r="AK8" s="319">
        <v>648922.39</v>
      </c>
      <c r="AL8" s="319">
        <f t="shared" si="0"/>
        <v>669701.47</v>
      </c>
      <c r="AM8" s="319">
        <f t="shared" si="0"/>
        <v>667726.80000000005</v>
      </c>
      <c r="AN8" s="319">
        <f t="shared" si="0"/>
        <v>664696.71</v>
      </c>
      <c r="AO8" s="319">
        <f t="shared" si="0"/>
        <v>715108.07</v>
      </c>
      <c r="AP8" s="319">
        <f t="shared" si="0"/>
        <v>765071.39</v>
      </c>
      <c r="AQ8" s="319">
        <f t="shared" si="0"/>
        <v>764436.97</v>
      </c>
      <c r="AR8" s="295">
        <f t="shared" si="4"/>
        <v>8104706.1299999999</v>
      </c>
      <c r="AS8" s="319">
        <f t="shared" si="1"/>
        <v>1012190.06</v>
      </c>
      <c r="AT8" s="319">
        <f t="shared" si="1"/>
        <v>1020981.38</v>
      </c>
      <c r="AU8" s="319">
        <f t="shared" si="1"/>
        <v>1060305.03</v>
      </c>
      <c r="AV8" s="319">
        <f t="shared" si="1"/>
        <v>1074373.79</v>
      </c>
      <c r="AW8" s="319">
        <f t="shared" si="1"/>
        <v>1082267.9099999999</v>
      </c>
      <c r="AX8" s="319">
        <f t="shared" si="1"/>
        <v>1100810.68</v>
      </c>
      <c r="AY8" s="319">
        <f t="shared" si="1"/>
        <v>1113713.69</v>
      </c>
      <c r="AZ8" s="319">
        <f t="shared" si="1"/>
        <v>1105159.22</v>
      </c>
      <c r="BA8" s="319">
        <f t="shared" si="1"/>
        <v>1096241.57</v>
      </c>
      <c r="BB8" s="319">
        <f t="shared" si="1"/>
        <v>1092186.4099999999</v>
      </c>
      <c r="BC8" s="319">
        <f t="shared" si="1"/>
        <v>1083804.3799999999</v>
      </c>
      <c r="BD8" s="319">
        <f t="shared" si="1"/>
        <v>1094423.3999999999</v>
      </c>
      <c r="BE8" s="295">
        <f t="shared" si="5"/>
        <v>12936457.520000001</v>
      </c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</row>
    <row r="9" spans="1:90" x14ac:dyDescent="0.3">
      <c r="A9" s="313" t="s">
        <v>407</v>
      </c>
      <c r="B9" s="304">
        <v>9.9400000000000002E-2</v>
      </c>
      <c r="C9" s="304">
        <v>0.10060000000000001</v>
      </c>
      <c r="D9" s="357">
        <v>3.5200000000000002E-2</v>
      </c>
      <c r="E9" s="295">
        <v>41045494.530000001</v>
      </c>
      <c r="F9" s="295">
        <v>41045494.530000001</v>
      </c>
      <c r="G9" s="295">
        <v>41045494.530000001</v>
      </c>
      <c r="H9" s="295">
        <v>41045494.530000001</v>
      </c>
      <c r="I9" s="295">
        <v>41045494.530000001</v>
      </c>
      <c r="J9" s="295">
        <v>41045494.530000001</v>
      </c>
      <c r="K9" s="295">
        <v>41045494.530000001</v>
      </c>
      <c r="L9" s="295">
        <v>41045494.530000001</v>
      </c>
      <c r="M9" s="295">
        <v>41045494.530000001</v>
      </c>
      <c r="N9" s="295">
        <v>41111294.484999999</v>
      </c>
      <c r="O9" s="295">
        <v>41177094.439999998</v>
      </c>
      <c r="P9" s="295">
        <v>41177094.439999998</v>
      </c>
      <c r="Q9" s="295">
        <f t="shared" si="2"/>
        <v>492874934.13499999</v>
      </c>
      <c r="R9" s="295">
        <v>41177094.439999998</v>
      </c>
      <c r="S9" s="295">
        <v>48737623.794999994</v>
      </c>
      <c r="T9" s="295">
        <v>56298153.149999991</v>
      </c>
      <c r="U9" s="295">
        <v>56298153.149999991</v>
      </c>
      <c r="V9" s="295">
        <v>56368153.149999991</v>
      </c>
      <c r="W9" s="295">
        <v>56522153.149999991</v>
      </c>
      <c r="X9" s="295">
        <v>56606153.149999991</v>
      </c>
      <c r="Y9" s="295">
        <v>56606153.149999991</v>
      </c>
      <c r="Z9" s="295">
        <v>56728653.149999991</v>
      </c>
      <c r="AA9" s="295">
        <v>56868653.149999991</v>
      </c>
      <c r="AB9" s="295">
        <v>56886153.149999991</v>
      </c>
      <c r="AC9" s="295">
        <v>56886153.144999988</v>
      </c>
      <c r="AD9" s="295">
        <f t="shared" si="3"/>
        <v>655983249.72999978</v>
      </c>
      <c r="AE9" s="295"/>
      <c r="AF9" s="319">
        <v>339993.51</v>
      </c>
      <c r="AG9" s="319">
        <v>339993.51</v>
      </c>
      <c r="AH9" s="319">
        <v>339993.51</v>
      </c>
      <c r="AI9" s="319">
        <v>339993.51</v>
      </c>
      <c r="AJ9" s="319">
        <v>339993.51</v>
      </c>
      <c r="AK9" s="319">
        <v>339993.51</v>
      </c>
      <c r="AL9" s="319">
        <f t="shared" si="0"/>
        <v>339993.51</v>
      </c>
      <c r="AM9" s="319">
        <f t="shared" si="0"/>
        <v>339993.51</v>
      </c>
      <c r="AN9" s="319">
        <f t="shared" si="0"/>
        <v>339993.51</v>
      </c>
      <c r="AO9" s="319">
        <f t="shared" si="0"/>
        <v>340538.56</v>
      </c>
      <c r="AP9" s="319">
        <f t="shared" si="0"/>
        <v>341083.6</v>
      </c>
      <c r="AQ9" s="319">
        <f t="shared" si="0"/>
        <v>341083.6</v>
      </c>
      <c r="AR9" s="295">
        <f t="shared" si="4"/>
        <v>4082647.35</v>
      </c>
      <c r="AS9" s="319">
        <f t="shared" si="1"/>
        <v>120786.14</v>
      </c>
      <c r="AT9" s="319">
        <f t="shared" si="1"/>
        <v>142963.70000000001</v>
      </c>
      <c r="AU9" s="319">
        <f t="shared" si="1"/>
        <v>165141.25</v>
      </c>
      <c r="AV9" s="319">
        <f t="shared" si="1"/>
        <v>165141.25</v>
      </c>
      <c r="AW9" s="319">
        <f t="shared" si="1"/>
        <v>165346.57999999999</v>
      </c>
      <c r="AX9" s="319">
        <f t="shared" si="1"/>
        <v>165798.32</v>
      </c>
      <c r="AY9" s="319">
        <f t="shared" si="1"/>
        <v>166044.72</v>
      </c>
      <c r="AZ9" s="319">
        <f t="shared" si="1"/>
        <v>166044.72</v>
      </c>
      <c r="BA9" s="319">
        <f t="shared" si="1"/>
        <v>166404.04999999999</v>
      </c>
      <c r="BB9" s="319">
        <f t="shared" si="1"/>
        <v>166814.72</v>
      </c>
      <c r="BC9" s="319">
        <f t="shared" si="1"/>
        <v>166866.04999999999</v>
      </c>
      <c r="BD9" s="319">
        <f t="shared" si="1"/>
        <v>166866.04999999999</v>
      </c>
      <c r="BE9" s="295">
        <f t="shared" si="5"/>
        <v>1924217.55</v>
      </c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</row>
    <row r="10" spans="1:90" x14ac:dyDescent="0.3">
      <c r="A10" s="313" t="s">
        <v>408</v>
      </c>
      <c r="B10" s="304">
        <v>0</v>
      </c>
      <c r="C10" s="304">
        <v>0</v>
      </c>
      <c r="D10" s="304">
        <v>0</v>
      </c>
      <c r="E10" s="295">
        <v>823156.57</v>
      </c>
      <c r="F10" s="295">
        <v>823156.57</v>
      </c>
      <c r="G10" s="295">
        <v>823156.57</v>
      </c>
      <c r="H10" s="295">
        <v>823156.57</v>
      </c>
      <c r="I10" s="295">
        <v>823156.57</v>
      </c>
      <c r="J10" s="295">
        <v>823156.57</v>
      </c>
      <c r="K10" s="295">
        <v>823156.57</v>
      </c>
      <c r="L10" s="295">
        <v>823156.57</v>
      </c>
      <c r="M10" s="295">
        <v>823156.57</v>
      </c>
      <c r="N10" s="295">
        <v>823156.57</v>
      </c>
      <c r="O10" s="295">
        <v>823156.57</v>
      </c>
      <c r="P10" s="295">
        <v>823156.57</v>
      </c>
      <c r="Q10" s="295">
        <f t="shared" si="2"/>
        <v>9877878.8400000017</v>
      </c>
      <c r="R10" s="295">
        <v>823156.57</v>
      </c>
      <c r="S10" s="295">
        <v>823156.57</v>
      </c>
      <c r="T10" s="295">
        <v>823156.57</v>
      </c>
      <c r="U10" s="295">
        <v>823156.57</v>
      </c>
      <c r="V10" s="295">
        <v>823156.57</v>
      </c>
      <c r="W10" s="295">
        <v>823156.57</v>
      </c>
      <c r="X10" s="295">
        <v>823156.57</v>
      </c>
      <c r="Y10" s="295">
        <v>823156.57</v>
      </c>
      <c r="Z10" s="295">
        <v>823156.57</v>
      </c>
      <c r="AA10" s="295">
        <v>823156.57</v>
      </c>
      <c r="AB10" s="295">
        <v>823156.57</v>
      </c>
      <c r="AC10" s="295">
        <v>823156.57</v>
      </c>
      <c r="AD10" s="295">
        <f t="shared" si="3"/>
        <v>9877878.8400000017</v>
      </c>
      <c r="AE10" s="295"/>
      <c r="AF10" s="319">
        <v>0</v>
      </c>
      <c r="AG10" s="319">
        <v>0</v>
      </c>
      <c r="AH10" s="319">
        <v>0</v>
      </c>
      <c r="AI10" s="319">
        <v>0</v>
      </c>
      <c r="AJ10" s="319">
        <v>0</v>
      </c>
      <c r="AK10" s="319">
        <v>0</v>
      </c>
      <c r="AL10" s="319">
        <f t="shared" si="0"/>
        <v>0</v>
      </c>
      <c r="AM10" s="319">
        <f t="shared" si="0"/>
        <v>0</v>
      </c>
      <c r="AN10" s="319">
        <f t="shared" si="0"/>
        <v>0</v>
      </c>
      <c r="AO10" s="319">
        <f t="shared" si="0"/>
        <v>0</v>
      </c>
      <c r="AP10" s="319">
        <f t="shared" si="0"/>
        <v>0</v>
      </c>
      <c r="AQ10" s="319">
        <f t="shared" si="0"/>
        <v>0</v>
      </c>
      <c r="AR10" s="295">
        <f t="shared" si="4"/>
        <v>0</v>
      </c>
      <c r="AS10" s="319">
        <f t="shared" si="1"/>
        <v>0</v>
      </c>
      <c r="AT10" s="319">
        <f t="shared" si="1"/>
        <v>0</v>
      </c>
      <c r="AU10" s="319">
        <f t="shared" si="1"/>
        <v>0</v>
      </c>
      <c r="AV10" s="319">
        <f t="shared" si="1"/>
        <v>0</v>
      </c>
      <c r="AW10" s="319">
        <f t="shared" si="1"/>
        <v>0</v>
      </c>
      <c r="AX10" s="319">
        <f t="shared" si="1"/>
        <v>0</v>
      </c>
      <c r="AY10" s="319">
        <f t="shared" si="1"/>
        <v>0</v>
      </c>
      <c r="AZ10" s="319">
        <f t="shared" si="1"/>
        <v>0</v>
      </c>
      <c r="BA10" s="319">
        <f t="shared" si="1"/>
        <v>0</v>
      </c>
      <c r="BB10" s="319">
        <f t="shared" si="1"/>
        <v>0</v>
      </c>
      <c r="BC10" s="319">
        <f t="shared" si="1"/>
        <v>0</v>
      </c>
      <c r="BD10" s="319">
        <f t="shared" si="1"/>
        <v>0</v>
      </c>
      <c r="BE10" s="295">
        <f t="shared" si="5"/>
        <v>0</v>
      </c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</row>
    <row r="11" spans="1:90" x14ac:dyDescent="0.3">
      <c r="A11" s="313" t="s">
        <v>409</v>
      </c>
      <c r="B11" s="304">
        <v>0</v>
      </c>
      <c r="C11" s="304">
        <v>0</v>
      </c>
      <c r="D11" s="304">
        <v>0</v>
      </c>
      <c r="E11" s="295">
        <v>74827.839999999997</v>
      </c>
      <c r="F11" s="295">
        <v>74827.839999999997</v>
      </c>
      <c r="G11" s="295">
        <v>74827.839999999997</v>
      </c>
      <c r="H11" s="295">
        <v>74827.839999999997</v>
      </c>
      <c r="I11" s="295">
        <v>74827.839999999997</v>
      </c>
      <c r="J11" s="295">
        <v>74827.839999999997</v>
      </c>
      <c r="K11" s="295">
        <v>74827.839999999997</v>
      </c>
      <c r="L11" s="295">
        <v>74827.839999999997</v>
      </c>
      <c r="M11" s="295">
        <v>74827.839999999997</v>
      </c>
      <c r="N11" s="295">
        <v>74827.839999999997</v>
      </c>
      <c r="O11" s="295">
        <v>74827.839999999997</v>
      </c>
      <c r="P11" s="295">
        <v>74827.839999999997</v>
      </c>
      <c r="Q11" s="295">
        <f t="shared" si="2"/>
        <v>897934.07999999973</v>
      </c>
      <c r="R11" s="295">
        <v>74827.839999999997</v>
      </c>
      <c r="S11" s="295">
        <v>74827.839999999997</v>
      </c>
      <c r="T11" s="295">
        <v>74827.839999999997</v>
      </c>
      <c r="U11" s="295">
        <v>74827.839999999997</v>
      </c>
      <c r="V11" s="295">
        <v>74827.839999999997</v>
      </c>
      <c r="W11" s="295">
        <v>74827.839999999997</v>
      </c>
      <c r="X11" s="295">
        <v>74827.839999999997</v>
      </c>
      <c r="Y11" s="295">
        <v>74827.839999999997</v>
      </c>
      <c r="Z11" s="295">
        <v>74827.839999999997</v>
      </c>
      <c r="AA11" s="295">
        <v>74827.839999999997</v>
      </c>
      <c r="AB11" s="295">
        <v>74827.839999999997</v>
      </c>
      <c r="AC11" s="295">
        <v>74827.839999999997</v>
      </c>
      <c r="AD11" s="295">
        <f t="shared" si="3"/>
        <v>897934.07999999973</v>
      </c>
      <c r="AE11" s="295"/>
      <c r="AF11" s="319">
        <v>0</v>
      </c>
      <c r="AG11" s="319">
        <v>0</v>
      </c>
      <c r="AH11" s="319">
        <v>0</v>
      </c>
      <c r="AI11" s="319">
        <v>0</v>
      </c>
      <c r="AJ11" s="319">
        <v>0</v>
      </c>
      <c r="AK11" s="319">
        <v>0</v>
      </c>
      <c r="AL11" s="319">
        <f t="shared" si="0"/>
        <v>0</v>
      </c>
      <c r="AM11" s="319">
        <f t="shared" si="0"/>
        <v>0</v>
      </c>
      <c r="AN11" s="319">
        <f t="shared" si="0"/>
        <v>0</v>
      </c>
      <c r="AO11" s="319">
        <f t="shared" si="0"/>
        <v>0</v>
      </c>
      <c r="AP11" s="319">
        <f t="shared" si="0"/>
        <v>0</v>
      </c>
      <c r="AQ11" s="319">
        <f t="shared" si="0"/>
        <v>0</v>
      </c>
      <c r="AR11" s="295">
        <f t="shared" si="4"/>
        <v>0</v>
      </c>
      <c r="AS11" s="319">
        <f t="shared" si="1"/>
        <v>0</v>
      </c>
      <c r="AT11" s="319">
        <f t="shared" si="1"/>
        <v>0</v>
      </c>
      <c r="AU11" s="319">
        <f t="shared" si="1"/>
        <v>0</v>
      </c>
      <c r="AV11" s="319">
        <f t="shared" si="1"/>
        <v>0</v>
      </c>
      <c r="AW11" s="319">
        <f t="shared" si="1"/>
        <v>0</v>
      </c>
      <c r="AX11" s="319">
        <f t="shared" si="1"/>
        <v>0</v>
      </c>
      <c r="AY11" s="319">
        <f t="shared" si="1"/>
        <v>0</v>
      </c>
      <c r="AZ11" s="319">
        <f t="shared" si="1"/>
        <v>0</v>
      </c>
      <c r="BA11" s="319">
        <f t="shared" si="1"/>
        <v>0</v>
      </c>
      <c r="BB11" s="319">
        <f t="shared" si="1"/>
        <v>0</v>
      </c>
      <c r="BC11" s="319">
        <f t="shared" si="1"/>
        <v>0</v>
      </c>
      <c r="BD11" s="319">
        <f t="shared" si="1"/>
        <v>0</v>
      </c>
      <c r="BE11" s="295">
        <f t="shared" si="5"/>
        <v>0</v>
      </c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</row>
    <row r="12" spans="1:90" x14ac:dyDescent="0.3">
      <c r="A12" s="313" t="s">
        <v>410</v>
      </c>
      <c r="B12" s="304">
        <v>0</v>
      </c>
      <c r="C12" s="304">
        <v>0</v>
      </c>
      <c r="D12" s="304">
        <v>0</v>
      </c>
      <c r="E12" s="295">
        <v>1672686.29</v>
      </c>
      <c r="F12" s="295">
        <v>1672686.29</v>
      </c>
      <c r="G12" s="295">
        <v>1672686.29</v>
      </c>
      <c r="H12" s="295">
        <v>1539841.87</v>
      </c>
      <c r="I12" s="295">
        <v>1406997.45</v>
      </c>
      <c r="J12" s="295">
        <v>1406997.45</v>
      </c>
      <c r="K12" s="295">
        <v>1406997.45</v>
      </c>
      <c r="L12" s="295">
        <v>1406997.45</v>
      </c>
      <c r="M12" s="295">
        <v>1406997.45</v>
      </c>
      <c r="N12" s="295">
        <v>1406997.45</v>
      </c>
      <c r="O12" s="295">
        <v>1406997.45</v>
      </c>
      <c r="P12" s="295">
        <v>1406997.45</v>
      </c>
      <c r="Q12" s="295">
        <f t="shared" si="2"/>
        <v>17813880.339999996</v>
      </c>
      <c r="R12" s="295">
        <v>1406997.45</v>
      </c>
      <c r="S12" s="295">
        <v>1406997.45</v>
      </c>
      <c r="T12" s="295">
        <v>1406997.45</v>
      </c>
      <c r="U12" s="295">
        <v>1406997.45</v>
      </c>
      <c r="V12" s="295">
        <v>1406997.45</v>
      </c>
      <c r="W12" s="295">
        <v>1406997.45</v>
      </c>
      <c r="X12" s="295">
        <v>1406997.45</v>
      </c>
      <c r="Y12" s="295">
        <v>1406997.45</v>
      </c>
      <c r="Z12" s="295">
        <v>1406997.45</v>
      </c>
      <c r="AA12" s="295">
        <v>1406997.45</v>
      </c>
      <c r="AB12" s="295">
        <v>1406997.45</v>
      </c>
      <c r="AC12" s="295">
        <v>1406997.45</v>
      </c>
      <c r="AD12" s="295">
        <f t="shared" si="3"/>
        <v>16883969.399999995</v>
      </c>
      <c r="AE12" s="295"/>
      <c r="AF12" s="319">
        <v>0</v>
      </c>
      <c r="AG12" s="319">
        <v>0</v>
      </c>
      <c r="AH12" s="319">
        <v>0</v>
      </c>
      <c r="AI12" s="319">
        <v>0</v>
      </c>
      <c r="AJ12" s="319">
        <v>0</v>
      </c>
      <c r="AK12" s="319">
        <v>0</v>
      </c>
      <c r="AL12" s="319">
        <f t="shared" si="0"/>
        <v>0</v>
      </c>
      <c r="AM12" s="319">
        <f t="shared" si="0"/>
        <v>0</v>
      </c>
      <c r="AN12" s="319">
        <f t="shared" si="0"/>
        <v>0</v>
      </c>
      <c r="AO12" s="319">
        <f t="shared" si="0"/>
        <v>0</v>
      </c>
      <c r="AP12" s="319">
        <f t="shared" si="0"/>
        <v>0</v>
      </c>
      <c r="AQ12" s="319">
        <f t="shared" si="0"/>
        <v>0</v>
      </c>
      <c r="AR12" s="295">
        <f t="shared" si="4"/>
        <v>0</v>
      </c>
      <c r="AS12" s="319">
        <f t="shared" si="1"/>
        <v>0</v>
      </c>
      <c r="AT12" s="319">
        <f t="shared" si="1"/>
        <v>0</v>
      </c>
      <c r="AU12" s="319">
        <f t="shared" si="1"/>
        <v>0</v>
      </c>
      <c r="AV12" s="319">
        <f t="shared" si="1"/>
        <v>0</v>
      </c>
      <c r="AW12" s="319">
        <f t="shared" si="1"/>
        <v>0</v>
      </c>
      <c r="AX12" s="319">
        <f t="shared" si="1"/>
        <v>0</v>
      </c>
      <c r="AY12" s="319">
        <f t="shared" si="1"/>
        <v>0</v>
      </c>
      <c r="AZ12" s="319">
        <f t="shared" si="1"/>
        <v>0</v>
      </c>
      <c r="BA12" s="319">
        <f t="shared" si="1"/>
        <v>0</v>
      </c>
      <c r="BB12" s="319">
        <f t="shared" si="1"/>
        <v>0</v>
      </c>
      <c r="BC12" s="319">
        <f t="shared" si="1"/>
        <v>0</v>
      </c>
      <c r="BD12" s="319">
        <f t="shared" si="1"/>
        <v>0</v>
      </c>
      <c r="BE12" s="295">
        <f t="shared" si="5"/>
        <v>0</v>
      </c>
      <c r="BF12" s="319">
        <f>BE12</f>
        <v>0</v>
      </c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</row>
    <row r="13" spans="1:90" x14ac:dyDescent="0.3">
      <c r="A13" s="313" t="s">
        <v>411</v>
      </c>
      <c r="B13" s="304">
        <v>0</v>
      </c>
      <c r="C13" s="304">
        <v>0</v>
      </c>
      <c r="D13" s="304">
        <v>0</v>
      </c>
      <c r="E13" s="295">
        <v>9842883.5</v>
      </c>
      <c r="F13" s="295">
        <v>9842883.5</v>
      </c>
      <c r="G13" s="295">
        <v>9842883.5</v>
      </c>
      <c r="H13" s="295">
        <v>9842883.5</v>
      </c>
      <c r="I13" s="295">
        <v>9842883.5</v>
      </c>
      <c r="J13" s="295">
        <v>9842883.5</v>
      </c>
      <c r="K13" s="295">
        <v>9842883.5</v>
      </c>
      <c r="L13" s="295">
        <v>9842883.5</v>
      </c>
      <c r="M13" s="295">
        <v>10080383.5</v>
      </c>
      <c r="N13" s="295">
        <v>10317883.5</v>
      </c>
      <c r="O13" s="295">
        <v>10317883.5</v>
      </c>
      <c r="P13" s="295">
        <v>10317883.5</v>
      </c>
      <c r="Q13" s="295">
        <f t="shared" si="2"/>
        <v>119777102</v>
      </c>
      <c r="R13" s="295">
        <v>10317883.5</v>
      </c>
      <c r="S13" s="295">
        <v>10317883.5</v>
      </c>
      <c r="T13" s="295">
        <v>10317883.5</v>
      </c>
      <c r="U13" s="295">
        <v>10317883.5</v>
      </c>
      <c r="V13" s="295">
        <v>10317883.5</v>
      </c>
      <c r="W13" s="295">
        <v>10317883.5</v>
      </c>
      <c r="X13" s="295">
        <v>10317883.5</v>
      </c>
      <c r="Y13" s="295">
        <v>10317883.5</v>
      </c>
      <c r="Z13" s="295">
        <v>10317883.5</v>
      </c>
      <c r="AA13" s="295">
        <v>10317883.5</v>
      </c>
      <c r="AB13" s="295">
        <v>10317883.5</v>
      </c>
      <c r="AC13" s="295">
        <v>10317883.5</v>
      </c>
      <c r="AD13" s="295">
        <f t="shared" si="3"/>
        <v>123814602</v>
      </c>
      <c r="AE13" s="295"/>
      <c r="AF13" s="319">
        <v>0</v>
      </c>
      <c r="AG13" s="319">
        <v>0</v>
      </c>
      <c r="AH13" s="319">
        <v>0</v>
      </c>
      <c r="AI13" s="319">
        <v>0</v>
      </c>
      <c r="AJ13" s="319">
        <v>0</v>
      </c>
      <c r="AK13" s="319">
        <v>0</v>
      </c>
      <c r="AL13" s="319">
        <f t="shared" si="0"/>
        <v>0</v>
      </c>
      <c r="AM13" s="319">
        <f t="shared" si="0"/>
        <v>0</v>
      </c>
      <c r="AN13" s="319">
        <f t="shared" si="0"/>
        <v>0</v>
      </c>
      <c r="AO13" s="319">
        <f t="shared" si="0"/>
        <v>0</v>
      </c>
      <c r="AP13" s="319">
        <f t="shared" si="0"/>
        <v>0</v>
      </c>
      <c r="AQ13" s="319">
        <f t="shared" si="0"/>
        <v>0</v>
      </c>
      <c r="AR13" s="295">
        <f t="shared" si="4"/>
        <v>0</v>
      </c>
      <c r="AS13" s="319">
        <f t="shared" si="1"/>
        <v>0</v>
      </c>
      <c r="AT13" s="319">
        <f t="shared" si="1"/>
        <v>0</v>
      </c>
      <c r="AU13" s="319">
        <f t="shared" si="1"/>
        <v>0</v>
      </c>
      <c r="AV13" s="319">
        <f t="shared" si="1"/>
        <v>0</v>
      </c>
      <c r="AW13" s="319">
        <f t="shared" si="1"/>
        <v>0</v>
      </c>
      <c r="AX13" s="319">
        <f t="shared" si="1"/>
        <v>0</v>
      </c>
      <c r="AY13" s="319">
        <f t="shared" si="1"/>
        <v>0</v>
      </c>
      <c r="AZ13" s="319">
        <f t="shared" si="1"/>
        <v>0</v>
      </c>
      <c r="BA13" s="319">
        <f t="shared" si="1"/>
        <v>0</v>
      </c>
      <c r="BB13" s="319">
        <f t="shared" si="1"/>
        <v>0</v>
      </c>
      <c r="BC13" s="319">
        <f t="shared" si="1"/>
        <v>0</v>
      </c>
      <c r="BD13" s="319">
        <f t="shared" si="1"/>
        <v>0</v>
      </c>
      <c r="BE13" s="295">
        <f t="shared" si="5"/>
        <v>0</v>
      </c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</row>
    <row r="14" spans="1:90" x14ac:dyDescent="0.3">
      <c r="A14" s="313" t="s">
        <v>412</v>
      </c>
      <c r="B14" s="304">
        <v>0</v>
      </c>
      <c r="C14" s="304">
        <v>0</v>
      </c>
      <c r="D14" s="304">
        <v>0</v>
      </c>
      <c r="E14" s="295">
        <v>10406297.27</v>
      </c>
      <c r="F14" s="295">
        <v>10406297.27</v>
      </c>
      <c r="G14" s="295">
        <v>10406297.27</v>
      </c>
      <c r="H14" s="295">
        <v>10406297.27</v>
      </c>
      <c r="I14" s="295">
        <v>10406297.27</v>
      </c>
      <c r="J14" s="295">
        <v>10406297.27</v>
      </c>
      <c r="K14" s="295">
        <v>10406297.27</v>
      </c>
      <c r="L14" s="295">
        <v>10406297.27</v>
      </c>
      <c r="M14" s="295">
        <v>10406297.27</v>
      </c>
      <c r="N14" s="295">
        <v>10406297.27</v>
      </c>
      <c r="O14" s="295">
        <v>10406297.27</v>
      </c>
      <c r="P14" s="295">
        <v>10406297.27</v>
      </c>
      <c r="Q14" s="295">
        <f t="shared" si="2"/>
        <v>124875567.23999996</v>
      </c>
      <c r="R14" s="295">
        <v>10406297.27</v>
      </c>
      <c r="S14" s="295">
        <v>10406297.27</v>
      </c>
      <c r="T14" s="295">
        <v>10406297.27</v>
      </c>
      <c r="U14" s="295">
        <v>10406297.27</v>
      </c>
      <c r="V14" s="295">
        <v>10406297.27</v>
      </c>
      <c r="W14" s="295">
        <v>10406297.27</v>
      </c>
      <c r="X14" s="295">
        <v>10406297.27</v>
      </c>
      <c r="Y14" s="295">
        <v>10406297.27</v>
      </c>
      <c r="Z14" s="295">
        <v>10406297.27</v>
      </c>
      <c r="AA14" s="295">
        <v>10406297.27</v>
      </c>
      <c r="AB14" s="295">
        <v>10406297.27</v>
      </c>
      <c r="AC14" s="295">
        <v>10406297.27</v>
      </c>
      <c r="AD14" s="295">
        <f t="shared" si="3"/>
        <v>124875567.23999996</v>
      </c>
      <c r="AE14" s="295"/>
      <c r="AF14" s="319">
        <v>0</v>
      </c>
      <c r="AG14" s="319">
        <v>0</v>
      </c>
      <c r="AH14" s="319">
        <v>0</v>
      </c>
      <c r="AI14" s="319">
        <v>0</v>
      </c>
      <c r="AJ14" s="319">
        <v>0</v>
      </c>
      <c r="AK14" s="319">
        <v>0</v>
      </c>
      <c r="AL14" s="319">
        <f t="shared" si="0"/>
        <v>0</v>
      </c>
      <c r="AM14" s="319">
        <f t="shared" si="0"/>
        <v>0</v>
      </c>
      <c r="AN14" s="319">
        <f t="shared" si="0"/>
        <v>0</v>
      </c>
      <c r="AO14" s="319">
        <f t="shared" si="0"/>
        <v>0</v>
      </c>
      <c r="AP14" s="319">
        <f t="shared" si="0"/>
        <v>0</v>
      </c>
      <c r="AQ14" s="319">
        <f t="shared" si="0"/>
        <v>0</v>
      </c>
      <c r="AR14" s="295">
        <f t="shared" si="4"/>
        <v>0</v>
      </c>
      <c r="AS14" s="319">
        <f t="shared" si="1"/>
        <v>0</v>
      </c>
      <c r="AT14" s="319">
        <f t="shared" si="1"/>
        <v>0</v>
      </c>
      <c r="AU14" s="319">
        <f t="shared" si="1"/>
        <v>0</v>
      </c>
      <c r="AV14" s="319">
        <f t="shared" si="1"/>
        <v>0</v>
      </c>
      <c r="AW14" s="319">
        <f t="shared" si="1"/>
        <v>0</v>
      </c>
      <c r="AX14" s="319">
        <f t="shared" si="1"/>
        <v>0</v>
      </c>
      <c r="AY14" s="319">
        <f t="shared" si="1"/>
        <v>0</v>
      </c>
      <c r="AZ14" s="319">
        <f t="shared" si="1"/>
        <v>0</v>
      </c>
      <c r="BA14" s="319">
        <f t="shared" si="1"/>
        <v>0</v>
      </c>
      <c r="BB14" s="319">
        <f t="shared" si="1"/>
        <v>0</v>
      </c>
      <c r="BC14" s="319">
        <f t="shared" si="1"/>
        <v>0</v>
      </c>
      <c r="BD14" s="319">
        <f t="shared" si="1"/>
        <v>0</v>
      </c>
      <c r="BE14" s="295">
        <f t="shared" si="5"/>
        <v>0</v>
      </c>
      <c r="BF14" s="319">
        <f>BE14</f>
        <v>0</v>
      </c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</row>
    <row r="15" spans="1:90" x14ac:dyDescent="0.3">
      <c r="A15" s="313" t="s">
        <v>413</v>
      </c>
      <c r="B15" s="304">
        <v>0</v>
      </c>
      <c r="C15" s="304">
        <v>0</v>
      </c>
      <c r="D15" s="304">
        <v>0</v>
      </c>
      <c r="E15" s="295">
        <v>30764.37</v>
      </c>
      <c r="F15" s="295">
        <v>30764.37</v>
      </c>
      <c r="G15" s="295">
        <v>30764.37</v>
      </c>
      <c r="H15" s="295">
        <v>30764.37</v>
      </c>
      <c r="I15" s="295">
        <v>30764.37</v>
      </c>
      <c r="J15" s="295">
        <v>30764.37</v>
      </c>
      <c r="K15" s="295">
        <v>30764.37</v>
      </c>
      <c r="L15" s="295">
        <v>30764.37</v>
      </c>
      <c r="M15" s="295">
        <v>30764.37</v>
      </c>
      <c r="N15" s="295">
        <v>30764.37</v>
      </c>
      <c r="O15" s="295">
        <v>30764.37</v>
      </c>
      <c r="P15" s="295">
        <v>30764.37</v>
      </c>
      <c r="Q15" s="295">
        <f t="shared" si="2"/>
        <v>369172.44</v>
      </c>
      <c r="R15" s="295">
        <v>30764.37</v>
      </c>
      <c r="S15" s="295">
        <v>30764.37</v>
      </c>
      <c r="T15" s="295">
        <v>30764.37</v>
      </c>
      <c r="U15" s="295">
        <v>30764.37</v>
      </c>
      <c r="V15" s="295">
        <v>30764.37</v>
      </c>
      <c r="W15" s="295">
        <v>30764.37</v>
      </c>
      <c r="X15" s="295">
        <v>30764.37</v>
      </c>
      <c r="Y15" s="295">
        <v>30764.37</v>
      </c>
      <c r="Z15" s="295">
        <v>30764.37</v>
      </c>
      <c r="AA15" s="295">
        <v>30764.37</v>
      </c>
      <c r="AB15" s="295">
        <v>30764.37</v>
      </c>
      <c r="AC15" s="295">
        <v>30764.37</v>
      </c>
      <c r="AD15" s="295">
        <f t="shared" si="3"/>
        <v>369172.44</v>
      </c>
      <c r="AE15" s="295"/>
      <c r="AF15" s="319">
        <v>0</v>
      </c>
      <c r="AG15" s="319">
        <v>0</v>
      </c>
      <c r="AH15" s="319">
        <v>0</v>
      </c>
      <c r="AI15" s="319">
        <v>0</v>
      </c>
      <c r="AJ15" s="319">
        <v>0</v>
      </c>
      <c r="AK15" s="319">
        <v>0</v>
      </c>
      <c r="AL15" s="319">
        <f t="shared" si="0"/>
        <v>0</v>
      </c>
      <c r="AM15" s="319">
        <f t="shared" si="0"/>
        <v>0</v>
      </c>
      <c r="AN15" s="319">
        <f t="shared" si="0"/>
        <v>0</v>
      </c>
      <c r="AO15" s="319">
        <f t="shared" si="0"/>
        <v>0</v>
      </c>
      <c r="AP15" s="319">
        <f t="shared" si="0"/>
        <v>0</v>
      </c>
      <c r="AQ15" s="319">
        <f t="shared" si="0"/>
        <v>0</v>
      </c>
      <c r="AR15" s="295">
        <f t="shared" si="4"/>
        <v>0</v>
      </c>
      <c r="AS15" s="319">
        <f t="shared" si="1"/>
        <v>0</v>
      </c>
      <c r="AT15" s="319">
        <f t="shared" si="1"/>
        <v>0</v>
      </c>
      <c r="AU15" s="319">
        <f t="shared" si="1"/>
        <v>0</v>
      </c>
      <c r="AV15" s="319">
        <f t="shared" si="1"/>
        <v>0</v>
      </c>
      <c r="AW15" s="319">
        <f t="shared" si="1"/>
        <v>0</v>
      </c>
      <c r="AX15" s="319">
        <f t="shared" si="1"/>
        <v>0</v>
      </c>
      <c r="AY15" s="319">
        <f t="shared" si="1"/>
        <v>0</v>
      </c>
      <c r="AZ15" s="319">
        <f t="shared" si="1"/>
        <v>0</v>
      </c>
      <c r="BA15" s="319">
        <f t="shared" si="1"/>
        <v>0</v>
      </c>
      <c r="BB15" s="319">
        <f t="shared" si="1"/>
        <v>0</v>
      </c>
      <c r="BC15" s="319">
        <f t="shared" si="1"/>
        <v>0</v>
      </c>
      <c r="BD15" s="319">
        <f t="shared" si="1"/>
        <v>0</v>
      </c>
      <c r="BE15" s="295">
        <f t="shared" si="5"/>
        <v>0</v>
      </c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</row>
    <row r="16" spans="1:90" x14ac:dyDescent="0.3">
      <c r="A16" s="313" t="s">
        <v>414</v>
      </c>
      <c r="B16" s="304">
        <v>0</v>
      </c>
      <c r="C16" s="304">
        <v>0</v>
      </c>
      <c r="D16" s="304">
        <v>0</v>
      </c>
      <c r="E16" s="295">
        <v>38438.050000000003</v>
      </c>
      <c r="F16" s="295">
        <v>38438.050000000003</v>
      </c>
      <c r="G16" s="295">
        <v>38438.050000000003</v>
      </c>
      <c r="H16" s="295">
        <v>38438.050000000003</v>
      </c>
      <c r="I16" s="295">
        <v>38438.050000000003</v>
      </c>
      <c r="J16" s="295">
        <v>38438.050000000003</v>
      </c>
      <c r="K16" s="295">
        <v>38438.050000000003</v>
      </c>
      <c r="L16" s="295">
        <v>38438.050000000003</v>
      </c>
      <c r="M16" s="295">
        <v>38438.050000000003</v>
      </c>
      <c r="N16" s="295">
        <v>38438.050000000003</v>
      </c>
      <c r="O16" s="295">
        <v>38438.050000000003</v>
      </c>
      <c r="P16" s="295">
        <v>38438.050000000003</v>
      </c>
      <c r="Q16" s="295">
        <f t="shared" si="2"/>
        <v>461256.59999999992</v>
      </c>
      <c r="R16" s="295">
        <v>38438.050000000003</v>
      </c>
      <c r="S16" s="295">
        <v>38438.050000000003</v>
      </c>
      <c r="T16" s="295">
        <v>38438.050000000003</v>
      </c>
      <c r="U16" s="295">
        <v>38438.050000000003</v>
      </c>
      <c r="V16" s="295">
        <v>38438.050000000003</v>
      </c>
      <c r="W16" s="295">
        <v>38438.050000000003</v>
      </c>
      <c r="X16" s="295">
        <v>38438.050000000003</v>
      </c>
      <c r="Y16" s="295">
        <v>38438.050000000003</v>
      </c>
      <c r="Z16" s="295">
        <v>38438.050000000003</v>
      </c>
      <c r="AA16" s="295">
        <v>38438.050000000003</v>
      </c>
      <c r="AB16" s="295">
        <v>38438.050000000003</v>
      </c>
      <c r="AC16" s="295">
        <v>38438.050000000003</v>
      </c>
      <c r="AD16" s="295">
        <f t="shared" si="3"/>
        <v>461256.59999999992</v>
      </c>
      <c r="AE16" s="295"/>
      <c r="AF16" s="319">
        <v>0</v>
      </c>
      <c r="AG16" s="319">
        <v>0</v>
      </c>
      <c r="AH16" s="319">
        <v>0</v>
      </c>
      <c r="AI16" s="319">
        <v>0</v>
      </c>
      <c r="AJ16" s="319">
        <v>0</v>
      </c>
      <c r="AK16" s="319">
        <v>0</v>
      </c>
      <c r="AL16" s="319">
        <f t="shared" si="0"/>
        <v>0</v>
      </c>
      <c r="AM16" s="319">
        <f t="shared" si="0"/>
        <v>0</v>
      </c>
      <c r="AN16" s="319">
        <f t="shared" si="0"/>
        <v>0</v>
      </c>
      <c r="AO16" s="319">
        <f t="shared" si="0"/>
        <v>0</v>
      </c>
      <c r="AP16" s="319">
        <f t="shared" si="0"/>
        <v>0</v>
      </c>
      <c r="AQ16" s="319">
        <f t="shared" si="0"/>
        <v>0</v>
      </c>
      <c r="AR16" s="295">
        <f t="shared" si="4"/>
        <v>0</v>
      </c>
      <c r="AS16" s="319">
        <f t="shared" si="1"/>
        <v>0</v>
      </c>
      <c r="AT16" s="319">
        <f t="shared" si="1"/>
        <v>0</v>
      </c>
      <c r="AU16" s="319">
        <f t="shared" si="1"/>
        <v>0</v>
      </c>
      <c r="AV16" s="319">
        <f t="shared" si="1"/>
        <v>0</v>
      </c>
      <c r="AW16" s="319">
        <f t="shared" si="1"/>
        <v>0</v>
      </c>
      <c r="AX16" s="319">
        <f t="shared" si="1"/>
        <v>0</v>
      </c>
      <c r="AY16" s="319">
        <f t="shared" si="1"/>
        <v>0</v>
      </c>
      <c r="AZ16" s="319">
        <f t="shared" si="1"/>
        <v>0</v>
      </c>
      <c r="BA16" s="319">
        <f t="shared" si="1"/>
        <v>0</v>
      </c>
      <c r="BB16" s="319">
        <f t="shared" si="1"/>
        <v>0</v>
      </c>
      <c r="BC16" s="319">
        <f t="shared" si="1"/>
        <v>0</v>
      </c>
      <c r="BD16" s="319">
        <f t="shared" si="1"/>
        <v>0</v>
      </c>
      <c r="BE16" s="295">
        <f t="shared" si="5"/>
        <v>0</v>
      </c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</row>
    <row r="17" spans="1:83" x14ac:dyDescent="0.3">
      <c r="A17" s="313" t="s">
        <v>415</v>
      </c>
      <c r="B17" s="304">
        <v>0</v>
      </c>
      <c r="C17" s="304">
        <v>0</v>
      </c>
      <c r="D17" s="304">
        <v>0</v>
      </c>
      <c r="E17" s="295">
        <v>9165.64</v>
      </c>
      <c r="F17" s="295">
        <v>9165.64</v>
      </c>
      <c r="G17" s="295">
        <v>9165.64</v>
      </c>
      <c r="H17" s="295">
        <v>9165.64</v>
      </c>
      <c r="I17" s="295">
        <v>9165.64</v>
      </c>
      <c r="J17" s="295">
        <v>9165.64</v>
      </c>
      <c r="K17" s="295">
        <v>9165.64</v>
      </c>
      <c r="L17" s="295">
        <v>9165.64</v>
      </c>
      <c r="M17" s="295">
        <v>9165.64</v>
      </c>
      <c r="N17" s="295">
        <v>9165.64</v>
      </c>
      <c r="O17" s="295">
        <v>9165.64</v>
      </c>
      <c r="P17" s="295">
        <v>9165.64</v>
      </c>
      <c r="Q17" s="295">
        <f t="shared" si="2"/>
        <v>109987.68</v>
      </c>
      <c r="R17" s="295">
        <v>9165.64</v>
      </c>
      <c r="S17" s="295">
        <v>9165.64</v>
      </c>
      <c r="T17" s="295">
        <v>9165.64</v>
      </c>
      <c r="U17" s="295">
        <v>9165.64</v>
      </c>
      <c r="V17" s="295">
        <v>9165.64</v>
      </c>
      <c r="W17" s="295">
        <v>9165.64</v>
      </c>
      <c r="X17" s="295">
        <v>9165.64</v>
      </c>
      <c r="Y17" s="295">
        <v>9165.64</v>
      </c>
      <c r="Z17" s="295">
        <v>9165.64</v>
      </c>
      <c r="AA17" s="295">
        <v>9165.64</v>
      </c>
      <c r="AB17" s="295">
        <v>9165.64</v>
      </c>
      <c r="AC17" s="295">
        <v>9165.64</v>
      </c>
      <c r="AD17" s="295">
        <f t="shared" si="3"/>
        <v>109987.68</v>
      </c>
      <c r="AE17" s="295"/>
      <c r="AF17" s="319">
        <v>0</v>
      </c>
      <c r="AG17" s="319">
        <v>0</v>
      </c>
      <c r="AH17" s="319">
        <v>0</v>
      </c>
      <c r="AI17" s="319">
        <v>0</v>
      </c>
      <c r="AJ17" s="319">
        <v>0</v>
      </c>
      <c r="AK17" s="319">
        <v>0</v>
      </c>
      <c r="AL17" s="319">
        <f t="shared" si="0"/>
        <v>0</v>
      </c>
      <c r="AM17" s="319">
        <f t="shared" si="0"/>
        <v>0</v>
      </c>
      <c r="AN17" s="319">
        <f t="shared" si="0"/>
        <v>0</v>
      </c>
      <c r="AO17" s="319">
        <f t="shared" si="0"/>
        <v>0</v>
      </c>
      <c r="AP17" s="319">
        <f t="shared" si="0"/>
        <v>0</v>
      </c>
      <c r="AQ17" s="319">
        <f t="shared" si="0"/>
        <v>0</v>
      </c>
      <c r="AR17" s="295">
        <f t="shared" si="4"/>
        <v>0</v>
      </c>
      <c r="AS17" s="319">
        <f t="shared" si="1"/>
        <v>0</v>
      </c>
      <c r="AT17" s="319">
        <f t="shared" si="1"/>
        <v>0</v>
      </c>
      <c r="AU17" s="319">
        <f t="shared" si="1"/>
        <v>0</v>
      </c>
      <c r="AV17" s="319">
        <f t="shared" si="1"/>
        <v>0</v>
      </c>
      <c r="AW17" s="319">
        <f t="shared" si="1"/>
        <v>0</v>
      </c>
      <c r="AX17" s="319">
        <f t="shared" si="1"/>
        <v>0</v>
      </c>
      <c r="AY17" s="319">
        <f t="shared" si="1"/>
        <v>0</v>
      </c>
      <c r="AZ17" s="319">
        <f t="shared" si="1"/>
        <v>0</v>
      </c>
      <c r="BA17" s="319">
        <f t="shared" si="1"/>
        <v>0</v>
      </c>
      <c r="BB17" s="319">
        <f t="shared" si="1"/>
        <v>0</v>
      </c>
      <c r="BC17" s="319">
        <f t="shared" si="1"/>
        <v>0</v>
      </c>
      <c r="BD17" s="319">
        <f t="shared" si="1"/>
        <v>0</v>
      </c>
      <c r="BE17" s="295">
        <f t="shared" si="5"/>
        <v>0</v>
      </c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</row>
    <row r="18" spans="1:83" x14ac:dyDescent="0.3">
      <c r="A18" s="313" t="s">
        <v>416</v>
      </c>
      <c r="B18" s="304">
        <v>0</v>
      </c>
      <c r="C18" s="304">
        <v>0</v>
      </c>
      <c r="D18" s="304">
        <v>0</v>
      </c>
      <c r="E18" s="295">
        <v>6841.16</v>
      </c>
      <c r="F18" s="295">
        <v>6841.16</v>
      </c>
      <c r="G18" s="295">
        <v>6841.16</v>
      </c>
      <c r="H18" s="295">
        <v>6841.16</v>
      </c>
      <c r="I18" s="295">
        <v>6841.16</v>
      </c>
      <c r="J18" s="295">
        <v>6841.16</v>
      </c>
      <c r="K18" s="295">
        <v>6841.16</v>
      </c>
      <c r="L18" s="295">
        <v>6841.16</v>
      </c>
      <c r="M18" s="295">
        <v>6841.16</v>
      </c>
      <c r="N18" s="295">
        <v>6841.16</v>
      </c>
      <c r="O18" s="295">
        <v>6841.16</v>
      </c>
      <c r="P18" s="295">
        <v>6841.16</v>
      </c>
      <c r="Q18" s="295">
        <f t="shared" si="2"/>
        <v>82093.920000000027</v>
      </c>
      <c r="R18" s="295">
        <v>6841.16</v>
      </c>
      <c r="S18" s="295">
        <v>6841.16</v>
      </c>
      <c r="T18" s="295">
        <v>6841.16</v>
      </c>
      <c r="U18" s="295">
        <v>6841.16</v>
      </c>
      <c r="V18" s="295">
        <v>6841.16</v>
      </c>
      <c r="W18" s="295">
        <v>6841.16</v>
      </c>
      <c r="X18" s="295">
        <v>6841.16</v>
      </c>
      <c r="Y18" s="295">
        <v>6841.16</v>
      </c>
      <c r="Z18" s="295">
        <v>6841.16</v>
      </c>
      <c r="AA18" s="295">
        <v>6841.16</v>
      </c>
      <c r="AB18" s="295">
        <v>6841.16</v>
      </c>
      <c r="AC18" s="295">
        <v>6841.16</v>
      </c>
      <c r="AD18" s="295">
        <f t="shared" si="3"/>
        <v>82093.920000000027</v>
      </c>
      <c r="AE18" s="295"/>
      <c r="AF18" s="319">
        <v>0</v>
      </c>
      <c r="AG18" s="319">
        <v>0</v>
      </c>
      <c r="AH18" s="319">
        <v>0</v>
      </c>
      <c r="AI18" s="319">
        <v>0</v>
      </c>
      <c r="AJ18" s="319">
        <v>0</v>
      </c>
      <c r="AK18" s="319">
        <v>0</v>
      </c>
      <c r="AL18" s="319">
        <f t="shared" si="0"/>
        <v>0</v>
      </c>
      <c r="AM18" s="319">
        <f t="shared" si="0"/>
        <v>0</v>
      </c>
      <c r="AN18" s="319">
        <f t="shared" si="0"/>
        <v>0</v>
      </c>
      <c r="AO18" s="319">
        <f t="shared" si="0"/>
        <v>0</v>
      </c>
      <c r="AP18" s="319">
        <f t="shared" si="0"/>
        <v>0</v>
      </c>
      <c r="AQ18" s="319">
        <f t="shared" si="0"/>
        <v>0</v>
      </c>
      <c r="AR18" s="295">
        <f t="shared" si="4"/>
        <v>0</v>
      </c>
      <c r="AS18" s="319">
        <f t="shared" si="1"/>
        <v>0</v>
      </c>
      <c r="AT18" s="319">
        <f t="shared" si="1"/>
        <v>0</v>
      </c>
      <c r="AU18" s="319">
        <f t="shared" si="1"/>
        <v>0</v>
      </c>
      <c r="AV18" s="319">
        <f t="shared" si="1"/>
        <v>0</v>
      </c>
      <c r="AW18" s="319">
        <f t="shared" si="1"/>
        <v>0</v>
      </c>
      <c r="AX18" s="319">
        <f t="shared" si="1"/>
        <v>0</v>
      </c>
      <c r="AY18" s="319">
        <f t="shared" si="1"/>
        <v>0</v>
      </c>
      <c r="AZ18" s="319">
        <f t="shared" si="1"/>
        <v>0</v>
      </c>
      <c r="BA18" s="319">
        <f t="shared" si="1"/>
        <v>0</v>
      </c>
      <c r="BB18" s="319">
        <f t="shared" si="1"/>
        <v>0</v>
      </c>
      <c r="BC18" s="319">
        <f t="shared" si="1"/>
        <v>0</v>
      </c>
      <c r="BD18" s="319">
        <f t="shared" si="1"/>
        <v>0</v>
      </c>
      <c r="BE18" s="295">
        <f t="shared" si="5"/>
        <v>0</v>
      </c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</row>
    <row r="19" spans="1:83" x14ac:dyDescent="0.3">
      <c r="A19" s="313" t="s">
        <v>417</v>
      </c>
      <c r="B19" s="304">
        <v>0</v>
      </c>
      <c r="C19" s="304">
        <v>0</v>
      </c>
      <c r="D19" s="304">
        <v>0</v>
      </c>
      <c r="E19" s="295">
        <v>0</v>
      </c>
      <c r="F19" s="295">
        <v>0</v>
      </c>
      <c r="G19" s="295">
        <v>0</v>
      </c>
      <c r="H19" s="295">
        <v>0</v>
      </c>
      <c r="I19" s="295">
        <v>0</v>
      </c>
      <c r="J19" s="295">
        <v>0</v>
      </c>
      <c r="K19" s="295">
        <v>0</v>
      </c>
      <c r="L19" s="295">
        <v>0</v>
      </c>
      <c r="M19" s="295">
        <v>0</v>
      </c>
      <c r="N19" s="295">
        <v>0</v>
      </c>
      <c r="O19" s="295">
        <v>0</v>
      </c>
      <c r="P19" s="295">
        <v>0</v>
      </c>
      <c r="Q19" s="295">
        <f t="shared" si="2"/>
        <v>0</v>
      </c>
      <c r="R19" s="295">
        <v>0</v>
      </c>
      <c r="S19" s="295">
        <v>0</v>
      </c>
      <c r="T19" s="295">
        <v>0</v>
      </c>
      <c r="U19" s="295">
        <v>0</v>
      </c>
      <c r="V19" s="295">
        <v>0</v>
      </c>
      <c r="W19" s="295">
        <v>917613.31</v>
      </c>
      <c r="X19" s="295">
        <v>1835226.62</v>
      </c>
      <c r="Y19" s="295">
        <v>1835226.62</v>
      </c>
      <c r="Z19" s="295">
        <v>1835226.62</v>
      </c>
      <c r="AA19" s="295">
        <v>1835226.62</v>
      </c>
      <c r="AB19" s="295">
        <v>1835226.62</v>
      </c>
      <c r="AC19" s="295">
        <v>1835226.62</v>
      </c>
      <c r="AD19" s="295">
        <f t="shared" si="3"/>
        <v>11928973.030000001</v>
      </c>
      <c r="AE19" s="295"/>
      <c r="AF19" s="319">
        <v>0</v>
      </c>
      <c r="AG19" s="319">
        <v>0</v>
      </c>
      <c r="AH19" s="319">
        <v>0</v>
      </c>
      <c r="AI19" s="319">
        <v>0</v>
      </c>
      <c r="AJ19" s="319">
        <v>0</v>
      </c>
      <c r="AK19" s="319">
        <v>0</v>
      </c>
      <c r="AL19" s="319">
        <f t="shared" si="0"/>
        <v>0</v>
      </c>
      <c r="AM19" s="319">
        <f t="shared" si="0"/>
        <v>0</v>
      </c>
      <c r="AN19" s="319">
        <f t="shared" si="0"/>
        <v>0</v>
      </c>
      <c r="AO19" s="319">
        <f t="shared" si="0"/>
        <v>0</v>
      </c>
      <c r="AP19" s="319">
        <f t="shared" si="0"/>
        <v>0</v>
      </c>
      <c r="AQ19" s="319">
        <f t="shared" si="0"/>
        <v>0</v>
      </c>
      <c r="AR19" s="295">
        <f t="shared" si="4"/>
        <v>0</v>
      </c>
      <c r="AS19" s="319">
        <f t="shared" si="1"/>
        <v>0</v>
      </c>
      <c r="AT19" s="319">
        <f t="shared" si="1"/>
        <v>0</v>
      </c>
      <c r="AU19" s="319">
        <f t="shared" si="1"/>
        <v>0</v>
      </c>
      <c r="AV19" s="319">
        <f t="shared" si="1"/>
        <v>0</v>
      </c>
      <c r="AW19" s="319">
        <f t="shared" si="1"/>
        <v>0</v>
      </c>
      <c r="AX19" s="319">
        <f t="shared" si="1"/>
        <v>0</v>
      </c>
      <c r="AY19" s="319">
        <f t="shared" si="1"/>
        <v>0</v>
      </c>
      <c r="AZ19" s="319">
        <f t="shared" si="1"/>
        <v>0</v>
      </c>
      <c r="BA19" s="319">
        <f t="shared" si="1"/>
        <v>0</v>
      </c>
      <c r="BB19" s="319">
        <f t="shared" si="1"/>
        <v>0</v>
      </c>
      <c r="BC19" s="319">
        <f t="shared" si="1"/>
        <v>0</v>
      </c>
      <c r="BD19" s="319">
        <f t="shared" si="1"/>
        <v>0</v>
      </c>
      <c r="BE19" s="295">
        <f t="shared" si="5"/>
        <v>0</v>
      </c>
      <c r="BF19" s="319">
        <f>BE19</f>
        <v>0</v>
      </c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</row>
    <row r="20" spans="1:83" x14ac:dyDescent="0.3">
      <c r="A20" s="313" t="s">
        <v>418</v>
      </c>
      <c r="B20" s="304">
        <v>0</v>
      </c>
      <c r="C20" s="304">
        <v>0</v>
      </c>
      <c r="D20" s="304">
        <v>0</v>
      </c>
      <c r="E20" s="295">
        <v>53141.73</v>
      </c>
      <c r="F20" s="295">
        <v>53141.73</v>
      </c>
      <c r="G20" s="295">
        <v>53141.73</v>
      </c>
      <c r="H20" s="295">
        <v>53141.73</v>
      </c>
      <c r="I20" s="295">
        <v>53141.73</v>
      </c>
      <c r="J20" s="295">
        <v>53141.73</v>
      </c>
      <c r="K20" s="295">
        <v>53141.73</v>
      </c>
      <c r="L20" s="295">
        <v>53141.73</v>
      </c>
      <c r="M20" s="295">
        <v>53141.73</v>
      </c>
      <c r="N20" s="295">
        <v>53141.73</v>
      </c>
      <c r="O20" s="295">
        <v>53141.73</v>
      </c>
      <c r="P20" s="295">
        <v>53141.73</v>
      </c>
      <c r="Q20" s="295">
        <f t="shared" si="2"/>
        <v>637700.75999999989</v>
      </c>
      <c r="R20" s="295">
        <v>53141.73</v>
      </c>
      <c r="S20" s="295">
        <v>53141.73</v>
      </c>
      <c r="T20" s="295">
        <v>53141.73</v>
      </c>
      <c r="U20" s="295">
        <v>53141.73</v>
      </c>
      <c r="V20" s="295">
        <v>53141.73</v>
      </c>
      <c r="W20" s="295">
        <v>53141.73</v>
      </c>
      <c r="X20" s="295">
        <v>53141.73</v>
      </c>
      <c r="Y20" s="295">
        <v>53141.73</v>
      </c>
      <c r="Z20" s="295">
        <v>53141.73</v>
      </c>
      <c r="AA20" s="295">
        <v>53141.73</v>
      </c>
      <c r="AB20" s="295">
        <v>53141.73</v>
      </c>
      <c r="AC20" s="295">
        <v>53141.73</v>
      </c>
      <c r="AD20" s="295">
        <f t="shared" si="3"/>
        <v>637700.75999999989</v>
      </c>
      <c r="AE20" s="295"/>
      <c r="AF20" s="319">
        <v>0</v>
      </c>
      <c r="AG20" s="319">
        <v>0</v>
      </c>
      <c r="AH20" s="319">
        <v>0</v>
      </c>
      <c r="AI20" s="319">
        <v>0</v>
      </c>
      <c r="AJ20" s="319">
        <v>0</v>
      </c>
      <c r="AK20" s="319">
        <v>0</v>
      </c>
      <c r="AL20" s="319">
        <f t="shared" si="0"/>
        <v>0</v>
      </c>
      <c r="AM20" s="319">
        <f t="shared" si="0"/>
        <v>0</v>
      </c>
      <c r="AN20" s="319">
        <f t="shared" si="0"/>
        <v>0</v>
      </c>
      <c r="AO20" s="319">
        <f t="shared" si="0"/>
        <v>0</v>
      </c>
      <c r="AP20" s="319">
        <f t="shared" si="0"/>
        <v>0</v>
      </c>
      <c r="AQ20" s="319">
        <f t="shared" si="0"/>
        <v>0</v>
      </c>
      <c r="AR20" s="295">
        <f t="shared" si="4"/>
        <v>0</v>
      </c>
      <c r="AS20" s="319">
        <f t="shared" si="1"/>
        <v>0</v>
      </c>
      <c r="AT20" s="319">
        <f t="shared" si="1"/>
        <v>0</v>
      </c>
      <c r="AU20" s="319">
        <f t="shared" si="1"/>
        <v>0</v>
      </c>
      <c r="AV20" s="319">
        <f t="shared" si="1"/>
        <v>0</v>
      </c>
      <c r="AW20" s="319">
        <f t="shared" si="1"/>
        <v>0</v>
      </c>
      <c r="AX20" s="319">
        <f t="shared" si="1"/>
        <v>0</v>
      </c>
      <c r="AY20" s="319">
        <f t="shared" si="1"/>
        <v>0</v>
      </c>
      <c r="AZ20" s="319">
        <f t="shared" si="1"/>
        <v>0</v>
      </c>
      <c r="BA20" s="319">
        <f t="shared" si="1"/>
        <v>0</v>
      </c>
      <c r="BB20" s="319">
        <f t="shared" si="1"/>
        <v>0</v>
      </c>
      <c r="BC20" s="319">
        <f t="shared" si="1"/>
        <v>0</v>
      </c>
      <c r="BD20" s="319">
        <f t="shared" si="1"/>
        <v>0</v>
      </c>
      <c r="BE20" s="295">
        <f t="shared" si="5"/>
        <v>0</v>
      </c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</row>
    <row r="21" spans="1:83" x14ac:dyDescent="0.3">
      <c r="A21" s="313" t="s">
        <v>419</v>
      </c>
      <c r="B21" s="304">
        <v>4.0000000000000002E-4</v>
      </c>
      <c r="C21" s="304">
        <v>3.2000000000000002E-3</v>
      </c>
      <c r="D21" s="348">
        <v>-2.0999999999999999E-3</v>
      </c>
      <c r="E21" s="295">
        <v>4690069.46</v>
      </c>
      <c r="F21" s="295">
        <v>4690069.46</v>
      </c>
      <c r="G21" s="295">
        <v>4690069.46</v>
      </c>
      <c r="H21" s="295">
        <v>4690069.46</v>
      </c>
      <c r="I21" s="295">
        <v>4690069.46</v>
      </c>
      <c r="J21" s="295">
        <v>4690069.46</v>
      </c>
      <c r="K21" s="295">
        <v>4690069.46</v>
      </c>
      <c r="L21" s="295">
        <v>4690069.46</v>
      </c>
      <c r="M21" s="295">
        <v>4690069.46</v>
      </c>
      <c r="N21" s="295">
        <v>4690069.46</v>
      </c>
      <c r="O21" s="295">
        <v>4690069.46</v>
      </c>
      <c r="P21" s="295">
        <v>4690069.46</v>
      </c>
      <c r="Q21" s="295">
        <f t="shared" si="2"/>
        <v>56280833.520000003</v>
      </c>
      <c r="R21" s="295">
        <v>4690069.46</v>
      </c>
      <c r="S21" s="295">
        <v>4690069.46</v>
      </c>
      <c r="T21" s="295">
        <v>4690069.46</v>
      </c>
      <c r="U21" s="295">
        <v>4690069.46</v>
      </c>
      <c r="V21" s="295">
        <v>4690069.46</v>
      </c>
      <c r="W21" s="295">
        <v>4690069.46</v>
      </c>
      <c r="X21" s="295">
        <v>4690069.46</v>
      </c>
      <c r="Y21" s="295">
        <v>4690069.46</v>
      </c>
      <c r="Z21" s="295">
        <v>4690069.46</v>
      </c>
      <c r="AA21" s="295">
        <v>4690069.46</v>
      </c>
      <c r="AB21" s="295">
        <v>4690069.46</v>
      </c>
      <c r="AC21" s="295">
        <v>4690069.46</v>
      </c>
      <c r="AD21" s="295">
        <f t="shared" si="3"/>
        <v>56280833.520000003</v>
      </c>
      <c r="AE21" s="295"/>
      <c r="AF21" s="319">
        <v>156.34</v>
      </c>
      <c r="AG21" s="319">
        <v>156.34</v>
      </c>
      <c r="AH21" s="319">
        <v>156.34</v>
      </c>
      <c r="AI21" s="319">
        <v>156.34</v>
      </c>
      <c r="AJ21" s="319">
        <v>156.34</v>
      </c>
      <c r="AK21" s="319">
        <v>156.34</v>
      </c>
      <c r="AL21" s="319">
        <f t="shared" si="0"/>
        <v>156.34</v>
      </c>
      <c r="AM21" s="319">
        <f t="shared" si="0"/>
        <v>156.34</v>
      </c>
      <c r="AN21" s="319">
        <f t="shared" si="0"/>
        <v>156.34</v>
      </c>
      <c r="AO21" s="319">
        <f t="shared" si="0"/>
        <v>156.34</v>
      </c>
      <c r="AP21" s="319">
        <f t="shared" si="0"/>
        <v>156.34</v>
      </c>
      <c r="AQ21" s="319">
        <f t="shared" si="0"/>
        <v>156.34</v>
      </c>
      <c r="AR21" s="295">
        <f t="shared" si="4"/>
        <v>1876.0799999999997</v>
      </c>
      <c r="AS21" s="319">
        <f t="shared" si="1"/>
        <v>-820.76</v>
      </c>
      <c r="AT21" s="319">
        <f t="shared" si="1"/>
        <v>-820.76</v>
      </c>
      <c r="AU21" s="319">
        <f t="shared" si="1"/>
        <v>-820.76</v>
      </c>
      <c r="AV21" s="319">
        <f t="shared" si="1"/>
        <v>-820.76</v>
      </c>
      <c r="AW21" s="319">
        <f t="shared" si="1"/>
        <v>-820.76</v>
      </c>
      <c r="AX21" s="319">
        <f t="shared" si="1"/>
        <v>-820.76</v>
      </c>
      <c r="AY21" s="319">
        <f t="shared" si="1"/>
        <v>-820.76</v>
      </c>
      <c r="AZ21" s="319">
        <f t="shared" si="1"/>
        <v>-820.76</v>
      </c>
      <c r="BA21" s="319">
        <f t="shared" si="1"/>
        <v>-820.76</v>
      </c>
      <c r="BB21" s="319">
        <f t="shared" si="1"/>
        <v>-820.76</v>
      </c>
      <c r="BC21" s="319">
        <f t="shared" si="1"/>
        <v>-820.76</v>
      </c>
      <c r="BD21" s="319">
        <f t="shared" si="1"/>
        <v>-820.76</v>
      </c>
      <c r="BE21" s="295">
        <f t="shared" si="5"/>
        <v>-9849.1200000000008</v>
      </c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</row>
    <row r="22" spans="1:83" x14ac:dyDescent="0.3">
      <c r="A22" s="313" t="s">
        <v>420</v>
      </c>
      <c r="B22" s="304">
        <v>5.8999999999999999E-3</v>
      </c>
      <c r="C22" s="304">
        <v>1.3799999999999998E-2</v>
      </c>
      <c r="D22" s="348">
        <v>1.0800000000000001E-2</v>
      </c>
      <c r="E22" s="295">
        <v>2297196.4300000002</v>
      </c>
      <c r="F22" s="295">
        <v>2297196.4300000002</v>
      </c>
      <c r="G22" s="295">
        <v>2297196.4300000002</v>
      </c>
      <c r="H22" s="295">
        <v>2297196.4300000002</v>
      </c>
      <c r="I22" s="295">
        <v>2297196.4300000002</v>
      </c>
      <c r="J22" s="295">
        <v>2297196.4300000002</v>
      </c>
      <c r="K22" s="295">
        <v>2297196.4300000002</v>
      </c>
      <c r="L22" s="295">
        <v>2302196.29</v>
      </c>
      <c r="M22" s="295">
        <v>2307196.1500000004</v>
      </c>
      <c r="N22" s="295">
        <v>2307196.1500000004</v>
      </c>
      <c r="O22" s="295">
        <v>2307196.1500000004</v>
      </c>
      <c r="P22" s="295">
        <v>2307196.1500000004</v>
      </c>
      <c r="Q22" s="295">
        <f t="shared" si="2"/>
        <v>27611355.899999999</v>
      </c>
      <c r="R22" s="295">
        <v>2307196.1500000004</v>
      </c>
      <c r="S22" s="295">
        <v>2307196.1500000004</v>
      </c>
      <c r="T22" s="295">
        <v>2307196.1500000004</v>
      </c>
      <c r="U22" s="295">
        <v>2307196.1500000004</v>
      </c>
      <c r="V22" s="295">
        <v>2307196.1500000004</v>
      </c>
      <c r="W22" s="295">
        <v>2307196.1500000004</v>
      </c>
      <c r="X22" s="295">
        <v>2307196.1500000004</v>
      </c>
      <c r="Y22" s="295">
        <v>2307196.1500000004</v>
      </c>
      <c r="Z22" s="295">
        <v>2307196.1500000004</v>
      </c>
      <c r="AA22" s="295">
        <v>4327196.1500000004</v>
      </c>
      <c r="AB22" s="295">
        <v>6347196.1500000004</v>
      </c>
      <c r="AC22" s="295">
        <v>6347196.1500000004</v>
      </c>
      <c r="AD22" s="295">
        <f t="shared" si="3"/>
        <v>37786353.799999997</v>
      </c>
      <c r="AE22" s="295"/>
      <c r="AF22" s="319">
        <v>1129.46</v>
      </c>
      <c r="AG22" s="319">
        <v>1129.46</v>
      </c>
      <c r="AH22" s="319">
        <v>1129.46</v>
      </c>
      <c r="AI22" s="319">
        <v>1129.46</v>
      </c>
      <c r="AJ22" s="319">
        <v>1129.46</v>
      </c>
      <c r="AK22" s="319">
        <v>1129.46</v>
      </c>
      <c r="AL22" s="319">
        <f t="shared" si="0"/>
        <v>1129.45</v>
      </c>
      <c r="AM22" s="319">
        <f t="shared" si="0"/>
        <v>1131.9100000000001</v>
      </c>
      <c r="AN22" s="319">
        <f t="shared" si="0"/>
        <v>1134.3699999999999</v>
      </c>
      <c r="AO22" s="319">
        <f t="shared" si="0"/>
        <v>1134.3699999999999</v>
      </c>
      <c r="AP22" s="319">
        <f t="shared" si="0"/>
        <v>1134.3699999999999</v>
      </c>
      <c r="AQ22" s="319">
        <f t="shared" si="0"/>
        <v>1134.3699999999999</v>
      </c>
      <c r="AR22" s="295">
        <f t="shared" si="4"/>
        <v>13575.599999999999</v>
      </c>
      <c r="AS22" s="319">
        <f t="shared" si="1"/>
        <v>2076.48</v>
      </c>
      <c r="AT22" s="319">
        <f t="shared" si="1"/>
        <v>2076.48</v>
      </c>
      <c r="AU22" s="319">
        <f t="shared" si="1"/>
        <v>2076.48</v>
      </c>
      <c r="AV22" s="319">
        <f t="shared" si="1"/>
        <v>2076.48</v>
      </c>
      <c r="AW22" s="319">
        <f t="shared" si="1"/>
        <v>2076.48</v>
      </c>
      <c r="AX22" s="319">
        <f t="shared" si="1"/>
        <v>2076.48</v>
      </c>
      <c r="AY22" s="319">
        <f t="shared" si="1"/>
        <v>2076.48</v>
      </c>
      <c r="AZ22" s="319">
        <f t="shared" si="1"/>
        <v>2076.48</v>
      </c>
      <c r="BA22" s="319">
        <f t="shared" si="1"/>
        <v>2076.48</v>
      </c>
      <c r="BB22" s="319">
        <f t="shared" si="1"/>
        <v>3894.48</v>
      </c>
      <c r="BC22" s="319">
        <f t="shared" si="1"/>
        <v>5712.48</v>
      </c>
      <c r="BD22" s="319">
        <f t="shared" si="1"/>
        <v>5712.48</v>
      </c>
      <c r="BE22" s="295">
        <f t="shared" si="5"/>
        <v>34007.759999999995</v>
      </c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</row>
    <row r="23" spans="1:83" x14ac:dyDescent="0.3">
      <c r="A23" s="313" t="s">
        <v>421</v>
      </c>
      <c r="B23" s="304">
        <v>1.6E-2</v>
      </c>
      <c r="C23" s="304">
        <v>2.29E-2</v>
      </c>
      <c r="D23" s="348">
        <v>2.0799999999999999E-2</v>
      </c>
      <c r="E23" s="295">
        <v>22904328.719999999</v>
      </c>
      <c r="F23" s="295">
        <v>23146393.48</v>
      </c>
      <c r="G23" s="295">
        <v>23148606</v>
      </c>
      <c r="H23" s="295">
        <v>23148606</v>
      </c>
      <c r="I23" s="295">
        <v>23219702.66</v>
      </c>
      <c r="J23" s="295">
        <v>23290799.32</v>
      </c>
      <c r="K23" s="295">
        <v>23290799.32</v>
      </c>
      <c r="L23" s="295">
        <v>23324799.32</v>
      </c>
      <c r="M23" s="295">
        <v>23358799.32</v>
      </c>
      <c r="N23" s="295">
        <v>23358799.32</v>
      </c>
      <c r="O23" s="295">
        <v>23358799.32</v>
      </c>
      <c r="P23" s="295">
        <v>23358799.32</v>
      </c>
      <c r="Q23" s="295">
        <f t="shared" si="2"/>
        <v>278909232.09999996</v>
      </c>
      <c r="R23" s="295">
        <v>23358799.32</v>
      </c>
      <c r="S23" s="295">
        <v>23358799.32</v>
      </c>
      <c r="T23" s="295">
        <v>23358799.32</v>
      </c>
      <c r="U23" s="295">
        <v>23358799.32</v>
      </c>
      <c r="V23" s="295">
        <v>23358799.32</v>
      </c>
      <c r="W23" s="295">
        <v>23358799.32</v>
      </c>
      <c r="X23" s="295">
        <v>23358799.32</v>
      </c>
      <c r="Y23" s="295">
        <v>23358799.32</v>
      </c>
      <c r="Z23" s="295">
        <v>23358799.32</v>
      </c>
      <c r="AA23" s="295">
        <v>23358799.32</v>
      </c>
      <c r="AB23" s="295">
        <v>23358799.32</v>
      </c>
      <c r="AC23" s="295">
        <v>23358799.32</v>
      </c>
      <c r="AD23" s="295">
        <f t="shared" si="3"/>
        <v>280305591.83999997</v>
      </c>
      <c r="AE23" s="295"/>
      <c r="AF23" s="319">
        <v>30539.11</v>
      </c>
      <c r="AG23" s="319">
        <v>30861.86</v>
      </c>
      <c r="AH23" s="319">
        <v>30864.81</v>
      </c>
      <c r="AI23" s="319">
        <v>30864.81</v>
      </c>
      <c r="AJ23" s="319">
        <v>30959.61</v>
      </c>
      <c r="AK23" s="319">
        <v>31054.400000000001</v>
      </c>
      <c r="AL23" s="319">
        <f t="shared" si="0"/>
        <v>31054.400000000001</v>
      </c>
      <c r="AM23" s="319">
        <f t="shared" si="0"/>
        <v>31099.73</v>
      </c>
      <c r="AN23" s="319">
        <f t="shared" si="0"/>
        <v>31145.07</v>
      </c>
      <c r="AO23" s="319">
        <f t="shared" si="0"/>
        <v>31145.07</v>
      </c>
      <c r="AP23" s="319">
        <f t="shared" si="0"/>
        <v>31145.07</v>
      </c>
      <c r="AQ23" s="319">
        <f t="shared" si="0"/>
        <v>31145.07</v>
      </c>
      <c r="AR23" s="295">
        <f t="shared" si="4"/>
        <v>371879.01</v>
      </c>
      <c r="AS23" s="319">
        <f t="shared" si="1"/>
        <v>40488.589999999997</v>
      </c>
      <c r="AT23" s="319">
        <f t="shared" si="1"/>
        <v>40488.589999999997</v>
      </c>
      <c r="AU23" s="319">
        <f t="shared" si="1"/>
        <v>40488.589999999997</v>
      </c>
      <c r="AV23" s="319">
        <f t="shared" si="1"/>
        <v>40488.589999999997</v>
      </c>
      <c r="AW23" s="319">
        <f t="shared" si="1"/>
        <v>40488.589999999997</v>
      </c>
      <c r="AX23" s="319">
        <f t="shared" si="1"/>
        <v>40488.589999999997</v>
      </c>
      <c r="AY23" s="319">
        <f t="shared" si="1"/>
        <v>40488.589999999997</v>
      </c>
      <c r="AZ23" s="319">
        <f t="shared" si="1"/>
        <v>40488.589999999997</v>
      </c>
      <c r="BA23" s="319">
        <f t="shared" si="1"/>
        <v>40488.589999999997</v>
      </c>
      <c r="BB23" s="319">
        <f t="shared" si="1"/>
        <v>40488.589999999997</v>
      </c>
      <c r="BC23" s="319">
        <f t="shared" si="1"/>
        <v>40488.589999999997</v>
      </c>
      <c r="BD23" s="319">
        <f t="shared" si="1"/>
        <v>40488.589999999997</v>
      </c>
      <c r="BE23" s="295">
        <f t="shared" si="5"/>
        <v>485863.07999999984</v>
      </c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</row>
    <row r="24" spans="1:83" x14ac:dyDescent="0.3">
      <c r="A24" s="313" t="s">
        <v>422</v>
      </c>
      <c r="B24" s="304">
        <v>1.6E-2</v>
      </c>
      <c r="C24" s="304">
        <v>2.29E-2</v>
      </c>
      <c r="D24" s="348">
        <v>2.0799999999999999E-2</v>
      </c>
      <c r="E24" s="295">
        <v>47042.13</v>
      </c>
      <c r="F24" s="295">
        <v>47042.13</v>
      </c>
      <c r="G24" s="295">
        <v>47042.13</v>
      </c>
      <c r="H24" s="295">
        <v>47042.13</v>
      </c>
      <c r="I24" s="295">
        <v>47042.13</v>
      </c>
      <c r="J24" s="295">
        <v>47042.13</v>
      </c>
      <c r="K24" s="295">
        <v>47042.13</v>
      </c>
      <c r="L24" s="295">
        <v>47042.13</v>
      </c>
      <c r="M24" s="295">
        <v>47042.13</v>
      </c>
      <c r="N24" s="295">
        <v>47042.13</v>
      </c>
      <c r="O24" s="295">
        <v>47042.13</v>
      </c>
      <c r="P24" s="295">
        <v>47042.13</v>
      </c>
      <c r="Q24" s="295">
        <f t="shared" si="2"/>
        <v>564505.55999999994</v>
      </c>
      <c r="R24" s="295">
        <v>47042.13</v>
      </c>
      <c r="S24" s="295">
        <v>47042.13</v>
      </c>
      <c r="T24" s="295">
        <v>47042.13</v>
      </c>
      <c r="U24" s="295">
        <v>47042.13</v>
      </c>
      <c r="V24" s="295">
        <v>47042.13</v>
      </c>
      <c r="W24" s="295">
        <v>47042.13</v>
      </c>
      <c r="X24" s="295">
        <v>47042.13</v>
      </c>
      <c r="Y24" s="295">
        <v>47042.13</v>
      </c>
      <c r="Z24" s="295">
        <v>47042.13</v>
      </c>
      <c r="AA24" s="295">
        <v>47042.13</v>
      </c>
      <c r="AB24" s="295">
        <v>47042.13</v>
      </c>
      <c r="AC24" s="295">
        <v>47042.13</v>
      </c>
      <c r="AD24" s="295">
        <f t="shared" si="3"/>
        <v>564505.55999999994</v>
      </c>
      <c r="AE24" s="295"/>
      <c r="AF24" s="319">
        <v>62.72</v>
      </c>
      <c r="AG24" s="319">
        <v>62.72</v>
      </c>
      <c r="AH24" s="319">
        <v>62.72</v>
      </c>
      <c r="AI24" s="319">
        <v>62.72</v>
      </c>
      <c r="AJ24" s="319">
        <v>62.72</v>
      </c>
      <c r="AK24" s="319">
        <v>62.72</v>
      </c>
      <c r="AL24" s="319">
        <f t="shared" si="0"/>
        <v>62.72</v>
      </c>
      <c r="AM24" s="319">
        <f t="shared" si="0"/>
        <v>62.72</v>
      </c>
      <c r="AN24" s="319">
        <f t="shared" si="0"/>
        <v>62.72</v>
      </c>
      <c r="AO24" s="319">
        <f t="shared" si="0"/>
        <v>62.72</v>
      </c>
      <c r="AP24" s="319">
        <f t="shared" si="0"/>
        <v>62.72</v>
      </c>
      <c r="AQ24" s="319">
        <f t="shared" si="0"/>
        <v>62.72</v>
      </c>
      <c r="AR24" s="295">
        <f t="shared" si="4"/>
        <v>752.64000000000021</v>
      </c>
      <c r="AS24" s="319">
        <f t="shared" si="1"/>
        <v>81.540000000000006</v>
      </c>
      <c r="AT24" s="319">
        <f t="shared" si="1"/>
        <v>81.540000000000006</v>
      </c>
      <c r="AU24" s="319">
        <f t="shared" si="1"/>
        <v>81.540000000000006</v>
      </c>
      <c r="AV24" s="319">
        <f t="shared" si="1"/>
        <v>81.540000000000006</v>
      </c>
      <c r="AW24" s="319">
        <f t="shared" si="1"/>
        <v>81.540000000000006</v>
      </c>
      <c r="AX24" s="319">
        <f t="shared" si="1"/>
        <v>81.540000000000006</v>
      </c>
      <c r="AY24" s="319">
        <f t="shared" si="1"/>
        <v>81.540000000000006</v>
      </c>
      <c r="AZ24" s="319">
        <f t="shared" si="1"/>
        <v>81.540000000000006</v>
      </c>
      <c r="BA24" s="319">
        <f t="shared" si="1"/>
        <v>81.540000000000006</v>
      </c>
      <c r="BB24" s="319">
        <f t="shared" si="1"/>
        <v>81.540000000000006</v>
      </c>
      <c r="BC24" s="319">
        <f t="shared" si="1"/>
        <v>81.540000000000006</v>
      </c>
      <c r="BD24" s="319">
        <f t="shared" si="1"/>
        <v>81.540000000000006</v>
      </c>
      <c r="BE24" s="295">
        <f t="shared" si="5"/>
        <v>978.4799999999999</v>
      </c>
      <c r="BF24" s="319">
        <f>BE24</f>
        <v>978.4799999999999</v>
      </c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</row>
    <row r="25" spans="1:83" x14ac:dyDescent="0.3">
      <c r="A25" s="313" t="s">
        <v>423</v>
      </c>
      <c r="B25" s="304">
        <v>4.2799999999999998E-2</v>
      </c>
      <c r="C25" s="304">
        <v>4.4800000000000006E-2</v>
      </c>
      <c r="D25" s="348">
        <v>4.2700000000000002E-2</v>
      </c>
      <c r="E25" s="295">
        <v>45463009.659999996</v>
      </c>
      <c r="F25" s="295">
        <v>45418296.880000003</v>
      </c>
      <c r="G25" s="295">
        <v>45400420.380000003</v>
      </c>
      <c r="H25" s="295">
        <v>45382543.880000003</v>
      </c>
      <c r="I25" s="295">
        <v>45382543.880000003</v>
      </c>
      <c r="J25" s="295">
        <v>45382543.880000003</v>
      </c>
      <c r="K25" s="295">
        <v>45382543.880000003</v>
      </c>
      <c r="L25" s="295">
        <v>45382543.880000003</v>
      </c>
      <c r="M25" s="295">
        <v>45382543.880000003</v>
      </c>
      <c r="N25" s="295">
        <v>45382543.880000003</v>
      </c>
      <c r="O25" s="295">
        <v>45382543.880000003</v>
      </c>
      <c r="P25" s="295">
        <v>45382543.880000003</v>
      </c>
      <c r="Q25" s="295">
        <f t="shared" si="2"/>
        <v>544724621.84000003</v>
      </c>
      <c r="R25" s="295">
        <v>45382543.880000003</v>
      </c>
      <c r="S25" s="295">
        <v>45382543.880000003</v>
      </c>
      <c r="T25" s="295">
        <v>45382543.880000003</v>
      </c>
      <c r="U25" s="295">
        <v>45382543.880000003</v>
      </c>
      <c r="V25" s="295">
        <v>45382543.880000003</v>
      </c>
      <c r="W25" s="295">
        <v>45382543.880000003</v>
      </c>
      <c r="X25" s="295">
        <v>45382543.880000003</v>
      </c>
      <c r="Y25" s="295">
        <v>45382543.880000003</v>
      </c>
      <c r="Z25" s="295">
        <v>45382543.880000003</v>
      </c>
      <c r="AA25" s="295">
        <v>45382543.880000003</v>
      </c>
      <c r="AB25" s="295">
        <v>45382543.880000003</v>
      </c>
      <c r="AC25" s="295">
        <v>45382543.880000003</v>
      </c>
      <c r="AD25" s="295">
        <f t="shared" si="3"/>
        <v>544590526.56000006</v>
      </c>
      <c r="AE25" s="295"/>
      <c r="AF25" s="319">
        <v>162151.40000000002</v>
      </c>
      <c r="AG25" s="319">
        <v>161991.91999999998</v>
      </c>
      <c r="AH25" s="319">
        <v>161928.17000000001</v>
      </c>
      <c r="AI25" s="319">
        <v>161864.41</v>
      </c>
      <c r="AJ25" s="319">
        <v>161864.41</v>
      </c>
      <c r="AK25" s="319">
        <v>161864.41</v>
      </c>
      <c r="AL25" s="319">
        <f t="shared" si="0"/>
        <v>161864.41</v>
      </c>
      <c r="AM25" s="319">
        <f t="shared" si="0"/>
        <v>161864.41</v>
      </c>
      <c r="AN25" s="319">
        <f t="shared" si="0"/>
        <v>161864.41</v>
      </c>
      <c r="AO25" s="319">
        <f t="shared" si="0"/>
        <v>161864.41</v>
      </c>
      <c r="AP25" s="319">
        <f t="shared" si="0"/>
        <v>161864.41</v>
      </c>
      <c r="AQ25" s="319">
        <f t="shared" si="0"/>
        <v>161864.41</v>
      </c>
      <c r="AR25" s="295">
        <f t="shared" si="4"/>
        <v>1942851.1799999997</v>
      </c>
      <c r="AS25" s="319">
        <f t="shared" si="1"/>
        <v>161486.22</v>
      </c>
      <c r="AT25" s="319">
        <f t="shared" si="1"/>
        <v>161486.22</v>
      </c>
      <c r="AU25" s="319">
        <f t="shared" si="1"/>
        <v>161486.22</v>
      </c>
      <c r="AV25" s="319">
        <f t="shared" si="1"/>
        <v>161486.22</v>
      </c>
      <c r="AW25" s="319">
        <f t="shared" si="1"/>
        <v>161486.22</v>
      </c>
      <c r="AX25" s="319">
        <f t="shared" si="1"/>
        <v>161486.22</v>
      </c>
      <c r="AY25" s="319">
        <f t="shared" si="1"/>
        <v>161486.22</v>
      </c>
      <c r="AZ25" s="319">
        <f t="shared" si="1"/>
        <v>161486.22</v>
      </c>
      <c r="BA25" s="319">
        <f t="shared" si="1"/>
        <v>161486.22</v>
      </c>
      <c r="BB25" s="319">
        <f t="shared" si="1"/>
        <v>161486.22</v>
      </c>
      <c r="BC25" s="319">
        <f t="shared" si="1"/>
        <v>161486.22</v>
      </c>
      <c r="BD25" s="319">
        <f t="shared" si="1"/>
        <v>161486.22</v>
      </c>
      <c r="BE25" s="295">
        <f t="shared" si="5"/>
        <v>1937834.64</v>
      </c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</row>
    <row r="26" spans="1:83" x14ac:dyDescent="0.3">
      <c r="A26" s="313" t="s">
        <v>424</v>
      </c>
      <c r="B26" s="304">
        <v>2.8E-3</v>
      </c>
      <c r="C26" s="304">
        <v>7.7000000000000002E-3</v>
      </c>
      <c r="D26" s="348">
        <v>5.0000000000000001E-3</v>
      </c>
      <c r="E26" s="295">
        <v>20188508.219999999</v>
      </c>
      <c r="F26" s="295">
        <v>20311635.48</v>
      </c>
      <c r="G26" s="295">
        <v>20090620.370000001</v>
      </c>
      <c r="H26" s="295">
        <v>19729880.140000001</v>
      </c>
      <c r="I26" s="295">
        <v>19584905.079999998</v>
      </c>
      <c r="J26" s="295">
        <v>19738308.710000001</v>
      </c>
      <c r="K26" s="295">
        <v>20368371.764999997</v>
      </c>
      <c r="L26" s="295">
        <v>20845031.199999999</v>
      </c>
      <c r="M26" s="295">
        <v>20884885.629999999</v>
      </c>
      <c r="N26" s="295">
        <v>20935304.924999997</v>
      </c>
      <c r="O26" s="295">
        <v>20945869.789999999</v>
      </c>
      <c r="P26" s="295">
        <v>20945869.789999999</v>
      </c>
      <c r="Q26" s="295">
        <f t="shared" si="2"/>
        <v>244569191.09999996</v>
      </c>
      <c r="R26" s="295">
        <f>21687909.79-R27</f>
        <v>21365081.239999998</v>
      </c>
      <c r="S26" s="295">
        <v>21384997.239999998</v>
      </c>
      <c r="T26" s="295">
        <v>21815245.239999998</v>
      </c>
      <c r="U26" s="295">
        <v>22250433.239999998</v>
      </c>
      <c r="V26" s="295">
        <v>22275289.239999998</v>
      </c>
      <c r="W26" s="295">
        <v>22397788.244999997</v>
      </c>
      <c r="X26" s="295">
        <v>22520287.25</v>
      </c>
      <c r="Y26" s="295">
        <v>22520287.25</v>
      </c>
      <c r="Z26" s="295">
        <v>22694383.25</v>
      </c>
      <c r="AA26" s="295">
        <v>22868479.25</v>
      </c>
      <c r="AB26" s="295">
        <v>22868479.25</v>
      </c>
      <c r="AC26" s="295">
        <v>22868479.25</v>
      </c>
      <c r="AD26" s="295">
        <f t="shared" si="3"/>
        <v>267829229.94499999</v>
      </c>
      <c r="AE26" s="295"/>
      <c r="AF26" s="319">
        <v>4710.6499999999996</v>
      </c>
      <c r="AG26" s="319">
        <v>4739.38</v>
      </c>
      <c r="AH26" s="319">
        <v>4687.8100000000004</v>
      </c>
      <c r="AI26" s="319">
        <v>4603.6400000000003</v>
      </c>
      <c r="AJ26" s="319">
        <v>4569.8100000000004</v>
      </c>
      <c r="AK26" s="319">
        <v>4605.6099999999997</v>
      </c>
      <c r="AL26" s="319">
        <f t="shared" si="0"/>
        <v>4752.62</v>
      </c>
      <c r="AM26" s="319">
        <f t="shared" si="0"/>
        <v>4863.84</v>
      </c>
      <c r="AN26" s="319">
        <f t="shared" si="0"/>
        <v>4873.1400000000003</v>
      </c>
      <c r="AO26" s="319">
        <f t="shared" si="0"/>
        <v>4884.8999999999996</v>
      </c>
      <c r="AP26" s="319">
        <f t="shared" si="0"/>
        <v>4887.37</v>
      </c>
      <c r="AQ26" s="319">
        <f t="shared" si="0"/>
        <v>4887.37</v>
      </c>
      <c r="AR26" s="295">
        <f t="shared" si="4"/>
        <v>57066.140000000007</v>
      </c>
      <c r="AS26" s="319">
        <f t="shared" si="1"/>
        <v>8902.1200000000008</v>
      </c>
      <c r="AT26" s="319">
        <f t="shared" si="1"/>
        <v>8910.42</v>
      </c>
      <c r="AU26" s="319">
        <f t="shared" si="1"/>
        <v>9089.69</v>
      </c>
      <c r="AV26" s="319">
        <f t="shared" ref="AV26:BD54" si="6">ROUND(U26*$D26/12,2)</f>
        <v>9271.01</v>
      </c>
      <c r="AW26" s="319">
        <f t="shared" si="6"/>
        <v>9281.3700000000008</v>
      </c>
      <c r="AX26" s="319">
        <f t="shared" si="6"/>
        <v>9332.41</v>
      </c>
      <c r="AY26" s="319">
        <f t="shared" si="6"/>
        <v>9383.4500000000007</v>
      </c>
      <c r="AZ26" s="319">
        <f t="shared" si="6"/>
        <v>9383.4500000000007</v>
      </c>
      <c r="BA26" s="319">
        <f t="shared" si="6"/>
        <v>9455.99</v>
      </c>
      <c r="BB26" s="319">
        <f t="shared" si="6"/>
        <v>9528.5300000000007</v>
      </c>
      <c r="BC26" s="319">
        <f t="shared" si="6"/>
        <v>9528.5300000000007</v>
      </c>
      <c r="BD26" s="319">
        <f t="shared" si="6"/>
        <v>9528.5300000000007</v>
      </c>
      <c r="BE26" s="295">
        <f t="shared" si="5"/>
        <v>111595.5</v>
      </c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</row>
    <row r="27" spans="1:83" x14ac:dyDescent="0.3">
      <c r="A27" s="313" t="s">
        <v>425</v>
      </c>
      <c r="B27" s="304">
        <v>0</v>
      </c>
      <c r="C27" s="304">
        <v>3.0999999999999999E-3</v>
      </c>
      <c r="D27" s="304">
        <v>3.0999999999999999E-3</v>
      </c>
      <c r="E27" s="295">
        <v>0</v>
      </c>
      <c r="F27" s="295">
        <v>0</v>
      </c>
      <c r="G27" s="295">
        <v>0</v>
      </c>
      <c r="H27" s="295">
        <v>0</v>
      </c>
      <c r="I27" s="295">
        <v>0</v>
      </c>
      <c r="J27" s="295">
        <v>0</v>
      </c>
      <c r="K27" s="295">
        <v>0</v>
      </c>
      <c r="L27" s="295">
        <v>0</v>
      </c>
      <c r="M27" s="295">
        <v>0</v>
      </c>
      <c r="N27" s="295">
        <v>0</v>
      </c>
      <c r="O27" s="295">
        <v>0</v>
      </c>
      <c r="P27" s="295">
        <v>0</v>
      </c>
      <c r="Q27" s="295">
        <f t="shared" si="2"/>
        <v>0</v>
      </c>
      <c r="R27" s="295">
        <v>322828.55</v>
      </c>
      <c r="S27" s="295">
        <v>322828.55</v>
      </c>
      <c r="T27" s="295">
        <v>322828.55</v>
      </c>
      <c r="U27" s="295">
        <v>322828.55</v>
      </c>
      <c r="V27" s="295">
        <v>322828.55</v>
      </c>
      <c r="W27" s="295">
        <v>322828.55</v>
      </c>
      <c r="X27" s="295">
        <v>322828.55</v>
      </c>
      <c r="Y27" s="295">
        <v>322828.55</v>
      </c>
      <c r="Z27" s="295">
        <v>322828.55</v>
      </c>
      <c r="AA27" s="295">
        <v>322828.55</v>
      </c>
      <c r="AB27" s="295">
        <v>322828.55</v>
      </c>
      <c r="AC27" s="295">
        <v>322828.55</v>
      </c>
      <c r="AD27" s="295">
        <f t="shared" si="3"/>
        <v>3873942.5999999992</v>
      </c>
      <c r="AE27" s="295"/>
      <c r="AF27" s="319">
        <v>0</v>
      </c>
      <c r="AG27" s="319">
        <v>0</v>
      </c>
      <c r="AH27" s="319">
        <v>0</v>
      </c>
      <c r="AI27" s="319">
        <v>0</v>
      </c>
      <c r="AJ27" s="319">
        <v>0</v>
      </c>
      <c r="AK27" s="319">
        <v>0</v>
      </c>
      <c r="AL27" s="319">
        <f t="shared" si="0"/>
        <v>0</v>
      </c>
      <c r="AM27" s="319">
        <f t="shared" si="0"/>
        <v>0</v>
      </c>
      <c r="AN27" s="319">
        <f t="shared" si="0"/>
        <v>0</v>
      </c>
      <c r="AO27" s="319">
        <f t="shared" si="0"/>
        <v>0</v>
      </c>
      <c r="AP27" s="319">
        <f t="shared" si="0"/>
        <v>0</v>
      </c>
      <c r="AQ27" s="319">
        <f t="shared" si="0"/>
        <v>0</v>
      </c>
      <c r="AR27" s="295">
        <f t="shared" si="4"/>
        <v>0</v>
      </c>
      <c r="AS27" s="319">
        <f t="shared" ref="AS27:AX83" si="7">ROUND(R27*$D27/12,2)</f>
        <v>83.4</v>
      </c>
      <c r="AT27" s="319">
        <f t="shared" si="7"/>
        <v>83.4</v>
      </c>
      <c r="AU27" s="319">
        <f t="shared" si="7"/>
        <v>83.4</v>
      </c>
      <c r="AV27" s="319">
        <f t="shared" si="6"/>
        <v>83.4</v>
      </c>
      <c r="AW27" s="319">
        <f t="shared" si="6"/>
        <v>83.4</v>
      </c>
      <c r="AX27" s="319">
        <f t="shared" si="6"/>
        <v>83.4</v>
      </c>
      <c r="AY27" s="319">
        <f t="shared" si="6"/>
        <v>83.4</v>
      </c>
      <c r="AZ27" s="319">
        <f t="shared" si="6"/>
        <v>83.4</v>
      </c>
      <c r="BA27" s="319">
        <f t="shared" si="6"/>
        <v>83.4</v>
      </c>
      <c r="BB27" s="319">
        <f t="shared" si="6"/>
        <v>83.4</v>
      </c>
      <c r="BC27" s="319">
        <f t="shared" si="6"/>
        <v>83.4</v>
      </c>
      <c r="BD27" s="319">
        <f t="shared" si="6"/>
        <v>83.4</v>
      </c>
      <c r="BE27" s="295">
        <f t="shared" si="5"/>
        <v>1000.7999999999998</v>
      </c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</row>
    <row r="28" spans="1:83" x14ac:dyDescent="0.3">
      <c r="A28" s="313" t="s">
        <v>426</v>
      </c>
      <c r="B28" s="304">
        <v>1.03E-2</v>
      </c>
      <c r="C28" s="304">
        <v>1.0800000000000001E-2</v>
      </c>
      <c r="D28" s="348">
        <v>8.0999999999999996E-3</v>
      </c>
      <c r="E28" s="295">
        <v>8436672.6699999999</v>
      </c>
      <c r="F28" s="295">
        <v>8436672.6699999999</v>
      </c>
      <c r="G28" s="295">
        <v>8416932.4000000004</v>
      </c>
      <c r="H28" s="295">
        <v>8397192.1199999992</v>
      </c>
      <c r="I28" s="295">
        <v>8397192.1199999992</v>
      </c>
      <c r="J28" s="295">
        <v>8397192.1199999992</v>
      </c>
      <c r="K28" s="295">
        <v>8397192.1199999992</v>
      </c>
      <c r="L28" s="295">
        <v>8397192.1199999992</v>
      </c>
      <c r="M28" s="295">
        <v>8397192.1199999992</v>
      </c>
      <c r="N28" s="295">
        <v>8397192.1199999992</v>
      </c>
      <c r="O28" s="295">
        <v>8397192.1199999992</v>
      </c>
      <c r="P28" s="295">
        <v>8397192.1199999992</v>
      </c>
      <c r="Q28" s="295">
        <f t="shared" si="2"/>
        <v>100865006.82000001</v>
      </c>
      <c r="R28" s="295">
        <f>8397192.12-R29</f>
        <v>8357711.5699999994</v>
      </c>
      <c r="S28" s="295">
        <v>8357711.5699999994</v>
      </c>
      <c r="T28" s="295">
        <v>8357711.5699999994</v>
      </c>
      <c r="U28" s="295">
        <v>8357711.5699999994</v>
      </c>
      <c r="V28" s="295">
        <v>8357711.5699999994</v>
      </c>
      <c r="W28" s="295">
        <v>8357711.5699999994</v>
      </c>
      <c r="X28" s="295">
        <v>8357711.5699999994</v>
      </c>
      <c r="Y28" s="295">
        <v>8357711.5699999994</v>
      </c>
      <c r="Z28" s="295">
        <v>8357711.5699999994</v>
      </c>
      <c r="AA28" s="295">
        <v>8357711.5699999994</v>
      </c>
      <c r="AB28" s="295">
        <v>8357711.5699999994</v>
      </c>
      <c r="AC28" s="295">
        <v>8357711.5699999994</v>
      </c>
      <c r="AD28" s="295">
        <f t="shared" si="3"/>
        <v>100292538.83999997</v>
      </c>
      <c r="AE28" s="295"/>
      <c r="AF28" s="319">
        <v>7241.48</v>
      </c>
      <c r="AG28" s="319">
        <v>7241.48</v>
      </c>
      <c r="AH28" s="319">
        <v>7224.54</v>
      </c>
      <c r="AI28" s="319">
        <v>7207.59</v>
      </c>
      <c r="AJ28" s="319">
        <v>7207.59</v>
      </c>
      <c r="AK28" s="319">
        <v>7207.59</v>
      </c>
      <c r="AL28" s="319">
        <f t="shared" si="0"/>
        <v>7207.59</v>
      </c>
      <c r="AM28" s="319">
        <f t="shared" si="0"/>
        <v>7207.59</v>
      </c>
      <c r="AN28" s="319">
        <f t="shared" si="0"/>
        <v>7207.59</v>
      </c>
      <c r="AO28" s="319">
        <f t="shared" si="0"/>
        <v>7207.59</v>
      </c>
      <c r="AP28" s="319">
        <f t="shared" si="0"/>
        <v>7207.59</v>
      </c>
      <c r="AQ28" s="319">
        <f t="shared" si="0"/>
        <v>7207.59</v>
      </c>
      <c r="AR28" s="295">
        <f t="shared" si="4"/>
        <v>86575.809999999983</v>
      </c>
      <c r="AS28" s="319">
        <f t="shared" si="7"/>
        <v>5641.46</v>
      </c>
      <c r="AT28" s="319">
        <f t="shared" si="7"/>
        <v>5641.46</v>
      </c>
      <c r="AU28" s="319">
        <f t="shared" si="7"/>
        <v>5641.46</v>
      </c>
      <c r="AV28" s="319">
        <f t="shared" si="6"/>
        <v>5641.46</v>
      </c>
      <c r="AW28" s="319">
        <f t="shared" si="6"/>
        <v>5641.46</v>
      </c>
      <c r="AX28" s="319">
        <f t="shared" si="6"/>
        <v>5641.46</v>
      </c>
      <c r="AY28" s="319">
        <f t="shared" si="6"/>
        <v>5641.46</v>
      </c>
      <c r="AZ28" s="319">
        <f t="shared" si="6"/>
        <v>5641.46</v>
      </c>
      <c r="BA28" s="319">
        <f t="shared" si="6"/>
        <v>5641.46</v>
      </c>
      <c r="BB28" s="319">
        <f t="shared" si="6"/>
        <v>5641.46</v>
      </c>
      <c r="BC28" s="319">
        <f t="shared" si="6"/>
        <v>5641.46</v>
      </c>
      <c r="BD28" s="319">
        <f t="shared" si="6"/>
        <v>5641.46</v>
      </c>
      <c r="BE28" s="295">
        <f t="shared" si="5"/>
        <v>67697.52</v>
      </c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</row>
    <row r="29" spans="1:83" x14ac:dyDescent="0.3">
      <c r="A29" s="313" t="s">
        <v>427</v>
      </c>
      <c r="B29" s="304">
        <v>0</v>
      </c>
      <c r="C29" s="304">
        <v>6.8999999999999999E-3</v>
      </c>
      <c r="D29" s="304">
        <v>6.8999999999999999E-3</v>
      </c>
      <c r="E29" s="295">
        <v>0</v>
      </c>
      <c r="F29" s="295">
        <v>0</v>
      </c>
      <c r="G29" s="295">
        <v>0</v>
      </c>
      <c r="H29" s="295">
        <v>0</v>
      </c>
      <c r="I29" s="295">
        <v>0</v>
      </c>
      <c r="J29" s="295">
        <v>0</v>
      </c>
      <c r="K29" s="295">
        <v>0</v>
      </c>
      <c r="L29" s="295">
        <v>0</v>
      </c>
      <c r="M29" s="295">
        <v>0</v>
      </c>
      <c r="N29" s="295">
        <v>0</v>
      </c>
      <c r="O29" s="295">
        <v>0</v>
      </c>
      <c r="P29" s="295">
        <v>0</v>
      </c>
      <c r="Q29" s="295">
        <f t="shared" si="2"/>
        <v>0</v>
      </c>
      <c r="R29" s="295">
        <v>39480.550000000003</v>
      </c>
      <c r="S29" s="295">
        <v>39480.550000000003</v>
      </c>
      <c r="T29" s="295">
        <v>39480.550000000003</v>
      </c>
      <c r="U29" s="295">
        <v>39480.550000000003</v>
      </c>
      <c r="V29" s="295">
        <v>39480.550000000003</v>
      </c>
      <c r="W29" s="295">
        <v>39480.550000000003</v>
      </c>
      <c r="X29" s="295">
        <v>39480.550000000003</v>
      </c>
      <c r="Y29" s="295">
        <v>39480.550000000003</v>
      </c>
      <c r="Z29" s="295">
        <v>39480.550000000003</v>
      </c>
      <c r="AA29" s="295">
        <v>39480.550000000003</v>
      </c>
      <c r="AB29" s="295">
        <v>39480.550000000003</v>
      </c>
      <c r="AC29" s="295">
        <v>39480.550000000003</v>
      </c>
      <c r="AD29" s="295">
        <f t="shared" si="3"/>
        <v>473766.59999999992</v>
      </c>
      <c r="AE29" s="295"/>
      <c r="AF29" s="319">
        <v>0</v>
      </c>
      <c r="AG29" s="319">
        <v>0</v>
      </c>
      <c r="AH29" s="319">
        <v>0</v>
      </c>
      <c r="AI29" s="319">
        <v>0</v>
      </c>
      <c r="AJ29" s="319">
        <v>0</v>
      </c>
      <c r="AK29" s="319">
        <v>0</v>
      </c>
      <c r="AL29" s="319">
        <f t="shared" si="0"/>
        <v>0</v>
      </c>
      <c r="AM29" s="319">
        <f t="shared" si="0"/>
        <v>0</v>
      </c>
      <c r="AN29" s="319">
        <f t="shared" si="0"/>
        <v>0</v>
      </c>
      <c r="AO29" s="319">
        <f t="shared" si="0"/>
        <v>0</v>
      </c>
      <c r="AP29" s="319">
        <f t="shared" si="0"/>
        <v>0</v>
      </c>
      <c r="AQ29" s="319">
        <f t="shared" si="0"/>
        <v>0</v>
      </c>
      <c r="AR29" s="295">
        <f t="shared" si="4"/>
        <v>0</v>
      </c>
      <c r="AS29" s="319">
        <f t="shared" si="7"/>
        <v>22.7</v>
      </c>
      <c r="AT29" s="319">
        <f t="shared" si="7"/>
        <v>22.7</v>
      </c>
      <c r="AU29" s="319">
        <f t="shared" si="7"/>
        <v>22.7</v>
      </c>
      <c r="AV29" s="319">
        <f t="shared" si="6"/>
        <v>22.7</v>
      </c>
      <c r="AW29" s="319">
        <f t="shared" si="6"/>
        <v>22.7</v>
      </c>
      <c r="AX29" s="319">
        <f t="shared" si="6"/>
        <v>22.7</v>
      </c>
      <c r="AY29" s="319">
        <f t="shared" si="6"/>
        <v>22.7</v>
      </c>
      <c r="AZ29" s="319">
        <f t="shared" si="6"/>
        <v>22.7</v>
      </c>
      <c r="BA29" s="319">
        <f t="shared" si="6"/>
        <v>22.7</v>
      </c>
      <c r="BB29" s="319">
        <f t="shared" si="6"/>
        <v>22.7</v>
      </c>
      <c r="BC29" s="319">
        <f t="shared" si="6"/>
        <v>22.7</v>
      </c>
      <c r="BD29" s="319">
        <f t="shared" si="6"/>
        <v>22.7</v>
      </c>
      <c r="BE29" s="295">
        <f t="shared" si="5"/>
        <v>272.39999999999992</v>
      </c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</row>
    <row r="30" spans="1:83" x14ac:dyDescent="0.3">
      <c r="A30" s="313" t="s">
        <v>428</v>
      </c>
      <c r="B30" s="304">
        <v>7.8000000000000005E-3</v>
      </c>
      <c r="C30" s="304">
        <v>9.8999999999999991E-3</v>
      </c>
      <c r="D30" s="348">
        <v>7.1000000000000004E-3</v>
      </c>
      <c r="E30" s="295">
        <v>16434297.32</v>
      </c>
      <c r="F30" s="295">
        <v>16609869.75</v>
      </c>
      <c r="G30" s="295">
        <v>16514636.75</v>
      </c>
      <c r="H30" s="295">
        <v>16419472.939999999</v>
      </c>
      <c r="I30" s="295">
        <v>16419472.939999999</v>
      </c>
      <c r="J30" s="295">
        <v>16374430.74</v>
      </c>
      <c r="K30" s="295">
        <v>16329388.539999999</v>
      </c>
      <c r="L30" s="295">
        <v>16329388.539999999</v>
      </c>
      <c r="M30" s="295">
        <v>16329388.539999999</v>
      </c>
      <c r="N30" s="295">
        <v>16329388.539999999</v>
      </c>
      <c r="O30" s="295">
        <v>16329388.539999999</v>
      </c>
      <c r="P30" s="295">
        <v>16329388.539999999</v>
      </c>
      <c r="Q30" s="295">
        <f t="shared" si="2"/>
        <v>196748511.67999995</v>
      </c>
      <c r="R30" s="295">
        <v>17025772.539999999</v>
      </c>
      <c r="S30" s="295">
        <v>17025772.539999999</v>
      </c>
      <c r="T30" s="295">
        <v>17025772.539999999</v>
      </c>
      <c r="U30" s="295">
        <v>17025772.539999999</v>
      </c>
      <c r="V30" s="295">
        <v>17025772.539999999</v>
      </c>
      <c r="W30" s="295">
        <v>17025772.539999999</v>
      </c>
      <c r="X30" s="295">
        <v>17025772.539999999</v>
      </c>
      <c r="Y30" s="295">
        <v>17025772.539999999</v>
      </c>
      <c r="Z30" s="295">
        <v>17025772.539999999</v>
      </c>
      <c r="AA30" s="295">
        <v>17025772.539999999</v>
      </c>
      <c r="AB30" s="295">
        <v>17025772.539999999</v>
      </c>
      <c r="AC30" s="295">
        <v>17025772.539999999</v>
      </c>
      <c r="AD30" s="295">
        <f t="shared" si="3"/>
        <v>204309270.47999993</v>
      </c>
      <c r="AE30" s="295"/>
      <c r="AF30" s="319">
        <v>10682.289999999999</v>
      </c>
      <c r="AG30" s="319">
        <v>10796.41</v>
      </c>
      <c r="AH30" s="319">
        <v>10734.52</v>
      </c>
      <c r="AI30" s="319">
        <v>10672.66</v>
      </c>
      <c r="AJ30" s="319">
        <v>10672.66</v>
      </c>
      <c r="AK30" s="319">
        <v>10643.38</v>
      </c>
      <c r="AL30" s="319">
        <f t="shared" si="0"/>
        <v>10614.1</v>
      </c>
      <c r="AM30" s="319">
        <f t="shared" si="0"/>
        <v>10614.1</v>
      </c>
      <c r="AN30" s="319">
        <f t="shared" si="0"/>
        <v>10614.1</v>
      </c>
      <c r="AO30" s="319">
        <f t="shared" si="0"/>
        <v>10614.1</v>
      </c>
      <c r="AP30" s="319">
        <f t="shared" si="0"/>
        <v>10614.1</v>
      </c>
      <c r="AQ30" s="319">
        <f t="shared" si="0"/>
        <v>10614.1</v>
      </c>
      <c r="AR30" s="295">
        <f t="shared" si="4"/>
        <v>127886.52000000002</v>
      </c>
      <c r="AS30" s="319">
        <f t="shared" si="7"/>
        <v>10073.58</v>
      </c>
      <c r="AT30" s="319">
        <f t="shared" si="7"/>
        <v>10073.58</v>
      </c>
      <c r="AU30" s="319">
        <f t="shared" si="7"/>
        <v>10073.58</v>
      </c>
      <c r="AV30" s="319">
        <f t="shared" si="6"/>
        <v>10073.58</v>
      </c>
      <c r="AW30" s="319">
        <f t="shared" si="6"/>
        <v>10073.58</v>
      </c>
      <c r="AX30" s="319">
        <f t="shared" si="6"/>
        <v>10073.58</v>
      </c>
      <c r="AY30" s="319">
        <f t="shared" si="6"/>
        <v>10073.58</v>
      </c>
      <c r="AZ30" s="319">
        <f t="shared" si="6"/>
        <v>10073.58</v>
      </c>
      <c r="BA30" s="319">
        <f t="shared" si="6"/>
        <v>10073.58</v>
      </c>
      <c r="BB30" s="319">
        <f t="shared" si="6"/>
        <v>10073.58</v>
      </c>
      <c r="BC30" s="319">
        <f t="shared" si="6"/>
        <v>10073.58</v>
      </c>
      <c r="BD30" s="319">
        <f t="shared" si="6"/>
        <v>10073.58</v>
      </c>
      <c r="BE30" s="295">
        <f t="shared" si="5"/>
        <v>120882.96</v>
      </c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</row>
    <row r="31" spans="1:83" x14ac:dyDescent="0.3">
      <c r="A31" s="313" t="s">
        <v>429</v>
      </c>
      <c r="B31" s="304">
        <v>1.2999999999999999E-2</v>
      </c>
      <c r="C31" s="304">
        <v>2.0099999999999996E-2</v>
      </c>
      <c r="D31" s="348">
        <v>1.77E-2</v>
      </c>
      <c r="E31" s="295">
        <v>42066797.079999998</v>
      </c>
      <c r="F31" s="295">
        <v>42066797.079999998</v>
      </c>
      <c r="G31" s="295">
        <v>42066797.079999998</v>
      </c>
      <c r="H31" s="295">
        <v>42066797.079999998</v>
      </c>
      <c r="I31" s="295">
        <v>42066797.079999998</v>
      </c>
      <c r="J31" s="295">
        <v>42066797.079999998</v>
      </c>
      <c r="K31" s="295">
        <v>42066797.079999998</v>
      </c>
      <c r="L31" s="295">
        <v>42066797.079999998</v>
      </c>
      <c r="M31" s="295">
        <v>42066797.079999998</v>
      </c>
      <c r="N31" s="295">
        <v>42066797.079999998</v>
      </c>
      <c r="O31" s="295">
        <v>42066797.079999998</v>
      </c>
      <c r="P31" s="295">
        <v>42066797.079999998</v>
      </c>
      <c r="Q31" s="295">
        <f t="shared" si="2"/>
        <v>504801564.95999986</v>
      </c>
      <c r="R31" s="295">
        <v>42066797.079999998</v>
      </c>
      <c r="S31" s="295">
        <v>42066797.079999998</v>
      </c>
      <c r="T31" s="295">
        <v>42066797.079999998</v>
      </c>
      <c r="U31" s="295">
        <v>42066797.079999998</v>
      </c>
      <c r="V31" s="295">
        <v>42066797.079999998</v>
      </c>
      <c r="W31" s="295">
        <v>42066797.079999998</v>
      </c>
      <c r="X31" s="295">
        <v>42066797.079999998</v>
      </c>
      <c r="Y31" s="295">
        <v>42066797.079999998</v>
      </c>
      <c r="Z31" s="295">
        <v>42066797.079999998</v>
      </c>
      <c r="AA31" s="295">
        <v>42240893.079999998</v>
      </c>
      <c r="AB31" s="295">
        <v>42589085.079999998</v>
      </c>
      <c r="AC31" s="295">
        <v>42763181.079999998</v>
      </c>
      <c r="AD31" s="295">
        <f t="shared" si="3"/>
        <v>506194332.95999986</v>
      </c>
      <c r="AE31" s="295"/>
      <c r="AF31" s="319">
        <v>45572.36</v>
      </c>
      <c r="AG31" s="319">
        <v>45572.36</v>
      </c>
      <c r="AH31" s="319">
        <v>45572.36</v>
      </c>
      <c r="AI31" s="319">
        <v>45572.36</v>
      </c>
      <c r="AJ31" s="319">
        <v>45572.36</v>
      </c>
      <c r="AK31" s="319">
        <v>45572.36</v>
      </c>
      <c r="AL31" s="319">
        <f t="shared" si="0"/>
        <v>45572.36</v>
      </c>
      <c r="AM31" s="319">
        <f t="shared" si="0"/>
        <v>45572.36</v>
      </c>
      <c r="AN31" s="319">
        <f t="shared" si="0"/>
        <v>45572.36</v>
      </c>
      <c r="AO31" s="319">
        <f t="shared" si="0"/>
        <v>45572.36</v>
      </c>
      <c r="AP31" s="319">
        <f t="shared" si="0"/>
        <v>45572.36</v>
      </c>
      <c r="AQ31" s="319">
        <f t="shared" si="0"/>
        <v>45572.36</v>
      </c>
      <c r="AR31" s="295">
        <f t="shared" si="4"/>
        <v>546868.31999999995</v>
      </c>
      <c r="AS31" s="319">
        <f t="shared" si="7"/>
        <v>62048.53</v>
      </c>
      <c r="AT31" s="319">
        <f t="shared" si="7"/>
        <v>62048.53</v>
      </c>
      <c r="AU31" s="319">
        <f t="shared" si="7"/>
        <v>62048.53</v>
      </c>
      <c r="AV31" s="319">
        <f t="shared" si="6"/>
        <v>62048.53</v>
      </c>
      <c r="AW31" s="319">
        <f t="shared" si="6"/>
        <v>62048.53</v>
      </c>
      <c r="AX31" s="319">
        <f t="shared" si="6"/>
        <v>62048.53</v>
      </c>
      <c r="AY31" s="319">
        <f t="shared" si="6"/>
        <v>62048.53</v>
      </c>
      <c r="AZ31" s="319">
        <f t="shared" si="6"/>
        <v>62048.53</v>
      </c>
      <c r="BA31" s="319">
        <f t="shared" si="6"/>
        <v>62048.53</v>
      </c>
      <c r="BB31" s="319">
        <f t="shared" si="6"/>
        <v>62305.32</v>
      </c>
      <c r="BC31" s="319">
        <f t="shared" si="6"/>
        <v>62818.9</v>
      </c>
      <c r="BD31" s="319">
        <f t="shared" si="6"/>
        <v>63075.69</v>
      </c>
      <c r="BE31" s="295">
        <f t="shared" si="5"/>
        <v>746636.68000000017</v>
      </c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</row>
    <row r="32" spans="1:83" x14ac:dyDescent="0.3">
      <c r="A32" s="313" t="s">
        <v>430</v>
      </c>
      <c r="B32" s="304">
        <v>1.2999999999999999E-2</v>
      </c>
      <c r="C32" s="304">
        <v>2.0099999999999996E-2</v>
      </c>
      <c r="D32" s="348">
        <v>1.77E-2</v>
      </c>
      <c r="E32" s="295">
        <v>8999804.6300000008</v>
      </c>
      <c r="F32" s="295">
        <v>8999804.6300000008</v>
      </c>
      <c r="G32" s="295">
        <v>8999804.6300000008</v>
      </c>
      <c r="H32" s="295">
        <v>8999804.6300000008</v>
      </c>
      <c r="I32" s="295">
        <v>8999804.6300000008</v>
      </c>
      <c r="J32" s="295">
        <v>8999804.6300000008</v>
      </c>
      <c r="K32" s="295">
        <v>8999804.6300000008</v>
      </c>
      <c r="L32" s="295">
        <v>8999804.6300000008</v>
      </c>
      <c r="M32" s="295">
        <v>8999804.6300000008</v>
      </c>
      <c r="N32" s="295">
        <v>8999804.6300000008</v>
      </c>
      <c r="O32" s="295">
        <v>8999804.6300000008</v>
      </c>
      <c r="P32" s="295">
        <v>8999804.6300000008</v>
      </c>
      <c r="Q32" s="295">
        <f t="shared" si="2"/>
        <v>107997655.55999999</v>
      </c>
      <c r="R32" s="295">
        <v>8999804.6300000008</v>
      </c>
      <c r="S32" s="295">
        <v>8999804.6300000008</v>
      </c>
      <c r="T32" s="295">
        <v>8999804.6300000008</v>
      </c>
      <c r="U32" s="295">
        <v>8999804.6300000008</v>
      </c>
      <c r="V32" s="295">
        <v>8999804.6300000008</v>
      </c>
      <c r="W32" s="295">
        <v>8999804.6300000008</v>
      </c>
      <c r="X32" s="295">
        <v>8999804.6300000008</v>
      </c>
      <c r="Y32" s="295">
        <v>8999804.6300000008</v>
      </c>
      <c r="Z32" s="295">
        <v>8999804.6300000008</v>
      </c>
      <c r="AA32" s="295">
        <v>8999804.6300000008</v>
      </c>
      <c r="AB32" s="295">
        <v>8999804.6300000008</v>
      </c>
      <c r="AC32" s="295">
        <v>8999804.6300000008</v>
      </c>
      <c r="AD32" s="295">
        <f t="shared" si="3"/>
        <v>107997655.55999999</v>
      </c>
      <c r="AE32" s="295"/>
      <c r="AF32" s="319">
        <v>9749.7899999999991</v>
      </c>
      <c r="AG32" s="319">
        <v>9749.7899999999991</v>
      </c>
      <c r="AH32" s="319">
        <v>9749.7899999999991</v>
      </c>
      <c r="AI32" s="319">
        <v>9749.7899999999991</v>
      </c>
      <c r="AJ32" s="319">
        <v>9749.7899999999991</v>
      </c>
      <c r="AK32" s="319">
        <v>9749.7899999999991</v>
      </c>
      <c r="AL32" s="319">
        <f t="shared" si="0"/>
        <v>9749.7900000000009</v>
      </c>
      <c r="AM32" s="319">
        <f t="shared" si="0"/>
        <v>9749.7900000000009</v>
      </c>
      <c r="AN32" s="319">
        <f t="shared" si="0"/>
        <v>9749.7900000000009</v>
      </c>
      <c r="AO32" s="319">
        <f t="shared" si="0"/>
        <v>9749.7900000000009</v>
      </c>
      <c r="AP32" s="319">
        <f t="shared" si="0"/>
        <v>9749.7900000000009</v>
      </c>
      <c r="AQ32" s="319">
        <f t="shared" si="0"/>
        <v>9749.7900000000009</v>
      </c>
      <c r="AR32" s="295">
        <f t="shared" si="4"/>
        <v>116997.48000000004</v>
      </c>
      <c r="AS32" s="319">
        <f t="shared" si="7"/>
        <v>13274.71</v>
      </c>
      <c r="AT32" s="319">
        <f t="shared" si="7"/>
        <v>13274.71</v>
      </c>
      <c r="AU32" s="319">
        <f t="shared" si="7"/>
        <v>13274.71</v>
      </c>
      <c r="AV32" s="319">
        <f t="shared" si="6"/>
        <v>13274.71</v>
      </c>
      <c r="AW32" s="319">
        <f t="shared" si="6"/>
        <v>13274.71</v>
      </c>
      <c r="AX32" s="319">
        <f t="shared" si="6"/>
        <v>13274.71</v>
      </c>
      <c r="AY32" s="319">
        <f t="shared" si="6"/>
        <v>13274.71</v>
      </c>
      <c r="AZ32" s="319">
        <f t="shared" si="6"/>
        <v>13274.71</v>
      </c>
      <c r="BA32" s="319">
        <f t="shared" si="6"/>
        <v>13274.71</v>
      </c>
      <c r="BB32" s="319">
        <f t="shared" si="6"/>
        <v>13274.71</v>
      </c>
      <c r="BC32" s="319">
        <f t="shared" si="6"/>
        <v>13274.71</v>
      </c>
      <c r="BD32" s="319">
        <f t="shared" si="6"/>
        <v>13274.71</v>
      </c>
      <c r="BE32" s="295">
        <f t="shared" si="5"/>
        <v>159296.51999999993</v>
      </c>
      <c r="BF32" s="319">
        <f>BE32</f>
        <v>159296.51999999993</v>
      </c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</row>
    <row r="33" spans="1:83" x14ac:dyDescent="0.3">
      <c r="A33" s="313" t="s">
        <v>431</v>
      </c>
      <c r="B33" s="304">
        <v>2.2100000000000002E-2</v>
      </c>
      <c r="C33" s="304">
        <v>2.7099999999999999E-2</v>
      </c>
      <c r="D33" s="348">
        <v>2.4899999999999999E-2</v>
      </c>
      <c r="E33" s="295">
        <v>30964066.489999998</v>
      </c>
      <c r="F33" s="295">
        <v>30963075.989999998</v>
      </c>
      <c r="G33" s="295">
        <v>31014497.940000001</v>
      </c>
      <c r="H33" s="295">
        <v>31065919.890000001</v>
      </c>
      <c r="I33" s="295">
        <v>31065919.890000001</v>
      </c>
      <c r="J33" s="295">
        <v>31065919.890000001</v>
      </c>
      <c r="K33" s="295">
        <v>31226615.585000001</v>
      </c>
      <c r="L33" s="295">
        <v>31408309.905000001</v>
      </c>
      <c r="M33" s="295">
        <v>31429308.530000001</v>
      </c>
      <c r="N33" s="295">
        <v>31658603.25</v>
      </c>
      <c r="O33" s="295">
        <v>31887897.970000003</v>
      </c>
      <c r="P33" s="295">
        <v>31887897.970000003</v>
      </c>
      <c r="Q33" s="295">
        <f t="shared" si="2"/>
        <v>375638033.30000007</v>
      </c>
      <c r="R33" s="295">
        <v>31956258.840000004</v>
      </c>
      <c r="S33" s="295">
        <v>32027058.840000004</v>
      </c>
      <c r="T33" s="295">
        <v>32097858.840000004</v>
      </c>
      <c r="U33" s="295">
        <v>32097858.840000004</v>
      </c>
      <c r="V33" s="295">
        <v>32097858.840000004</v>
      </c>
      <c r="W33" s="295">
        <v>32489377.720000003</v>
      </c>
      <c r="X33" s="295">
        <v>32880896.600000005</v>
      </c>
      <c r="Y33" s="295">
        <v>32880896.600000005</v>
      </c>
      <c r="Z33" s="295">
        <v>32880896.600000005</v>
      </c>
      <c r="AA33" s="295">
        <v>33054992.600000005</v>
      </c>
      <c r="AB33" s="295">
        <v>33403184.600000005</v>
      </c>
      <c r="AC33" s="295">
        <v>33577280.600000009</v>
      </c>
      <c r="AD33" s="295">
        <f t="shared" si="3"/>
        <v>391444419.5200001</v>
      </c>
      <c r="AE33" s="295"/>
      <c r="AF33" s="319">
        <v>57025.490000000005</v>
      </c>
      <c r="AG33" s="319">
        <v>57023.659999999996</v>
      </c>
      <c r="AH33" s="319">
        <v>57118.37</v>
      </c>
      <c r="AI33" s="319">
        <v>57213.07</v>
      </c>
      <c r="AJ33" s="319">
        <v>57213.07</v>
      </c>
      <c r="AK33" s="319">
        <v>57213.07</v>
      </c>
      <c r="AL33" s="319">
        <f t="shared" si="0"/>
        <v>57509.02</v>
      </c>
      <c r="AM33" s="319">
        <f t="shared" si="0"/>
        <v>57843.64</v>
      </c>
      <c r="AN33" s="319">
        <f t="shared" si="0"/>
        <v>57882.31</v>
      </c>
      <c r="AO33" s="319">
        <f t="shared" si="0"/>
        <v>58304.59</v>
      </c>
      <c r="AP33" s="319">
        <f t="shared" si="0"/>
        <v>58726.879999999997</v>
      </c>
      <c r="AQ33" s="319">
        <f t="shared" si="0"/>
        <v>58726.879999999997</v>
      </c>
      <c r="AR33" s="295">
        <f t="shared" si="4"/>
        <v>691800.05</v>
      </c>
      <c r="AS33" s="319">
        <f t="shared" si="7"/>
        <v>66309.240000000005</v>
      </c>
      <c r="AT33" s="319">
        <f t="shared" si="7"/>
        <v>66456.149999999994</v>
      </c>
      <c r="AU33" s="319">
        <f t="shared" si="7"/>
        <v>66603.06</v>
      </c>
      <c r="AV33" s="319">
        <f t="shared" si="6"/>
        <v>66603.06</v>
      </c>
      <c r="AW33" s="319">
        <f t="shared" si="6"/>
        <v>66603.06</v>
      </c>
      <c r="AX33" s="319">
        <f t="shared" si="6"/>
        <v>67415.460000000006</v>
      </c>
      <c r="AY33" s="319">
        <f t="shared" si="6"/>
        <v>68227.86</v>
      </c>
      <c r="AZ33" s="319">
        <f t="shared" si="6"/>
        <v>68227.86</v>
      </c>
      <c r="BA33" s="319">
        <f t="shared" si="6"/>
        <v>68227.86</v>
      </c>
      <c r="BB33" s="319">
        <f t="shared" si="6"/>
        <v>68589.11</v>
      </c>
      <c r="BC33" s="319">
        <f t="shared" si="6"/>
        <v>69311.61</v>
      </c>
      <c r="BD33" s="319">
        <f t="shared" si="6"/>
        <v>69672.86</v>
      </c>
      <c r="BE33" s="295">
        <f t="shared" si="5"/>
        <v>812247.19</v>
      </c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</row>
    <row r="34" spans="1:83" x14ac:dyDescent="0.3">
      <c r="A34" s="313" t="s">
        <v>432</v>
      </c>
      <c r="B34" s="304">
        <v>2.2100000000000002E-2</v>
      </c>
      <c r="C34" s="304">
        <v>2.7099999999999999E-2</v>
      </c>
      <c r="D34" s="348">
        <v>2.4899999999999999E-2</v>
      </c>
      <c r="E34" s="295">
        <v>2506914.31</v>
      </c>
      <c r="F34" s="295">
        <v>2506914.31</v>
      </c>
      <c r="G34" s="295">
        <v>2506914.31</v>
      </c>
      <c r="H34" s="295">
        <v>2506914.31</v>
      </c>
      <c r="I34" s="295">
        <v>2506914.31</v>
      </c>
      <c r="J34" s="295">
        <v>2506914.31</v>
      </c>
      <c r="K34" s="295">
        <v>2506914.31</v>
      </c>
      <c r="L34" s="295">
        <v>2506914.31</v>
      </c>
      <c r="M34" s="295">
        <v>2506914.31</v>
      </c>
      <c r="N34" s="295">
        <v>2506914.31</v>
      </c>
      <c r="O34" s="295">
        <v>2506914.31</v>
      </c>
      <c r="P34" s="295">
        <v>2506914.31</v>
      </c>
      <c r="Q34" s="295">
        <f t="shared" si="2"/>
        <v>30082971.719999995</v>
      </c>
      <c r="R34" s="295">
        <v>2506914.31</v>
      </c>
      <c r="S34" s="295">
        <v>2506914.31</v>
      </c>
      <c r="T34" s="295">
        <v>2506914.31</v>
      </c>
      <c r="U34" s="295">
        <v>2506914.31</v>
      </c>
      <c r="V34" s="295">
        <v>2506914.31</v>
      </c>
      <c r="W34" s="295">
        <v>2506914.31</v>
      </c>
      <c r="X34" s="295">
        <v>2506914.31</v>
      </c>
      <c r="Y34" s="295">
        <v>2506914.31</v>
      </c>
      <c r="Z34" s="295">
        <v>2506914.31</v>
      </c>
      <c r="AA34" s="295">
        <v>2506914.31</v>
      </c>
      <c r="AB34" s="295">
        <v>2506914.31</v>
      </c>
      <c r="AC34" s="295">
        <v>2506914.31</v>
      </c>
      <c r="AD34" s="295">
        <f t="shared" si="3"/>
        <v>30082971.719999995</v>
      </c>
      <c r="AE34" s="295"/>
      <c r="AF34" s="319">
        <v>4616.9000000000005</v>
      </c>
      <c r="AG34" s="319">
        <v>4616.9000000000005</v>
      </c>
      <c r="AH34" s="319">
        <v>4616.9000000000005</v>
      </c>
      <c r="AI34" s="319">
        <v>4616.9000000000005</v>
      </c>
      <c r="AJ34" s="319">
        <v>4616.9000000000005</v>
      </c>
      <c r="AK34" s="319">
        <v>4616.9000000000005</v>
      </c>
      <c r="AL34" s="319">
        <f t="shared" si="0"/>
        <v>4616.8999999999996</v>
      </c>
      <c r="AM34" s="319">
        <f t="shared" si="0"/>
        <v>4616.8999999999996</v>
      </c>
      <c r="AN34" s="319">
        <f t="shared" si="0"/>
        <v>4616.8999999999996</v>
      </c>
      <c r="AO34" s="319">
        <f t="shared" si="0"/>
        <v>4616.8999999999996</v>
      </c>
      <c r="AP34" s="319">
        <f t="shared" si="0"/>
        <v>4616.8999999999996</v>
      </c>
      <c r="AQ34" s="319">
        <f t="shared" si="0"/>
        <v>4616.8999999999996</v>
      </c>
      <c r="AR34" s="295">
        <f t="shared" si="4"/>
        <v>55402.80000000001</v>
      </c>
      <c r="AS34" s="319">
        <f t="shared" si="7"/>
        <v>5201.8500000000004</v>
      </c>
      <c r="AT34" s="319">
        <f t="shared" si="7"/>
        <v>5201.8500000000004</v>
      </c>
      <c r="AU34" s="319">
        <f t="shared" si="7"/>
        <v>5201.8500000000004</v>
      </c>
      <c r="AV34" s="319">
        <f t="shared" si="6"/>
        <v>5201.8500000000004</v>
      </c>
      <c r="AW34" s="319">
        <f t="shared" si="6"/>
        <v>5201.8500000000004</v>
      </c>
      <c r="AX34" s="319">
        <f t="shared" si="6"/>
        <v>5201.8500000000004</v>
      </c>
      <c r="AY34" s="319">
        <f t="shared" si="6"/>
        <v>5201.8500000000004</v>
      </c>
      <c r="AZ34" s="319">
        <f t="shared" si="6"/>
        <v>5201.8500000000004</v>
      </c>
      <c r="BA34" s="319">
        <f t="shared" si="6"/>
        <v>5201.8500000000004</v>
      </c>
      <c r="BB34" s="319">
        <f t="shared" si="6"/>
        <v>5201.8500000000004</v>
      </c>
      <c r="BC34" s="319">
        <f t="shared" si="6"/>
        <v>5201.8500000000004</v>
      </c>
      <c r="BD34" s="319">
        <f t="shared" si="6"/>
        <v>5201.8500000000004</v>
      </c>
      <c r="BE34" s="295">
        <f t="shared" si="5"/>
        <v>62422.19999999999</v>
      </c>
      <c r="BF34" s="319">
        <f>BE34</f>
        <v>62422.19999999999</v>
      </c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</row>
    <row r="35" spans="1:83" x14ac:dyDescent="0.3">
      <c r="A35" s="313" t="s">
        <v>433</v>
      </c>
      <c r="B35" s="304">
        <v>1.06E-2</v>
      </c>
      <c r="C35" s="304">
        <v>1.0999999999999999E-2</v>
      </c>
      <c r="D35" s="348">
        <v>8.3000000000000001E-3</v>
      </c>
      <c r="E35" s="295">
        <v>15817337.720000001</v>
      </c>
      <c r="F35" s="295">
        <v>15817337.720000001</v>
      </c>
      <c r="G35" s="295">
        <v>15816838.710000001</v>
      </c>
      <c r="H35" s="295">
        <v>15816339.699999999</v>
      </c>
      <c r="I35" s="295">
        <v>15816339.699999999</v>
      </c>
      <c r="J35" s="295">
        <v>15816339.699999999</v>
      </c>
      <c r="K35" s="295">
        <v>15816339.699999999</v>
      </c>
      <c r="L35" s="295">
        <v>15816339.699999999</v>
      </c>
      <c r="M35" s="295">
        <v>15816339.699999999</v>
      </c>
      <c r="N35" s="295">
        <v>15816339.699999999</v>
      </c>
      <c r="O35" s="295">
        <v>15816339.699999999</v>
      </c>
      <c r="P35" s="295">
        <v>15816339.699999999</v>
      </c>
      <c r="Q35" s="295">
        <f t="shared" si="2"/>
        <v>189798571.44999999</v>
      </c>
      <c r="R35" s="295">
        <v>15816339.699999999</v>
      </c>
      <c r="S35" s="295">
        <v>15816339.699999999</v>
      </c>
      <c r="T35" s="295">
        <v>15816339.699999999</v>
      </c>
      <c r="U35" s="295">
        <v>15816339.699999999</v>
      </c>
      <c r="V35" s="295">
        <v>15816339.699999999</v>
      </c>
      <c r="W35" s="295">
        <v>15816339.699999999</v>
      </c>
      <c r="X35" s="295">
        <v>15816339.699999999</v>
      </c>
      <c r="Y35" s="295">
        <v>15816339.699999999</v>
      </c>
      <c r="Z35" s="295">
        <v>15816339.699999999</v>
      </c>
      <c r="AA35" s="295">
        <v>15816339.699999999</v>
      </c>
      <c r="AB35" s="295">
        <v>15816339.699999999</v>
      </c>
      <c r="AC35" s="295">
        <v>15816339.699999999</v>
      </c>
      <c r="AD35" s="295">
        <f t="shared" si="3"/>
        <v>189796076.39999998</v>
      </c>
      <c r="AE35" s="295"/>
      <c r="AF35" s="319">
        <v>13971.99</v>
      </c>
      <c r="AG35" s="319">
        <v>13971.99</v>
      </c>
      <c r="AH35" s="319">
        <v>13971.54</v>
      </c>
      <c r="AI35" s="319">
        <v>13971.1</v>
      </c>
      <c r="AJ35" s="319">
        <v>13971.1</v>
      </c>
      <c r="AK35" s="319">
        <v>13971.1</v>
      </c>
      <c r="AL35" s="319">
        <f t="shared" si="0"/>
        <v>13971.1</v>
      </c>
      <c r="AM35" s="319">
        <f t="shared" si="0"/>
        <v>13971.1</v>
      </c>
      <c r="AN35" s="319">
        <f t="shared" si="0"/>
        <v>13971.1</v>
      </c>
      <c r="AO35" s="319">
        <f t="shared" si="0"/>
        <v>13971.1</v>
      </c>
      <c r="AP35" s="319">
        <f t="shared" si="0"/>
        <v>13971.1</v>
      </c>
      <c r="AQ35" s="319">
        <f t="shared" si="0"/>
        <v>13971.1</v>
      </c>
      <c r="AR35" s="295">
        <f t="shared" si="4"/>
        <v>167655.42000000004</v>
      </c>
      <c r="AS35" s="319">
        <f t="shared" si="7"/>
        <v>10939.63</v>
      </c>
      <c r="AT35" s="319">
        <f t="shared" si="7"/>
        <v>10939.63</v>
      </c>
      <c r="AU35" s="319">
        <f t="shared" si="7"/>
        <v>10939.63</v>
      </c>
      <c r="AV35" s="319">
        <f t="shared" si="6"/>
        <v>10939.63</v>
      </c>
      <c r="AW35" s="319">
        <f t="shared" si="6"/>
        <v>10939.63</v>
      </c>
      <c r="AX35" s="319">
        <f t="shared" si="6"/>
        <v>10939.63</v>
      </c>
      <c r="AY35" s="319">
        <f t="shared" si="6"/>
        <v>10939.63</v>
      </c>
      <c r="AZ35" s="319">
        <f t="shared" si="6"/>
        <v>10939.63</v>
      </c>
      <c r="BA35" s="319">
        <f t="shared" si="6"/>
        <v>10939.63</v>
      </c>
      <c r="BB35" s="319">
        <f t="shared" si="6"/>
        <v>10939.63</v>
      </c>
      <c r="BC35" s="319">
        <f t="shared" si="6"/>
        <v>10939.63</v>
      </c>
      <c r="BD35" s="319">
        <f t="shared" si="6"/>
        <v>10939.63</v>
      </c>
      <c r="BE35" s="295">
        <f t="shared" si="5"/>
        <v>131275.56000000003</v>
      </c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</row>
    <row r="36" spans="1:83" x14ac:dyDescent="0.3">
      <c r="A36" s="313" t="s">
        <v>434</v>
      </c>
      <c r="B36" s="304">
        <v>0</v>
      </c>
      <c r="C36" s="304">
        <v>0</v>
      </c>
      <c r="D36" s="304">
        <v>0</v>
      </c>
      <c r="E36" s="295">
        <v>1558538.26</v>
      </c>
      <c r="F36" s="295">
        <v>1558538.26</v>
      </c>
      <c r="G36" s="295">
        <v>1558538.26</v>
      </c>
      <c r="H36" s="295">
        <v>1558538.26</v>
      </c>
      <c r="I36" s="295">
        <v>1558538.26</v>
      </c>
      <c r="J36" s="295">
        <v>1558538.26</v>
      </c>
      <c r="K36" s="295">
        <v>1558538.26</v>
      </c>
      <c r="L36" s="295">
        <v>1558538.26</v>
      </c>
      <c r="M36" s="295">
        <v>1558538.26</v>
      </c>
      <c r="N36" s="295">
        <v>1558538.26</v>
      </c>
      <c r="O36" s="295">
        <v>1558538.26</v>
      </c>
      <c r="P36" s="295">
        <v>1558538.26</v>
      </c>
      <c r="Q36" s="295">
        <f t="shared" si="2"/>
        <v>18702459.120000001</v>
      </c>
      <c r="R36" s="295">
        <v>1558538.26</v>
      </c>
      <c r="S36" s="295">
        <v>1558538.26</v>
      </c>
      <c r="T36" s="295">
        <v>1558538.26</v>
      </c>
      <c r="U36" s="295">
        <v>1558538.26</v>
      </c>
      <c r="V36" s="295">
        <v>1558538.26</v>
      </c>
      <c r="W36" s="295">
        <v>1558538.26</v>
      </c>
      <c r="X36" s="295">
        <v>1558538.26</v>
      </c>
      <c r="Y36" s="295">
        <v>1558538.26</v>
      </c>
      <c r="Z36" s="295">
        <v>1558538.26</v>
      </c>
      <c r="AA36" s="295">
        <v>1558538.26</v>
      </c>
      <c r="AB36" s="295">
        <v>1558538.26</v>
      </c>
      <c r="AC36" s="295">
        <v>1558538.26</v>
      </c>
      <c r="AD36" s="295">
        <f t="shared" si="3"/>
        <v>18702459.120000001</v>
      </c>
      <c r="AE36" s="295"/>
      <c r="AF36" s="319">
        <v>0</v>
      </c>
      <c r="AG36" s="319">
        <v>0</v>
      </c>
      <c r="AH36" s="319">
        <v>0</v>
      </c>
      <c r="AI36" s="319">
        <v>0</v>
      </c>
      <c r="AJ36" s="319">
        <v>0</v>
      </c>
      <c r="AK36" s="319">
        <v>0</v>
      </c>
      <c r="AL36" s="319">
        <f t="shared" si="0"/>
        <v>0</v>
      </c>
      <c r="AM36" s="319">
        <f t="shared" si="0"/>
        <v>0</v>
      </c>
      <c r="AN36" s="319">
        <f t="shared" si="0"/>
        <v>0</v>
      </c>
      <c r="AO36" s="319">
        <f t="shared" si="0"/>
        <v>0</v>
      </c>
      <c r="AP36" s="319">
        <f t="shared" si="0"/>
        <v>0</v>
      </c>
      <c r="AQ36" s="319">
        <f t="shared" si="0"/>
        <v>0</v>
      </c>
      <c r="AR36" s="295">
        <f t="shared" si="4"/>
        <v>0</v>
      </c>
      <c r="AS36" s="319">
        <f t="shared" si="7"/>
        <v>0</v>
      </c>
      <c r="AT36" s="319">
        <f t="shared" si="7"/>
        <v>0</v>
      </c>
      <c r="AU36" s="319">
        <f t="shared" si="7"/>
        <v>0</v>
      </c>
      <c r="AV36" s="319">
        <f t="shared" si="6"/>
        <v>0</v>
      </c>
      <c r="AW36" s="319">
        <f t="shared" si="6"/>
        <v>0</v>
      </c>
      <c r="AX36" s="319">
        <f t="shared" si="6"/>
        <v>0</v>
      </c>
      <c r="AY36" s="319">
        <f t="shared" si="6"/>
        <v>0</v>
      </c>
      <c r="AZ36" s="319">
        <f t="shared" si="6"/>
        <v>0</v>
      </c>
      <c r="BA36" s="319">
        <f t="shared" si="6"/>
        <v>0</v>
      </c>
      <c r="BB36" s="319">
        <f t="shared" si="6"/>
        <v>0</v>
      </c>
      <c r="BC36" s="319">
        <f t="shared" si="6"/>
        <v>0</v>
      </c>
      <c r="BD36" s="319">
        <f t="shared" si="6"/>
        <v>0</v>
      </c>
      <c r="BE36" s="295">
        <f t="shared" si="5"/>
        <v>0</v>
      </c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</row>
    <row r="37" spans="1:83" x14ac:dyDescent="0.3">
      <c r="A37" s="313" t="s">
        <v>435</v>
      </c>
      <c r="B37" s="304">
        <v>0</v>
      </c>
      <c r="C37" s="304">
        <v>0</v>
      </c>
      <c r="D37" s="304">
        <v>0</v>
      </c>
      <c r="E37" s="295">
        <v>2549285.0099999998</v>
      </c>
      <c r="F37" s="295">
        <v>2549285.0099999998</v>
      </c>
      <c r="G37" s="295">
        <v>2549285.0099999998</v>
      </c>
      <c r="H37" s="295">
        <v>2549285.0099999998</v>
      </c>
      <c r="I37" s="295">
        <v>2549285.0099999998</v>
      </c>
      <c r="J37" s="295">
        <v>2549285.0099999998</v>
      </c>
      <c r="K37" s="295">
        <v>2549285.0099999998</v>
      </c>
      <c r="L37" s="295">
        <v>2549285.0099999998</v>
      </c>
      <c r="M37" s="295">
        <v>2549285.0099999998</v>
      </c>
      <c r="N37" s="295">
        <v>2549285.0099999998</v>
      </c>
      <c r="O37" s="295">
        <v>2549285.0099999998</v>
      </c>
      <c r="P37" s="295">
        <v>2549285.0099999998</v>
      </c>
      <c r="Q37" s="295">
        <f t="shared" si="2"/>
        <v>30591420.11999999</v>
      </c>
      <c r="R37" s="295">
        <v>2549285.0099999998</v>
      </c>
      <c r="S37" s="295">
        <v>2549285.0099999998</v>
      </c>
      <c r="T37" s="295">
        <v>2549285.0099999998</v>
      </c>
      <c r="U37" s="295">
        <v>2549285.0099999998</v>
      </c>
      <c r="V37" s="295">
        <v>2549285.0099999998</v>
      </c>
      <c r="W37" s="295">
        <v>2549285.0099999998</v>
      </c>
      <c r="X37" s="295">
        <v>2549285.0099999998</v>
      </c>
      <c r="Y37" s="295">
        <v>2549285.0099999998</v>
      </c>
      <c r="Z37" s="295">
        <v>2549285.0099999998</v>
      </c>
      <c r="AA37" s="295">
        <v>2549285.0099999998</v>
      </c>
      <c r="AB37" s="295">
        <v>2549285.0099999998</v>
      </c>
      <c r="AC37" s="295">
        <v>2549285.0099999998</v>
      </c>
      <c r="AD37" s="295">
        <f t="shared" si="3"/>
        <v>30591420.11999999</v>
      </c>
      <c r="AE37" s="295"/>
      <c r="AF37" s="319">
        <v>0</v>
      </c>
      <c r="AG37" s="319">
        <v>0</v>
      </c>
      <c r="AH37" s="319">
        <v>0</v>
      </c>
      <c r="AI37" s="319">
        <v>0</v>
      </c>
      <c r="AJ37" s="319">
        <v>0</v>
      </c>
      <c r="AK37" s="319">
        <v>0</v>
      </c>
      <c r="AL37" s="319">
        <f t="shared" si="0"/>
        <v>0</v>
      </c>
      <c r="AM37" s="319">
        <f t="shared" si="0"/>
        <v>0</v>
      </c>
      <c r="AN37" s="319">
        <f t="shared" si="0"/>
        <v>0</v>
      </c>
      <c r="AO37" s="319">
        <f t="shared" si="0"/>
        <v>0</v>
      </c>
      <c r="AP37" s="319">
        <f t="shared" si="0"/>
        <v>0</v>
      </c>
      <c r="AQ37" s="319">
        <f t="shared" si="0"/>
        <v>0</v>
      </c>
      <c r="AR37" s="295">
        <f t="shared" si="4"/>
        <v>0</v>
      </c>
      <c r="AS37" s="319">
        <f t="shared" si="7"/>
        <v>0</v>
      </c>
      <c r="AT37" s="319">
        <f t="shared" si="7"/>
        <v>0</v>
      </c>
      <c r="AU37" s="319">
        <f t="shared" si="7"/>
        <v>0</v>
      </c>
      <c r="AV37" s="319">
        <f t="shared" si="6"/>
        <v>0</v>
      </c>
      <c r="AW37" s="319">
        <f t="shared" si="6"/>
        <v>0</v>
      </c>
      <c r="AX37" s="319">
        <f t="shared" si="6"/>
        <v>0</v>
      </c>
      <c r="AY37" s="319">
        <f t="shared" si="6"/>
        <v>0</v>
      </c>
      <c r="AZ37" s="319">
        <f t="shared" si="6"/>
        <v>0</v>
      </c>
      <c r="BA37" s="319">
        <f t="shared" si="6"/>
        <v>0</v>
      </c>
      <c r="BB37" s="319">
        <f t="shared" si="6"/>
        <v>0</v>
      </c>
      <c r="BC37" s="319">
        <f t="shared" si="6"/>
        <v>0</v>
      </c>
      <c r="BD37" s="319">
        <f t="shared" si="6"/>
        <v>0</v>
      </c>
      <c r="BE37" s="295">
        <f t="shared" si="5"/>
        <v>0</v>
      </c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</row>
    <row r="38" spans="1:83" x14ac:dyDescent="0.3">
      <c r="A38" s="313" t="s">
        <v>436</v>
      </c>
      <c r="B38" s="304">
        <v>5.7799999999999997E-2</v>
      </c>
      <c r="C38" s="304">
        <v>0</v>
      </c>
      <c r="D38" s="304">
        <v>0</v>
      </c>
      <c r="E38" s="295">
        <v>4560022.0599999996</v>
      </c>
      <c r="F38" s="295">
        <v>4560022.0599999996</v>
      </c>
      <c r="G38" s="295">
        <v>4560022.0599999996</v>
      </c>
      <c r="H38" s="295">
        <v>4560022.0599999996</v>
      </c>
      <c r="I38" s="295">
        <v>4560022.0599999996</v>
      </c>
      <c r="J38" s="295">
        <v>4560022.0599999996</v>
      </c>
      <c r="K38" s="295">
        <v>4560022.0599999996</v>
      </c>
      <c r="L38" s="295">
        <v>4560022.0599999996</v>
      </c>
      <c r="M38" s="295">
        <v>4560022.0599999996</v>
      </c>
      <c r="N38" s="295">
        <v>4560022.0599999996</v>
      </c>
      <c r="O38" s="295">
        <v>4560022.0599999996</v>
      </c>
      <c r="P38" s="295">
        <v>4560022.0599999996</v>
      </c>
      <c r="Q38" s="295">
        <f t="shared" si="2"/>
        <v>54720264.720000006</v>
      </c>
      <c r="R38" s="295">
        <v>4560022.0599999996</v>
      </c>
      <c r="S38" s="295">
        <v>4560022.0599999996</v>
      </c>
      <c r="T38" s="295">
        <v>4560022.0599999996</v>
      </c>
      <c r="U38" s="295">
        <v>4560022.0599999996</v>
      </c>
      <c r="V38" s="295">
        <v>4560022.0599999996</v>
      </c>
      <c r="W38" s="295">
        <v>4560022.0599999996</v>
      </c>
      <c r="X38" s="295">
        <v>4560022.0599999996</v>
      </c>
      <c r="Y38" s="295">
        <v>4560022.0599999996</v>
      </c>
      <c r="Z38" s="295">
        <v>4560022.0599999996</v>
      </c>
      <c r="AA38" s="295">
        <v>4560022.0599999996</v>
      </c>
      <c r="AB38" s="295">
        <v>4560022.0599999996</v>
      </c>
      <c r="AC38" s="295">
        <v>4560022.0599999996</v>
      </c>
      <c r="AD38" s="295">
        <f t="shared" si="3"/>
        <v>54720264.720000006</v>
      </c>
      <c r="AE38" s="295"/>
      <c r="AF38" s="319">
        <v>21964.1</v>
      </c>
      <c r="AG38" s="319">
        <v>21964.1</v>
      </c>
      <c r="AH38" s="319">
        <v>21964.1</v>
      </c>
      <c r="AI38" s="319">
        <v>21964.1</v>
      </c>
      <c r="AJ38" s="319">
        <v>21964.1</v>
      </c>
      <c r="AK38" s="319">
        <v>21964.1</v>
      </c>
      <c r="AL38" s="319">
        <f t="shared" si="0"/>
        <v>21964.11</v>
      </c>
      <c r="AM38" s="319">
        <f t="shared" si="0"/>
        <v>21964.11</v>
      </c>
      <c r="AN38" s="319">
        <f t="shared" si="0"/>
        <v>21964.11</v>
      </c>
      <c r="AO38" s="319">
        <f t="shared" si="0"/>
        <v>21964.11</v>
      </c>
      <c r="AP38" s="319">
        <f t="shared" si="0"/>
        <v>21964.11</v>
      </c>
      <c r="AQ38" s="319">
        <f t="shared" si="0"/>
        <v>21964.11</v>
      </c>
      <c r="AR38" s="295">
        <f t="shared" si="4"/>
        <v>263569.25999999995</v>
      </c>
      <c r="AS38" s="319">
        <f t="shared" si="7"/>
        <v>0</v>
      </c>
      <c r="AT38" s="319">
        <f t="shared" si="7"/>
        <v>0</v>
      </c>
      <c r="AU38" s="319">
        <f t="shared" si="7"/>
        <v>0</v>
      </c>
      <c r="AV38" s="319">
        <f t="shared" si="6"/>
        <v>0</v>
      </c>
      <c r="AW38" s="319">
        <f t="shared" si="6"/>
        <v>0</v>
      </c>
      <c r="AX38" s="319">
        <f t="shared" si="6"/>
        <v>0</v>
      </c>
      <c r="AY38" s="319">
        <f t="shared" si="6"/>
        <v>0</v>
      </c>
      <c r="AZ38" s="319">
        <f t="shared" si="6"/>
        <v>0</v>
      </c>
      <c r="BA38" s="319">
        <f t="shared" si="6"/>
        <v>0</v>
      </c>
      <c r="BB38" s="319">
        <f t="shared" si="6"/>
        <v>0</v>
      </c>
      <c r="BC38" s="319">
        <f t="shared" si="6"/>
        <v>0</v>
      </c>
      <c r="BD38" s="319">
        <f t="shared" si="6"/>
        <v>0</v>
      </c>
      <c r="BE38" s="295">
        <f t="shared" si="5"/>
        <v>0</v>
      </c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</row>
    <row r="39" spans="1:83" x14ac:dyDescent="0.3">
      <c r="A39" s="313" t="s">
        <v>437</v>
      </c>
      <c r="B39" s="304">
        <v>0</v>
      </c>
      <c r="C39" s="304">
        <v>0</v>
      </c>
      <c r="D39" s="304">
        <v>0</v>
      </c>
      <c r="E39" s="295">
        <v>37239.96</v>
      </c>
      <c r="F39" s="295">
        <v>37239.96</v>
      </c>
      <c r="G39" s="295">
        <v>37239.96</v>
      </c>
      <c r="H39" s="295">
        <v>37239.96</v>
      </c>
      <c r="I39" s="295">
        <v>37239.96</v>
      </c>
      <c r="J39" s="295">
        <v>37239.96</v>
      </c>
      <c r="K39" s="295">
        <v>37239.96</v>
      </c>
      <c r="L39" s="295">
        <v>37239.96</v>
      </c>
      <c r="M39" s="295">
        <v>37239.96</v>
      </c>
      <c r="N39" s="295">
        <v>37239.96</v>
      </c>
      <c r="O39" s="295">
        <v>37239.96</v>
      </c>
      <c r="P39" s="295">
        <v>37239.96</v>
      </c>
      <c r="Q39" s="295">
        <f t="shared" si="2"/>
        <v>446879.52000000008</v>
      </c>
      <c r="R39" s="295">
        <v>37239.96</v>
      </c>
      <c r="S39" s="295">
        <v>37239.96</v>
      </c>
      <c r="T39" s="295">
        <v>37239.96</v>
      </c>
      <c r="U39" s="295">
        <v>37239.96</v>
      </c>
      <c r="V39" s="295">
        <v>37239.96</v>
      </c>
      <c r="W39" s="295">
        <v>37239.96</v>
      </c>
      <c r="X39" s="295">
        <v>37239.96</v>
      </c>
      <c r="Y39" s="295">
        <v>37239.96</v>
      </c>
      <c r="Z39" s="295">
        <v>37239.96</v>
      </c>
      <c r="AA39" s="295">
        <v>37239.96</v>
      </c>
      <c r="AB39" s="295">
        <v>37239.96</v>
      </c>
      <c r="AC39" s="295">
        <v>37239.96</v>
      </c>
      <c r="AD39" s="295">
        <f t="shared" si="3"/>
        <v>446879.52000000008</v>
      </c>
      <c r="AE39" s="295"/>
      <c r="AF39" s="319">
        <v>0</v>
      </c>
      <c r="AG39" s="319">
        <v>0</v>
      </c>
      <c r="AH39" s="319">
        <v>0</v>
      </c>
      <c r="AI39" s="319">
        <v>0</v>
      </c>
      <c r="AJ39" s="319">
        <v>0</v>
      </c>
      <c r="AK39" s="319">
        <v>0</v>
      </c>
      <c r="AL39" s="319">
        <f t="shared" si="0"/>
        <v>0</v>
      </c>
      <c r="AM39" s="319">
        <f t="shared" si="0"/>
        <v>0</v>
      </c>
      <c r="AN39" s="319">
        <f t="shared" si="0"/>
        <v>0</v>
      </c>
      <c r="AO39" s="319">
        <f t="shared" si="0"/>
        <v>0</v>
      </c>
      <c r="AP39" s="319">
        <f t="shared" si="0"/>
        <v>0</v>
      </c>
      <c r="AQ39" s="319">
        <f t="shared" si="0"/>
        <v>0</v>
      </c>
      <c r="AR39" s="295">
        <f t="shared" si="4"/>
        <v>0</v>
      </c>
      <c r="AS39" s="319">
        <f t="shared" si="7"/>
        <v>0</v>
      </c>
      <c r="AT39" s="319">
        <f t="shared" si="7"/>
        <v>0</v>
      </c>
      <c r="AU39" s="319">
        <f t="shared" si="7"/>
        <v>0</v>
      </c>
      <c r="AV39" s="319">
        <f t="shared" si="6"/>
        <v>0</v>
      </c>
      <c r="AW39" s="319">
        <f t="shared" si="6"/>
        <v>0</v>
      </c>
      <c r="AX39" s="319">
        <f t="shared" si="6"/>
        <v>0</v>
      </c>
      <c r="AY39" s="319">
        <f t="shared" si="6"/>
        <v>0</v>
      </c>
      <c r="AZ39" s="319">
        <f t="shared" si="6"/>
        <v>0</v>
      </c>
      <c r="BA39" s="319">
        <f t="shared" si="6"/>
        <v>0</v>
      </c>
      <c r="BB39" s="319">
        <f t="shared" si="6"/>
        <v>0</v>
      </c>
      <c r="BC39" s="319">
        <f t="shared" si="6"/>
        <v>0</v>
      </c>
      <c r="BD39" s="319">
        <f t="shared" si="6"/>
        <v>0</v>
      </c>
      <c r="BE39" s="295">
        <f t="shared" si="5"/>
        <v>0</v>
      </c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</row>
    <row r="40" spans="1:83" x14ac:dyDescent="0.3">
      <c r="A40" s="313" t="s">
        <v>438</v>
      </c>
      <c r="B40" s="304">
        <v>9.8999999999999991E-3</v>
      </c>
      <c r="C40" s="304">
        <v>1.5099999999999999E-2</v>
      </c>
      <c r="D40" s="304">
        <v>1.5099999999999999E-2</v>
      </c>
      <c r="E40" s="295">
        <v>1102956.3899999999</v>
      </c>
      <c r="F40" s="295">
        <v>1102956.3899999999</v>
      </c>
      <c r="G40" s="295">
        <v>1102956.3899999999</v>
      </c>
      <c r="H40" s="295">
        <v>1102956.3899999999</v>
      </c>
      <c r="I40" s="295">
        <v>1102956.3899999999</v>
      </c>
      <c r="J40" s="295">
        <v>1102956.3899999999</v>
      </c>
      <c r="K40" s="295">
        <v>1102956.3899999999</v>
      </c>
      <c r="L40" s="295">
        <v>1106956.3899999999</v>
      </c>
      <c r="M40" s="295">
        <v>1110956.3899999999</v>
      </c>
      <c r="N40" s="295">
        <v>1110956.3899999999</v>
      </c>
      <c r="O40" s="295">
        <v>1110956.3899999999</v>
      </c>
      <c r="P40" s="295">
        <v>1110956.3899999999</v>
      </c>
      <c r="Q40" s="295">
        <f t="shared" si="2"/>
        <v>13271476.680000002</v>
      </c>
      <c r="R40" s="295">
        <v>1110956.3899999999</v>
      </c>
      <c r="S40" s="295">
        <v>1110956.3899999999</v>
      </c>
      <c r="T40" s="295">
        <v>1110956.3899999999</v>
      </c>
      <c r="U40" s="295">
        <v>1110956.3899999999</v>
      </c>
      <c r="V40" s="295">
        <v>1110956.3899999999</v>
      </c>
      <c r="W40" s="295">
        <v>1110956.3899999999</v>
      </c>
      <c r="X40" s="295">
        <v>1110956.3899999999</v>
      </c>
      <c r="Y40" s="295">
        <v>1110956.3899999999</v>
      </c>
      <c r="Z40" s="295">
        <v>1110956.3899999999</v>
      </c>
      <c r="AA40" s="295">
        <v>1110956.3899999999</v>
      </c>
      <c r="AB40" s="295">
        <v>1110956.3899999999</v>
      </c>
      <c r="AC40" s="295">
        <v>1110956.3899999999</v>
      </c>
      <c r="AD40" s="295">
        <f t="shared" si="3"/>
        <v>13331476.680000002</v>
      </c>
      <c r="AE40" s="295"/>
      <c r="AF40" s="319">
        <v>909.94</v>
      </c>
      <c r="AG40" s="319">
        <v>909.94</v>
      </c>
      <c r="AH40" s="319">
        <v>909.94</v>
      </c>
      <c r="AI40" s="319">
        <v>909.94</v>
      </c>
      <c r="AJ40" s="319">
        <v>909.94</v>
      </c>
      <c r="AK40" s="319">
        <v>909.94</v>
      </c>
      <c r="AL40" s="319">
        <f t="shared" si="0"/>
        <v>909.94</v>
      </c>
      <c r="AM40" s="319">
        <f t="shared" si="0"/>
        <v>913.24</v>
      </c>
      <c r="AN40" s="319">
        <f t="shared" si="0"/>
        <v>916.54</v>
      </c>
      <c r="AO40" s="319">
        <f t="shared" si="0"/>
        <v>916.54</v>
      </c>
      <c r="AP40" s="319">
        <f t="shared" si="0"/>
        <v>916.54</v>
      </c>
      <c r="AQ40" s="319">
        <f t="shared" si="0"/>
        <v>916.54</v>
      </c>
      <c r="AR40" s="295">
        <f t="shared" si="4"/>
        <v>10948.980000000003</v>
      </c>
      <c r="AS40" s="319">
        <f t="shared" si="7"/>
        <v>1397.95</v>
      </c>
      <c r="AT40" s="319">
        <f t="shared" si="7"/>
        <v>1397.95</v>
      </c>
      <c r="AU40" s="319">
        <f t="shared" si="7"/>
        <v>1397.95</v>
      </c>
      <c r="AV40" s="319">
        <f t="shared" si="6"/>
        <v>1397.95</v>
      </c>
      <c r="AW40" s="319">
        <f t="shared" si="6"/>
        <v>1397.95</v>
      </c>
      <c r="AX40" s="319">
        <f t="shared" si="6"/>
        <v>1397.95</v>
      </c>
      <c r="AY40" s="319">
        <f t="shared" si="6"/>
        <v>1397.95</v>
      </c>
      <c r="AZ40" s="319">
        <f t="shared" si="6"/>
        <v>1397.95</v>
      </c>
      <c r="BA40" s="319">
        <f t="shared" si="6"/>
        <v>1397.95</v>
      </c>
      <c r="BB40" s="319">
        <f t="shared" si="6"/>
        <v>1397.95</v>
      </c>
      <c r="BC40" s="319">
        <f t="shared" si="6"/>
        <v>1397.95</v>
      </c>
      <c r="BD40" s="319">
        <f t="shared" si="6"/>
        <v>1397.95</v>
      </c>
      <c r="BE40" s="295">
        <f t="shared" si="5"/>
        <v>16775.400000000005</v>
      </c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</row>
    <row r="41" spans="1:83" x14ac:dyDescent="0.3">
      <c r="A41" s="313" t="s">
        <v>439</v>
      </c>
      <c r="B41" s="304">
        <v>1.2799999999999999E-2</v>
      </c>
      <c r="C41" s="304">
        <v>1.2299999999999998E-2</v>
      </c>
      <c r="D41" s="348">
        <v>1.0999999999999999E-2</v>
      </c>
      <c r="E41" s="295">
        <v>5556451.46</v>
      </c>
      <c r="F41" s="295">
        <v>5556451.46</v>
      </c>
      <c r="G41" s="295">
        <v>5556451.46</v>
      </c>
      <c r="H41" s="295">
        <v>5556451.46</v>
      </c>
      <c r="I41" s="295">
        <v>5556451.46</v>
      </c>
      <c r="J41" s="295">
        <v>5556451.46</v>
      </c>
      <c r="K41" s="295">
        <v>5556451.46</v>
      </c>
      <c r="L41" s="295">
        <v>5556451.46</v>
      </c>
      <c r="M41" s="295">
        <v>5556451.46</v>
      </c>
      <c r="N41" s="295">
        <v>5556451.46</v>
      </c>
      <c r="O41" s="295">
        <v>5556451.46</v>
      </c>
      <c r="P41" s="295">
        <v>5556451.46</v>
      </c>
      <c r="Q41" s="295">
        <f t="shared" si="2"/>
        <v>66677417.520000003</v>
      </c>
      <c r="R41" s="295">
        <v>5556451.46</v>
      </c>
      <c r="S41" s="295">
        <v>5556451.46</v>
      </c>
      <c r="T41" s="295">
        <v>5556451.46</v>
      </c>
      <c r="U41" s="295">
        <v>5556451.46</v>
      </c>
      <c r="V41" s="295">
        <v>5556451.46</v>
      </c>
      <c r="W41" s="295">
        <v>5556451.46</v>
      </c>
      <c r="X41" s="295">
        <v>5556451.46</v>
      </c>
      <c r="Y41" s="295">
        <v>5556451.46</v>
      </c>
      <c r="Z41" s="295">
        <v>5556451.46</v>
      </c>
      <c r="AA41" s="295">
        <v>5556451.46</v>
      </c>
      <c r="AB41" s="295">
        <v>5556451.46</v>
      </c>
      <c r="AC41" s="295">
        <v>5556451.46</v>
      </c>
      <c r="AD41" s="295">
        <f t="shared" si="3"/>
        <v>66677417.520000003</v>
      </c>
      <c r="AE41" s="295"/>
      <c r="AF41" s="319">
        <v>5926.88</v>
      </c>
      <c r="AG41" s="319">
        <v>5926.88</v>
      </c>
      <c r="AH41" s="319">
        <v>5926.88</v>
      </c>
      <c r="AI41" s="319">
        <v>5926.88</v>
      </c>
      <c r="AJ41" s="319">
        <v>5926.88</v>
      </c>
      <c r="AK41" s="319">
        <v>5926.88</v>
      </c>
      <c r="AL41" s="319">
        <f t="shared" si="0"/>
        <v>5926.88</v>
      </c>
      <c r="AM41" s="319">
        <f t="shared" si="0"/>
        <v>5926.88</v>
      </c>
      <c r="AN41" s="319">
        <f t="shared" si="0"/>
        <v>5926.88</v>
      </c>
      <c r="AO41" s="319">
        <f t="shared" si="0"/>
        <v>5926.88</v>
      </c>
      <c r="AP41" s="319">
        <f t="shared" si="0"/>
        <v>5926.88</v>
      </c>
      <c r="AQ41" s="319">
        <f t="shared" si="0"/>
        <v>5926.88</v>
      </c>
      <c r="AR41" s="295">
        <f t="shared" si="4"/>
        <v>71122.559999999983</v>
      </c>
      <c r="AS41" s="319">
        <f t="shared" si="7"/>
        <v>5093.41</v>
      </c>
      <c r="AT41" s="319">
        <f t="shared" si="7"/>
        <v>5093.41</v>
      </c>
      <c r="AU41" s="319">
        <f t="shared" si="7"/>
        <v>5093.41</v>
      </c>
      <c r="AV41" s="319">
        <f t="shared" si="6"/>
        <v>5093.41</v>
      </c>
      <c r="AW41" s="319">
        <f t="shared" si="6"/>
        <v>5093.41</v>
      </c>
      <c r="AX41" s="319">
        <f t="shared" si="6"/>
        <v>5093.41</v>
      </c>
      <c r="AY41" s="319">
        <f t="shared" si="6"/>
        <v>5093.41</v>
      </c>
      <c r="AZ41" s="319">
        <f t="shared" si="6"/>
        <v>5093.41</v>
      </c>
      <c r="BA41" s="319">
        <f t="shared" si="6"/>
        <v>5093.41</v>
      </c>
      <c r="BB41" s="319">
        <f t="shared" si="6"/>
        <v>5093.41</v>
      </c>
      <c r="BC41" s="319">
        <f t="shared" si="6"/>
        <v>5093.41</v>
      </c>
      <c r="BD41" s="319">
        <f t="shared" si="6"/>
        <v>5093.41</v>
      </c>
      <c r="BE41" s="295">
        <f t="shared" si="5"/>
        <v>61120.920000000013</v>
      </c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</row>
    <row r="42" spans="1:83" x14ac:dyDescent="0.3">
      <c r="A42" s="313" t="s">
        <v>440</v>
      </c>
      <c r="B42" s="304">
        <v>1.8200000000000001E-2</v>
      </c>
      <c r="C42" s="304">
        <v>1.8400000000000003E-2</v>
      </c>
      <c r="D42" s="348">
        <v>1.7100000000000001E-2</v>
      </c>
      <c r="E42" s="295">
        <v>99357525.340000004</v>
      </c>
      <c r="F42" s="295">
        <v>99069758.079999998</v>
      </c>
      <c r="G42" s="295">
        <v>96789616.640000001</v>
      </c>
      <c r="H42" s="295">
        <v>94508261.760000005</v>
      </c>
      <c r="I42" s="295">
        <v>94546243.75</v>
      </c>
      <c r="J42" s="295">
        <v>94576021.109999999</v>
      </c>
      <c r="K42" s="295">
        <v>94567903.109999999</v>
      </c>
      <c r="L42" s="295">
        <v>94577222.444999993</v>
      </c>
      <c r="M42" s="295">
        <v>94586541.780000001</v>
      </c>
      <c r="N42" s="295">
        <v>94594659.780000001</v>
      </c>
      <c r="O42" s="295">
        <v>94602777.780000001</v>
      </c>
      <c r="P42" s="295">
        <v>94602777.780000001</v>
      </c>
      <c r="Q42" s="295">
        <f t="shared" si="2"/>
        <v>1146379309.3549998</v>
      </c>
      <c r="R42" s="295">
        <f>94602777.78-R44</f>
        <v>90040177.480000004</v>
      </c>
      <c r="S42" s="295">
        <v>90040177.480000004</v>
      </c>
      <c r="T42" s="295">
        <v>90040177.480000004</v>
      </c>
      <c r="U42" s="295">
        <v>90040177.480000004</v>
      </c>
      <c r="V42" s="295">
        <v>90040177.480000004</v>
      </c>
      <c r="W42" s="295">
        <v>90040177.480000004</v>
      </c>
      <c r="X42" s="295">
        <v>90040177.480000004</v>
      </c>
      <c r="Y42" s="295">
        <v>90040177.480000004</v>
      </c>
      <c r="Z42" s="295">
        <v>90040177.480000004</v>
      </c>
      <c r="AA42" s="295">
        <v>90040177.480000004</v>
      </c>
      <c r="AB42" s="295">
        <v>90040177.480000004</v>
      </c>
      <c r="AC42" s="295">
        <v>90040177.480000004</v>
      </c>
      <c r="AD42" s="295">
        <f t="shared" si="3"/>
        <v>1080482129.76</v>
      </c>
      <c r="AE42" s="295"/>
      <c r="AF42" s="319">
        <v>150692.25</v>
      </c>
      <c r="AG42" s="319">
        <v>150255.79999999999</v>
      </c>
      <c r="AH42" s="319">
        <v>146797.58000000002</v>
      </c>
      <c r="AI42" s="319">
        <v>143337.53</v>
      </c>
      <c r="AJ42" s="319">
        <v>143395.13999999998</v>
      </c>
      <c r="AK42" s="319">
        <v>143440.29999999999</v>
      </c>
      <c r="AL42" s="319">
        <f t="shared" si="0"/>
        <v>143427.99</v>
      </c>
      <c r="AM42" s="319">
        <f t="shared" si="0"/>
        <v>143442.12</v>
      </c>
      <c r="AN42" s="319">
        <f t="shared" si="0"/>
        <v>143456.26</v>
      </c>
      <c r="AO42" s="319">
        <f t="shared" si="0"/>
        <v>143468.57</v>
      </c>
      <c r="AP42" s="319">
        <f t="shared" si="0"/>
        <v>143480.88</v>
      </c>
      <c r="AQ42" s="319">
        <f t="shared" si="0"/>
        <v>143480.88</v>
      </c>
      <c r="AR42" s="295">
        <f t="shared" si="4"/>
        <v>1738675.2999999998</v>
      </c>
      <c r="AS42" s="319">
        <f t="shared" si="7"/>
        <v>128307.25</v>
      </c>
      <c r="AT42" s="319">
        <f t="shared" si="7"/>
        <v>128307.25</v>
      </c>
      <c r="AU42" s="319">
        <f t="shared" si="7"/>
        <v>128307.25</v>
      </c>
      <c r="AV42" s="319">
        <f t="shared" si="6"/>
        <v>128307.25</v>
      </c>
      <c r="AW42" s="319">
        <f t="shared" si="6"/>
        <v>128307.25</v>
      </c>
      <c r="AX42" s="319">
        <f t="shared" si="6"/>
        <v>128307.25</v>
      </c>
      <c r="AY42" s="319">
        <f t="shared" si="6"/>
        <v>128307.25</v>
      </c>
      <c r="AZ42" s="319">
        <f t="shared" si="6"/>
        <v>128307.25</v>
      </c>
      <c r="BA42" s="319">
        <f t="shared" si="6"/>
        <v>128307.25</v>
      </c>
      <c r="BB42" s="319">
        <f t="shared" si="6"/>
        <v>128307.25</v>
      </c>
      <c r="BC42" s="319">
        <f t="shared" si="6"/>
        <v>128307.25</v>
      </c>
      <c r="BD42" s="319">
        <f t="shared" si="6"/>
        <v>128307.25</v>
      </c>
      <c r="BE42" s="295">
        <f t="shared" si="5"/>
        <v>1539687</v>
      </c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</row>
    <row r="43" spans="1:83" x14ac:dyDescent="0.3">
      <c r="A43" s="313" t="s">
        <v>441</v>
      </c>
      <c r="B43" s="304">
        <v>1.8200000000000001E-2</v>
      </c>
      <c r="C43" s="304">
        <v>1.8400000000000003E-2</v>
      </c>
      <c r="D43" s="348">
        <v>1.7100000000000001E-2</v>
      </c>
      <c r="E43" s="295">
        <v>468724.34</v>
      </c>
      <c r="F43" s="295">
        <v>468724.34</v>
      </c>
      <c r="G43" s="295">
        <v>468724.34</v>
      </c>
      <c r="H43" s="295">
        <v>468724.34</v>
      </c>
      <c r="I43" s="295">
        <v>468724.34</v>
      </c>
      <c r="J43" s="295">
        <v>468724.34</v>
      </c>
      <c r="K43" s="295">
        <v>468724.34</v>
      </c>
      <c r="L43" s="295">
        <v>468724.34</v>
      </c>
      <c r="M43" s="295">
        <v>468724.34</v>
      </c>
      <c r="N43" s="295">
        <v>468724.34</v>
      </c>
      <c r="O43" s="295">
        <v>468724.34</v>
      </c>
      <c r="P43" s="295">
        <v>468724.34</v>
      </c>
      <c r="Q43" s="295">
        <f t="shared" si="2"/>
        <v>5624692.0799999991</v>
      </c>
      <c r="R43" s="295">
        <v>468724.34</v>
      </c>
      <c r="S43" s="295">
        <v>468724.34</v>
      </c>
      <c r="T43" s="295">
        <v>468724.34</v>
      </c>
      <c r="U43" s="295">
        <v>468724.34</v>
      </c>
      <c r="V43" s="295">
        <v>468724.34</v>
      </c>
      <c r="W43" s="295">
        <v>468724.34</v>
      </c>
      <c r="X43" s="295">
        <v>468724.34</v>
      </c>
      <c r="Y43" s="295">
        <v>468724.34</v>
      </c>
      <c r="Z43" s="295">
        <v>468724.34</v>
      </c>
      <c r="AA43" s="295">
        <v>468724.34</v>
      </c>
      <c r="AB43" s="295">
        <v>468724.34</v>
      </c>
      <c r="AC43" s="295">
        <v>468724.34</v>
      </c>
      <c r="AD43" s="295">
        <f t="shared" si="3"/>
        <v>5624692.0799999991</v>
      </c>
      <c r="AE43" s="295"/>
      <c r="AF43" s="319">
        <v>710.90000000000009</v>
      </c>
      <c r="AG43" s="319">
        <v>710.90000000000009</v>
      </c>
      <c r="AH43" s="319">
        <v>710.90000000000009</v>
      </c>
      <c r="AI43" s="319">
        <v>710.90000000000009</v>
      </c>
      <c r="AJ43" s="319">
        <v>710.90000000000009</v>
      </c>
      <c r="AK43" s="319">
        <v>710.90000000000009</v>
      </c>
      <c r="AL43" s="319">
        <f t="shared" si="0"/>
        <v>710.9</v>
      </c>
      <c r="AM43" s="319">
        <f t="shared" si="0"/>
        <v>710.9</v>
      </c>
      <c r="AN43" s="319">
        <f t="shared" si="0"/>
        <v>710.9</v>
      </c>
      <c r="AO43" s="319">
        <f t="shared" si="0"/>
        <v>710.9</v>
      </c>
      <c r="AP43" s="319">
        <f t="shared" si="0"/>
        <v>710.9</v>
      </c>
      <c r="AQ43" s="319">
        <f t="shared" si="0"/>
        <v>710.9</v>
      </c>
      <c r="AR43" s="295">
        <f t="shared" si="4"/>
        <v>8530.7999999999993</v>
      </c>
      <c r="AS43" s="319">
        <f t="shared" si="7"/>
        <v>667.93</v>
      </c>
      <c r="AT43" s="319">
        <f t="shared" si="7"/>
        <v>667.93</v>
      </c>
      <c r="AU43" s="319">
        <f t="shared" si="7"/>
        <v>667.93</v>
      </c>
      <c r="AV43" s="319">
        <f t="shared" si="6"/>
        <v>667.93</v>
      </c>
      <c r="AW43" s="319">
        <f t="shared" si="6"/>
        <v>667.93</v>
      </c>
      <c r="AX43" s="319">
        <f t="shared" si="6"/>
        <v>667.93</v>
      </c>
      <c r="AY43" s="319">
        <f t="shared" si="6"/>
        <v>667.93</v>
      </c>
      <c r="AZ43" s="319">
        <f t="shared" si="6"/>
        <v>667.93</v>
      </c>
      <c r="BA43" s="319">
        <f t="shared" si="6"/>
        <v>667.93</v>
      </c>
      <c r="BB43" s="319">
        <f t="shared" si="6"/>
        <v>667.93</v>
      </c>
      <c r="BC43" s="319">
        <f t="shared" si="6"/>
        <v>667.93</v>
      </c>
      <c r="BD43" s="319">
        <f t="shared" si="6"/>
        <v>667.93</v>
      </c>
      <c r="BE43" s="295">
        <f t="shared" si="5"/>
        <v>8015.1600000000008</v>
      </c>
      <c r="BF43" s="319">
        <f>BE43</f>
        <v>8015.1600000000008</v>
      </c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</row>
    <row r="44" spans="1:83" x14ac:dyDescent="0.3">
      <c r="A44" s="313" t="s">
        <v>442</v>
      </c>
      <c r="B44" s="304">
        <v>0</v>
      </c>
      <c r="C44" s="304">
        <v>1.06E-2</v>
      </c>
      <c r="D44" s="304">
        <v>1.06E-2</v>
      </c>
      <c r="E44" s="295">
        <v>0</v>
      </c>
      <c r="F44" s="295">
        <v>0</v>
      </c>
      <c r="G44" s="295">
        <v>0</v>
      </c>
      <c r="H44" s="295">
        <v>0</v>
      </c>
      <c r="I44" s="295">
        <v>0</v>
      </c>
      <c r="J44" s="295">
        <v>0</v>
      </c>
      <c r="K44" s="295">
        <v>0</v>
      </c>
      <c r="L44" s="295">
        <v>0</v>
      </c>
      <c r="M44" s="295">
        <v>0</v>
      </c>
      <c r="N44" s="295">
        <v>0</v>
      </c>
      <c r="O44" s="295">
        <v>0</v>
      </c>
      <c r="P44" s="295">
        <v>0</v>
      </c>
      <c r="Q44" s="295">
        <f t="shared" si="2"/>
        <v>0</v>
      </c>
      <c r="R44" s="295">
        <v>4562600.3</v>
      </c>
      <c r="S44" s="295">
        <v>4562600.3</v>
      </c>
      <c r="T44" s="295">
        <v>4562600.3</v>
      </c>
      <c r="U44" s="295">
        <v>4562600.3</v>
      </c>
      <c r="V44" s="295">
        <v>4562600.3</v>
      </c>
      <c r="W44" s="295">
        <v>4562600.3</v>
      </c>
      <c r="X44" s="295">
        <v>4562600.3</v>
      </c>
      <c r="Y44" s="295">
        <v>4562600.3</v>
      </c>
      <c r="Z44" s="295">
        <v>4562600.3</v>
      </c>
      <c r="AA44" s="295">
        <v>4562600.3</v>
      </c>
      <c r="AB44" s="295">
        <v>4562600.3</v>
      </c>
      <c r="AC44" s="295">
        <v>4562600.3</v>
      </c>
      <c r="AD44" s="295">
        <f t="shared" si="3"/>
        <v>54751203.599999987</v>
      </c>
      <c r="AE44" s="295"/>
      <c r="AF44" s="319">
        <v>0</v>
      </c>
      <c r="AG44" s="319">
        <v>0</v>
      </c>
      <c r="AH44" s="319">
        <v>0</v>
      </c>
      <c r="AI44" s="319">
        <v>0</v>
      </c>
      <c r="AJ44" s="319">
        <v>0</v>
      </c>
      <c r="AK44" s="319">
        <v>0</v>
      </c>
      <c r="AL44" s="319">
        <f t="shared" si="0"/>
        <v>0</v>
      </c>
      <c r="AM44" s="319">
        <f t="shared" si="0"/>
        <v>0</v>
      </c>
      <c r="AN44" s="319">
        <f t="shared" si="0"/>
        <v>0</v>
      </c>
      <c r="AO44" s="319">
        <f t="shared" si="0"/>
        <v>0</v>
      </c>
      <c r="AP44" s="319">
        <f t="shared" si="0"/>
        <v>0</v>
      </c>
      <c r="AQ44" s="319">
        <f t="shared" si="0"/>
        <v>0</v>
      </c>
      <c r="AR44" s="295">
        <f t="shared" si="4"/>
        <v>0</v>
      </c>
      <c r="AS44" s="319">
        <f t="shared" si="7"/>
        <v>4030.3</v>
      </c>
      <c r="AT44" s="319">
        <f t="shared" si="7"/>
        <v>4030.3</v>
      </c>
      <c r="AU44" s="319">
        <f t="shared" si="7"/>
        <v>4030.3</v>
      </c>
      <c r="AV44" s="319">
        <f t="shared" si="6"/>
        <v>4030.3</v>
      </c>
      <c r="AW44" s="319">
        <f t="shared" si="6"/>
        <v>4030.3</v>
      </c>
      <c r="AX44" s="319">
        <f t="shared" si="6"/>
        <v>4030.3</v>
      </c>
      <c r="AY44" s="319">
        <f t="shared" si="6"/>
        <v>4030.3</v>
      </c>
      <c r="AZ44" s="319">
        <f t="shared" si="6"/>
        <v>4030.3</v>
      </c>
      <c r="BA44" s="319">
        <f t="shared" si="6"/>
        <v>4030.3</v>
      </c>
      <c r="BB44" s="319">
        <f t="shared" si="6"/>
        <v>4030.3</v>
      </c>
      <c r="BC44" s="319">
        <f t="shared" si="6"/>
        <v>4030.3</v>
      </c>
      <c r="BD44" s="319">
        <f t="shared" si="6"/>
        <v>4030.3</v>
      </c>
      <c r="BE44" s="295">
        <f t="shared" si="5"/>
        <v>48363.600000000006</v>
      </c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</row>
    <row r="45" spans="1:83" x14ac:dyDescent="0.3">
      <c r="A45" s="313" t="s">
        <v>443</v>
      </c>
      <c r="B45" s="304">
        <v>0</v>
      </c>
      <c r="C45" s="304">
        <v>0</v>
      </c>
      <c r="D45" s="304">
        <v>0</v>
      </c>
      <c r="E45" s="295">
        <v>583381.43999999994</v>
      </c>
      <c r="F45" s="295">
        <v>583381.43999999994</v>
      </c>
      <c r="G45" s="295">
        <v>583381.43999999994</v>
      </c>
      <c r="H45" s="295">
        <v>583381.43999999994</v>
      </c>
      <c r="I45" s="295">
        <v>583381.43999999994</v>
      </c>
      <c r="J45" s="295">
        <v>583381.43999999994</v>
      </c>
      <c r="K45" s="295">
        <v>583381.43999999994</v>
      </c>
      <c r="L45" s="295">
        <v>583381.43999999994</v>
      </c>
      <c r="M45" s="295">
        <v>583381.43999999994</v>
      </c>
      <c r="N45" s="295">
        <v>583381.43999999994</v>
      </c>
      <c r="O45" s="295">
        <v>583381.43999999994</v>
      </c>
      <c r="P45" s="295">
        <v>583381.43999999994</v>
      </c>
      <c r="Q45" s="295">
        <f t="shared" si="2"/>
        <v>7000577.2799999975</v>
      </c>
      <c r="R45" s="295">
        <v>583381.43999999994</v>
      </c>
      <c r="S45" s="295">
        <v>583381.43999999994</v>
      </c>
      <c r="T45" s="295">
        <v>583381.43999999994</v>
      </c>
      <c r="U45" s="295">
        <v>583381.43999999994</v>
      </c>
      <c r="V45" s="295">
        <v>583381.43999999994</v>
      </c>
      <c r="W45" s="295">
        <v>583381.43999999994</v>
      </c>
      <c r="X45" s="295">
        <v>583381.43999999994</v>
      </c>
      <c r="Y45" s="295">
        <v>583381.43999999994</v>
      </c>
      <c r="Z45" s="295">
        <v>583381.43999999994</v>
      </c>
      <c r="AA45" s="295">
        <v>583381.43999999994</v>
      </c>
      <c r="AB45" s="295">
        <v>583381.43999999994</v>
      </c>
      <c r="AC45" s="295">
        <v>583381.43999999994</v>
      </c>
      <c r="AD45" s="295">
        <f t="shared" si="3"/>
        <v>7000577.2799999975</v>
      </c>
      <c r="AE45" s="295"/>
      <c r="AF45" s="319">
        <v>0</v>
      </c>
      <c r="AG45" s="319">
        <v>0</v>
      </c>
      <c r="AH45" s="319">
        <v>0</v>
      </c>
      <c r="AI45" s="319">
        <v>0</v>
      </c>
      <c r="AJ45" s="319">
        <v>0</v>
      </c>
      <c r="AK45" s="319">
        <v>0</v>
      </c>
      <c r="AL45" s="319">
        <f t="shared" si="0"/>
        <v>0</v>
      </c>
      <c r="AM45" s="319">
        <f t="shared" si="0"/>
        <v>0</v>
      </c>
      <c r="AN45" s="319">
        <f t="shared" si="0"/>
        <v>0</v>
      </c>
      <c r="AO45" s="319">
        <f t="shared" si="0"/>
        <v>0</v>
      </c>
      <c r="AP45" s="319">
        <f t="shared" si="0"/>
        <v>0</v>
      </c>
      <c r="AQ45" s="319">
        <f t="shared" si="0"/>
        <v>0</v>
      </c>
      <c r="AR45" s="295">
        <f t="shared" si="4"/>
        <v>0</v>
      </c>
      <c r="AS45" s="319">
        <f t="shared" si="7"/>
        <v>0</v>
      </c>
      <c r="AT45" s="319">
        <f t="shared" si="7"/>
        <v>0</v>
      </c>
      <c r="AU45" s="319">
        <f t="shared" si="7"/>
        <v>0</v>
      </c>
      <c r="AV45" s="319">
        <f t="shared" si="6"/>
        <v>0</v>
      </c>
      <c r="AW45" s="319">
        <f t="shared" si="6"/>
        <v>0</v>
      </c>
      <c r="AX45" s="319">
        <f t="shared" si="6"/>
        <v>0</v>
      </c>
      <c r="AY45" s="319">
        <f t="shared" si="6"/>
        <v>0</v>
      </c>
      <c r="AZ45" s="319">
        <f t="shared" si="6"/>
        <v>0</v>
      </c>
      <c r="BA45" s="319">
        <f t="shared" si="6"/>
        <v>0</v>
      </c>
      <c r="BB45" s="319">
        <f t="shared" si="6"/>
        <v>0</v>
      </c>
      <c r="BC45" s="319">
        <f t="shared" si="6"/>
        <v>0</v>
      </c>
      <c r="BD45" s="319">
        <f t="shared" si="6"/>
        <v>0</v>
      </c>
      <c r="BE45" s="295">
        <f t="shared" si="5"/>
        <v>0</v>
      </c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</row>
    <row r="46" spans="1:83" x14ac:dyDescent="0.3">
      <c r="A46" s="313" t="s">
        <v>444</v>
      </c>
      <c r="B46" s="304">
        <v>0</v>
      </c>
      <c r="C46" s="304">
        <v>0</v>
      </c>
      <c r="D46" s="304">
        <v>0</v>
      </c>
      <c r="E46" s="295">
        <v>1692976.56</v>
      </c>
      <c r="F46" s="295">
        <v>1692976.56</v>
      </c>
      <c r="G46" s="295">
        <v>1662117.27</v>
      </c>
      <c r="H46" s="295">
        <v>1631257.97</v>
      </c>
      <c r="I46" s="295">
        <v>1631257.97</v>
      </c>
      <c r="J46" s="295">
        <v>1631257.97</v>
      </c>
      <c r="K46" s="295">
        <v>1631257.97</v>
      </c>
      <c r="L46" s="295">
        <v>1631257.97</v>
      </c>
      <c r="M46" s="295">
        <v>1631257.97</v>
      </c>
      <c r="N46" s="295">
        <v>1631257.97</v>
      </c>
      <c r="O46" s="295">
        <v>1631257.97</v>
      </c>
      <c r="P46" s="295">
        <v>1631257.97</v>
      </c>
      <c r="Q46" s="295">
        <f t="shared" si="2"/>
        <v>19729392.120000001</v>
      </c>
      <c r="R46" s="295">
        <v>1631257.97</v>
      </c>
      <c r="S46" s="295">
        <v>1631257.97</v>
      </c>
      <c r="T46" s="295">
        <v>1631257.97</v>
      </c>
      <c r="U46" s="295">
        <v>1631257.97</v>
      </c>
      <c r="V46" s="295">
        <v>1631257.97</v>
      </c>
      <c r="W46" s="295">
        <v>1631257.97</v>
      </c>
      <c r="X46" s="295">
        <v>1631257.97</v>
      </c>
      <c r="Y46" s="295">
        <v>1631257.97</v>
      </c>
      <c r="Z46" s="295">
        <v>1631257.97</v>
      </c>
      <c r="AA46" s="295">
        <v>1631257.97</v>
      </c>
      <c r="AB46" s="295">
        <v>1631257.97</v>
      </c>
      <c r="AC46" s="295">
        <v>1631257.97</v>
      </c>
      <c r="AD46" s="295">
        <f t="shared" si="3"/>
        <v>19575095.640000001</v>
      </c>
      <c r="AE46" s="295"/>
      <c r="AF46" s="319">
        <v>0</v>
      </c>
      <c r="AG46" s="319">
        <v>0</v>
      </c>
      <c r="AH46" s="319">
        <v>0</v>
      </c>
      <c r="AI46" s="319">
        <v>0</v>
      </c>
      <c r="AJ46" s="319">
        <v>0</v>
      </c>
      <c r="AK46" s="319">
        <v>0</v>
      </c>
      <c r="AL46" s="319">
        <f t="shared" si="0"/>
        <v>0</v>
      </c>
      <c r="AM46" s="319">
        <f t="shared" si="0"/>
        <v>0</v>
      </c>
      <c r="AN46" s="319">
        <f t="shared" si="0"/>
        <v>0</v>
      </c>
      <c r="AO46" s="319">
        <f t="shared" si="0"/>
        <v>0</v>
      </c>
      <c r="AP46" s="319">
        <f t="shared" si="0"/>
        <v>0</v>
      </c>
      <c r="AQ46" s="319">
        <f t="shared" si="0"/>
        <v>0</v>
      </c>
      <c r="AR46" s="295">
        <f t="shared" si="4"/>
        <v>0</v>
      </c>
      <c r="AS46" s="319">
        <f t="shared" si="7"/>
        <v>0</v>
      </c>
      <c r="AT46" s="319">
        <f t="shared" si="7"/>
        <v>0</v>
      </c>
      <c r="AU46" s="319">
        <f t="shared" si="7"/>
        <v>0</v>
      </c>
      <c r="AV46" s="319">
        <f t="shared" si="6"/>
        <v>0</v>
      </c>
      <c r="AW46" s="319">
        <f t="shared" si="6"/>
        <v>0</v>
      </c>
      <c r="AX46" s="319">
        <f t="shared" si="6"/>
        <v>0</v>
      </c>
      <c r="AY46" s="319">
        <f t="shared" si="6"/>
        <v>0</v>
      </c>
      <c r="AZ46" s="319">
        <f t="shared" si="6"/>
        <v>0</v>
      </c>
      <c r="BA46" s="319">
        <f t="shared" si="6"/>
        <v>0</v>
      </c>
      <c r="BB46" s="319">
        <f t="shared" si="6"/>
        <v>0</v>
      </c>
      <c r="BC46" s="319">
        <f t="shared" si="6"/>
        <v>0</v>
      </c>
      <c r="BD46" s="319">
        <f t="shared" si="6"/>
        <v>0</v>
      </c>
      <c r="BE46" s="295">
        <f t="shared" si="5"/>
        <v>0</v>
      </c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</row>
    <row r="47" spans="1:83" x14ac:dyDescent="0.3">
      <c r="A47" s="313" t="s">
        <v>445</v>
      </c>
      <c r="B47" s="304">
        <v>0</v>
      </c>
      <c r="C47" s="304">
        <v>2.4399999999999998E-2</v>
      </c>
      <c r="D47" s="304">
        <v>2.4399999999999998E-2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  <c r="J47" s="295">
        <v>0</v>
      </c>
      <c r="K47" s="295">
        <v>0</v>
      </c>
      <c r="L47" s="295">
        <v>0</v>
      </c>
      <c r="M47" s="295">
        <v>0</v>
      </c>
      <c r="N47" s="295">
        <v>0</v>
      </c>
      <c r="O47" s="295">
        <v>0</v>
      </c>
      <c r="P47" s="295">
        <v>0</v>
      </c>
      <c r="Q47" s="295">
        <f t="shared" si="2"/>
        <v>0</v>
      </c>
      <c r="R47" s="295">
        <v>9299115</v>
      </c>
      <c r="S47" s="295">
        <v>9299115</v>
      </c>
      <c r="T47" s="295">
        <v>9299115</v>
      </c>
      <c r="U47" s="295">
        <v>9299115</v>
      </c>
      <c r="V47" s="295">
        <v>9299115</v>
      </c>
      <c r="W47" s="295">
        <v>9299115</v>
      </c>
      <c r="X47" s="295">
        <v>9299115</v>
      </c>
      <c r="Y47" s="295">
        <v>9299115</v>
      </c>
      <c r="Z47" s="295">
        <v>9299115</v>
      </c>
      <c r="AA47" s="295">
        <v>9299115</v>
      </c>
      <c r="AB47" s="295">
        <v>9299115</v>
      </c>
      <c r="AC47" s="295">
        <v>9299115</v>
      </c>
      <c r="AD47" s="295">
        <f t="shared" si="3"/>
        <v>111589380</v>
      </c>
      <c r="AE47" s="295"/>
      <c r="AF47" s="319">
        <v>0</v>
      </c>
      <c r="AG47" s="319">
        <v>0</v>
      </c>
      <c r="AH47" s="319">
        <v>0</v>
      </c>
      <c r="AI47" s="319">
        <v>0</v>
      </c>
      <c r="AJ47" s="319">
        <v>0</v>
      </c>
      <c r="AK47" s="319">
        <v>0</v>
      </c>
      <c r="AL47" s="319">
        <f t="shared" si="0"/>
        <v>0</v>
      </c>
      <c r="AM47" s="319">
        <f t="shared" si="0"/>
        <v>0</v>
      </c>
      <c r="AN47" s="319">
        <f t="shared" si="0"/>
        <v>0</v>
      </c>
      <c r="AO47" s="319">
        <f t="shared" ref="AO47:AQ110" si="8">ROUND(N47*$B47/12,2)</f>
        <v>0</v>
      </c>
      <c r="AP47" s="319">
        <f t="shared" si="8"/>
        <v>0</v>
      </c>
      <c r="AQ47" s="319">
        <f t="shared" si="8"/>
        <v>0</v>
      </c>
      <c r="AR47" s="295">
        <f t="shared" si="4"/>
        <v>0</v>
      </c>
      <c r="AS47" s="319">
        <f t="shared" si="7"/>
        <v>18908.2</v>
      </c>
      <c r="AT47" s="319">
        <f t="shared" si="7"/>
        <v>18908.2</v>
      </c>
      <c r="AU47" s="319">
        <f t="shared" si="7"/>
        <v>18908.2</v>
      </c>
      <c r="AV47" s="319">
        <f t="shared" si="6"/>
        <v>18908.2</v>
      </c>
      <c r="AW47" s="319">
        <f t="shared" si="6"/>
        <v>18908.2</v>
      </c>
      <c r="AX47" s="319">
        <f t="shared" si="6"/>
        <v>18908.2</v>
      </c>
      <c r="AY47" s="319">
        <f t="shared" si="6"/>
        <v>18908.2</v>
      </c>
      <c r="AZ47" s="319">
        <f t="shared" si="6"/>
        <v>18908.2</v>
      </c>
      <c r="BA47" s="319">
        <f t="shared" si="6"/>
        <v>18908.2</v>
      </c>
      <c r="BB47" s="319">
        <f t="shared" si="6"/>
        <v>18908.2</v>
      </c>
      <c r="BC47" s="319">
        <f t="shared" si="6"/>
        <v>18908.2</v>
      </c>
      <c r="BD47" s="319">
        <f t="shared" si="6"/>
        <v>18908.2</v>
      </c>
      <c r="BE47" s="295">
        <f t="shared" si="5"/>
        <v>226898.40000000005</v>
      </c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</row>
    <row r="48" spans="1:83" x14ac:dyDescent="0.3">
      <c r="A48" s="313" t="s">
        <v>446</v>
      </c>
      <c r="B48" s="304">
        <v>2.8000000000000001E-2</v>
      </c>
      <c r="C48" s="304">
        <v>6.6100000000000006E-2</v>
      </c>
      <c r="D48" s="348">
        <v>6.0699999999999997E-2</v>
      </c>
      <c r="E48" s="295">
        <v>49970271.350000001</v>
      </c>
      <c r="F48" s="295">
        <v>48746925.299999997</v>
      </c>
      <c r="G48" s="295">
        <v>47514563.579999998</v>
      </c>
      <c r="H48" s="295">
        <v>47505547.909999996</v>
      </c>
      <c r="I48" s="295">
        <v>47505547.909999996</v>
      </c>
      <c r="J48" s="295">
        <v>47505547.909999996</v>
      </c>
      <c r="K48" s="295">
        <v>47505547.909999996</v>
      </c>
      <c r="L48" s="295">
        <v>47564684.244999997</v>
      </c>
      <c r="M48" s="295">
        <v>47623820.579999998</v>
      </c>
      <c r="N48" s="295">
        <v>47623820.579999998</v>
      </c>
      <c r="O48" s="295">
        <v>47623820.579999998</v>
      </c>
      <c r="P48" s="295">
        <v>47623820.579999998</v>
      </c>
      <c r="Q48" s="295">
        <f t="shared" si="2"/>
        <v>574313918.43499994</v>
      </c>
      <c r="R48" s="295">
        <f>48058533.68-R47</f>
        <v>38759418.68</v>
      </c>
      <c r="S48" s="295">
        <v>38759418.68</v>
      </c>
      <c r="T48" s="295">
        <v>38759418.68</v>
      </c>
      <c r="U48" s="295">
        <v>38759418.68</v>
      </c>
      <c r="V48" s="295">
        <v>38759418.68</v>
      </c>
      <c r="W48" s="295">
        <v>38759418.68</v>
      </c>
      <c r="X48" s="295">
        <v>38759418.68</v>
      </c>
      <c r="Y48" s="295">
        <v>38759418.68</v>
      </c>
      <c r="Z48" s="295">
        <v>38759418.68</v>
      </c>
      <c r="AA48" s="295">
        <v>38759418.68</v>
      </c>
      <c r="AB48" s="295">
        <v>38816078.68</v>
      </c>
      <c r="AC48" s="295">
        <v>38872738.68</v>
      </c>
      <c r="AD48" s="295">
        <f t="shared" si="3"/>
        <v>465283004.16000003</v>
      </c>
      <c r="AE48" s="295"/>
      <c r="AF48" s="319">
        <v>116597.3</v>
      </c>
      <c r="AG48" s="319">
        <v>113742.83</v>
      </c>
      <c r="AH48" s="319">
        <v>110867.31999999999</v>
      </c>
      <c r="AI48" s="319">
        <v>110846.27000000002</v>
      </c>
      <c r="AJ48" s="319">
        <v>110846.27000000002</v>
      </c>
      <c r="AK48" s="319">
        <v>110846.27000000002</v>
      </c>
      <c r="AL48" s="319">
        <f t="shared" ref="AL48:AQ111" si="9">ROUND(K48*$B48/12,2)</f>
        <v>110846.28</v>
      </c>
      <c r="AM48" s="319">
        <f t="shared" si="9"/>
        <v>110984.26</v>
      </c>
      <c r="AN48" s="319">
        <f t="shared" si="9"/>
        <v>111122.25</v>
      </c>
      <c r="AO48" s="319">
        <f t="shared" si="8"/>
        <v>111122.25</v>
      </c>
      <c r="AP48" s="319">
        <f t="shared" si="8"/>
        <v>111122.25</v>
      </c>
      <c r="AQ48" s="319">
        <f t="shared" si="8"/>
        <v>111122.25</v>
      </c>
      <c r="AR48" s="295">
        <f t="shared" si="4"/>
        <v>1340065.8</v>
      </c>
      <c r="AS48" s="319">
        <f t="shared" si="7"/>
        <v>196058.06</v>
      </c>
      <c r="AT48" s="319">
        <f t="shared" si="7"/>
        <v>196058.06</v>
      </c>
      <c r="AU48" s="319">
        <f t="shared" si="7"/>
        <v>196058.06</v>
      </c>
      <c r="AV48" s="319">
        <f t="shared" si="6"/>
        <v>196058.06</v>
      </c>
      <c r="AW48" s="319">
        <f t="shared" si="6"/>
        <v>196058.06</v>
      </c>
      <c r="AX48" s="319">
        <f t="shared" si="6"/>
        <v>196058.06</v>
      </c>
      <c r="AY48" s="319">
        <f t="shared" si="6"/>
        <v>196058.06</v>
      </c>
      <c r="AZ48" s="319">
        <f t="shared" si="6"/>
        <v>196058.06</v>
      </c>
      <c r="BA48" s="319">
        <f t="shared" si="6"/>
        <v>196058.06</v>
      </c>
      <c r="BB48" s="319">
        <f t="shared" si="6"/>
        <v>196058.06</v>
      </c>
      <c r="BC48" s="319">
        <f t="shared" si="6"/>
        <v>196344.66</v>
      </c>
      <c r="BD48" s="319">
        <f t="shared" si="6"/>
        <v>196631.27</v>
      </c>
      <c r="BE48" s="295">
        <f t="shared" si="5"/>
        <v>2353556.5300000003</v>
      </c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</row>
    <row r="49" spans="1:83" x14ac:dyDescent="0.3">
      <c r="A49" s="313" t="s">
        <v>447</v>
      </c>
      <c r="B49" s="304">
        <v>0</v>
      </c>
      <c r="C49" s="304">
        <v>1.24E-2</v>
      </c>
      <c r="D49" s="304">
        <v>1.24E-2</v>
      </c>
      <c r="E49" s="295">
        <v>0</v>
      </c>
      <c r="F49" s="295">
        <v>0</v>
      </c>
      <c r="G49" s="295">
        <v>0</v>
      </c>
      <c r="H49" s="295">
        <v>0</v>
      </c>
      <c r="I49" s="295">
        <v>0</v>
      </c>
      <c r="J49" s="295">
        <v>0</v>
      </c>
      <c r="K49" s="295">
        <v>0</v>
      </c>
      <c r="L49" s="295">
        <v>0</v>
      </c>
      <c r="M49" s="295">
        <v>0</v>
      </c>
      <c r="N49" s="295">
        <v>0</v>
      </c>
      <c r="O49" s="295">
        <v>0</v>
      </c>
      <c r="P49" s="295">
        <v>0</v>
      </c>
      <c r="Q49" s="295">
        <f t="shared" si="2"/>
        <v>0</v>
      </c>
      <c r="R49" s="295">
        <v>3909061.67</v>
      </c>
      <c r="S49" s="295">
        <v>3909061.67</v>
      </c>
      <c r="T49" s="295">
        <v>3909061.67</v>
      </c>
      <c r="U49" s="295">
        <v>3909061.67</v>
      </c>
      <c r="V49" s="295">
        <v>3909061.67</v>
      </c>
      <c r="W49" s="295">
        <v>3909061.67</v>
      </c>
      <c r="X49" s="295">
        <v>3909061.67</v>
      </c>
      <c r="Y49" s="295">
        <v>3909061.67</v>
      </c>
      <c r="Z49" s="295">
        <v>3909061.67</v>
      </c>
      <c r="AA49" s="295">
        <v>3909061.67</v>
      </c>
      <c r="AB49" s="295">
        <v>3909061.67</v>
      </c>
      <c r="AC49" s="295">
        <v>3909061.67</v>
      </c>
      <c r="AD49" s="295">
        <f t="shared" si="3"/>
        <v>46908740.040000014</v>
      </c>
      <c r="AE49" s="295"/>
      <c r="AF49" s="319">
        <v>0</v>
      </c>
      <c r="AG49" s="319">
        <v>0</v>
      </c>
      <c r="AH49" s="319">
        <v>0</v>
      </c>
      <c r="AI49" s="319">
        <v>0</v>
      </c>
      <c r="AJ49" s="319">
        <v>0</v>
      </c>
      <c r="AK49" s="319">
        <v>0</v>
      </c>
      <c r="AL49" s="319">
        <f t="shared" si="9"/>
        <v>0</v>
      </c>
      <c r="AM49" s="319">
        <f t="shared" si="9"/>
        <v>0</v>
      </c>
      <c r="AN49" s="319">
        <f t="shared" si="9"/>
        <v>0</v>
      </c>
      <c r="AO49" s="319">
        <f t="shared" si="8"/>
        <v>0</v>
      </c>
      <c r="AP49" s="319">
        <f t="shared" si="8"/>
        <v>0</v>
      </c>
      <c r="AQ49" s="319">
        <f t="shared" si="8"/>
        <v>0</v>
      </c>
      <c r="AR49" s="295">
        <f t="shared" si="4"/>
        <v>0</v>
      </c>
      <c r="AS49" s="319">
        <f t="shared" si="7"/>
        <v>4039.36</v>
      </c>
      <c r="AT49" s="319">
        <f t="shared" si="7"/>
        <v>4039.36</v>
      </c>
      <c r="AU49" s="319">
        <f t="shared" si="7"/>
        <v>4039.36</v>
      </c>
      <c r="AV49" s="319">
        <f t="shared" si="6"/>
        <v>4039.36</v>
      </c>
      <c r="AW49" s="319">
        <f t="shared" si="6"/>
        <v>4039.36</v>
      </c>
      <c r="AX49" s="319">
        <f t="shared" si="6"/>
        <v>4039.36</v>
      </c>
      <c r="AY49" s="319">
        <f t="shared" si="6"/>
        <v>4039.36</v>
      </c>
      <c r="AZ49" s="319">
        <f t="shared" si="6"/>
        <v>4039.36</v>
      </c>
      <c r="BA49" s="319">
        <f t="shared" si="6"/>
        <v>4039.36</v>
      </c>
      <c r="BB49" s="319">
        <f t="shared" si="6"/>
        <v>4039.36</v>
      </c>
      <c r="BC49" s="319">
        <f t="shared" si="6"/>
        <v>4039.36</v>
      </c>
      <c r="BD49" s="319">
        <f t="shared" si="6"/>
        <v>4039.36</v>
      </c>
      <c r="BE49" s="295">
        <f t="shared" si="5"/>
        <v>48472.32</v>
      </c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</row>
    <row r="50" spans="1:83" x14ac:dyDescent="0.3">
      <c r="A50" s="313" t="s">
        <v>448</v>
      </c>
      <c r="B50" s="304">
        <v>2.64E-2</v>
      </c>
      <c r="C50" s="304">
        <v>5.16E-2</v>
      </c>
      <c r="D50" s="348">
        <v>4.8500000000000001E-2</v>
      </c>
      <c r="E50" s="295">
        <v>45297737.68</v>
      </c>
      <c r="F50" s="295">
        <v>45657876.890000001</v>
      </c>
      <c r="G50" s="295">
        <v>45972517.57</v>
      </c>
      <c r="H50" s="295">
        <v>45891974.729999997</v>
      </c>
      <c r="I50" s="295">
        <v>45891978.270000003</v>
      </c>
      <c r="J50" s="295">
        <v>45879389.259999998</v>
      </c>
      <c r="K50" s="295">
        <v>45866180.329999998</v>
      </c>
      <c r="L50" s="295">
        <v>45890563.950000003</v>
      </c>
      <c r="M50" s="295">
        <v>45915563.950000003</v>
      </c>
      <c r="N50" s="295">
        <v>45915563.950000003</v>
      </c>
      <c r="O50" s="295">
        <v>45915563.950000003</v>
      </c>
      <c r="P50" s="295">
        <v>45915563.950000003</v>
      </c>
      <c r="Q50" s="295">
        <f t="shared" si="2"/>
        <v>550010474.4799999</v>
      </c>
      <c r="R50" s="295">
        <f>45968563.95-R49</f>
        <v>42059502.280000001</v>
      </c>
      <c r="S50" s="295">
        <v>42059502.280000001</v>
      </c>
      <c r="T50" s="295">
        <v>42059502.280000001</v>
      </c>
      <c r="U50" s="295">
        <v>42059502.280000001</v>
      </c>
      <c r="V50" s="295">
        <v>42059502.280000001</v>
      </c>
      <c r="W50" s="295">
        <v>42109502.280000001</v>
      </c>
      <c r="X50" s="295">
        <v>42159502.280000001</v>
      </c>
      <c r="Y50" s="295">
        <v>42159502.280000001</v>
      </c>
      <c r="Z50" s="295">
        <v>42159502.280000001</v>
      </c>
      <c r="AA50" s="295">
        <v>43180002.280000001</v>
      </c>
      <c r="AB50" s="295">
        <v>44200502.280000001</v>
      </c>
      <c r="AC50" s="295">
        <v>44200502.280000001</v>
      </c>
      <c r="AD50" s="295">
        <f t="shared" si="3"/>
        <v>510466527.3599999</v>
      </c>
      <c r="AE50" s="295"/>
      <c r="AF50" s="319">
        <v>99655.02</v>
      </c>
      <c r="AG50" s="319">
        <v>100447.32999999999</v>
      </c>
      <c r="AH50" s="319">
        <v>101139.54</v>
      </c>
      <c r="AI50" s="319">
        <v>100962.34</v>
      </c>
      <c r="AJ50" s="319">
        <v>100962.35</v>
      </c>
      <c r="AK50" s="319">
        <v>100934.65</v>
      </c>
      <c r="AL50" s="319">
        <f t="shared" si="9"/>
        <v>100905.60000000001</v>
      </c>
      <c r="AM50" s="319">
        <f t="shared" si="9"/>
        <v>100959.24</v>
      </c>
      <c r="AN50" s="319">
        <f t="shared" si="9"/>
        <v>101014.24</v>
      </c>
      <c r="AO50" s="319">
        <f t="shared" si="8"/>
        <v>101014.24</v>
      </c>
      <c r="AP50" s="319">
        <f t="shared" si="8"/>
        <v>101014.24</v>
      </c>
      <c r="AQ50" s="319">
        <f t="shared" si="8"/>
        <v>101014.24</v>
      </c>
      <c r="AR50" s="295">
        <f t="shared" si="4"/>
        <v>1210023.03</v>
      </c>
      <c r="AS50" s="319">
        <f t="shared" si="7"/>
        <v>169990.49</v>
      </c>
      <c r="AT50" s="319">
        <f t="shared" si="7"/>
        <v>169990.49</v>
      </c>
      <c r="AU50" s="319">
        <f t="shared" si="7"/>
        <v>169990.49</v>
      </c>
      <c r="AV50" s="319">
        <f t="shared" si="6"/>
        <v>169990.49</v>
      </c>
      <c r="AW50" s="319">
        <f t="shared" si="6"/>
        <v>169990.49</v>
      </c>
      <c r="AX50" s="319">
        <f t="shared" si="6"/>
        <v>170192.57</v>
      </c>
      <c r="AY50" s="319">
        <f t="shared" si="6"/>
        <v>170394.66</v>
      </c>
      <c r="AZ50" s="319">
        <f t="shared" si="6"/>
        <v>170394.66</v>
      </c>
      <c r="BA50" s="319">
        <f t="shared" si="6"/>
        <v>170394.66</v>
      </c>
      <c r="BB50" s="319">
        <f t="shared" si="6"/>
        <v>174519.18</v>
      </c>
      <c r="BC50" s="319">
        <f t="shared" si="6"/>
        <v>178643.7</v>
      </c>
      <c r="BD50" s="319">
        <f t="shared" si="6"/>
        <v>178643.7</v>
      </c>
      <c r="BE50" s="295">
        <f t="shared" si="5"/>
        <v>2063135.5799999996</v>
      </c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</row>
    <row r="51" spans="1:83" x14ac:dyDescent="0.3">
      <c r="A51" s="313" t="s">
        <v>449</v>
      </c>
      <c r="B51" s="304">
        <v>0</v>
      </c>
      <c r="C51" s="304">
        <v>3.5699999999999996E-2</v>
      </c>
      <c r="D51" s="304">
        <v>3.5699999999999996E-2</v>
      </c>
      <c r="E51" s="295">
        <v>0</v>
      </c>
      <c r="F51" s="295">
        <v>0</v>
      </c>
      <c r="G51" s="295">
        <v>0</v>
      </c>
      <c r="H51" s="295">
        <v>0</v>
      </c>
      <c r="I51" s="295">
        <v>0</v>
      </c>
      <c r="J51" s="295">
        <v>0</v>
      </c>
      <c r="K51" s="295">
        <v>0</v>
      </c>
      <c r="L51" s="295">
        <v>0</v>
      </c>
      <c r="M51" s="295">
        <v>0</v>
      </c>
      <c r="N51" s="295">
        <v>0</v>
      </c>
      <c r="O51" s="295">
        <v>0</v>
      </c>
      <c r="P51" s="295">
        <v>0</v>
      </c>
      <c r="Q51" s="295">
        <f t="shared" si="2"/>
        <v>0</v>
      </c>
      <c r="R51" s="295">
        <v>19802080.260000002</v>
      </c>
      <c r="S51" s="295">
        <v>19802080.260000002</v>
      </c>
      <c r="T51" s="295">
        <v>19802080.260000002</v>
      </c>
      <c r="U51" s="295">
        <v>19802080.260000002</v>
      </c>
      <c r="V51" s="295">
        <v>19802080.260000002</v>
      </c>
      <c r="W51" s="295">
        <v>19802080.260000002</v>
      </c>
      <c r="X51" s="295">
        <v>19802080.260000002</v>
      </c>
      <c r="Y51" s="295">
        <v>19802080.260000002</v>
      </c>
      <c r="Z51" s="295">
        <v>19802080.260000002</v>
      </c>
      <c r="AA51" s="295">
        <v>19802080.260000002</v>
      </c>
      <c r="AB51" s="295">
        <v>19802080.260000002</v>
      </c>
      <c r="AC51" s="295">
        <v>19802080.260000002</v>
      </c>
      <c r="AD51" s="295">
        <f t="shared" si="3"/>
        <v>237624963.11999997</v>
      </c>
      <c r="AE51" s="295"/>
      <c r="AF51" s="319">
        <v>0</v>
      </c>
      <c r="AG51" s="319">
        <v>0</v>
      </c>
      <c r="AH51" s="319">
        <v>0</v>
      </c>
      <c r="AI51" s="319">
        <v>0</v>
      </c>
      <c r="AJ51" s="319">
        <v>0</v>
      </c>
      <c r="AK51" s="319">
        <v>0</v>
      </c>
      <c r="AL51" s="319">
        <f t="shared" si="9"/>
        <v>0</v>
      </c>
      <c r="AM51" s="319">
        <f t="shared" si="9"/>
        <v>0</v>
      </c>
      <c r="AN51" s="319">
        <f t="shared" si="9"/>
        <v>0</v>
      </c>
      <c r="AO51" s="319">
        <f t="shared" si="8"/>
        <v>0</v>
      </c>
      <c r="AP51" s="319">
        <f t="shared" si="8"/>
        <v>0</v>
      </c>
      <c r="AQ51" s="319">
        <f t="shared" si="8"/>
        <v>0</v>
      </c>
      <c r="AR51" s="295">
        <f t="shared" si="4"/>
        <v>0</v>
      </c>
      <c r="AS51" s="319">
        <f t="shared" si="7"/>
        <v>58911.19</v>
      </c>
      <c r="AT51" s="319">
        <f t="shared" si="7"/>
        <v>58911.19</v>
      </c>
      <c r="AU51" s="319">
        <f t="shared" si="7"/>
        <v>58911.19</v>
      </c>
      <c r="AV51" s="319">
        <f t="shared" si="6"/>
        <v>58911.19</v>
      </c>
      <c r="AW51" s="319">
        <f t="shared" si="6"/>
        <v>58911.19</v>
      </c>
      <c r="AX51" s="319">
        <f t="shared" si="6"/>
        <v>58911.19</v>
      </c>
      <c r="AY51" s="319">
        <f t="shared" si="6"/>
        <v>58911.19</v>
      </c>
      <c r="AZ51" s="319">
        <f t="shared" si="6"/>
        <v>58911.19</v>
      </c>
      <c r="BA51" s="319">
        <f t="shared" si="6"/>
        <v>58911.19</v>
      </c>
      <c r="BB51" s="319">
        <f t="shared" si="6"/>
        <v>58911.19</v>
      </c>
      <c r="BC51" s="319">
        <f t="shared" si="6"/>
        <v>58911.19</v>
      </c>
      <c r="BD51" s="319">
        <f t="shared" si="6"/>
        <v>58911.19</v>
      </c>
      <c r="BE51" s="295">
        <f t="shared" si="5"/>
        <v>706934.2799999998</v>
      </c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</row>
    <row r="52" spans="1:83" x14ac:dyDescent="0.3">
      <c r="A52" s="313" t="s">
        <v>450</v>
      </c>
      <c r="B52" s="304">
        <v>2.3499999999999997E-2</v>
      </c>
      <c r="C52" s="304">
        <v>4.4299999999999992E-2</v>
      </c>
      <c r="D52" s="348">
        <v>4.2200000000000001E-2</v>
      </c>
      <c r="E52" s="295">
        <v>148213300.94999999</v>
      </c>
      <c r="F52" s="295">
        <v>148657194.40000001</v>
      </c>
      <c r="G52" s="295">
        <v>148957047.88</v>
      </c>
      <c r="H52" s="295">
        <v>148928679.80000001</v>
      </c>
      <c r="I52" s="295">
        <v>148927789.22</v>
      </c>
      <c r="J52" s="295">
        <v>148950506.52000001</v>
      </c>
      <c r="K52" s="295">
        <v>149041477.63500002</v>
      </c>
      <c r="L52" s="295">
        <v>149123233.04000002</v>
      </c>
      <c r="M52" s="295">
        <v>149152470.18500003</v>
      </c>
      <c r="N52" s="295">
        <v>149057041.33000001</v>
      </c>
      <c r="O52" s="295">
        <v>148919397.83000001</v>
      </c>
      <c r="P52" s="295">
        <v>148713518.83000001</v>
      </c>
      <c r="Q52" s="295">
        <f t="shared" si="2"/>
        <v>1786641657.6199996</v>
      </c>
      <c r="R52" s="295">
        <f>150460249-R51</f>
        <v>130658168.73999999</v>
      </c>
      <c r="S52" s="295">
        <v>130452079.23999999</v>
      </c>
      <c r="T52" s="295">
        <v>130245925.23999999</v>
      </c>
      <c r="U52" s="295">
        <v>130229518.73999999</v>
      </c>
      <c r="V52" s="295">
        <v>130156631.73999999</v>
      </c>
      <c r="W52" s="295">
        <v>129959078.73999999</v>
      </c>
      <c r="X52" s="295">
        <v>129821435.23999999</v>
      </c>
      <c r="Y52" s="295">
        <v>129615556.23999999</v>
      </c>
      <c r="Z52" s="295">
        <v>129312205.23999999</v>
      </c>
      <c r="AA52" s="295">
        <v>129188481.23999999</v>
      </c>
      <c r="AB52" s="295">
        <v>128970714.23999999</v>
      </c>
      <c r="AC52" s="295">
        <v>128767139.23999999</v>
      </c>
      <c r="AD52" s="295">
        <f t="shared" si="3"/>
        <v>1557376933.8799999</v>
      </c>
      <c r="AE52" s="295"/>
      <c r="AF52" s="319">
        <v>290251.05</v>
      </c>
      <c r="AG52" s="319">
        <v>291120.34000000003</v>
      </c>
      <c r="AH52" s="319">
        <v>291707.55000000005</v>
      </c>
      <c r="AI52" s="319">
        <v>291652</v>
      </c>
      <c r="AJ52" s="319">
        <v>291650.25999999995</v>
      </c>
      <c r="AK52" s="319">
        <v>291694.74</v>
      </c>
      <c r="AL52" s="319">
        <f t="shared" si="9"/>
        <v>291872.89</v>
      </c>
      <c r="AM52" s="319">
        <f t="shared" si="9"/>
        <v>292033</v>
      </c>
      <c r="AN52" s="319">
        <f t="shared" si="9"/>
        <v>292090.25</v>
      </c>
      <c r="AO52" s="319">
        <f t="shared" si="8"/>
        <v>291903.37</v>
      </c>
      <c r="AP52" s="319">
        <f t="shared" si="8"/>
        <v>291633.82</v>
      </c>
      <c r="AQ52" s="319">
        <f t="shared" si="8"/>
        <v>291230.64</v>
      </c>
      <c r="AR52" s="295">
        <f t="shared" si="4"/>
        <v>3498839.91</v>
      </c>
      <c r="AS52" s="319">
        <f t="shared" si="7"/>
        <v>459481.23</v>
      </c>
      <c r="AT52" s="319">
        <f t="shared" si="7"/>
        <v>458756.48</v>
      </c>
      <c r="AU52" s="319">
        <f t="shared" si="7"/>
        <v>458031.5</v>
      </c>
      <c r="AV52" s="319">
        <f t="shared" si="6"/>
        <v>457973.81</v>
      </c>
      <c r="AW52" s="319">
        <f t="shared" si="6"/>
        <v>457717.49</v>
      </c>
      <c r="AX52" s="319">
        <f t="shared" si="6"/>
        <v>457022.76</v>
      </c>
      <c r="AY52" s="319">
        <f t="shared" si="6"/>
        <v>456538.71</v>
      </c>
      <c r="AZ52" s="319">
        <f t="shared" si="6"/>
        <v>455814.71</v>
      </c>
      <c r="BA52" s="319">
        <f t="shared" si="6"/>
        <v>454747.92</v>
      </c>
      <c r="BB52" s="319">
        <f t="shared" si="6"/>
        <v>454312.83</v>
      </c>
      <c r="BC52" s="319">
        <f t="shared" si="6"/>
        <v>453547.01</v>
      </c>
      <c r="BD52" s="319">
        <f t="shared" si="6"/>
        <v>452831.11</v>
      </c>
      <c r="BE52" s="295">
        <f t="shared" si="5"/>
        <v>5476775.5599999996</v>
      </c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</row>
    <row r="53" spans="1:83" x14ac:dyDescent="0.3">
      <c r="A53" s="313" t="s">
        <v>451</v>
      </c>
      <c r="B53" s="304">
        <v>2.3499999999999997E-2</v>
      </c>
      <c r="C53" s="304">
        <v>4.4299999999999992E-2</v>
      </c>
      <c r="D53" s="348">
        <v>4.2200000000000001E-2</v>
      </c>
      <c r="E53" s="295">
        <v>117906724.55</v>
      </c>
      <c r="F53" s="295">
        <v>118313541.31999999</v>
      </c>
      <c r="G53" s="295">
        <v>118720358.08</v>
      </c>
      <c r="H53" s="295">
        <v>118720358.08</v>
      </c>
      <c r="I53" s="295">
        <v>118720358.08</v>
      </c>
      <c r="J53" s="295">
        <v>118720358.08</v>
      </c>
      <c r="K53" s="295">
        <v>118729413.78999999</v>
      </c>
      <c r="L53" s="295">
        <v>118738469.5</v>
      </c>
      <c r="M53" s="295">
        <v>118738469.5</v>
      </c>
      <c r="N53" s="295">
        <v>118738469.5</v>
      </c>
      <c r="O53" s="295">
        <v>118738469.5</v>
      </c>
      <c r="P53" s="295">
        <v>118738469.5</v>
      </c>
      <c r="Q53" s="295">
        <f t="shared" si="2"/>
        <v>1423523459.48</v>
      </c>
      <c r="R53" s="295">
        <v>120309469.5</v>
      </c>
      <c r="S53" s="295">
        <v>120309469.5</v>
      </c>
      <c r="T53" s="295">
        <v>120309469.5</v>
      </c>
      <c r="U53" s="295">
        <v>120309469.5</v>
      </c>
      <c r="V53" s="295">
        <v>120309469.5</v>
      </c>
      <c r="W53" s="295">
        <v>120309469.5</v>
      </c>
      <c r="X53" s="295">
        <v>120309469.5</v>
      </c>
      <c r="Y53" s="295">
        <v>120309469.5</v>
      </c>
      <c r="Z53" s="295">
        <v>120309469.5</v>
      </c>
      <c r="AA53" s="295">
        <v>120309469.5</v>
      </c>
      <c r="AB53" s="295">
        <v>120309469.5</v>
      </c>
      <c r="AC53" s="295">
        <v>120309469.5</v>
      </c>
      <c r="AD53" s="295">
        <f t="shared" si="3"/>
        <v>1443713634</v>
      </c>
      <c r="AE53" s="295"/>
      <c r="AF53" s="319">
        <v>230900.66</v>
      </c>
      <c r="AG53" s="319">
        <v>231697.36</v>
      </c>
      <c r="AH53" s="319">
        <v>232494.04</v>
      </c>
      <c r="AI53" s="319">
        <v>232494.04</v>
      </c>
      <c r="AJ53" s="319">
        <v>232494.04</v>
      </c>
      <c r="AK53" s="319">
        <v>232494.04</v>
      </c>
      <c r="AL53" s="319">
        <f t="shared" si="9"/>
        <v>232511.77</v>
      </c>
      <c r="AM53" s="319">
        <f t="shared" si="9"/>
        <v>232529.5</v>
      </c>
      <c r="AN53" s="319">
        <f t="shared" si="9"/>
        <v>232529.5</v>
      </c>
      <c r="AO53" s="319">
        <f t="shared" si="8"/>
        <v>232529.5</v>
      </c>
      <c r="AP53" s="319">
        <f t="shared" si="8"/>
        <v>232529.5</v>
      </c>
      <c r="AQ53" s="319">
        <f t="shared" si="8"/>
        <v>232529.5</v>
      </c>
      <c r="AR53" s="295">
        <f t="shared" si="4"/>
        <v>2787733.45</v>
      </c>
      <c r="AS53" s="319">
        <f t="shared" si="7"/>
        <v>423088.3</v>
      </c>
      <c r="AT53" s="319">
        <f t="shared" si="7"/>
        <v>423088.3</v>
      </c>
      <c r="AU53" s="319">
        <f t="shared" si="7"/>
        <v>423088.3</v>
      </c>
      <c r="AV53" s="319">
        <f t="shared" si="6"/>
        <v>423088.3</v>
      </c>
      <c r="AW53" s="319">
        <f t="shared" si="6"/>
        <v>423088.3</v>
      </c>
      <c r="AX53" s="319">
        <f t="shared" si="6"/>
        <v>423088.3</v>
      </c>
      <c r="AY53" s="319">
        <f t="shared" si="6"/>
        <v>423088.3</v>
      </c>
      <c r="AZ53" s="319">
        <f t="shared" si="6"/>
        <v>423088.3</v>
      </c>
      <c r="BA53" s="319">
        <f t="shared" si="6"/>
        <v>423088.3</v>
      </c>
      <c r="BB53" s="319">
        <f t="shared" si="6"/>
        <v>423088.3</v>
      </c>
      <c r="BC53" s="319">
        <f t="shared" si="6"/>
        <v>423088.3</v>
      </c>
      <c r="BD53" s="319">
        <f t="shared" si="6"/>
        <v>423088.3</v>
      </c>
      <c r="BE53" s="295">
        <f t="shared" si="5"/>
        <v>5077059.5999999987</v>
      </c>
      <c r="BF53" s="319">
        <f>BE53</f>
        <v>5077059.5999999987</v>
      </c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</row>
    <row r="54" spans="1:83" x14ac:dyDescent="0.3">
      <c r="A54" s="313" t="s">
        <v>452</v>
      </c>
      <c r="B54" s="304">
        <v>2.3499999999999997E-2</v>
      </c>
      <c r="C54" s="304">
        <v>4.4299999999999992E-2</v>
      </c>
      <c r="D54" s="348">
        <v>4.2200000000000001E-2</v>
      </c>
      <c r="E54" s="295">
        <v>87628471.599999994</v>
      </c>
      <c r="F54" s="295">
        <v>87628471.599999994</v>
      </c>
      <c r="G54" s="295">
        <v>87628471.599999994</v>
      </c>
      <c r="H54" s="295">
        <v>87628471.599999994</v>
      </c>
      <c r="I54" s="295">
        <v>87628471.599999994</v>
      </c>
      <c r="J54" s="295">
        <v>87628471.599999994</v>
      </c>
      <c r="K54" s="295">
        <v>140976768.285</v>
      </c>
      <c r="L54" s="295">
        <v>200672692.35999998</v>
      </c>
      <c r="M54" s="295">
        <v>208240745.99000001</v>
      </c>
      <c r="N54" s="295">
        <v>210801376.03</v>
      </c>
      <c r="O54" s="295">
        <v>212141579.82999998</v>
      </c>
      <c r="P54" s="295">
        <v>212141579.82999998</v>
      </c>
      <c r="Q54" s="295">
        <f t="shared" si="2"/>
        <v>1710745571.925</v>
      </c>
      <c r="R54" s="295">
        <v>212141579.82999998</v>
      </c>
      <c r="S54" s="295">
        <v>212141579.82999998</v>
      </c>
      <c r="T54" s="295">
        <v>212141579.82999998</v>
      </c>
      <c r="U54" s="295">
        <v>212141579.82999998</v>
      </c>
      <c r="V54" s="295">
        <v>212141579.82999998</v>
      </c>
      <c r="W54" s="295">
        <v>212141579.82999998</v>
      </c>
      <c r="X54" s="295">
        <v>212141579.82999998</v>
      </c>
      <c r="Y54" s="295">
        <v>212141579.82999998</v>
      </c>
      <c r="Z54" s="295">
        <v>212141579.82999998</v>
      </c>
      <c r="AA54" s="295">
        <v>212141579.82999998</v>
      </c>
      <c r="AB54" s="295">
        <v>212141579.82999998</v>
      </c>
      <c r="AC54" s="295">
        <v>212141579.82999998</v>
      </c>
      <c r="AD54" s="295">
        <f t="shared" si="3"/>
        <v>2545698957.9599996</v>
      </c>
      <c r="AE54" s="295"/>
      <c r="AF54" s="319">
        <v>171605.75</v>
      </c>
      <c r="AG54" s="319">
        <v>171605.75</v>
      </c>
      <c r="AH54" s="319">
        <v>171605.75</v>
      </c>
      <c r="AI54" s="319">
        <v>171605.75</v>
      </c>
      <c r="AJ54" s="319">
        <v>171605.75</v>
      </c>
      <c r="AK54" s="319">
        <v>171605.75</v>
      </c>
      <c r="AL54" s="319">
        <f t="shared" si="9"/>
        <v>276079.5</v>
      </c>
      <c r="AM54" s="319">
        <f t="shared" si="9"/>
        <v>392984.02</v>
      </c>
      <c r="AN54" s="319">
        <f t="shared" si="9"/>
        <v>407804.79</v>
      </c>
      <c r="AO54" s="319">
        <f t="shared" si="8"/>
        <v>412819.36</v>
      </c>
      <c r="AP54" s="319">
        <f t="shared" si="8"/>
        <v>415443.93</v>
      </c>
      <c r="AQ54" s="319">
        <f t="shared" si="8"/>
        <v>415443.93</v>
      </c>
      <c r="AR54" s="295">
        <f t="shared" si="4"/>
        <v>3350210.0300000003</v>
      </c>
      <c r="AS54" s="319">
        <f t="shared" si="7"/>
        <v>746031.22</v>
      </c>
      <c r="AT54" s="319">
        <f t="shared" si="7"/>
        <v>746031.22</v>
      </c>
      <c r="AU54" s="319">
        <f t="shared" si="7"/>
        <v>746031.22</v>
      </c>
      <c r="AV54" s="319">
        <f t="shared" si="6"/>
        <v>746031.22</v>
      </c>
      <c r="AW54" s="319">
        <f t="shared" si="6"/>
        <v>746031.22</v>
      </c>
      <c r="AX54" s="319">
        <f t="shared" si="6"/>
        <v>746031.22</v>
      </c>
      <c r="AY54" s="319">
        <f t="shared" ref="AY54:BD96" si="10">ROUND(X54*$D54/12,2)</f>
        <v>746031.22</v>
      </c>
      <c r="AZ54" s="319">
        <f t="shared" si="10"/>
        <v>746031.22</v>
      </c>
      <c r="BA54" s="319">
        <f t="shared" si="10"/>
        <v>746031.22</v>
      </c>
      <c r="BB54" s="319">
        <f t="shared" si="10"/>
        <v>746031.22</v>
      </c>
      <c r="BC54" s="319">
        <f t="shared" si="10"/>
        <v>746031.22</v>
      </c>
      <c r="BD54" s="319">
        <f t="shared" si="10"/>
        <v>746031.22</v>
      </c>
      <c r="BE54" s="295">
        <f t="shared" si="5"/>
        <v>8952374.6399999987</v>
      </c>
      <c r="BF54" s="319">
        <f>BE54</f>
        <v>8952374.6399999987</v>
      </c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</row>
    <row r="55" spans="1:83" x14ac:dyDescent="0.3">
      <c r="A55" s="313" t="s">
        <v>453</v>
      </c>
      <c r="B55" s="304">
        <v>2.3499999999999997E-2</v>
      </c>
      <c r="C55" s="304">
        <v>4.4299999999999992E-2</v>
      </c>
      <c r="D55" s="348">
        <v>4.2200000000000001E-2</v>
      </c>
      <c r="E55" s="295">
        <v>0</v>
      </c>
      <c r="F55" s="295">
        <v>0</v>
      </c>
      <c r="G55" s="295">
        <v>0</v>
      </c>
      <c r="H55" s="295">
        <v>0</v>
      </c>
      <c r="I55" s="295">
        <v>0</v>
      </c>
      <c r="J55" s="295">
        <v>0</v>
      </c>
      <c r="K55" s="295">
        <v>0</v>
      </c>
      <c r="L55" s="295">
        <v>0</v>
      </c>
      <c r="M55" s="295">
        <v>0</v>
      </c>
      <c r="N55" s="295">
        <v>0</v>
      </c>
      <c r="O55" s="295">
        <v>0</v>
      </c>
      <c r="P55" s="295">
        <v>0</v>
      </c>
      <c r="Q55" s="295">
        <f t="shared" si="2"/>
        <v>0</v>
      </c>
      <c r="R55" s="295">
        <v>0</v>
      </c>
      <c r="S55" s="295">
        <v>0</v>
      </c>
      <c r="T55" s="295">
        <v>0</v>
      </c>
      <c r="U55" s="295">
        <v>0</v>
      </c>
      <c r="V55" s="295">
        <v>0</v>
      </c>
      <c r="W55" s="295">
        <v>5884804.4349999996</v>
      </c>
      <c r="X55" s="295">
        <v>11769608.869999999</v>
      </c>
      <c r="Y55" s="295">
        <v>11769608.869999999</v>
      </c>
      <c r="Z55" s="295">
        <v>11769608.869999999</v>
      </c>
      <c r="AA55" s="295">
        <v>11769608.869999999</v>
      </c>
      <c r="AB55" s="295">
        <v>11769608.869999999</v>
      </c>
      <c r="AC55" s="295">
        <v>11769608.869999999</v>
      </c>
      <c r="AD55" s="295">
        <f t="shared" si="3"/>
        <v>76502457.654999986</v>
      </c>
      <c r="AE55" s="295"/>
      <c r="AF55" s="319">
        <v>0</v>
      </c>
      <c r="AG55" s="319">
        <v>0</v>
      </c>
      <c r="AH55" s="319">
        <v>0</v>
      </c>
      <c r="AI55" s="319">
        <v>0</v>
      </c>
      <c r="AJ55" s="319">
        <v>0</v>
      </c>
      <c r="AK55" s="319">
        <v>0</v>
      </c>
      <c r="AL55" s="319">
        <f t="shared" si="9"/>
        <v>0</v>
      </c>
      <c r="AM55" s="319">
        <f t="shared" si="9"/>
        <v>0</v>
      </c>
      <c r="AN55" s="319">
        <f t="shared" si="9"/>
        <v>0</v>
      </c>
      <c r="AO55" s="319">
        <f t="shared" si="8"/>
        <v>0</v>
      </c>
      <c r="AP55" s="319">
        <f t="shared" si="8"/>
        <v>0</v>
      </c>
      <c r="AQ55" s="319">
        <f t="shared" si="8"/>
        <v>0</v>
      </c>
      <c r="AR55" s="295">
        <f t="shared" si="4"/>
        <v>0</v>
      </c>
      <c r="AS55" s="319">
        <f t="shared" si="7"/>
        <v>0</v>
      </c>
      <c r="AT55" s="319">
        <f t="shared" si="7"/>
        <v>0</v>
      </c>
      <c r="AU55" s="319">
        <f t="shared" si="7"/>
        <v>0</v>
      </c>
      <c r="AV55" s="319">
        <f t="shared" si="7"/>
        <v>0</v>
      </c>
      <c r="AW55" s="319">
        <f t="shared" si="7"/>
        <v>0</v>
      </c>
      <c r="AX55" s="319">
        <f t="shared" si="7"/>
        <v>20694.900000000001</v>
      </c>
      <c r="AY55" s="319">
        <f t="shared" si="10"/>
        <v>41389.79</v>
      </c>
      <c r="AZ55" s="319">
        <f t="shared" si="10"/>
        <v>41389.79</v>
      </c>
      <c r="BA55" s="319">
        <f t="shared" si="10"/>
        <v>41389.79</v>
      </c>
      <c r="BB55" s="319">
        <f t="shared" si="10"/>
        <v>41389.79</v>
      </c>
      <c r="BC55" s="319">
        <f t="shared" si="10"/>
        <v>41389.79</v>
      </c>
      <c r="BD55" s="319">
        <f t="shared" si="10"/>
        <v>41389.79</v>
      </c>
      <c r="BE55" s="295">
        <f t="shared" si="5"/>
        <v>269033.64</v>
      </c>
      <c r="BF55" s="319">
        <f>BE55</f>
        <v>269033.64</v>
      </c>
      <c r="BG55" s="319"/>
      <c r="BH55" s="319"/>
      <c r="BI55" s="319"/>
      <c r="BJ55" s="319"/>
      <c r="BK55" s="319"/>
      <c r="BL55" s="319"/>
      <c r="BM55" s="319"/>
      <c r="BN55" s="319"/>
      <c r="BO55" s="319"/>
      <c r="BP55" s="319"/>
      <c r="BQ55" s="319"/>
      <c r="BR55" s="319"/>
      <c r="BS55" s="319"/>
      <c r="BT55" s="319"/>
      <c r="BU55" s="319"/>
      <c r="BV55" s="319"/>
      <c r="BW55" s="319"/>
      <c r="BX55" s="319"/>
      <c r="BY55" s="319"/>
      <c r="BZ55" s="319"/>
      <c r="CA55" s="319"/>
      <c r="CB55" s="319"/>
      <c r="CC55" s="319"/>
      <c r="CD55" s="319"/>
      <c r="CE55" s="319"/>
    </row>
    <row r="56" spans="1:83" x14ac:dyDescent="0.3">
      <c r="A56" s="313" t="s">
        <v>454</v>
      </c>
      <c r="B56" s="304">
        <v>4.2700000000000002E-2</v>
      </c>
      <c r="C56" s="304">
        <v>4.3400000000000001E-2</v>
      </c>
      <c r="D56" s="348">
        <v>4.1300000000000003E-2</v>
      </c>
      <c r="E56" s="295">
        <v>334570713.14999998</v>
      </c>
      <c r="F56" s="295">
        <v>334994708.98000002</v>
      </c>
      <c r="G56" s="295">
        <v>334926752.69</v>
      </c>
      <c r="H56" s="295">
        <v>334450746.64999998</v>
      </c>
      <c r="I56" s="295">
        <v>334450746.64999998</v>
      </c>
      <c r="J56" s="295">
        <v>334450746.64999998</v>
      </c>
      <c r="K56" s="295">
        <v>334455922.54999995</v>
      </c>
      <c r="L56" s="295">
        <v>334718598.44999999</v>
      </c>
      <c r="M56" s="295">
        <v>335008232.44999999</v>
      </c>
      <c r="N56" s="295">
        <v>335040366.44999999</v>
      </c>
      <c r="O56" s="295">
        <v>335040366.44999999</v>
      </c>
      <c r="P56" s="295">
        <v>335040366.44999999</v>
      </c>
      <c r="Q56" s="295">
        <f t="shared" si="2"/>
        <v>4017148267.5699987</v>
      </c>
      <c r="R56" s="295">
        <v>335040366.44999999</v>
      </c>
      <c r="S56" s="295">
        <v>335040366.44999999</v>
      </c>
      <c r="T56" s="295">
        <v>335040366.44999999</v>
      </c>
      <c r="U56" s="295">
        <v>335040366.44999999</v>
      </c>
      <c r="V56" s="295">
        <v>335040366.44999999</v>
      </c>
      <c r="W56" s="295">
        <v>335040366.44999999</v>
      </c>
      <c r="X56" s="295">
        <v>335040366.44999999</v>
      </c>
      <c r="Y56" s="295">
        <v>335040366.44999999</v>
      </c>
      <c r="Z56" s="295">
        <v>335040366.44999999</v>
      </c>
      <c r="AA56" s="295">
        <v>335105366.44999999</v>
      </c>
      <c r="AB56" s="295">
        <v>335902777.44999999</v>
      </c>
      <c r="AC56" s="295">
        <v>336635188.44999999</v>
      </c>
      <c r="AD56" s="295">
        <f t="shared" si="3"/>
        <v>4023006630.3999991</v>
      </c>
      <c r="AE56" s="295"/>
      <c r="AF56" s="319">
        <v>1190514.1200000001</v>
      </c>
      <c r="AG56" s="319">
        <v>1192022.8400000001</v>
      </c>
      <c r="AH56" s="319">
        <v>1191781.03</v>
      </c>
      <c r="AI56" s="319">
        <v>1190087.24</v>
      </c>
      <c r="AJ56" s="319">
        <v>1190087.24</v>
      </c>
      <c r="AK56" s="319">
        <v>1190087.24</v>
      </c>
      <c r="AL56" s="319">
        <f t="shared" si="9"/>
        <v>1190105.6599999999</v>
      </c>
      <c r="AM56" s="319">
        <f t="shared" si="9"/>
        <v>1191040.3500000001</v>
      </c>
      <c r="AN56" s="319">
        <f t="shared" si="9"/>
        <v>1192070.96</v>
      </c>
      <c r="AO56" s="319">
        <f t="shared" si="8"/>
        <v>1192185.3</v>
      </c>
      <c r="AP56" s="319">
        <f t="shared" si="8"/>
        <v>1192185.3</v>
      </c>
      <c r="AQ56" s="319">
        <f t="shared" si="8"/>
        <v>1192185.3</v>
      </c>
      <c r="AR56" s="295">
        <f t="shared" si="4"/>
        <v>14294352.580000002</v>
      </c>
      <c r="AS56" s="319">
        <f t="shared" si="7"/>
        <v>1153097.26</v>
      </c>
      <c r="AT56" s="319">
        <f t="shared" si="7"/>
        <v>1153097.26</v>
      </c>
      <c r="AU56" s="319">
        <f t="shared" si="7"/>
        <v>1153097.26</v>
      </c>
      <c r="AV56" s="319">
        <f t="shared" si="7"/>
        <v>1153097.26</v>
      </c>
      <c r="AW56" s="319">
        <f t="shared" si="7"/>
        <v>1153097.26</v>
      </c>
      <c r="AX56" s="319">
        <f t="shared" si="7"/>
        <v>1153097.26</v>
      </c>
      <c r="AY56" s="319">
        <f t="shared" si="10"/>
        <v>1153097.26</v>
      </c>
      <c r="AZ56" s="319">
        <f t="shared" si="10"/>
        <v>1153097.26</v>
      </c>
      <c r="BA56" s="319">
        <f t="shared" si="10"/>
        <v>1153097.26</v>
      </c>
      <c r="BB56" s="319">
        <f t="shared" si="10"/>
        <v>1153320.97</v>
      </c>
      <c r="BC56" s="319">
        <f t="shared" si="10"/>
        <v>1156065.3899999999</v>
      </c>
      <c r="BD56" s="319">
        <f t="shared" si="10"/>
        <v>1158586.1100000001</v>
      </c>
      <c r="BE56" s="295">
        <f t="shared" si="5"/>
        <v>13845847.810000001</v>
      </c>
      <c r="BF56" s="319"/>
      <c r="BG56" s="319"/>
      <c r="BH56" s="319"/>
      <c r="BI56" s="319"/>
      <c r="BJ56" s="319"/>
      <c r="BK56" s="319"/>
      <c r="BL56" s="319"/>
      <c r="BM56" s="319"/>
      <c r="BN56" s="319"/>
      <c r="BO56" s="319"/>
      <c r="BP56" s="319"/>
      <c r="BQ56" s="319"/>
      <c r="BR56" s="319"/>
      <c r="BS56" s="319"/>
      <c r="BT56" s="319"/>
      <c r="BU56" s="319"/>
      <c r="BV56" s="319"/>
      <c r="BW56" s="319"/>
      <c r="BX56" s="319"/>
      <c r="BY56" s="319"/>
      <c r="BZ56" s="319"/>
      <c r="CA56" s="319"/>
      <c r="CB56" s="319"/>
      <c r="CC56" s="319"/>
      <c r="CD56" s="319"/>
      <c r="CE56" s="319"/>
    </row>
    <row r="57" spans="1:83" x14ac:dyDescent="0.3">
      <c r="A57" s="313" t="s">
        <v>455</v>
      </c>
      <c r="B57" s="304">
        <v>0</v>
      </c>
      <c r="C57" s="304">
        <v>9.5999999999999992E-3</v>
      </c>
      <c r="D57" s="304">
        <v>9.5999999999999992E-3</v>
      </c>
      <c r="E57" s="295">
        <v>0</v>
      </c>
      <c r="F57" s="295">
        <v>0</v>
      </c>
      <c r="G57" s="295">
        <v>0</v>
      </c>
      <c r="H57" s="295">
        <v>0</v>
      </c>
      <c r="I57" s="295">
        <v>0</v>
      </c>
      <c r="J57" s="295">
        <v>0</v>
      </c>
      <c r="K57" s="295">
        <v>0</v>
      </c>
      <c r="L57" s="295">
        <v>0</v>
      </c>
      <c r="M57" s="295">
        <v>0</v>
      </c>
      <c r="N57" s="295">
        <v>0</v>
      </c>
      <c r="O57" s="295">
        <v>0</v>
      </c>
      <c r="P57" s="295">
        <v>0</v>
      </c>
      <c r="Q57" s="295">
        <f t="shared" si="2"/>
        <v>0</v>
      </c>
      <c r="R57" s="295">
        <v>1777792.39</v>
      </c>
      <c r="S57" s="295">
        <v>1777792.39</v>
      </c>
      <c r="T57" s="295">
        <v>1777792.39</v>
      </c>
      <c r="U57" s="295">
        <v>1777792.39</v>
      </c>
      <c r="V57" s="295">
        <v>1777792.39</v>
      </c>
      <c r="W57" s="295">
        <v>1777792.39</v>
      </c>
      <c r="X57" s="295">
        <v>1777792.39</v>
      </c>
      <c r="Y57" s="295">
        <v>1777792.39</v>
      </c>
      <c r="Z57" s="295">
        <v>1777792.39</v>
      </c>
      <c r="AA57" s="295">
        <v>1777792.39</v>
      </c>
      <c r="AB57" s="295">
        <v>1777792.39</v>
      </c>
      <c r="AC57" s="295">
        <v>1777792.39</v>
      </c>
      <c r="AD57" s="295">
        <f t="shared" si="3"/>
        <v>21333508.680000003</v>
      </c>
      <c r="AE57" s="295"/>
      <c r="AF57" s="319">
        <v>0</v>
      </c>
      <c r="AG57" s="319">
        <v>0</v>
      </c>
      <c r="AH57" s="319">
        <v>0</v>
      </c>
      <c r="AI57" s="319">
        <v>0</v>
      </c>
      <c r="AJ57" s="319">
        <v>0</v>
      </c>
      <c r="AK57" s="319">
        <v>0</v>
      </c>
      <c r="AL57" s="319">
        <f t="shared" si="9"/>
        <v>0</v>
      </c>
      <c r="AM57" s="319">
        <f t="shared" si="9"/>
        <v>0</v>
      </c>
      <c r="AN57" s="319">
        <f t="shared" si="9"/>
        <v>0</v>
      </c>
      <c r="AO57" s="319">
        <f t="shared" si="8"/>
        <v>0</v>
      </c>
      <c r="AP57" s="319">
        <f t="shared" si="8"/>
        <v>0</v>
      </c>
      <c r="AQ57" s="319">
        <f t="shared" si="8"/>
        <v>0</v>
      </c>
      <c r="AR57" s="295">
        <f t="shared" si="4"/>
        <v>0</v>
      </c>
      <c r="AS57" s="319">
        <f t="shared" si="7"/>
        <v>1422.23</v>
      </c>
      <c r="AT57" s="319">
        <f t="shared" si="7"/>
        <v>1422.23</v>
      </c>
      <c r="AU57" s="319">
        <f t="shared" si="7"/>
        <v>1422.23</v>
      </c>
      <c r="AV57" s="319">
        <f t="shared" si="7"/>
        <v>1422.23</v>
      </c>
      <c r="AW57" s="319">
        <f t="shared" si="7"/>
        <v>1422.23</v>
      </c>
      <c r="AX57" s="319">
        <f t="shared" si="7"/>
        <v>1422.23</v>
      </c>
      <c r="AY57" s="319">
        <f t="shared" si="10"/>
        <v>1422.23</v>
      </c>
      <c r="AZ57" s="319">
        <f t="shared" si="10"/>
        <v>1422.23</v>
      </c>
      <c r="BA57" s="319">
        <f t="shared" si="10"/>
        <v>1422.23</v>
      </c>
      <c r="BB57" s="319">
        <f t="shared" si="10"/>
        <v>1422.23</v>
      </c>
      <c r="BC57" s="319">
        <f t="shared" si="10"/>
        <v>1422.23</v>
      </c>
      <c r="BD57" s="319">
        <f t="shared" si="10"/>
        <v>1422.23</v>
      </c>
      <c r="BE57" s="295">
        <f t="shared" si="5"/>
        <v>17066.759999999998</v>
      </c>
      <c r="BF57" s="319"/>
      <c r="BG57" s="319"/>
      <c r="BH57" s="319"/>
      <c r="BI57" s="319"/>
      <c r="BJ57" s="319"/>
      <c r="BK57" s="319"/>
      <c r="BL57" s="319"/>
      <c r="BM57" s="319"/>
      <c r="BN57" s="319"/>
      <c r="BO57" s="319"/>
      <c r="BP57" s="319"/>
      <c r="BQ57" s="319"/>
      <c r="BR57" s="319"/>
      <c r="BS57" s="319"/>
      <c r="BT57" s="319"/>
      <c r="BU57" s="319"/>
      <c r="BV57" s="319"/>
      <c r="BW57" s="319"/>
      <c r="BX57" s="319"/>
      <c r="BY57" s="319"/>
      <c r="BZ57" s="319"/>
      <c r="CA57" s="319"/>
      <c r="CB57" s="319"/>
      <c r="CC57" s="319"/>
      <c r="CD57" s="319"/>
      <c r="CE57" s="319"/>
    </row>
    <row r="58" spans="1:83" x14ac:dyDescent="0.3">
      <c r="A58" s="313" t="s">
        <v>456</v>
      </c>
      <c r="B58" s="304">
        <v>2.5999999999999999E-2</v>
      </c>
      <c r="C58" s="304">
        <v>4.41E-2</v>
      </c>
      <c r="D58" s="348">
        <v>4.1300000000000003E-2</v>
      </c>
      <c r="E58" s="295">
        <v>190725316.59</v>
      </c>
      <c r="F58" s="295">
        <v>190724861.81</v>
      </c>
      <c r="G58" s="295">
        <v>191624005.81999999</v>
      </c>
      <c r="H58" s="295">
        <v>192518332.06</v>
      </c>
      <c r="I58" s="295">
        <v>192484487.15000001</v>
      </c>
      <c r="J58" s="295">
        <v>191817331.28999999</v>
      </c>
      <c r="K58" s="295">
        <v>191178952.84</v>
      </c>
      <c r="L58" s="295">
        <v>191199630.33000001</v>
      </c>
      <c r="M58" s="295">
        <v>191234965.47</v>
      </c>
      <c r="N58" s="295">
        <v>192867486.21000001</v>
      </c>
      <c r="O58" s="295">
        <v>194487626.30000001</v>
      </c>
      <c r="P58" s="295">
        <v>194350902.80000001</v>
      </c>
      <c r="Q58" s="295">
        <f t="shared" si="2"/>
        <v>2305213898.6700001</v>
      </c>
      <c r="R58" s="295">
        <f>197150876.74-R57</f>
        <v>195373084.35000002</v>
      </c>
      <c r="S58" s="295">
        <v>195337420.84500006</v>
      </c>
      <c r="T58" s="295">
        <v>195362535.90500006</v>
      </c>
      <c r="U58" s="295">
        <v>195433261.47000006</v>
      </c>
      <c r="V58" s="295">
        <v>197663294.86000004</v>
      </c>
      <c r="W58" s="295">
        <v>199789738.25000006</v>
      </c>
      <c r="X58" s="295">
        <v>199698329.75000006</v>
      </c>
      <c r="Y58" s="295">
        <v>199561606.25000006</v>
      </c>
      <c r="Z58" s="295">
        <v>201021886.75000006</v>
      </c>
      <c r="AA58" s="295">
        <v>204703600.63000005</v>
      </c>
      <c r="AB58" s="295">
        <v>207042494.01000005</v>
      </c>
      <c r="AC58" s="295">
        <v>207288668.51000005</v>
      </c>
      <c r="AD58" s="295">
        <f t="shared" si="3"/>
        <v>2398275921.5800009</v>
      </c>
      <c r="AE58" s="295"/>
      <c r="AF58" s="319">
        <v>413238.18</v>
      </c>
      <c r="AG58" s="319">
        <v>413237.2</v>
      </c>
      <c r="AH58" s="319">
        <v>415185.35</v>
      </c>
      <c r="AI58" s="319">
        <v>417123.05</v>
      </c>
      <c r="AJ58" s="319">
        <v>417049.72000000003</v>
      </c>
      <c r="AK58" s="319">
        <v>415604.20999999996</v>
      </c>
      <c r="AL58" s="319">
        <f t="shared" si="9"/>
        <v>414221.06</v>
      </c>
      <c r="AM58" s="319">
        <f t="shared" si="9"/>
        <v>414265.87</v>
      </c>
      <c r="AN58" s="319">
        <f t="shared" si="9"/>
        <v>414342.43</v>
      </c>
      <c r="AO58" s="319">
        <f t="shared" si="8"/>
        <v>417879.55</v>
      </c>
      <c r="AP58" s="319">
        <f t="shared" si="8"/>
        <v>421389.86</v>
      </c>
      <c r="AQ58" s="319">
        <f t="shared" si="8"/>
        <v>421093.62</v>
      </c>
      <c r="AR58" s="295">
        <f t="shared" si="4"/>
        <v>4994630.1000000006</v>
      </c>
      <c r="AS58" s="319">
        <f t="shared" si="7"/>
        <v>672409.03</v>
      </c>
      <c r="AT58" s="319">
        <f t="shared" si="7"/>
        <v>672286.29</v>
      </c>
      <c r="AU58" s="319">
        <f t="shared" si="7"/>
        <v>672372.73</v>
      </c>
      <c r="AV58" s="319">
        <f t="shared" si="7"/>
        <v>672616.14</v>
      </c>
      <c r="AW58" s="319">
        <f t="shared" si="7"/>
        <v>680291.17</v>
      </c>
      <c r="AX58" s="319">
        <f t="shared" si="7"/>
        <v>687609.68</v>
      </c>
      <c r="AY58" s="319">
        <f t="shared" si="10"/>
        <v>687295.08</v>
      </c>
      <c r="AZ58" s="319">
        <f t="shared" si="10"/>
        <v>686824.53</v>
      </c>
      <c r="BA58" s="319">
        <f t="shared" si="10"/>
        <v>691850.33</v>
      </c>
      <c r="BB58" s="319">
        <f t="shared" si="10"/>
        <v>704521.56</v>
      </c>
      <c r="BC58" s="319">
        <f t="shared" si="10"/>
        <v>712571.25</v>
      </c>
      <c r="BD58" s="319">
        <f t="shared" si="10"/>
        <v>713418.5</v>
      </c>
      <c r="BE58" s="295">
        <f t="shared" si="5"/>
        <v>8254066.290000001</v>
      </c>
      <c r="BF58" s="319"/>
      <c r="BG58" s="319"/>
      <c r="BH58" s="319"/>
      <c r="BI58" s="319"/>
      <c r="BJ58" s="319"/>
      <c r="BK58" s="319"/>
      <c r="BL58" s="319"/>
      <c r="BM58" s="319"/>
      <c r="BN58" s="319"/>
      <c r="BO58" s="319"/>
      <c r="BP58" s="319"/>
      <c r="BQ58" s="319"/>
      <c r="BR58" s="319"/>
      <c r="BS58" s="319"/>
      <c r="BT58" s="319"/>
      <c r="BU58" s="319"/>
      <c r="BV58" s="319"/>
      <c r="BW58" s="319"/>
      <c r="BX58" s="319"/>
      <c r="BY58" s="319"/>
      <c r="BZ58" s="319"/>
      <c r="CA58" s="319"/>
      <c r="CB58" s="319"/>
      <c r="CC58" s="319"/>
      <c r="CD58" s="319"/>
      <c r="CE58" s="319"/>
    </row>
    <row r="59" spans="1:83" x14ac:dyDescent="0.3">
      <c r="A59" s="313" t="s">
        <v>457</v>
      </c>
      <c r="B59" s="304">
        <v>2.5999999999999999E-2</v>
      </c>
      <c r="C59" s="304">
        <v>4.41E-2</v>
      </c>
      <c r="D59" s="348">
        <v>4.1300000000000003E-2</v>
      </c>
      <c r="E59" s="295">
        <v>160279154.88</v>
      </c>
      <c r="F59" s="295">
        <v>160279154.88</v>
      </c>
      <c r="G59" s="295">
        <v>160279154.88</v>
      </c>
      <c r="H59" s="295">
        <v>160279154.88</v>
      </c>
      <c r="I59" s="295">
        <v>160279154.88</v>
      </c>
      <c r="J59" s="295">
        <v>160279154.88</v>
      </c>
      <c r="K59" s="295">
        <v>159924809.27500001</v>
      </c>
      <c r="L59" s="295">
        <v>160326034.10499999</v>
      </c>
      <c r="M59" s="295">
        <v>162182066.91499999</v>
      </c>
      <c r="N59" s="295">
        <v>164134529.28999999</v>
      </c>
      <c r="O59" s="295">
        <v>165136529.28999999</v>
      </c>
      <c r="P59" s="295">
        <v>165436529.28999999</v>
      </c>
      <c r="Q59" s="295">
        <f t="shared" si="2"/>
        <v>1938815427.4449999</v>
      </c>
      <c r="R59" s="295">
        <v>165586529.28999999</v>
      </c>
      <c r="S59" s="295">
        <v>165586529.28999999</v>
      </c>
      <c r="T59" s="295">
        <v>165586529.28999999</v>
      </c>
      <c r="U59" s="295">
        <v>165586529.28999999</v>
      </c>
      <c r="V59" s="295">
        <v>165586529.28999999</v>
      </c>
      <c r="W59" s="295">
        <v>165586529.28999999</v>
      </c>
      <c r="X59" s="295">
        <v>165586529.28999999</v>
      </c>
      <c r="Y59" s="295">
        <v>165586529.28999999</v>
      </c>
      <c r="Z59" s="295">
        <v>165586529.28999999</v>
      </c>
      <c r="AA59" s="295">
        <v>165586529.28999999</v>
      </c>
      <c r="AB59" s="295">
        <v>165586529.28999999</v>
      </c>
      <c r="AC59" s="295">
        <v>165586529.28999999</v>
      </c>
      <c r="AD59" s="295">
        <f t="shared" si="3"/>
        <v>1987038351.4799998</v>
      </c>
      <c r="AE59" s="295"/>
      <c r="AF59" s="319">
        <v>347271.50000000006</v>
      </c>
      <c r="AG59" s="319">
        <v>347271.50000000006</v>
      </c>
      <c r="AH59" s="319">
        <v>347271.50000000006</v>
      </c>
      <c r="AI59" s="319">
        <v>347271.50000000006</v>
      </c>
      <c r="AJ59" s="319">
        <v>347271.50000000006</v>
      </c>
      <c r="AK59" s="319">
        <v>347271.50000000006</v>
      </c>
      <c r="AL59" s="319">
        <f t="shared" si="9"/>
        <v>346503.75</v>
      </c>
      <c r="AM59" s="319">
        <f t="shared" si="9"/>
        <v>347373.07</v>
      </c>
      <c r="AN59" s="319">
        <f t="shared" si="9"/>
        <v>351394.48</v>
      </c>
      <c r="AO59" s="319">
        <f t="shared" si="8"/>
        <v>355624.81</v>
      </c>
      <c r="AP59" s="319">
        <f t="shared" si="8"/>
        <v>357795.81</v>
      </c>
      <c r="AQ59" s="319">
        <f t="shared" si="8"/>
        <v>358445.81</v>
      </c>
      <c r="AR59" s="295">
        <f t="shared" si="4"/>
        <v>4200766.7299999995</v>
      </c>
      <c r="AS59" s="319">
        <f t="shared" si="7"/>
        <v>569893.64</v>
      </c>
      <c r="AT59" s="319">
        <f t="shared" si="7"/>
        <v>569893.64</v>
      </c>
      <c r="AU59" s="319">
        <f t="shared" si="7"/>
        <v>569893.64</v>
      </c>
      <c r="AV59" s="319">
        <f t="shared" si="7"/>
        <v>569893.64</v>
      </c>
      <c r="AW59" s="319">
        <f t="shared" si="7"/>
        <v>569893.64</v>
      </c>
      <c r="AX59" s="319">
        <f t="shared" si="7"/>
        <v>569893.64</v>
      </c>
      <c r="AY59" s="319">
        <f t="shared" si="10"/>
        <v>569893.64</v>
      </c>
      <c r="AZ59" s="319">
        <f t="shared" si="10"/>
        <v>569893.64</v>
      </c>
      <c r="BA59" s="319">
        <f t="shared" si="10"/>
        <v>569893.64</v>
      </c>
      <c r="BB59" s="319">
        <f t="shared" si="10"/>
        <v>569893.64</v>
      </c>
      <c r="BC59" s="319">
        <f t="shared" si="10"/>
        <v>569893.64</v>
      </c>
      <c r="BD59" s="319">
        <f t="shared" si="10"/>
        <v>569893.64</v>
      </c>
      <c r="BE59" s="295">
        <f t="shared" si="5"/>
        <v>6838723.6799999988</v>
      </c>
      <c r="BF59" s="319">
        <f>BE59</f>
        <v>6838723.6799999988</v>
      </c>
      <c r="BG59" s="319"/>
      <c r="BH59" s="319"/>
      <c r="BI59" s="319"/>
      <c r="BJ59" s="319"/>
      <c r="BK59" s="319"/>
      <c r="BL59" s="319"/>
      <c r="BM59" s="319"/>
      <c r="BN59" s="319"/>
      <c r="BO59" s="319"/>
      <c r="BP59" s="319"/>
      <c r="BQ59" s="319"/>
      <c r="BR59" s="319"/>
      <c r="BS59" s="319"/>
      <c r="BT59" s="319"/>
      <c r="BU59" s="319"/>
      <c r="BV59" s="319"/>
      <c r="BW59" s="319"/>
      <c r="BX59" s="319"/>
      <c r="BY59" s="319"/>
      <c r="BZ59" s="319"/>
      <c r="CA59" s="319"/>
      <c r="CB59" s="319"/>
      <c r="CC59" s="319"/>
      <c r="CD59" s="319"/>
      <c r="CE59" s="319"/>
    </row>
    <row r="60" spans="1:83" x14ac:dyDescent="0.3">
      <c r="A60" s="313" t="s">
        <v>458</v>
      </c>
      <c r="B60" s="304">
        <v>3.7000000000000005E-2</v>
      </c>
      <c r="C60" s="304">
        <v>4.0500000000000001E-2</v>
      </c>
      <c r="D60" s="348">
        <v>3.7699999999999997E-2</v>
      </c>
      <c r="E60" s="295">
        <v>138832539.38999999</v>
      </c>
      <c r="F60" s="295">
        <v>138832539.38999999</v>
      </c>
      <c r="G60" s="295">
        <v>138852279.66999999</v>
      </c>
      <c r="H60" s="295">
        <v>138872019.94</v>
      </c>
      <c r="I60" s="295">
        <v>138872019.94</v>
      </c>
      <c r="J60" s="295">
        <v>138903384.81</v>
      </c>
      <c r="K60" s="295">
        <v>138932438.875</v>
      </c>
      <c r="L60" s="295">
        <v>138930128.07999998</v>
      </c>
      <c r="M60" s="295">
        <v>138930128.07999998</v>
      </c>
      <c r="N60" s="295">
        <v>138940976.44499999</v>
      </c>
      <c r="O60" s="295">
        <v>138951824.80999997</v>
      </c>
      <c r="P60" s="295">
        <v>138951824.80999997</v>
      </c>
      <c r="Q60" s="295">
        <f t="shared" si="2"/>
        <v>1666802104.2399995</v>
      </c>
      <c r="R60" s="295">
        <v>138986540.00999996</v>
      </c>
      <c r="S60" s="295">
        <v>138986540.00999996</v>
      </c>
      <c r="T60" s="295">
        <v>138986540.00999996</v>
      </c>
      <c r="U60" s="295">
        <v>138986540.00999996</v>
      </c>
      <c r="V60" s="295">
        <v>138986540.00999996</v>
      </c>
      <c r="W60" s="295">
        <v>138986540.00999996</v>
      </c>
      <c r="X60" s="295">
        <v>138986540.00999996</v>
      </c>
      <c r="Y60" s="295">
        <v>138986540.00999996</v>
      </c>
      <c r="Z60" s="295">
        <v>138986540.00999996</v>
      </c>
      <c r="AA60" s="295">
        <v>138986540.00999996</v>
      </c>
      <c r="AB60" s="295">
        <v>138986540.00999996</v>
      </c>
      <c r="AC60" s="295">
        <v>138986540.00999996</v>
      </c>
      <c r="AD60" s="295">
        <f t="shared" si="3"/>
        <v>1667838480.1199996</v>
      </c>
      <c r="AE60" s="295"/>
      <c r="AF60" s="319">
        <v>428067.01</v>
      </c>
      <c r="AG60" s="319">
        <v>428067.01</v>
      </c>
      <c r="AH60" s="319">
        <v>428127.86000000004</v>
      </c>
      <c r="AI60" s="319">
        <v>428188.73</v>
      </c>
      <c r="AJ60" s="319">
        <v>428188.73</v>
      </c>
      <c r="AK60" s="319">
        <v>428285.44</v>
      </c>
      <c r="AL60" s="319">
        <f t="shared" si="9"/>
        <v>428375.02</v>
      </c>
      <c r="AM60" s="319">
        <f t="shared" si="9"/>
        <v>428367.89</v>
      </c>
      <c r="AN60" s="319">
        <f t="shared" si="9"/>
        <v>428367.89</v>
      </c>
      <c r="AO60" s="319">
        <f t="shared" si="8"/>
        <v>428401.34</v>
      </c>
      <c r="AP60" s="319">
        <f t="shared" si="8"/>
        <v>428434.79</v>
      </c>
      <c r="AQ60" s="319">
        <f t="shared" si="8"/>
        <v>428434.79</v>
      </c>
      <c r="AR60" s="295">
        <f t="shared" si="4"/>
        <v>5139306.5</v>
      </c>
      <c r="AS60" s="319">
        <f t="shared" si="7"/>
        <v>436649.38</v>
      </c>
      <c r="AT60" s="319">
        <f t="shared" si="7"/>
        <v>436649.38</v>
      </c>
      <c r="AU60" s="319">
        <f t="shared" si="7"/>
        <v>436649.38</v>
      </c>
      <c r="AV60" s="319">
        <f t="shared" si="7"/>
        <v>436649.38</v>
      </c>
      <c r="AW60" s="319">
        <f t="shared" si="7"/>
        <v>436649.38</v>
      </c>
      <c r="AX60" s="319">
        <f t="shared" si="7"/>
        <v>436649.38</v>
      </c>
      <c r="AY60" s="319">
        <f t="shared" si="10"/>
        <v>436649.38</v>
      </c>
      <c r="AZ60" s="319">
        <f t="shared" si="10"/>
        <v>436649.38</v>
      </c>
      <c r="BA60" s="319">
        <f t="shared" si="10"/>
        <v>436649.38</v>
      </c>
      <c r="BB60" s="319">
        <f t="shared" si="10"/>
        <v>436649.38</v>
      </c>
      <c r="BC60" s="319">
        <f t="shared" si="10"/>
        <v>436649.38</v>
      </c>
      <c r="BD60" s="319">
        <f t="shared" si="10"/>
        <v>436649.38</v>
      </c>
      <c r="BE60" s="295">
        <f t="shared" si="5"/>
        <v>5239792.5599999996</v>
      </c>
      <c r="BF60" s="319"/>
      <c r="BG60" s="319"/>
      <c r="BH60" s="319"/>
      <c r="BI60" s="319"/>
      <c r="BJ60" s="319"/>
      <c r="BK60" s="319"/>
      <c r="BL60" s="319"/>
      <c r="BM60" s="319"/>
      <c r="BN60" s="319"/>
      <c r="BO60" s="319"/>
      <c r="BP60" s="319"/>
      <c r="BQ60" s="319"/>
      <c r="BR60" s="319"/>
      <c r="BS60" s="319"/>
      <c r="BT60" s="319"/>
      <c r="BU60" s="319"/>
      <c r="BV60" s="319"/>
      <c r="BW60" s="319"/>
      <c r="BX60" s="319"/>
      <c r="BY60" s="319"/>
      <c r="BZ60" s="319"/>
      <c r="CA60" s="319"/>
      <c r="CB60" s="319"/>
      <c r="CC60" s="319"/>
      <c r="CD60" s="319"/>
      <c r="CE60" s="319"/>
    </row>
    <row r="61" spans="1:83" x14ac:dyDescent="0.3">
      <c r="A61" s="313" t="s">
        <v>459</v>
      </c>
      <c r="B61" s="304">
        <v>3.7000000000000005E-2</v>
      </c>
      <c r="C61" s="304">
        <v>4.0500000000000001E-2</v>
      </c>
      <c r="D61" s="348">
        <v>3.7699999999999997E-2</v>
      </c>
      <c r="E61" s="295">
        <v>0</v>
      </c>
      <c r="F61" s="295">
        <v>0</v>
      </c>
      <c r="G61" s="295">
        <v>0</v>
      </c>
      <c r="H61" s="295">
        <v>0</v>
      </c>
      <c r="I61" s="295">
        <v>0</v>
      </c>
      <c r="J61" s="295">
        <v>0</v>
      </c>
      <c r="K61" s="295">
        <v>0</v>
      </c>
      <c r="L61" s="295">
        <v>0</v>
      </c>
      <c r="M61" s="295">
        <v>0</v>
      </c>
      <c r="N61" s="295">
        <v>0</v>
      </c>
      <c r="O61" s="295">
        <v>0</v>
      </c>
      <c r="P61" s="295">
        <v>0</v>
      </c>
      <c r="Q61" s="295">
        <f t="shared" si="2"/>
        <v>0</v>
      </c>
      <c r="R61" s="295">
        <v>2137520.9899999998</v>
      </c>
      <c r="S61" s="295">
        <v>2137520.9899999998</v>
      </c>
      <c r="T61" s="295">
        <v>2137520.9899999998</v>
      </c>
      <c r="U61" s="295">
        <v>2137520.9899999998</v>
      </c>
      <c r="V61" s="295">
        <v>2137520.9899999998</v>
      </c>
      <c r="W61" s="295">
        <v>2137520.9899999998</v>
      </c>
      <c r="X61" s="295">
        <v>2137520.9899999998</v>
      </c>
      <c r="Y61" s="295">
        <v>2137520.9899999998</v>
      </c>
      <c r="Z61" s="295">
        <v>2137520.9899999998</v>
      </c>
      <c r="AA61" s="295">
        <v>2137520.9899999998</v>
      </c>
      <c r="AB61" s="295">
        <v>2137520.9899999998</v>
      </c>
      <c r="AC61" s="295">
        <v>2137520.9899999998</v>
      </c>
      <c r="AD61" s="295">
        <f t="shared" si="3"/>
        <v>25650251.879999992</v>
      </c>
      <c r="AE61" s="295"/>
      <c r="AF61" s="319">
        <v>0</v>
      </c>
      <c r="AG61" s="319">
        <v>0</v>
      </c>
      <c r="AH61" s="319">
        <v>0</v>
      </c>
      <c r="AI61" s="319">
        <v>0</v>
      </c>
      <c r="AJ61" s="319">
        <v>0</v>
      </c>
      <c r="AK61" s="319">
        <v>0</v>
      </c>
      <c r="AL61" s="319">
        <f t="shared" si="9"/>
        <v>0</v>
      </c>
      <c r="AM61" s="319">
        <f t="shared" si="9"/>
        <v>0</v>
      </c>
      <c r="AN61" s="319">
        <f t="shared" si="9"/>
        <v>0</v>
      </c>
      <c r="AO61" s="319">
        <f t="shared" si="8"/>
        <v>0</v>
      </c>
      <c r="AP61" s="319">
        <f t="shared" si="8"/>
        <v>0</v>
      </c>
      <c r="AQ61" s="319">
        <f t="shared" si="8"/>
        <v>0</v>
      </c>
      <c r="AR61" s="295">
        <f t="shared" si="4"/>
        <v>0</v>
      </c>
      <c r="AS61" s="319">
        <f t="shared" si="7"/>
        <v>6715.38</v>
      </c>
      <c r="AT61" s="319">
        <f t="shared" si="7"/>
        <v>6715.38</v>
      </c>
      <c r="AU61" s="319">
        <f t="shared" si="7"/>
        <v>6715.38</v>
      </c>
      <c r="AV61" s="319">
        <f t="shared" si="7"/>
        <v>6715.38</v>
      </c>
      <c r="AW61" s="319">
        <f t="shared" si="7"/>
        <v>6715.38</v>
      </c>
      <c r="AX61" s="319">
        <f t="shared" si="7"/>
        <v>6715.38</v>
      </c>
      <c r="AY61" s="319">
        <f t="shared" si="10"/>
        <v>6715.38</v>
      </c>
      <c r="AZ61" s="319">
        <f t="shared" si="10"/>
        <v>6715.38</v>
      </c>
      <c r="BA61" s="319">
        <f t="shared" si="10"/>
        <v>6715.38</v>
      </c>
      <c r="BB61" s="319">
        <f t="shared" si="10"/>
        <v>6715.38</v>
      </c>
      <c r="BC61" s="319">
        <f t="shared" si="10"/>
        <v>6715.38</v>
      </c>
      <c r="BD61" s="319">
        <f t="shared" si="10"/>
        <v>6715.38</v>
      </c>
      <c r="BE61" s="295">
        <f t="shared" si="5"/>
        <v>80584.56</v>
      </c>
      <c r="BF61" s="319">
        <f>BE61</f>
        <v>80584.56</v>
      </c>
      <c r="BG61" s="319"/>
      <c r="BH61" s="319"/>
      <c r="BI61" s="319"/>
      <c r="BJ61" s="319"/>
      <c r="BK61" s="319"/>
      <c r="BL61" s="319"/>
      <c r="BM61" s="319"/>
      <c r="BN61" s="319"/>
      <c r="BO61" s="319"/>
      <c r="BP61" s="319"/>
      <c r="BQ61" s="319"/>
      <c r="BR61" s="319"/>
      <c r="BS61" s="319"/>
      <c r="BT61" s="319"/>
      <c r="BU61" s="319"/>
      <c r="BV61" s="319"/>
      <c r="BW61" s="319"/>
      <c r="BX61" s="319"/>
      <c r="BY61" s="319"/>
      <c r="BZ61" s="319"/>
      <c r="CA61" s="319"/>
      <c r="CB61" s="319"/>
      <c r="CC61" s="319"/>
      <c r="CD61" s="319"/>
      <c r="CE61" s="319"/>
    </row>
    <row r="62" spans="1:83" x14ac:dyDescent="0.3">
      <c r="A62" s="313" t="s">
        <v>460</v>
      </c>
      <c r="B62" s="304">
        <v>1.46E-2</v>
      </c>
      <c r="C62" s="304">
        <v>4.5499999999999999E-2</v>
      </c>
      <c r="D62" s="348">
        <v>4.2799999999999998E-2</v>
      </c>
      <c r="E62" s="295">
        <v>132060319.44</v>
      </c>
      <c r="F62" s="295">
        <v>132055939.29000001</v>
      </c>
      <c r="G62" s="295">
        <v>132076144.84999999</v>
      </c>
      <c r="H62" s="295">
        <v>132027177.73999999</v>
      </c>
      <c r="I62" s="295">
        <v>131965480.43000001</v>
      </c>
      <c r="J62" s="295">
        <v>131760185.14</v>
      </c>
      <c r="K62" s="295">
        <v>131528046.34999999</v>
      </c>
      <c r="L62" s="295">
        <v>131497711.67999999</v>
      </c>
      <c r="M62" s="295">
        <v>131482311.815</v>
      </c>
      <c r="N62" s="295">
        <v>131920084.78999999</v>
      </c>
      <c r="O62" s="295">
        <v>132353128.315</v>
      </c>
      <c r="P62" s="295">
        <v>132032083.66500001</v>
      </c>
      <c r="Q62" s="295">
        <f t="shared" si="2"/>
        <v>1582758613.5049999</v>
      </c>
      <c r="R62" s="295">
        <v>130830384.815</v>
      </c>
      <c r="S62" s="295">
        <v>130474789.645</v>
      </c>
      <c r="T62" s="295">
        <v>130119733.97499999</v>
      </c>
      <c r="U62" s="295">
        <v>130097697.30499999</v>
      </c>
      <c r="V62" s="295">
        <v>130241199.08999999</v>
      </c>
      <c r="W62" s="295">
        <v>130127467.87499999</v>
      </c>
      <c r="X62" s="295">
        <v>129854272.22499998</v>
      </c>
      <c r="Y62" s="295">
        <v>129533227.57499999</v>
      </c>
      <c r="Z62" s="295">
        <v>129001238.90499999</v>
      </c>
      <c r="AA62" s="295">
        <v>128784871.61499998</v>
      </c>
      <c r="AB62" s="295">
        <v>128501699.82499999</v>
      </c>
      <c r="AC62" s="295">
        <v>128212897.15499999</v>
      </c>
      <c r="AD62" s="295">
        <f t="shared" si="3"/>
        <v>1555779480.0049999</v>
      </c>
      <c r="AE62" s="295"/>
      <c r="AF62" s="319">
        <v>160673.38999999998</v>
      </c>
      <c r="AG62" s="319">
        <v>160668.06</v>
      </c>
      <c r="AH62" s="319">
        <v>160692.65000000002</v>
      </c>
      <c r="AI62" s="319">
        <v>160633.06000000003</v>
      </c>
      <c r="AJ62" s="319">
        <v>160557.99</v>
      </c>
      <c r="AK62" s="319">
        <v>160308.22999999998</v>
      </c>
      <c r="AL62" s="319">
        <f t="shared" si="9"/>
        <v>160025.79</v>
      </c>
      <c r="AM62" s="319">
        <f t="shared" si="9"/>
        <v>159988.88</v>
      </c>
      <c r="AN62" s="319">
        <f t="shared" si="9"/>
        <v>159970.15</v>
      </c>
      <c r="AO62" s="319">
        <f t="shared" si="8"/>
        <v>160502.76999999999</v>
      </c>
      <c r="AP62" s="319">
        <f t="shared" si="8"/>
        <v>161029.64000000001</v>
      </c>
      <c r="AQ62" s="319">
        <f t="shared" si="8"/>
        <v>160639.04000000001</v>
      </c>
      <c r="AR62" s="295">
        <f t="shared" si="4"/>
        <v>1925689.65</v>
      </c>
      <c r="AS62" s="319">
        <f t="shared" si="7"/>
        <v>466628.37</v>
      </c>
      <c r="AT62" s="319">
        <f t="shared" si="7"/>
        <v>465360.08</v>
      </c>
      <c r="AU62" s="319">
        <f t="shared" si="7"/>
        <v>464093.72</v>
      </c>
      <c r="AV62" s="319">
        <f t="shared" si="7"/>
        <v>464015.12</v>
      </c>
      <c r="AW62" s="319">
        <f t="shared" si="7"/>
        <v>464526.94</v>
      </c>
      <c r="AX62" s="319">
        <f t="shared" si="7"/>
        <v>464121.3</v>
      </c>
      <c r="AY62" s="319">
        <f t="shared" si="10"/>
        <v>463146.9</v>
      </c>
      <c r="AZ62" s="319">
        <f t="shared" si="10"/>
        <v>462001.85</v>
      </c>
      <c r="BA62" s="319">
        <f t="shared" si="10"/>
        <v>460104.42</v>
      </c>
      <c r="BB62" s="319">
        <f t="shared" si="10"/>
        <v>459332.71</v>
      </c>
      <c r="BC62" s="319">
        <f t="shared" si="10"/>
        <v>458322.73</v>
      </c>
      <c r="BD62" s="319">
        <f t="shared" si="10"/>
        <v>457292.67</v>
      </c>
      <c r="BE62" s="295">
        <f t="shared" si="5"/>
        <v>5548946.8100000005</v>
      </c>
      <c r="BF62" s="319"/>
      <c r="BG62" s="319"/>
      <c r="BH62" s="319"/>
      <c r="BI62" s="319"/>
      <c r="BJ62" s="319"/>
      <c r="BK62" s="319"/>
      <c r="BL62" s="319"/>
      <c r="BM62" s="319"/>
      <c r="BN62" s="319"/>
      <c r="BO62" s="319"/>
      <c r="BP62" s="319"/>
      <c r="BQ62" s="319"/>
      <c r="BR62" s="319"/>
      <c r="BS62" s="319"/>
      <c r="BT62" s="319"/>
      <c r="BU62" s="319"/>
      <c r="BV62" s="319"/>
      <c r="BW62" s="319"/>
      <c r="BX62" s="319"/>
      <c r="BY62" s="319"/>
      <c r="BZ62" s="319"/>
      <c r="CA62" s="319"/>
      <c r="CB62" s="319"/>
      <c r="CC62" s="319"/>
      <c r="CD62" s="319"/>
      <c r="CE62" s="319"/>
    </row>
    <row r="63" spans="1:83" x14ac:dyDescent="0.3">
      <c r="A63" s="313" t="s">
        <v>461</v>
      </c>
      <c r="B63" s="304">
        <v>1.46E-2</v>
      </c>
      <c r="C63" s="304">
        <v>4.5499999999999999E-2</v>
      </c>
      <c r="D63" s="348">
        <v>4.2799999999999998E-2</v>
      </c>
      <c r="E63" s="295">
        <v>138719571.78999999</v>
      </c>
      <c r="F63" s="295">
        <v>138719571.78999999</v>
      </c>
      <c r="G63" s="295">
        <v>138719571.78999999</v>
      </c>
      <c r="H63" s="295">
        <v>138719571.78999999</v>
      </c>
      <c r="I63" s="295">
        <v>138719571.78999999</v>
      </c>
      <c r="J63" s="295">
        <v>141502604.05000001</v>
      </c>
      <c r="K63" s="295">
        <v>140854508.82499999</v>
      </c>
      <c r="L63" s="295">
        <v>137873381.34999999</v>
      </c>
      <c r="M63" s="295">
        <v>138806659.565</v>
      </c>
      <c r="N63" s="295">
        <v>139789937.78</v>
      </c>
      <c r="O63" s="295">
        <v>140289937.78</v>
      </c>
      <c r="P63" s="295">
        <v>140289937.78</v>
      </c>
      <c r="Q63" s="295">
        <f t="shared" si="2"/>
        <v>1673004826.0799999</v>
      </c>
      <c r="R63" s="295">
        <v>140289937.78</v>
      </c>
      <c r="S63" s="295">
        <v>140289937.78</v>
      </c>
      <c r="T63" s="295">
        <v>140289937.78</v>
      </c>
      <c r="U63" s="295">
        <v>140289937.78</v>
      </c>
      <c r="V63" s="295">
        <v>140289937.78</v>
      </c>
      <c r="W63" s="295">
        <v>140289937.78</v>
      </c>
      <c r="X63" s="295">
        <v>140289937.78</v>
      </c>
      <c r="Y63" s="295">
        <v>140289937.78</v>
      </c>
      <c r="Z63" s="295">
        <v>140289937.78</v>
      </c>
      <c r="AA63" s="295">
        <v>140289937.78</v>
      </c>
      <c r="AB63" s="295">
        <v>140289937.78</v>
      </c>
      <c r="AC63" s="295">
        <v>140289937.78</v>
      </c>
      <c r="AD63" s="295">
        <f t="shared" si="3"/>
        <v>1683479253.3599999</v>
      </c>
      <c r="AE63" s="295"/>
      <c r="AF63" s="319">
        <v>168775.47</v>
      </c>
      <c r="AG63" s="319">
        <v>168775.47</v>
      </c>
      <c r="AH63" s="319">
        <v>168775.47</v>
      </c>
      <c r="AI63" s="319">
        <v>168775.47</v>
      </c>
      <c r="AJ63" s="319">
        <v>168775.47</v>
      </c>
      <c r="AK63" s="319">
        <v>172161.49</v>
      </c>
      <c r="AL63" s="319">
        <f t="shared" si="9"/>
        <v>171372.99</v>
      </c>
      <c r="AM63" s="319">
        <f t="shared" si="9"/>
        <v>167745.95000000001</v>
      </c>
      <c r="AN63" s="319">
        <f t="shared" si="9"/>
        <v>168881.44</v>
      </c>
      <c r="AO63" s="319">
        <f t="shared" si="8"/>
        <v>170077.76</v>
      </c>
      <c r="AP63" s="319">
        <f t="shared" si="8"/>
        <v>170686.09</v>
      </c>
      <c r="AQ63" s="319">
        <f t="shared" si="8"/>
        <v>170686.09</v>
      </c>
      <c r="AR63" s="295">
        <f t="shared" si="4"/>
        <v>2035489.1600000001</v>
      </c>
      <c r="AS63" s="319">
        <f t="shared" si="7"/>
        <v>500367.44</v>
      </c>
      <c r="AT63" s="319">
        <f t="shared" si="7"/>
        <v>500367.44</v>
      </c>
      <c r="AU63" s="319">
        <f t="shared" si="7"/>
        <v>500367.44</v>
      </c>
      <c r="AV63" s="319">
        <f t="shared" si="7"/>
        <v>500367.44</v>
      </c>
      <c r="AW63" s="319">
        <f t="shared" si="7"/>
        <v>500367.44</v>
      </c>
      <c r="AX63" s="319">
        <f t="shared" si="7"/>
        <v>500367.44</v>
      </c>
      <c r="AY63" s="319">
        <f t="shared" si="10"/>
        <v>500367.44</v>
      </c>
      <c r="AZ63" s="319">
        <f t="shared" si="10"/>
        <v>500367.44</v>
      </c>
      <c r="BA63" s="319">
        <f t="shared" si="10"/>
        <v>500367.44</v>
      </c>
      <c r="BB63" s="319">
        <f t="shared" si="10"/>
        <v>500367.44</v>
      </c>
      <c r="BC63" s="319">
        <f t="shared" si="10"/>
        <v>500367.44</v>
      </c>
      <c r="BD63" s="319">
        <f t="shared" si="10"/>
        <v>500367.44</v>
      </c>
      <c r="BE63" s="295">
        <f t="shared" si="5"/>
        <v>6004409.2800000012</v>
      </c>
      <c r="BF63" s="319">
        <f>BE63</f>
        <v>6004409.2800000012</v>
      </c>
      <c r="BG63" s="319"/>
      <c r="BH63" s="319"/>
      <c r="BI63" s="319"/>
      <c r="BJ63" s="319"/>
      <c r="BK63" s="319"/>
      <c r="BL63" s="319"/>
      <c r="BM63" s="319"/>
      <c r="BN63" s="319"/>
      <c r="BO63" s="319"/>
      <c r="BP63" s="319"/>
      <c r="BQ63" s="319"/>
      <c r="BR63" s="319"/>
      <c r="BS63" s="319"/>
      <c r="BT63" s="319"/>
      <c r="BU63" s="319"/>
      <c r="BV63" s="319"/>
      <c r="BW63" s="319"/>
      <c r="BX63" s="319"/>
      <c r="BY63" s="319"/>
      <c r="BZ63" s="319"/>
      <c r="CA63" s="319"/>
      <c r="CB63" s="319"/>
      <c r="CC63" s="319"/>
      <c r="CD63" s="319"/>
      <c r="CE63" s="319"/>
    </row>
    <row r="64" spans="1:83" x14ac:dyDescent="0.3">
      <c r="A64" s="313" t="s">
        <v>462</v>
      </c>
      <c r="B64" s="304">
        <v>0</v>
      </c>
      <c r="C64" s="304">
        <v>0</v>
      </c>
      <c r="D64" s="304">
        <v>0</v>
      </c>
      <c r="E64" s="295">
        <v>0</v>
      </c>
      <c r="F64" s="295">
        <v>0</v>
      </c>
      <c r="G64" s="295">
        <v>0</v>
      </c>
      <c r="H64" s="295">
        <v>0</v>
      </c>
      <c r="I64" s="295">
        <v>0</v>
      </c>
      <c r="J64" s="295">
        <v>0</v>
      </c>
      <c r="K64" s="295">
        <v>0</v>
      </c>
      <c r="L64" s="295">
        <v>0</v>
      </c>
      <c r="M64" s="295">
        <v>0</v>
      </c>
      <c r="N64" s="295">
        <v>0</v>
      </c>
      <c r="O64" s="295">
        <v>0</v>
      </c>
      <c r="P64" s="295">
        <v>0</v>
      </c>
      <c r="Q64" s="295">
        <f t="shared" si="2"/>
        <v>0</v>
      </c>
      <c r="R64" s="295">
        <v>1901133.18</v>
      </c>
      <c r="S64" s="295">
        <v>1901133.18</v>
      </c>
      <c r="T64" s="295">
        <v>1901133.18</v>
      </c>
      <c r="U64" s="295">
        <v>1901133.18</v>
      </c>
      <c r="V64" s="295">
        <v>1901133.18</v>
      </c>
      <c r="W64" s="295">
        <v>1901133.18</v>
      </c>
      <c r="X64" s="295">
        <v>1901133.18</v>
      </c>
      <c r="Y64" s="295">
        <v>1901133.18</v>
      </c>
      <c r="Z64" s="295">
        <v>1901133.18</v>
      </c>
      <c r="AA64" s="295">
        <v>1901133.18</v>
      </c>
      <c r="AB64" s="295">
        <v>1901133.18</v>
      </c>
      <c r="AC64" s="295">
        <v>1901133.18</v>
      </c>
      <c r="AD64" s="295">
        <f t="shared" si="3"/>
        <v>22813598.16</v>
      </c>
      <c r="AE64" s="295"/>
      <c r="AF64" s="319">
        <v>0</v>
      </c>
      <c r="AG64" s="319">
        <v>0</v>
      </c>
      <c r="AH64" s="319">
        <v>0</v>
      </c>
      <c r="AI64" s="319">
        <v>0</v>
      </c>
      <c r="AJ64" s="319">
        <v>0</v>
      </c>
      <c r="AK64" s="319">
        <v>0</v>
      </c>
      <c r="AL64" s="319">
        <f t="shared" si="9"/>
        <v>0</v>
      </c>
      <c r="AM64" s="319">
        <f t="shared" si="9"/>
        <v>0</v>
      </c>
      <c r="AN64" s="319">
        <f t="shared" si="9"/>
        <v>0</v>
      </c>
      <c r="AO64" s="319">
        <f t="shared" si="8"/>
        <v>0</v>
      </c>
      <c r="AP64" s="319">
        <f t="shared" si="8"/>
        <v>0</v>
      </c>
      <c r="AQ64" s="319">
        <f t="shared" si="8"/>
        <v>0</v>
      </c>
      <c r="AR64" s="295">
        <f t="shared" si="4"/>
        <v>0</v>
      </c>
      <c r="AS64" s="319">
        <f t="shared" si="7"/>
        <v>0</v>
      </c>
      <c r="AT64" s="319">
        <f t="shared" si="7"/>
        <v>0</v>
      </c>
      <c r="AU64" s="319">
        <f t="shared" si="7"/>
        <v>0</v>
      </c>
      <c r="AV64" s="319">
        <f t="shared" si="7"/>
        <v>0</v>
      </c>
      <c r="AW64" s="319">
        <f t="shared" si="7"/>
        <v>0</v>
      </c>
      <c r="AX64" s="319">
        <f t="shared" si="7"/>
        <v>0</v>
      </c>
      <c r="AY64" s="319">
        <f t="shared" si="10"/>
        <v>0</v>
      </c>
      <c r="AZ64" s="319">
        <f t="shared" si="10"/>
        <v>0</v>
      </c>
      <c r="BA64" s="319">
        <f t="shared" si="10"/>
        <v>0</v>
      </c>
      <c r="BB64" s="319">
        <f t="shared" si="10"/>
        <v>0</v>
      </c>
      <c r="BC64" s="319">
        <f t="shared" si="10"/>
        <v>0</v>
      </c>
      <c r="BD64" s="319">
        <f t="shared" si="10"/>
        <v>0</v>
      </c>
      <c r="BE64" s="295">
        <f t="shared" si="5"/>
        <v>0</v>
      </c>
      <c r="BF64" s="319"/>
      <c r="BG64" s="319"/>
      <c r="BH64" s="319"/>
      <c r="BI64" s="319"/>
      <c r="BJ64" s="319"/>
      <c r="BK64" s="319"/>
      <c r="BL64" s="319"/>
      <c r="BM64" s="319"/>
      <c r="BN64" s="319"/>
      <c r="BO64" s="319"/>
      <c r="BP64" s="319"/>
      <c r="BQ64" s="319"/>
      <c r="BR64" s="319"/>
      <c r="BS64" s="319"/>
      <c r="BT64" s="319"/>
      <c r="BU64" s="319"/>
      <c r="BV64" s="319"/>
      <c r="BW64" s="319"/>
      <c r="BX64" s="319"/>
      <c r="BY64" s="319"/>
      <c r="BZ64" s="319"/>
      <c r="CA64" s="319"/>
      <c r="CB64" s="319"/>
      <c r="CC64" s="319"/>
      <c r="CD64" s="319"/>
      <c r="CE64" s="319"/>
    </row>
    <row r="65" spans="1:83" x14ac:dyDescent="0.3">
      <c r="A65" s="313" t="s">
        <v>463</v>
      </c>
      <c r="B65" s="304">
        <v>2.1099999999999997E-2</v>
      </c>
      <c r="C65" s="304">
        <v>9.300000000000001E-3</v>
      </c>
      <c r="D65" s="348">
        <v>6.4999999999999997E-3</v>
      </c>
      <c r="E65" s="295">
        <v>68155980.25</v>
      </c>
      <c r="F65" s="295">
        <v>68155980.25</v>
      </c>
      <c r="G65" s="295">
        <v>68155980.25</v>
      </c>
      <c r="H65" s="295">
        <v>68155980.25</v>
      </c>
      <c r="I65" s="295">
        <v>68109182.349999994</v>
      </c>
      <c r="J65" s="295">
        <v>68226061.290000007</v>
      </c>
      <c r="K65" s="295">
        <v>68389738.11999999</v>
      </c>
      <c r="L65" s="295">
        <v>68389738.11999999</v>
      </c>
      <c r="M65" s="295">
        <v>68405423.164999992</v>
      </c>
      <c r="N65" s="295">
        <v>68421108.209999993</v>
      </c>
      <c r="O65" s="295">
        <v>68421108.209999993</v>
      </c>
      <c r="P65" s="295">
        <v>68421108.209999993</v>
      </c>
      <c r="Q65" s="295">
        <f t="shared" si="2"/>
        <v>819407388.67500007</v>
      </c>
      <c r="R65" s="295">
        <f>68421108.21-R64</f>
        <v>66519975.029999994</v>
      </c>
      <c r="S65" s="295">
        <v>66519975.029999994</v>
      </c>
      <c r="T65" s="295">
        <v>66519975.029999994</v>
      </c>
      <c r="U65" s="295">
        <v>66519975.029999994</v>
      </c>
      <c r="V65" s="295">
        <v>66519975.029999994</v>
      </c>
      <c r="W65" s="295">
        <v>66519975.029999994</v>
      </c>
      <c r="X65" s="295">
        <v>66519975.029999994</v>
      </c>
      <c r="Y65" s="295">
        <v>66519975.029999994</v>
      </c>
      <c r="Z65" s="295">
        <v>66519975.029999994</v>
      </c>
      <c r="AA65" s="295">
        <v>66519975.029999994</v>
      </c>
      <c r="AB65" s="295">
        <v>66519975.029999994</v>
      </c>
      <c r="AC65" s="295">
        <v>66519975.029999994</v>
      </c>
      <c r="AD65" s="295">
        <f t="shared" si="3"/>
        <v>798239700.35999978</v>
      </c>
      <c r="AE65" s="295"/>
      <c r="AF65" s="319">
        <v>119840.93000000001</v>
      </c>
      <c r="AG65" s="319">
        <v>119840.93000000001</v>
      </c>
      <c r="AH65" s="319">
        <v>119840.93000000001</v>
      </c>
      <c r="AI65" s="319">
        <v>119840.93000000001</v>
      </c>
      <c r="AJ65" s="319">
        <v>119758.64000000001</v>
      </c>
      <c r="AK65" s="319">
        <v>119964.16</v>
      </c>
      <c r="AL65" s="319">
        <f t="shared" si="9"/>
        <v>120251.96</v>
      </c>
      <c r="AM65" s="319">
        <f t="shared" si="9"/>
        <v>120251.96</v>
      </c>
      <c r="AN65" s="319">
        <f t="shared" si="9"/>
        <v>120279.54</v>
      </c>
      <c r="AO65" s="319">
        <f t="shared" si="8"/>
        <v>120307.12</v>
      </c>
      <c r="AP65" s="319">
        <f t="shared" si="8"/>
        <v>120307.12</v>
      </c>
      <c r="AQ65" s="319">
        <f t="shared" si="8"/>
        <v>120307.12</v>
      </c>
      <c r="AR65" s="295">
        <f t="shared" si="4"/>
        <v>1440791.3400000003</v>
      </c>
      <c r="AS65" s="319">
        <f t="shared" si="7"/>
        <v>36031.65</v>
      </c>
      <c r="AT65" s="319">
        <f t="shared" si="7"/>
        <v>36031.65</v>
      </c>
      <c r="AU65" s="319">
        <f t="shared" si="7"/>
        <v>36031.65</v>
      </c>
      <c r="AV65" s="319">
        <f t="shared" si="7"/>
        <v>36031.65</v>
      </c>
      <c r="AW65" s="319">
        <f t="shared" si="7"/>
        <v>36031.65</v>
      </c>
      <c r="AX65" s="319">
        <f t="shared" si="7"/>
        <v>36031.65</v>
      </c>
      <c r="AY65" s="319">
        <f t="shared" si="10"/>
        <v>36031.65</v>
      </c>
      <c r="AZ65" s="319">
        <f t="shared" si="10"/>
        <v>36031.65</v>
      </c>
      <c r="BA65" s="319">
        <f t="shared" si="10"/>
        <v>36031.65</v>
      </c>
      <c r="BB65" s="319">
        <f t="shared" si="10"/>
        <v>36031.65</v>
      </c>
      <c r="BC65" s="319">
        <f t="shared" si="10"/>
        <v>36031.65</v>
      </c>
      <c r="BD65" s="319">
        <f t="shared" si="10"/>
        <v>36031.65</v>
      </c>
      <c r="BE65" s="295">
        <f t="shared" si="5"/>
        <v>432379.8000000001</v>
      </c>
      <c r="BF65" s="319"/>
      <c r="BG65" s="319"/>
      <c r="BH65" s="319"/>
      <c r="BI65" s="319"/>
      <c r="BJ65" s="319"/>
      <c r="BK65" s="319"/>
      <c r="BL65" s="319"/>
      <c r="BM65" s="319"/>
      <c r="BN65" s="319"/>
      <c r="BO65" s="319"/>
      <c r="BP65" s="319"/>
      <c r="BQ65" s="319"/>
      <c r="BR65" s="319"/>
      <c r="BS65" s="319"/>
      <c r="BT65" s="319"/>
      <c r="BU65" s="319"/>
      <c r="BV65" s="319"/>
      <c r="BW65" s="319"/>
      <c r="BX65" s="319"/>
      <c r="BY65" s="319"/>
      <c r="BZ65" s="319"/>
      <c r="CA65" s="319"/>
      <c r="CB65" s="319"/>
      <c r="CC65" s="319"/>
      <c r="CD65" s="319"/>
      <c r="CE65" s="319"/>
    </row>
    <row r="66" spans="1:83" x14ac:dyDescent="0.3">
      <c r="A66" s="313" t="s">
        <v>464</v>
      </c>
      <c r="B66" s="304">
        <v>2.1099999999999997E-2</v>
      </c>
      <c r="C66" s="304">
        <v>9.300000000000001E-3</v>
      </c>
      <c r="D66" s="348">
        <v>6.4999999999999997E-3</v>
      </c>
      <c r="E66" s="295">
        <v>0</v>
      </c>
      <c r="F66" s="295">
        <v>0</v>
      </c>
      <c r="G66" s="295">
        <v>0</v>
      </c>
      <c r="H66" s="295">
        <v>0</v>
      </c>
      <c r="I66" s="295">
        <v>0</v>
      </c>
      <c r="J66" s="295">
        <v>0</v>
      </c>
      <c r="K66" s="295">
        <v>0</v>
      </c>
      <c r="L66" s="295">
        <v>0</v>
      </c>
      <c r="M66" s="295">
        <v>0</v>
      </c>
      <c r="N66" s="295">
        <v>1250000</v>
      </c>
      <c r="O66" s="295">
        <v>2637500</v>
      </c>
      <c r="P66" s="295">
        <v>3205000</v>
      </c>
      <c r="Q66" s="295">
        <f t="shared" si="2"/>
        <v>7092500</v>
      </c>
      <c r="R66" s="295">
        <v>6434775.8200000003</v>
      </c>
      <c r="S66" s="295">
        <v>6434775.8200000003</v>
      </c>
      <c r="T66" s="295">
        <v>6434775.8200000003</v>
      </c>
      <c r="U66" s="295">
        <v>6434775.8200000003</v>
      </c>
      <c r="V66" s="295">
        <v>6434775.8200000003</v>
      </c>
      <c r="W66" s="295">
        <v>6434775.8200000003</v>
      </c>
      <c r="X66" s="295">
        <v>6434775.8200000003</v>
      </c>
      <c r="Y66" s="295">
        <v>6434775.8200000003</v>
      </c>
      <c r="Z66" s="295">
        <v>6434775.8200000003</v>
      </c>
      <c r="AA66" s="295">
        <v>6434775.8200000003</v>
      </c>
      <c r="AB66" s="295">
        <v>6434775.8200000003</v>
      </c>
      <c r="AC66" s="295">
        <v>6434775.8200000003</v>
      </c>
      <c r="AD66" s="295">
        <f t="shared" si="3"/>
        <v>77217309.840000004</v>
      </c>
      <c r="AE66" s="295"/>
      <c r="AF66" s="319">
        <v>0</v>
      </c>
      <c r="AG66" s="319">
        <v>0</v>
      </c>
      <c r="AH66" s="319">
        <v>0</v>
      </c>
      <c r="AI66" s="319">
        <v>0</v>
      </c>
      <c r="AJ66" s="319">
        <v>0</v>
      </c>
      <c r="AK66" s="319">
        <v>0</v>
      </c>
      <c r="AL66" s="319">
        <f t="shared" si="9"/>
        <v>0</v>
      </c>
      <c r="AM66" s="319">
        <f t="shared" si="9"/>
        <v>0</v>
      </c>
      <c r="AN66" s="319">
        <f t="shared" si="9"/>
        <v>0</v>
      </c>
      <c r="AO66" s="319">
        <f t="shared" si="8"/>
        <v>2197.92</v>
      </c>
      <c r="AP66" s="319">
        <f t="shared" si="8"/>
        <v>4637.6000000000004</v>
      </c>
      <c r="AQ66" s="319">
        <f t="shared" si="8"/>
        <v>5635.46</v>
      </c>
      <c r="AR66" s="295">
        <f t="shared" si="4"/>
        <v>12470.98</v>
      </c>
      <c r="AS66" s="319">
        <f t="shared" si="7"/>
        <v>3485.5</v>
      </c>
      <c r="AT66" s="319">
        <f t="shared" si="7"/>
        <v>3485.5</v>
      </c>
      <c r="AU66" s="319">
        <f t="shared" si="7"/>
        <v>3485.5</v>
      </c>
      <c r="AV66" s="319">
        <f t="shared" si="7"/>
        <v>3485.5</v>
      </c>
      <c r="AW66" s="319">
        <f t="shared" si="7"/>
        <v>3485.5</v>
      </c>
      <c r="AX66" s="319">
        <f t="shared" si="7"/>
        <v>3485.5</v>
      </c>
      <c r="AY66" s="319">
        <f t="shared" si="10"/>
        <v>3485.5</v>
      </c>
      <c r="AZ66" s="319">
        <f t="shared" si="10"/>
        <v>3485.5</v>
      </c>
      <c r="BA66" s="319">
        <f t="shared" si="10"/>
        <v>3485.5</v>
      </c>
      <c r="BB66" s="319">
        <f t="shared" si="10"/>
        <v>3485.5</v>
      </c>
      <c r="BC66" s="319">
        <f t="shared" si="10"/>
        <v>3485.5</v>
      </c>
      <c r="BD66" s="319">
        <f t="shared" si="10"/>
        <v>3485.5</v>
      </c>
      <c r="BE66" s="295">
        <f t="shared" si="5"/>
        <v>41826</v>
      </c>
      <c r="BF66" s="319">
        <f>BE66</f>
        <v>41826</v>
      </c>
      <c r="BG66" s="319"/>
      <c r="BH66" s="319"/>
      <c r="BI66" s="319"/>
      <c r="BJ66" s="319"/>
      <c r="BK66" s="319"/>
      <c r="BL66" s="319"/>
      <c r="BM66" s="319"/>
      <c r="BN66" s="319"/>
      <c r="BO66" s="319"/>
      <c r="BP66" s="319"/>
      <c r="BQ66" s="319"/>
      <c r="BR66" s="319"/>
      <c r="BS66" s="319"/>
      <c r="BT66" s="319"/>
      <c r="BU66" s="319"/>
      <c r="BV66" s="319"/>
      <c r="BW66" s="319"/>
      <c r="BX66" s="319"/>
      <c r="BY66" s="319"/>
      <c r="BZ66" s="319"/>
      <c r="CA66" s="319"/>
      <c r="CB66" s="319"/>
      <c r="CC66" s="319"/>
      <c r="CD66" s="319"/>
      <c r="CE66" s="319"/>
    </row>
    <row r="67" spans="1:83" x14ac:dyDescent="0.3">
      <c r="A67" s="313" t="s">
        <v>465</v>
      </c>
      <c r="B67" s="304">
        <v>1.9999999999999997E-2</v>
      </c>
      <c r="C67" s="304">
        <v>3.27E-2</v>
      </c>
      <c r="D67" s="348">
        <v>3.0300000000000001E-2</v>
      </c>
      <c r="E67" s="295">
        <v>258412591.38</v>
      </c>
      <c r="F67" s="295">
        <v>258412731.97999999</v>
      </c>
      <c r="G67" s="295">
        <v>258406407.93000001</v>
      </c>
      <c r="H67" s="295">
        <v>258400083.88</v>
      </c>
      <c r="I67" s="295">
        <v>258359321.68000001</v>
      </c>
      <c r="J67" s="295">
        <v>258261059.02000001</v>
      </c>
      <c r="K67" s="295">
        <v>258198180.55000001</v>
      </c>
      <c r="L67" s="295">
        <v>258345846.21000001</v>
      </c>
      <c r="M67" s="295">
        <v>258773226.005</v>
      </c>
      <c r="N67" s="295">
        <v>259700064.73500001</v>
      </c>
      <c r="O67" s="295">
        <v>260349488.83000001</v>
      </c>
      <c r="P67" s="295">
        <v>260224790.33000001</v>
      </c>
      <c r="Q67" s="295">
        <f t="shared" si="2"/>
        <v>3105843792.5299997</v>
      </c>
      <c r="R67" s="295">
        <v>260412152.24000001</v>
      </c>
      <c r="S67" s="295">
        <v>260274372.74000001</v>
      </c>
      <c r="T67" s="295">
        <v>260136797.74000001</v>
      </c>
      <c r="U67" s="295">
        <v>260583399.965</v>
      </c>
      <c r="V67" s="295">
        <v>262004727.25999999</v>
      </c>
      <c r="W67" s="295">
        <v>262971689.31999999</v>
      </c>
      <c r="X67" s="295">
        <v>262966225.80999997</v>
      </c>
      <c r="Y67" s="295">
        <v>262841527.30999997</v>
      </c>
      <c r="Z67" s="295">
        <v>262987967.80999997</v>
      </c>
      <c r="AA67" s="295">
        <v>263275530.18999997</v>
      </c>
      <c r="AB67" s="295">
        <v>263186801.06999996</v>
      </c>
      <c r="AC67" s="295">
        <v>263074309.06999996</v>
      </c>
      <c r="AD67" s="295">
        <f t="shared" si="3"/>
        <v>3144715500.5250006</v>
      </c>
      <c r="AE67" s="295"/>
      <c r="AF67" s="319">
        <v>430687.66000000003</v>
      </c>
      <c r="AG67" s="319">
        <v>430687.88</v>
      </c>
      <c r="AH67" s="319">
        <v>430677.35000000003</v>
      </c>
      <c r="AI67" s="319">
        <v>430666.8</v>
      </c>
      <c r="AJ67" s="319">
        <v>430598.87</v>
      </c>
      <c r="AK67" s="319">
        <v>430435.10000000003</v>
      </c>
      <c r="AL67" s="319">
        <f t="shared" si="9"/>
        <v>430330.3</v>
      </c>
      <c r="AM67" s="319">
        <f t="shared" si="9"/>
        <v>430576.41</v>
      </c>
      <c r="AN67" s="319">
        <f t="shared" si="9"/>
        <v>431288.71</v>
      </c>
      <c r="AO67" s="319">
        <f t="shared" si="8"/>
        <v>432833.44</v>
      </c>
      <c r="AP67" s="319">
        <f t="shared" si="8"/>
        <v>433915.81</v>
      </c>
      <c r="AQ67" s="319">
        <f t="shared" si="8"/>
        <v>433707.98</v>
      </c>
      <c r="AR67" s="295">
        <f t="shared" si="4"/>
        <v>5176406.3100000005</v>
      </c>
      <c r="AS67" s="319">
        <f t="shared" si="7"/>
        <v>657540.68000000005</v>
      </c>
      <c r="AT67" s="319">
        <f t="shared" si="7"/>
        <v>657192.79</v>
      </c>
      <c r="AU67" s="319">
        <f t="shared" si="7"/>
        <v>656845.41</v>
      </c>
      <c r="AV67" s="319">
        <f t="shared" si="7"/>
        <v>657973.07999999996</v>
      </c>
      <c r="AW67" s="319">
        <f t="shared" si="7"/>
        <v>661561.93999999994</v>
      </c>
      <c r="AX67" s="319">
        <f t="shared" si="7"/>
        <v>664003.52</v>
      </c>
      <c r="AY67" s="319">
        <f t="shared" si="10"/>
        <v>663989.72</v>
      </c>
      <c r="AZ67" s="319">
        <f t="shared" si="10"/>
        <v>663674.86</v>
      </c>
      <c r="BA67" s="319">
        <f t="shared" si="10"/>
        <v>664044.62</v>
      </c>
      <c r="BB67" s="319">
        <f t="shared" si="10"/>
        <v>664770.71</v>
      </c>
      <c r="BC67" s="319">
        <f t="shared" si="10"/>
        <v>664546.67000000004</v>
      </c>
      <c r="BD67" s="319">
        <f t="shared" si="10"/>
        <v>664262.63</v>
      </c>
      <c r="BE67" s="295">
        <f t="shared" si="5"/>
        <v>7940406.6300000008</v>
      </c>
      <c r="BF67" s="319"/>
      <c r="BG67" s="319"/>
      <c r="BH67" s="319"/>
      <c r="BI67" s="319"/>
      <c r="BJ67" s="319"/>
      <c r="BK67" s="319"/>
      <c r="BL67" s="319"/>
      <c r="BM67" s="319"/>
      <c r="BN67" s="319"/>
      <c r="BO67" s="319"/>
      <c r="BP67" s="319"/>
      <c r="BQ67" s="319"/>
      <c r="BR67" s="319"/>
      <c r="BS67" s="319"/>
      <c r="BT67" s="319"/>
      <c r="BU67" s="319"/>
      <c r="BV67" s="319"/>
      <c r="BW67" s="319"/>
      <c r="BX67" s="319"/>
      <c r="BY67" s="319"/>
      <c r="BZ67" s="319"/>
      <c r="CA67" s="319"/>
      <c r="CB67" s="319"/>
      <c r="CC67" s="319"/>
      <c r="CD67" s="319"/>
      <c r="CE67" s="319"/>
    </row>
    <row r="68" spans="1:83" x14ac:dyDescent="0.3">
      <c r="A68" s="313" t="s">
        <v>466</v>
      </c>
      <c r="B68" s="304">
        <v>1.9999999999999997E-2</v>
      </c>
      <c r="C68" s="304">
        <v>3.27E-2</v>
      </c>
      <c r="D68" s="348">
        <v>3.0300000000000001E-2</v>
      </c>
      <c r="E68" s="295">
        <v>166017436.28999999</v>
      </c>
      <c r="F68" s="295">
        <v>166017436.28999999</v>
      </c>
      <c r="G68" s="295">
        <v>166017436.28999999</v>
      </c>
      <c r="H68" s="295">
        <v>166017436.28999999</v>
      </c>
      <c r="I68" s="295">
        <v>166017436.28999999</v>
      </c>
      <c r="J68" s="295">
        <v>168501166.44999999</v>
      </c>
      <c r="K68" s="295">
        <v>170258905.72999999</v>
      </c>
      <c r="L68" s="295">
        <v>169532914.85999998</v>
      </c>
      <c r="M68" s="295">
        <v>169555939.06999999</v>
      </c>
      <c r="N68" s="295">
        <v>169578963.27999997</v>
      </c>
      <c r="O68" s="295">
        <v>169578963.27999997</v>
      </c>
      <c r="P68" s="295">
        <v>169578963.27999997</v>
      </c>
      <c r="Q68" s="295">
        <f t="shared" si="2"/>
        <v>2016672997.3999996</v>
      </c>
      <c r="R68" s="295">
        <v>169578963.27999997</v>
      </c>
      <c r="S68" s="295">
        <v>169578963.27999997</v>
      </c>
      <c r="T68" s="295">
        <v>169578963.27999997</v>
      </c>
      <c r="U68" s="295">
        <v>169578963.27999997</v>
      </c>
      <c r="V68" s="295">
        <v>169578963.27999997</v>
      </c>
      <c r="W68" s="295">
        <v>169578963.27999997</v>
      </c>
      <c r="X68" s="295">
        <v>169578963.27999997</v>
      </c>
      <c r="Y68" s="295">
        <v>169578963.27999997</v>
      </c>
      <c r="Z68" s="295">
        <v>169578963.27999997</v>
      </c>
      <c r="AA68" s="295">
        <v>169578963.27999997</v>
      </c>
      <c r="AB68" s="295">
        <v>169578963.27999997</v>
      </c>
      <c r="AC68" s="295">
        <v>169578963.27999997</v>
      </c>
      <c r="AD68" s="295">
        <f t="shared" si="3"/>
        <v>2034947559.3599997</v>
      </c>
      <c r="AE68" s="295"/>
      <c r="AF68" s="319">
        <v>276695.73000000004</v>
      </c>
      <c r="AG68" s="319">
        <v>276695.73000000004</v>
      </c>
      <c r="AH68" s="319">
        <v>276695.73000000004</v>
      </c>
      <c r="AI68" s="319">
        <v>276695.73000000004</v>
      </c>
      <c r="AJ68" s="319">
        <v>276695.73000000004</v>
      </c>
      <c r="AK68" s="319">
        <v>280835.26999999996</v>
      </c>
      <c r="AL68" s="319">
        <f t="shared" si="9"/>
        <v>283764.84000000003</v>
      </c>
      <c r="AM68" s="319">
        <f t="shared" si="9"/>
        <v>282554.86</v>
      </c>
      <c r="AN68" s="319">
        <f t="shared" si="9"/>
        <v>282593.23</v>
      </c>
      <c r="AO68" s="319">
        <f t="shared" si="8"/>
        <v>282631.61</v>
      </c>
      <c r="AP68" s="319">
        <f t="shared" si="8"/>
        <v>282631.61</v>
      </c>
      <c r="AQ68" s="319">
        <f t="shared" si="8"/>
        <v>282631.61</v>
      </c>
      <c r="AR68" s="295">
        <f t="shared" si="4"/>
        <v>3361121.6799999997</v>
      </c>
      <c r="AS68" s="319">
        <f t="shared" si="7"/>
        <v>428186.88</v>
      </c>
      <c r="AT68" s="319">
        <f t="shared" si="7"/>
        <v>428186.88</v>
      </c>
      <c r="AU68" s="319">
        <f t="shared" si="7"/>
        <v>428186.88</v>
      </c>
      <c r="AV68" s="319">
        <f t="shared" si="7"/>
        <v>428186.88</v>
      </c>
      <c r="AW68" s="319">
        <f t="shared" si="7"/>
        <v>428186.88</v>
      </c>
      <c r="AX68" s="319">
        <f t="shared" si="7"/>
        <v>428186.88</v>
      </c>
      <c r="AY68" s="319">
        <f t="shared" si="10"/>
        <v>428186.88</v>
      </c>
      <c r="AZ68" s="319">
        <f t="shared" si="10"/>
        <v>428186.88</v>
      </c>
      <c r="BA68" s="319">
        <f t="shared" si="10"/>
        <v>428186.88</v>
      </c>
      <c r="BB68" s="319">
        <f t="shared" si="10"/>
        <v>428186.88</v>
      </c>
      <c r="BC68" s="319">
        <f t="shared" si="10"/>
        <v>428186.88</v>
      </c>
      <c r="BD68" s="319">
        <f t="shared" si="10"/>
        <v>428186.88</v>
      </c>
      <c r="BE68" s="295">
        <f t="shared" si="5"/>
        <v>5138242.5599999996</v>
      </c>
      <c r="BF68" s="319">
        <f>BE68</f>
        <v>5138242.5599999996</v>
      </c>
      <c r="BG68" s="319"/>
      <c r="BH68" s="319"/>
      <c r="BI68" s="319"/>
      <c r="BJ68" s="319"/>
      <c r="BK68" s="319"/>
      <c r="BL68" s="319"/>
      <c r="BM68" s="319"/>
      <c r="BN68" s="319"/>
      <c r="BO68" s="319"/>
      <c r="BP68" s="319"/>
      <c r="BQ68" s="319"/>
      <c r="BR68" s="319"/>
      <c r="BS68" s="319"/>
      <c r="BT68" s="319"/>
      <c r="BU68" s="319"/>
      <c r="BV68" s="319"/>
      <c r="BW68" s="319"/>
      <c r="BX68" s="319"/>
      <c r="BY68" s="319"/>
      <c r="BZ68" s="319"/>
      <c r="CA68" s="319"/>
      <c r="CB68" s="319"/>
      <c r="CC68" s="319"/>
      <c r="CD68" s="319"/>
      <c r="CE68" s="319"/>
    </row>
    <row r="69" spans="1:83" x14ac:dyDescent="0.3">
      <c r="A69" s="313" t="s">
        <v>467</v>
      </c>
      <c r="B69" s="304">
        <v>0</v>
      </c>
      <c r="C69" s="304">
        <v>2.63E-2</v>
      </c>
      <c r="D69" s="304">
        <v>2.63E-2</v>
      </c>
      <c r="E69" s="295">
        <v>0</v>
      </c>
      <c r="F69" s="295">
        <v>0</v>
      </c>
      <c r="G69" s="295">
        <v>0</v>
      </c>
      <c r="H69" s="295">
        <v>0</v>
      </c>
      <c r="I69" s="295">
        <v>0</v>
      </c>
      <c r="J69" s="295">
        <v>0</v>
      </c>
      <c r="K69" s="295">
        <v>0</v>
      </c>
      <c r="L69" s="295">
        <v>0</v>
      </c>
      <c r="M69" s="295">
        <v>0</v>
      </c>
      <c r="N69" s="295">
        <v>0</v>
      </c>
      <c r="O69" s="295">
        <v>0</v>
      </c>
      <c r="P69" s="295">
        <v>0</v>
      </c>
      <c r="Q69" s="295">
        <f t="shared" si="2"/>
        <v>0</v>
      </c>
      <c r="R69" s="295">
        <v>32692663.870000001</v>
      </c>
      <c r="S69" s="295">
        <v>32692663.870000001</v>
      </c>
      <c r="T69" s="295">
        <v>32692663.870000001</v>
      </c>
      <c r="U69" s="295">
        <v>32692663.870000001</v>
      </c>
      <c r="V69" s="295">
        <v>32692663.870000001</v>
      </c>
      <c r="W69" s="295">
        <v>32692663.870000001</v>
      </c>
      <c r="X69" s="295">
        <v>32692663.870000001</v>
      </c>
      <c r="Y69" s="295">
        <v>32692663.870000001</v>
      </c>
      <c r="Z69" s="295">
        <v>32692663.870000001</v>
      </c>
      <c r="AA69" s="295">
        <v>32692663.870000001</v>
      </c>
      <c r="AB69" s="295">
        <v>32692663.870000001</v>
      </c>
      <c r="AC69" s="295">
        <v>32692663.870000001</v>
      </c>
      <c r="AD69" s="295">
        <f t="shared" si="3"/>
        <v>392311966.44</v>
      </c>
      <c r="AE69" s="295"/>
      <c r="AF69" s="319">
        <v>0</v>
      </c>
      <c r="AG69" s="319">
        <v>0</v>
      </c>
      <c r="AH69" s="319">
        <v>0</v>
      </c>
      <c r="AI69" s="319">
        <v>0</v>
      </c>
      <c r="AJ69" s="319">
        <v>0</v>
      </c>
      <c r="AK69" s="319">
        <v>0</v>
      </c>
      <c r="AL69" s="319">
        <f t="shared" si="9"/>
        <v>0</v>
      </c>
      <c r="AM69" s="319">
        <f t="shared" si="9"/>
        <v>0</v>
      </c>
      <c r="AN69" s="319">
        <f t="shared" si="9"/>
        <v>0</v>
      </c>
      <c r="AO69" s="319">
        <f t="shared" si="8"/>
        <v>0</v>
      </c>
      <c r="AP69" s="319">
        <f t="shared" si="8"/>
        <v>0</v>
      </c>
      <c r="AQ69" s="319">
        <f t="shared" si="8"/>
        <v>0</v>
      </c>
      <c r="AR69" s="295">
        <f t="shared" si="4"/>
        <v>0</v>
      </c>
      <c r="AS69" s="319">
        <f t="shared" si="7"/>
        <v>71651.42</v>
      </c>
      <c r="AT69" s="319">
        <f t="shared" si="7"/>
        <v>71651.42</v>
      </c>
      <c r="AU69" s="319">
        <f t="shared" si="7"/>
        <v>71651.42</v>
      </c>
      <c r="AV69" s="319">
        <f t="shared" si="7"/>
        <v>71651.42</v>
      </c>
      <c r="AW69" s="319">
        <f t="shared" si="7"/>
        <v>71651.42</v>
      </c>
      <c r="AX69" s="319">
        <f t="shared" si="7"/>
        <v>71651.42</v>
      </c>
      <c r="AY69" s="319">
        <f t="shared" si="10"/>
        <v>71651.42</v>
      </c>
      <c r="AZ69" s="319">
        <f t="shared" si="10"/>
        <v>71651.42</v>
      </c>
      <c r="BA69" s="319">
        <f t="shared" si="10"/>
        <v>71651.42</v>
      </c>
      <c r="BB69" s="319">
        <f t="shared" si="10"/>
        <v>71651.42</v>
      </c>
      <c r="BC69" s="319">
        <f t="shared" si="10"/>
        <v>71651.42</v>
      </c>
      <c r="BD69" s="319">
        <f t="shared" si="10"/>
        <v>71651.42</v>
      </c>
      <c r="BE69" s="295">
        <f t="shared" si="5"/>
        <v>859817.04000000015</v>
      </c>
      <c r="BF69" s="319"/>
      <c r="BG69" s="319"/>
      <c r="BH69" s="319"/>
      <c r="BI69" s="319"/>
      <c r="BJ69" s="319"/>
      <c r="BK69" s="319"/>
      <c r="BL69" s="319"/>
      <c r="BM69" s="319"/>
      <c r="BN69" s="319"/>
      <c r="BO69" s="319"/>
      <c r="BP69" s="319"/>
      <c r="BQ69" s="319"/>
      <c r="BR69" s="319"/>
      <c r="BS69" s="319"/>
      <c r="BT69" s="319"/>
      <c r="BU69" s="319"/>
      <c r="BV69" s="319"/>
      <c r="BW69" s="319"/>
      <c r="BX69" s="319"/>
      <c r="BY69" s="319"/>
      <c r="BZ69" s="319"/>
      <c r="CA69" s="319"/>
      <c r="CB69" s="319"/>
      <c r="CC69" s="319"/>
      <c r="CD69" s="319"/>
      <c r="CE69" s="319"/>
    </row>
    <row r="70" spans="1:83" x14ac:dyDescent="0.3">
      <c r="A70" s="313" t="s">
        <v>468</v>
      </c>
      <c r="B70" s="304">
        <v>2.3099999999999999E-2</v>
      </c>
      <c r="C70" s="304">
        <v>4.0800000000000003E-2</v>
      </c>
      <c r="D70" s="348">
        <v>3.85E-2</v>
      </c>
      <c r="E70" s="295">
        <v>316188899.54000002</v>
      </c>
      <c r="F70" s="295">
        <v>316197224.13999999</v>
      </c>
      <c r="G70" s="295">
        <v>316145074.54000002</v>
      </c>
      <c r="H70" s="295">
        <v>315994407</v>
      </c>
      <c r="I70" s="295">
        <v>316128892.20999998</v>
      </c>
      <c r="J70" s="295">
        <v>316849797.64999998</v>
      </c>
      <c r="K70" s="295">
        <v>317421921.47499996</v>
      </c>
      <c r="L70" s="295">
        <v>317484069.15999997</v>
      </c>
      <c r="M70" s="295">
        <v>317302450.15999997</v>
      </c>
      <c r="N70" s="295">
        <v>316896978.12499994</v>
      </c>
      <c r="O70" s="295">
        <v>316636402.08999997</v>
      </c>
      <c r="P70" s="295">
        <v>316138553.08999997</v>
      </c>
      <c r="Q70" s="295">
        <f t="shared" ref="Q70:Q133" si="11">SUM(E70:P70)</f>
        <v>3799384669.1799998</v>
      </c>
      <c r="R70" s="295">
        <f>315905041.24-R69</f>
        <v>283212377.37</v>
      </c>
      <c r="S70" s="295">
        <v>282987306.36999995</v>
      </c>
      <c r="T70" s="295">
        <v>282464050.86999995</v>
      </c>
      <c r="U70" s="295">
        <v>282890503.22499996</v>
      </c>
      <c r="V70" s="295">
        <v>283790654.52999991</v>
      </c>
      <c r="W70" s="295">
        <v>283847646.4799999</v>
      </c>
      <c r="X70" s="295">
        <v>283427119.9799999</v>
      </c>
      <c r="Y70" s="295">
        <v>282929270.9799999</v>
      </c>
      <c r="Z70" s="295">
        <v>282349183.9799999</v>
      </c>
      <c r="AA70" s="295">
        <v>282236177.4799999</v>
      </c>
      <c r="AB70" s="295">
        <v>281785597.4799999</v>
      </c>
      <c r="AC70" s="295">
        <v>281336482.4799999</v>
      </c>
      <c r="AD70" s="295">
        <f t="shared" ref="AD70:AD133" si="12">SUM(R70:AC70)</f>
        <v>3393256371.2249999</v>
      </c>
      <c r="AE70" s="295"/>
      <c r="AF70" s="319">
        <v>608663.63</v>
      </c>
      <c r="AG70" s="319">
        <v>608679.65</v>
      </c>
      <c r="AH70" s="319">
        <v>608579.26</v>
      </c>
      <c r="AI70" s="319">
        <v>608289.23</v>
      </c>
      <c r="AJ70" s="319">
        <v>608548.12</v>
      </c>
      <c r="AK70" s="319">
        <v>609935.86</v>
      </c>
      <c r="AL70" s="319">
        <f t="shared" si="9"/>
        <v>611037.19999999995</v>
      </c>
      <c r="AM70" s="319">
        <f t="shared" si="9"/>
        <v>611156.82999999996</v>
      </c>
      <c r="AN70" s="319">
        <f t="shared" si="9"/>
        <v>610807.22</v>
      </c>
      <c r="AO70" s="319">
        <f t="shared" si="8"/>
        <v>610026.68000000005</v>
      </c>
      <c r="AP70" s="319">
        <f t="shared" si="8"/>
        <v>609525.06999999995</v>
      </c>
      <c r="AQ70" s="319">
        <f t="shared" si="8"/>
        <v>608566.71</v>
      </c>
      <c r="AR70" s="295">
        <f t="shared" ref="AR70:AR133" si="13">SUM(AF70:AQ70)</f>
        <v>7313815.46</v>
      </c>
      <c r="AS70" s="319">
        <f t="shared" si="7"/>
        <v>908639.71</v>
      </c>
      <c r="AT70" s="319">
        <f t="shared" si="7"/>
        <v>907917.61</v>
      </c>
      <c r="AU70" s="319">
        <f t="shared" si="7"/>
        <v>906238.83</v>
      </c>
      <c r="AV70" s="319">
        <f t="shared" si="7"/>
        <v>907607.03</v>
      </c>
      <c r="AW70" s="319">
        <f t="shared" si="7"/>
        <v>910495.02</v>
      </c>
      <c r="AX70" s="319">
        <f t="shared" si="7"/>
        <v>910677.87</v>
      </c>
      <c r="AY70" s="319">
        <f t="shared" si="10"/>
        <v>909328.68</v>
      </c>
      <c r="AZ70" s="319">
        <f t="shared" si="10"/>
        <v>907731.41</v>
      </c>
      <c r="BA70" s="319">
        <f t="shared" si="10"/>
        <v>905870.3</v>
      </c>
      <c r="BB70" s="319">
        <f t="shared" si="10"/>
        <v>905507.74</v>
      </c>
      <c r="BC70" s="319">
        <f t="shared" si="10"/>
        <v>904062.13</v>
      </c>
      <c r="BD70" s="319">
        <f t="shared" si="10"/>
        <v>902621.21</v>
      </c>
      <c r="BE70" s="295">
        <f t="shared" ref="BE70:BE133" si="14">SUM(AS70:BD70)</f>
        <v>10886697.539999999</v>
      </c>
      <c r="BF70" s="319"/>
      <c r="BG70" s="319"/>
      <c r="BH70" s="319"/>
      <c r="BI70" s="319"/>
      <c r="BJ70" s="319"/>
      <c r="BK70" s="319"/>
      <c r="BL70" s="319"/>
      <c r="BM70" s="319"/>
      <c r="BN70" s="319"/>
      <c r="BO70" s="319"/>
      <c r="BP70" s="319"/>
      <c r="BQ70" s="319"/>
      <c r="BR70" s="319"/>
      <c r="BS70" s="319"/>
      <c r="BT70" s="319"/>
      <c r="BU70" s="319"/>
      <c r="BV70" s="319"/>
      <c r="BW70" s="319"/>
      <c r="BX70" s="319"/>
      <c r="BY70" s="319"/>
      <c r="BZ70" s="319"/>
      <c r="CA70" s="319"/>
      <c r="CB70" s="319"/>
      <c r="CC70" s="319"/>
      <c r="CD70" s="319"/>
      <c r="CE70" s="319"/>
    </row>
    <row r="71" spans="1:83" x14ac:dyDescent="0.3">
      <c r="A71" s="313" t="s">
        <v>469</v>
      </c>
      <c r="B71" s="304">
        <v>2.3099999999999999E-2</v>
      </c>
      <c r="C71" s="304">
        <v>4.0800000000000003E-2</v>
      </c>
      <c r="D71" s="348">
        <v>3.85E-2</v>
      </c>
      <c r="E71" s="295">
        <v>306963700.87</v>
      </c>
      <c r="F71" s="295">
        <v>306963700.87</v>
      </c>
      <c r="G71" s="295">
        <v>306963700.87</v>
      </c>
      <c r="H71" s="295">
        <v>306963700.87</v>
      </c>
      <c r="I71" s="295">
        <v>311994965.47000003</v>
      </c>
      <c r="J71" s="295">
        <v>317026230.06</v>
      </c>
      <c r="K71" s="295">
        <v>325285304.80000001</v>
      </c>
      <c r="L71" s="295">
        <v>334764512.60000002</v>
      </c>
      <c r="M71" s="295">
        <v>337248645.66000003</v>
      </c>
      <c r="N71" s="295">
        <v>339502179.16000003</v>
      </c>
      <c r="O71" s="295">
        <v>340616712.66000003</v>
      </c>
      <c r="P71" s="295">
        <v>340991712.66000003</v>
      </c>
      <c r="Q71" s="295">
        <f t="shared" si="11"/>
        <v>3875285066.5499992</v>
      </c>
      <c r="R71" s="295">
        <v>344341712.66000003</v>
      </c>
      <c r="S71" s="295">
        <v>344491712.66000003</v>
      </c>
      <c r="T71" s="295">
        <v>344491712.66000003</v>
      </c>
      <c r="U71" s="295">
        <v>344491712.66000003</v>
      </c>
      <c r="V71" s="295">
        <v>344491712.66000003</v>
      </c>
      <c r="W71" s="295">
        <v>344491712.66000003</v>
      </c>
      <c r="X71" s="295">
        <v>344491712.66000003</v>
      </c>
      <c r="Y71" s="295">
        <v>344491712.66000003</v>
      </c>
      <c r="Z71" s="295">
        <v>344491712.66000003</v>
      </c>
      <c r="AA71" s="295">
        <v>344491712.66000003</v>
      </c>
      <c r="AB71" s="295">
        <v>344491712.66000003</v>
      </c>
      <c r="AC71" s="295">
        <v>344491712.66000003</v>
      </c>
      <c r="AD71" s="295">
        <f t="shared" si="12"/>
        <v>4133750551.9199996</v>
      </c>
      <c r="AE71" s="295"/>
      <c r="AF71" s="319">
        <v>590905.12</v>
      </c>
      <c r="AG71" s="319">
        <v>590905.12</v>
      </c>
      <c r="AH71" s="319">
        <v>590905.12</v>
      </c>
      <c r="AI71" s="319">
        <v>590905.12</v>
      </c>
      <c r="AJ71" s="319">
        <v>600590.31000000006</v>
      </c>
      <c r="AK71" s="319">
        <v>610275.5</v>
      </c>
      <c r="AL71" s="319">
        <f t="shared" si="9"/>
        <v>626174.21</v>
      </c>
      <c r="AM71" s="319">
        <f t="shared" si="9"/>
        <v>644421.68999999994</v>
      </c>
      <c r="AN71" s="319">
        <f t="shared" si="9"/>
        <v>649203.64</v>
      </c>
      <c r="AO71" s="319">
        <f t="shared" si="8"/>
        <v>653541.68999999994</v>
      </c>
      <c r="AP71" s="319">
        <f t="shared" si="8"/>
        <v>655687.17000000004</v>
      </c>
      <c r="AQ71" s="319">
        <f t="shared" si="8"/>
        <v>656409.05000000005</v>
      </c>
      <c r="AR71" s="295">
        <f t="shared" si="13"/>
        <v>7459923.7399999993</v>
      </c>
      <c r="AS71" s="319">
        <f t="shared" si="7"/>
        <v>1104762.99</v>
      </c>
      <c r="AT71" s="319">
        <f t="shared" si="7"/>
        <v>1105244.24</v>
      </c>
      <c r="AU71" s="319">
        <f t="shared" si="7"/>
        <v>1105244.24</v>
      </c>
      <c r="AV71" s="319">
        <f t="shared" si="7"/>
        <v>1105244.24</v>
      </c>
      <c r="AW71" s="319">
        <f t="shared" si="7"/>
        <v>1105244.24</v>
      </c>
      <c r="AX71" s="319">
        <f t="shared" si="7"/>
        <v>1105244.24</v>
      </c>
      <c r="AY71" s="319">
        <f t="shared" si="10"/>
        <v>1105244.24</v>
      </c>
      <c r="AZ71" s="319">
        <f t="shared" si="10"/>
        <v>1105244.24</v>
      </c>
      <c r="BA71" s="319">
        <f t="shared" si="10"/>
        <v>1105244.24</v>
      </c>
      <c r="BB71" s="319">
        <f t="shared" si="10"/>
        <v>1105244.24</v>
      </c>
      <c r="BC71" s="319">
        <f t="shared" si="10"/>
        <v>1105244.24</v>
      </c>
      <c r="BD71" s="319">
        <f t="shared" si="10"/>
        <v>1105244.24</v>
      </c>
      <c r="BE71" s="295">
        <f t="shared" si="14"/>
        <v>13262449.630000001</v>
      </c>
      <c r="BF71" s="319">
        <f t="shared" ref="BF71:BF73" si="15">BE71</f>
        <v>13262449.630000001</v>
      </c>
      <c r="BG71" s="319"/>
      <c r="BH71" s="319"/>
      <c r="BI71" s="319"/>
      <c r="BJ71" s="319"/>
      <c r="BK71" s="319"/>
      <c r="BL71" s="319"/>
      <c r="BM71" s="319"/>
      <c r="BN71" s="319"/>
      <c r="BO71" s="319"/>
      <c r="BP71" s="319"/>
      <c r="BQ71" s="319"/>
      <c r="BR71" s="319"/>
      <c r="BS71" s="319"/>
      <c r="BT71" s="319"/>
      <c r="BU71" s="319"/>
      <c r="BV71" s="319"/>
      <c r="BW71" s="319"/>
      <c r="BX71" s="319"/>
      <c r="BY71" s="319"/>
      <c r="BZ71" s="319"/>
      <c r="CA71" s="319"/>
      <c r="CB71" s="319"/>
      <c r="CC71" s="319"/>
      <c r="CD71" s="319"/>
      <c r="CE71" s="319"/>
    </row>
    <row r="72" spans="1:83" x14ac:dyDescent="0.3">
      <c r="A72" s="313" t="s">
        <v>470</v>
      </c>
      <c r="B72" s="304">
        <v>2.3099999999999999E-2</v>
      </c>
      <c r="C72" s="304">
        <v>4.0800000000000003E-2</v>
      </c>
      <c r="D72" s="348">
        <v>3.85E-2</v>
      </c>
      <c r="E72" s="295">
        <v>146022597.40000001</v>
      </c>
      <c r="F72" s="295">
        <v>146022597.40000001</v>
      </c>
      <c r="G72" s="295">
        <v>146022597.40000001</v>
      </c>
      <c r="H72" s="295">
        <v>146022597.40000001</v>
      </c>
      <c r="I72" s="295">
        <v>146022597.40000001</v>
      </c>
      <c r="J72" s="295">
        <v>147641582.65000001</v>
      </c>
      <c r="K72" s="295">
        <v>148544066.965</v>
      </c>
      <c r="L72" s="295">
        <v>147927566.03</v>
      </c>
      <c r="M72" s="295">
        <v>148177566.03</v>
      </c>
      <c r="N72" s="295">
        <v>148452455.5</v>
      </c>
      <c r="O72" s="295">
        <v>148727344.97</v>
      </c>
      <c r="P72" s="295">
        <v>149027344.97</v>
      </c>
      <c r="Q72" s="295">
        <f t="shared" si="11"/>
        <v>1768610914.115</v>
      </c>
      <c r="R72" s="295">
        <v>149177344.97</v>
      </c>
      <c r="S72" s="295">
        <v>149177344.97</v>
      </c>
      <c r="T72" s="295">
        <v>149177344.97</v>
      </c>
      <c r="U72" s="295">
        <v>149177344.97</v>
      </c>
      <c r="V72" s="295">
        <v>149177344.97</v>
      </c>
      <c r="W72" s="295">
        <v>149177344.97</v>
      </c>
      <c r="X72" s="295">
        <v>149177344.97</v>
      </c>
      <c r="Y72" s="295">
        <v>149177344.97</v>
      </c>
      <c r="Z72" s="295">
        <v>149177344.97</v>
      </c>
      <c r="AA72" s="295">
        <v>149177344.97</v>
      </c>
      <c r="AB72" s="295">
        <v>149177344.97</v>
      </c>
      <c r="AC72" s="295">
        <v>149177344.97</v>
      </c>
      <c r="AD72" s="295">
        <f t="shared" si="12"/>
        <v>1790128139.6400001</v>
      </c>
      <c r="AE72" s="295"/>
      <c r="AF72" s="319">
        <v>281093.5</v>
      </c>
      <c r="AG72" s="319">
        <v>281093.5</v>
      </c>
      <c r="AH72" s="319">
        <v>281093.5</v>
      </c>
      <c r="AI72" s="319">
        <v>281093.5</v>
      </c>
      <c r="AJ72" s="319">
        <v>281093.5</v>
      </c>
      <c r="AK72" s="319">
        <v>284210.03999999998</v>
      </c>
      <c r="AL72" s="319">
        <f t="shared" si="9"/>
        <v>285947.33</v>
      </c>
      <c r="AM72" s="319">
        <f t="shared" si="9"/>
        <v>284760.56</v>
      </c>
      <c r="AN72" s="319">
        <f t="shared" si="9"/>
        <v>285241.81</v>
      </c>
      <c r="AO72" s="319">
        <f t="shared" si="8"/>
        <v>285770.98</v>
      </c>
      <c r="AP72" s="319">
        <f t="shared" si="8"/>
        <v>286300.14</v>
      </c>
      <c r="AQ72" s="319">
        <f t="shared" si="8"/>
        <v>286877.64</v>
      </c>
      <c r="AR72" s="295">
        <f t="shared" si="13"/>
        <v>3404576.0000000005</v>
      </c>
      <c r="AS72" s="319">
        <f t="shared" si="7"/>
        <v>478610.65</v>
      </c>
      <c r="AT72" s="319">
        <f t="shared" si="7"/>
        <v>478610.65</v>
      </c>
      <c r="AU72" s="319">
        <f t="shared" si="7"/>
        <v>478610.65</v>
      </c>
      <c r="AV72" s="319">
        <f t="shared" si="7"/>
        <v>478610.65</v>
      </c>
      <c r="AW72" s="319">
        <f t="shared" si="7"/>
        <v>478610.65</v>
      </c>
      <c r="AX72" s="319">
        <f t="shared" si="7"/>
        <v>478610.65</v>
      </c>
      <c r="AY72" s="319">
        <f t="shared" si="10"/>
        <v>478610.65</v>
      </c>
      <c r="AZ72" s="319">
        <f t="shared" si="10"/>
        <v>478610.65</v>
      </c>
      <c r="BA72" s="319">
        <f t="shared" si="10"/>
        <v>478610.65</v>
      </c>
      <c r="BB72" s="319">
        <f t="shared" si="10"/>
        <v>478610.65</v>
      </c>
      <c r="BC72" s="319">
        <f t="shared" si="10"/>
        <v>478610.65</v>
      </c>
      <c r="BD72" s="319">
        <f t="shared" si="10"/>
        <v>478610.65</v>
      </c>
      <c r="BE72" s="295">
        <f t="shared" si="14"/>
        <v>5743327.8000000007</v>
      </c>
      <c r="BF72" s="319">
        <f t="shared" si="15"/>
        <v>5743327.8000000007</v>
      </c>
      <c r="BG72" s="319"/>
      <c r="BH72" s="319"/>
      <c r="BI72" s="319"/>
      <c r="BJ72" s="319"/>
      <c r="BK72" s="319"/>
      <c r="BL72" s="319"/>
      <c r="BM72" s="319"/>
      <c r="BN72" s="319"/>
      <c r="BO72" s="319"/>
      <c r="BP72" s="319"/>
      <c r="BQ72" s="319"/>
      <c r="BR72" s="319"/>
      <c r="BS72" s="319"/>
      <c r="BT72" s="319"/>
      <c r="BU72" s="319"/>
      <c r="BV72" s="319"/>
      <c r="BW72" s="319"/>
      <c r="BX72" s="319"/>
      <c r="BY72" s="319"/>
      <c r="BZ72" s="319"/>
      <c r="CA72" s="319"/>
      <c r="CB72" s="319"/>
      <c r="CC72" s="319"/>
      <c r="CD72" s="319"/>
      <c r="CE72" s="319"/>
    </row>
    <row r="73" spans="1:83" x14ac:dyDescent="0.3">
      <c r="A73" s="313" t="s">
        <v>471</v>
      </c>
      <c r="B73" s="304">
        <v>2.3099999999999999E-2</v>
      </c>
      <c r="C73" s="304">
        <v>4.0800000000000003E-2</v>
      </c>
      <c r="D73" s="348">
        <v>3.85E-2</v>
      </c>
      <c r="E73" s="295">
        <v>0</v>
      </c>
      <c r="F73" s="295">
        <v>0</v>
      </c>
      <c r="G73" s="295">
        <v>0</v>
      </c>
      <c r="H73" s="295">
        <v>0</v>
      </c>
      <c r="I73" s="295">
        <v>0</v>
      </c>
      <c r="J73" s="295">
        <v>0</v>
      </c>
      <c r="K73" s="295">
        <v>0</v>
      </c>
      <c r="L73" s="295">
        <v>0</v>
      </c>
      <c r="M73" s="295">
        <v>0</v>
      </c>
      <c r="N73" s="295">
        <v>0</v>
      </c>
      <c r="O73" s="295">
        <v>0</v>
      </c>
      <c r="P73" s="295">
        <v>0</v>
      </c>
      <c r="Q73" s="295">
        <f t="shared" si="11"/>
        <v>0</v>
      </c>
      <c r="R73" s="295">
        <v>0</v>
      </c>
      <c r="S73" s="295">
        <v>0</v>
      </c>
      <c r="T73" s="295">
        <v>0</v>
      </c>
      <c r="U73" s="295">
        <v>0</v>
      </c>
      <c r="V73" s="295">
        <v>0</v>
      </c>
      <c r="W73" s="295">
        <v>731500.00000000012</v>
      </c>
      <c r="X73" s="295">
        <v>1463000.0000000002</v>
      </c>
      <c r="Y73" s="295">
        <v>1463000.0000000002</v>
      </c>
      <c r="Z73" s="295">
        <v>1463000.0000000002</v>
      </c>
      <c r="AA73" s="295">
        <v>1463000.0000000002</v>
      </c>
      <c r="AB73" s="295">
        <v>1463000.0000000002</v>
      </c>
      <c r="AC73" s="295">
        <v>1463000.0000000002</v>
      </c>
      <c r="AD73" s="295">
        <f t="shared" si="12"/>
        <v>9509500.0000000019</v>
      </c>
      <c r="AE73" s="295"/>
      <c r="AF73" s="319">
        <v>0</v>
      </c>
      <c r="AG73" s="319">
        <v>0</v>
      </c>
      <c r="AH73" s="319">
        <v>0</v>
      </c>
      <c r="AI73" s="319">
        <v>0</v>
      </c>
      <c r="AJ73" s="319">
        <v>0</v>
      </c>
      <c r="AK73" s="319">
        <v>0</v>
      </c>
      <c r="AL73" s="319">
        <f t="shared" si="9"/>
        <v>0</v>
      </c>
      <c r="AM73" s="319">
        <f t="shared" si="9"/>
        <v>0</v>
      </c>
      <c r="AN73" s="319">
        <f t="shared" si="9"/>
        <v>0</v>
      </c>
      <c r="AO73" s="319">
        <f t="shared" si="8"/>
        <v>0</v>
      </c>
      <c r="AP73" s="319">
        <f t="shared" si="8"/>
        <v>0</v>
      </c>
      <c r="AQ73" s="319">
        <f t="shared" si="8"/>
        <v>0</v>
      </c>
      <c r="AR73" s="295">
        <f t="shared" si="13"/>
        <v>0</v>
      </c>
      <c r="AS73" s="319">
        <f t="shared" si="7"/>
        <v>0</v>
      </c>
      <c r="AT73" s="319">
        <f t="shared" si="7"/>
        <v>0</v>
      </c>
      <c r="AU73" s="319">
        <f t="shared" si="7"/>
        <v>0</v>
      </c>
      <c r="AV73" s="319">
        <f t="shared" si="7"/>
        <v>0</v>
      </c>
      <c r="AW73" s="319">
        <f t="shared" si="7"/>
        <v>0</v>
      </c>
      <c r="AX73" s="319">
        <f t="shared" si="7"/>
        <v>2346.9</v>
      </c>
      <c r="AY73" s="319">
        <f t="shared" si="10"/>
        <v>4693.79</v>
      </c>
      <c r="AZ73" s="319">
        <f t="shared" si="10"/>
        <v>4693.79</v>
      </c>
      <c r="BA73" s="319">
        <f t="shared" si="10"/>
        <v>4693.79</v>
      </c>
      <c r="BB73" s="319">
        <f t="shared" si="10"/>
        <v>4693.79</v>
      </c>
      <c r="BC73" s="319">
        <f t="shared" si="10"/>
        <v>4693.79</v>
      </c>
      <c r="BD73" s="319">
        <f t="shared" si="10"/>
        <v>4693.79</v>
      </c>
      <c r="BE73" s="295">
        <f t="shared" si="14"/>
        <v>30509.640000000003</v>
      </c>
      <c r="BF73" s="319">
        <f t="shared" si="15"/>
        <v>30509.640000000003</v>
      </c>
      <c r="BG73" s="319"/>
      <c r="BH73" s="319"/>
      <c r="BI73" s="319"/>
      <c r="BJ73" s="319"/>
      <c r="BK73" s="319"/>
      <c r="BL73" s="319"/>
      <c r="BM73" s="319"/>
      <c r="BN73" s="319"/>
      <c r="BO73" s="319"/>
      <c r="BP73" s="319"/>
      <c r="BQ73" s="319"/>
      <c r="BR73" s="319"/>
      <c r="BS73" s="319"/>
      <c r="BT73" s="319"/>
      <c r="BU73" s="319"/>
      <c r="BV73" s="319"/>
      <c r="BW73" s="319"/>
      <c r="BX73" s="319"/>
      <c r="BY73" s="319"/>
      <c r="BZ73" s="319"/>
      <c r="CA73" s="319"/>
      <c r="CB73" s="319"/>
      <c r="CC73" s="319"/>
      <c r="CD73" s="319"/>
      <c r="CE73" s="319"/>
    </row>
    <row r="74" spans="1:83" x14ac:dyDescent="0.3">
      <c r="A74" s="313" t="s">
        <v>472</v>
      </c>
      <c r="B74" s="304">
        <v>3.4499999999999996E-2</v>
      </c>
      <c r="C74" s="304">
        <v>3.8600000000000002E-2</v>
      </c>
      <c r="D74" s="348">
        <v>3.6200000000000003E-2</v>
      </c>
      <c r="E74" s="295">
        <v>118469648.72</v>
      </c>
      <c r="F74" s="295">
        <v>118478765.09999999</v>
      </c>
      <c r="G74" s="295">
        <v>118478765.09999999</v>
      </c>
      <c r="H74" s="295">
        <v>118447520.47</v>
      </c>
      <c r="I74" s="295">
        <v>118416275.83</v>
      </c>
      <c r="J74" s="295">
        <v>118416275.83</v>
      </c>
      <c r="K74" s="295">
        <v>118627539.575</v>
      </c>
      <c r="L74" s="295">
        <v>118826090.81999999</v>
      </c>
      <c r="M74" s="295">
        <v>118735965.30999999</v>
      </c>
      <c r="N74" s="295">
        <v>118446638.83499999</v>
      </c>
      <c r="O74" s="295">
        <v>118228329.86999999</v>
      </c>
      <c r="P74" s="295">
        <v>117969284.36999999</v>
      </c>
      <c r="Q74" s="295">
        <f t="shared" si="11"/>
        <v>1421541099.8299999</v>
      </c>
      <c r="R74" s="295">
        <v>116829466.36999999</v>
      </c>
      <c r="S74" s="295">
        <v>116543247.86999999</v>
      </c>
      <c r="T74" s="295">
        <v>116257453.86999999</v>
      </c>
      <c r="U74" s="295">
        <v>116233568.86999999</v>
      </c>
      <c r="V74" s="295">
        <v>116120855.36999999</v>
      </c>
      <c r="W74" s="295">
        <v>115805835.86999999</v>
      </c>
      <c r="X74" s="295">
        <v>115584421.86999999</v>
      </c>
      <c r="Y74" s="295">
        <v>115325376.36999999</v>
      </c>
      <c r="Z74" s="295">
        <v>114900429.86999999</v>
      </c>
      <c r="AA74" s="295">
        <v>114696332.36999999</v>
      </c>
      <c r="AB74" s="295">
        <v>114439695.36999999</v>
      </c>
      <c r="AC74" s="295">
        <v>114206007.36999999</v>
      </c>
      <c r="AD74" s="295">
        <f t="shared" si="12"/>
        <v>1386942691.4399996</v>
      </c>
      <c r="AE74" s="295"/>
      <c r="AF74" s="319">
        <v>340600.24</v>
      </c>
      <c r="AG74" s="319">
        <v>340626.45</v>
      </c>
      <c r="AH74" s="319">
        <v>340626.45</v>
      </c>
      <c r="AI74" s="319">
        <v>340536.62</v>
      </c>
      <c r="AJ74" s="319">
        <v>340446.79000000004</v>
      </c>
      <c r="AK74" s="319">
        <v>340446.79000000004</v>
      </c>
      <c r="AL74" s="319">
        <f t="shared" si="9"/>
        <v>341054.18</v>
      </c>
      <c r="AM74" s="319">
        <f t="shared" si="9"/>
        <v>341625.01</v>
      </c>
      <c r="AN74" s="319">
        <f t="shared" si="9"/>
        <v>341365.9</v>
      </c>
      <c r="AO74" s="319">
        <f t="shared" si="8"/>
        <v>340534.09</v>
      </c>
      <c r="AP74" s="319">
        <f t="shared" si="8"/>
        <v>339906.45</v>
      </c>
      <c r="AQ74" s="319">
        <f t="shared" si="8"/>
        <v>339161.69</v>
      </c>
      <c r="AR74" s="295">
        <f t="shared" si="13"/>
        <v>4086930.66</v>
      </c>
      <c r="AS74" s="319">
        <f t="shared" si="7"/>
        <v>352435.56</v>
      </c>
      <c r="AT74" s="319">
        <f t="shared" si="7"/>
        <v>351572.13</v>
      </c>
      <c r="AU74" s="319">
        <f t="shared" si="7"/>
        <v>350709.99</v>
      </c>
      <c r="AV74" s="319">
        <f t="shared" si="7"/>
        <v>350637.93</v>
      </c>
      <c r="AW74" s="319">
        <f t="shared" si="7"/>
        <v>350297.91</v>
      </c>
      <c r="AX74" s="319">
        <f t="shared" si="7"/>
        <v>349347.6</v>
      </c>
      <c r="AY74" s="319">
        <f t="shared" si="10"/>
        <v>348679.67</v>
      </c>
      <c r="AZ74" s="319">
        <f t="shared" si="10"/>
        <v>347898.22</v>
      </c>
      <c r="BA74" s="319">
        <f t="shared" si="10"/>
        <v>346616.3</v>
      </c>
      <c r="BB74" s="319">
        <f t="shared" si="10"/>
        <v>346000.6</v>
      </c>
      <c r="BC74" s="319">
        <f t="shared" si="10"/>
        <v>345226.41</v>
      </c>
      <c r="BD74" s="319">
        <f t="shared" si="10"/>
        <v>344521.46</v>
      </c>
      <c r="BE74" s="295">
        <f t="shared" si="14"/>
        <v>4183943.78</v>
      </c>
      <c r="BF74" s="319"/>
      <c r="BG74" s="319"/>
      <c r="BH74" s="319"/>
      <c r="BI74" s="319"/>
      <c r="BJ74" s="319"/>
      <c r="BK74" s="319"/>
      <c r="BL74" s="319"/>
      <c r="BM74" s="319"/>
      <c r="BN74" s="319"/>
      <c r="BO74" s="319"/>
      <c r="BP74" s="319"/>
      <c r="BQ74" s="319"/>
      <c r="BR74" s="319"/>
      <c r="BS74" s="319"/>
      <c r="BT74" s="319"/>
      <c r="BU74" s="319"/>
      <c r="BV74" s="319"/>
      <c r="BW74" s="319"/>
      <c r="BX74" s="319"/>
      <c r="BY74" s="319"/>
      <c r="BZ74" s="319"/>
      <c r="CA74" s="319"/>
      <c r="CB74" s="319"/>
      <c r="CC74" s="319"/>
      <c r="CD74" s="319"/>
      <c r="CE74" s="319"/>
    </row>
    <row r="75" spans="1:83" x14ac:dyDescent="0.3">
      <c r="A75" s="313" t="s">
        <v>473</v>
      </c>
      <c r="B75" s="304">
        <v>3.4499999999999996E-2</v>
      </c>
      <c r="C75" s="304">
        <v>3.8600000000000002E-2</v>
      </c>
      <c r="D75" s="348">
        <v>3.6200000000000003E-2</v>
      </c>
      <c r="E75" s="295">
        <v>0</v>
      </c>
      <c r="F75" s="295">
        <v>0</v>
      </c>
      <c r="G75" s="295">
        <v>0</v>
      </c>
      <c r="H75" s="295">
        <v>0</v>
      </c>
      <c r="I75" s="295">
        <v>0</v>
      </c>
      <c r="J75" s="295">
        <v>0</v>
      </c>
      <c r="K75" s="295">
        <v>0</v>
      </c>
      <c r="L75" s="295">
        <v>0</v>
      </c>
      <c r="M75" s="295">
        <v>0</v>
      </c>
      <c r="N75" s="295">
        <v>0</v>
      </c>
      <c r="O75" s="295">
        <v>0</v>
      </c>
      <c r="P75" s="295">
        <v>0</v>
      </c>
      <c r="Q75" s="295">
        <f t="shared" si="11"/>
        <v>0</v>
      </c>
      <c r="R75" s="295">
        <v>1847520.99</v>
      </c>
      <c r="S75" s="295">
        <v>1847520.99</v>
      </c>
      <c r="T75" s="295">
        <v>1847520.99</v>
      </c>
      <c r="U75" s="295">
        <v>1847520.99</v>
      </c>
      <c r="V75" s="295">
        <v>1847520.99</v>
      </c>
      <c r="W75" s="295">
        <v>1847520.99</v>
      </c>
      <c r="X75" s="295">
        <v>1847520.99</v>
      </c>
      <c r="Y75" s="295">
        <v>1847520.99</v>
      </c>
      <c r="Z75" s="295">
        <v>1847520.99</v>
      </c>
      <c r="AA75" s="295">
        <v>1847520.99</v>
      </c>
      <c r="AB75" s="295">
        <v>1847520.99</v>
      </c>
      <c r="AC75" s="295">
        <v>1847520.99</v>
      </c>
      <c r="AD75" s="295">
        <f t="shared" si="12"/>
        <v>22170251.879999995</v>
      </c>
      <c r="AE75" s="295"/>
      <c r="AF75" s="319">
        <v>0</v>
      </c>
      <c r="AG75" s="319">
        <v>0</v>
      </c>
      <c r="AH75" s="319">
        <v>0</v>
      </c>
      <c r="AI75" s="319">
        <v>0</v>
      </c>
      <c r="AJ75" s="319">
        <v>0</v>
      </c>
      <c r="AK75" s="319">
        <v>0</v>
      </c>
      <c r="AL75" s="319">
        <f t="shared" si="9"/>
        <v>0</v>
      </c>
      <c r="AM75" s="319">
        <f t="shared" si="9"/>
        <v>0</v>
      </c>
      <c r="AN75" s="319">
        <f t="shared" si="9"/>
        <v>0</v>
      </c>
      <c r="AO75" s="319">
        <f t="shared" si="8"/>
        <v>0</v>
      </c>
      <c r="AP75" s="319">
        <f t="shared" si="8"/>
        <v>0</v>
      </c>
      <c r="AQ75" s="319">
        <f t="shared" si="8"/>
        <v>0</v>
      </c>
      <c r="AR75" s="295">
        <f t="shared" si="13"/>
        <v>0</v>
      </c>
      <c r="AS75" s="319">
        <f t="shared" si="7"/>
        <v>5573.35</v>
      </c>
      <c r="AT75" s="319">
        <f t="shared" si="7"/>
        <v>5573.35</v>
      </c>
      <c r="AU75" s="319">
        <f t="shared" si="7"/>
        <v>5573.35</v>
      </c>
      <c r="AV75" s="319">
        <f t="shared" si="7"/>
        <v>5573.35</v>
      </c>
      <c r="AW75" s="319">
        <f t="shared" si="7"/>
        <v>5573.35</v>
      </c>
      <c r="AX75" s="319">
        <f t="shared" si="7"/>
        <v>5573.35</v>
      </c>
      <c r="AY75" s="319">
        <f t="shared" si="10"/>
        <v>5573.35</v>
      </c>
      <c r="AZ75" s="319">
        <f t="shared" si="10"/>
        <v>5573.35</v>
      </c>
      <c r="BA75" s="319">
        <f t="shared" si="10"/>
        <v>5573.35</v>
      </c>
      <c r="BB75" s="319">
        <f t="shared" si="10"/>
        <v>5573.35</v>
      </c>
      <c r="BC75" s="319">
        <f t="shared" si="10"/>
        <v>5573.35</v>
      </c>
      <c r="BD75" s="319">
        <f t="shared" si="10"/>
        <v>5573.35</v>
      </c>
      <c r="BE75" s="295">
        <f t="shared" si="14"/>
        <v>66880.2</v>
      </c>
      <c r="BF75" s="319">
        <f>BE75</f>
        <v>66880.2</v>
      </c>
      <c r="BG75" s="319"/>
      <c r="BH75" s="319"/>
      <c r="BI75" s="319"/>
      <c r="BJ75" s="319"/>
      <c r="BK75" s="319"/>
      <c r="BL75" s="319"/>
      <c r="BM75" s="319"/>
      <c r="BN75" s="319"/>
      <c r="BO75" s="319"/>
      <c r="BP75" s="319"/>
      <c r="BQ75" s="319"/>
      <c r="BR75" s="319"/>
      <c r="BS75" s="319"/>
      <c r="BT75" s="319"/>
      <c r="BU75" s="319"/>
      <c r="BV75" s="319"/>
      <c r="BW75" s="319"/>
      <c r="BX75" s="319"/>
      <c r="BY75" s="319"/>
      <c r="BZ75" s="319"/>
      <c r="CA75" s="319"/>
      <c r="CB75" s="319"/>
      <c r="CC75" s="319"/>
      <c r="CD75" s="319"/>
      <c r="CE75" s="319"/>
    </row>
    <row r="76" spans="1:83" x14ac:dyDescent="0.3">
      <c r="A76" s="313" t="s">
        <v>474</v>
      </c>
      <c r="B76" s="304">
        <v>3.56E-2</v>
      </c>
      <c r="C76" s="304">
        <v>3.4999999999999996E-2</v>
      </c>
      <c r="D76" s="348">
        <v>3.27E-2</v>
      </c>
      <c r="E76" s="295">
        <v>253768413.34999999</v>
      </c>
      <c r="F76" s="295">
        <v>253835164.5</v>
      </c>
      <c r="G76" s="295">
        <v>253845273.81</v>
      </c>
      <c r="H76" s="295">
        <v>253933709.30000001</v>
      </c>
      <c r="I76" s="295">
        <v>254012035.47</v>
      </c>
      <c r="J76" s="295">
        <v>253953086.31</v>
      </c>
      <c r="K76" s="295">
        <v>253894137.15000001</v>
      </c>
      <c r="L76" s="295">
        <v>253942291.41499999</v>
      </c>
      <c r="M76" s="295">
        <v>253990445.68000001</v>
      </c>
      <c r="N76" s="295">
        <v>253990445.68000001</v>
      </c>
      <c r="O76" s="295">
        <v>253990445.68000001</v>
      </c>
      <c r="P76" s="295">
        <v>253990445.68000001</v>
      </c>
      <c r="Q76" s="295">
        <f t="shared" si="11"/>
        <v>3047145894.0249996</v>
      </c>
      <c r="R76" s="295">
        <v>253990445.68000001</v>
      </c>
      <c r="S76" s="295">
        <v>253990445.68000001</v>
      </c>
      <c r="T76" s="295">
        <v>253990445.68000001</v>
      </c>
      <c r="U76" s="295">
        <v>253990445.68000001</v>
      </c>
      <c r="V76" s="295">
        <v>253990445.68000001</v>
      </c>
      <c r="W76" s="295">
        <v>253990445.68000001</v>
      </c>
      <c r="X76" s="295">
        <v>253990445.68000001</v>
      </c>
      <c r="Y76" s="295">
        <v>253990445.68000001</v>
      </c>
      <c r="Z76" s="295">
        <v>253990445.68000001</v>
      </c>
      <c r="AA76" s="295">
        <v>253990445.68000001</v>
      </c>
      <c r="AB76" s="295">
        <v>253990445.68000001</v>
      </c>
      <c r="AC76" s="295">
        <v>253990445.68000001</v>
      </c>
      <c r="AD76" s="295">
        <f t="shared" si="12"/>
        <v>3047885348.1599998</v>
      </c>
      <c r="AE76" s="295"/>
      <c r="AF76" s="319">
        <v>752846.29</v>
      </c>
      <c r="AG76" s="319">
        <v>753044.32</v>
      </c>
      <c r="AH76" s="319">
        <v>753074.31</v>
      </c>
      <c r="AI76" s="319">
        <v>753336.66999999993</v>
      </c>
      <c r="AJ76" s="319">
        <v>753569.04</v>
      </c>
      <c r="AK76" s="319">
        <v>753394.15999999992</v>
      </c>
      <c r="AL76" s="319">
        <f t="shared" si="9"/>
        <v>753219.27</v>
      </c>
      <c r="AM76" s="319">
        <f t="shared" si="9"/>
        <v>753362.13</v>
      </c>
      <c r="AN76" s="319">
        <f t="shared" si="9"/>
        <v>753504.99</v>
      </c>
      <c r="AO76" s="319">
        <f t="shared" si="8"/>
        <v>753504.99</v>
      </c>
      <c r="AP76" s="319">
        <f t="shared" si="8"/>
        <v>753504.99</v>
      </c>
      <c r="AQ76" s="319">
        <f t="shared" si="8"/>
        <v>753504.99</v>
      </c>
      <c r="AR76" s="295">
        <f t="shared" si="13"/>
        <v>9039866.1500000004</v>
      </c>
      <c r="AS76" s="319">
        <f t="shared" si="7"/>
        <v>692123.96</v>
      </c>
      <c r="AT76" s="319">
        <f t="shared" si="7"/>
        <v>692123.96</v>
      </c>
      <c r="AU76" s="319">
        <f t="shared" si="7"/>
        <v>692123.96</v>
      </c>
      <c r="AV76" s="319">
        <f t="shared" si="7"/>
        <v>692123.96</v>
      </c>
      <c r="AW76" s="319">
        <f t="shared" si="7"/>
        <v>692123.96</v>
      </c>
      <c r="AX76" s="319">
        <f t="shared" si="7"/>
        <v>692123.96</v>
      </c>
      <c r="AY76" s="319">
        <f t="shared" si="10"/>
        <v>692123.96</v>
      </c>
      <c r="AZ76" s="319">
        <f t="shared" si="10"/>
        <v>692123.96</v>
      </c>
      <c r="BA76" s="319">
        <f t="shared" si="10"/>
        <v>692123.96</v>
      </c>
      <c r="BB76" s="319">
        <f t="shared" si="10"/>
        <v>692123.96</v>
      </c>
      <c r="BC76" s="319">
        <f t="shared" si="10"/>
        <v>692123.96</v>
      </c>
      <c r="BD76" s="319">
        <f t="shared" si="10"/>
        <v>692123.96</v>
      </c>
      <c r="BE76" s="295">
        <f t="shared" si="14"/>
        <v>8305487.5199999996</v>
      </c>
      <c r="BF76" s="319"/>
      <c r="BG76" s="319"/>
      <c r="BH76" s="319"/>
      <c r="BI76" s="319"/>
      <c r="BJ76" s="319"/>
      <c r="BK76" s="319"/>
      <c r="BL76" s="319"/>
      <c r="BM76" s="319"/>
      <c r="BN76" s="319"/>
      <c r="BO76" s="319"/>
      <c r="BP76" s="319"/>
      <c r="BQ76" s="319"/>
      <c r="BR76" s="319"/>
      <c r="BS76" s="319"/>
      <c r="BT76" s="319"/>
      <c r="BU76" s="319"/>
      <c r="BV76" s="319"/>
      <c r="BW76" s="319"/>
      <c r="BX76" s="319"/>
      <c r="BY76" s="319"/>
      <c r="BZ76" s="319"/>
      <c r="CA76" s="319"/>
      <c r="CB76" s="319"/>
      <c r="CC76" s="319"/>
      <c r="CD76" s="319"/>
      <c r="CE76" s="319"/>
    </row>
    <row r="77" spans="1:83" x14ac:dyDescent="0.3">
      <c r="A77" s="313" t="s">
        <v>475</v>
      </c>
      <c r="B77" s="304">
        <v>3.56E-2</v>
      </c>
      <c r="C77" s="304">
        <v>3.4999999999999996E-2</v>
      </c>
      <c r="D77" s="348">
        <v>3.27E-2</v>
      </c>
      <c r="E77" s="295">
        <v>0</v>
      </c>
      <c r="F77" s="295">
        <v>0</v>
      </c>
      <c r="G77" s="295">
        <v>0</v>
      </c>
      <c r="H77" s="295">
        <v>0</v>
      </c>
      <c r="I77" s="295">
        <v>0</v>
      </c>
      <c r="J77" s="295">
        <v>0</v>
      </c>
      <c r="K77" s="295">
        <v>0</v>
      </c>
      <c r="L77" s="295">
        <v>0</v>
      </c>
      <c r="M77" s="295">
        <v>0</v>
      </c>
      <c r="N77" s="295">
        <v>0</v>
      </c>
      <c r="O77" s="295">
        <v>0</v>
      </c>
      <c r="P77" s="295">
        <v>0</v>
      </c>
      <c r="Q77" s="295">
        <f t="shared" si="11"/>
        <v>0</v>
      </c>
      <c r="R77" s="295">
        <v>2112770.9900000002</v>
      </c>
      <c r="S77" s="295">
        <v>2112770.9900000002</v>
      </c>
      <c r="T77" s="295">
        <v>2112770.9900000002</v>
      </c>
      <c r="U77" s="295">
        <v>2112770.9900000002</v>
      </c>
      <c r="V77" s="295">
        <v>2112770.9900000002</v>
      </c>
      <c r="W77" s="295">
        <v>2112770.9900000002</v>
      </c>
      <c r="X77" s="295">
        <v>2112770.9900000002</v>
      </c>
      <c r="Y77" s="295">
        <v>2112770.9900000002</v>
      </c>
      <c r="Z77" s="295">
        <v>2112770.9900000002</v>
      </c>
      <c r="AA77" s="295">
        <v>2112770.9900000002</v>
      </c>
      <c r="AB77" s="295">
        <v>2112770.9900000002</v>
      </c>
      <c r="AC77" s="295">
        <v>2112770.9900000002</v>
      </c>
      <c r="AD77" s="295">
        <f t="shared" si="12"/>
        <v>25353251.88000001</v>
      </c>
      <c r="AE77" s="295"/>
      <c r="AF77" s="319">
        <v>0</v>
      </c>
      <c r="AG77" s="319">
        <v>0</v>
      </c>
      <c r="AH77" s="319">
        <v>0</v>
      </c>
      <c r="AI77" s="319">
        <v>0</v>
      </c>
      <c r="AJ77" s="319">
        <v>0</v>
      </c>
      <c r="AK77" s="319">
        <v>0</v>
      </c>
      <c r="AL77" s="319">
        <f t="shared" si="9"/>
        <v>0</v>
      </c>
      <c r="AM77" s="319">
        <f t="shared" si="9"/>
        <v>0</v>
      </c>
      <c r="AN77" s="319">
        <f t="shared" si="9"/>
        <v>0</v>
      </c>
      <c r="AO77" s="319">
        <f t="shared" si="8"/>
        <v>0</v>
      </c>
      <c r="AP77" s="319">
        <f t="shared" si="8"/>
        <v>0</v>
      </c>
      <c r="AQ77" s="319">
        <f t="shared" si="8"/>
        <v>0</v>
      </c>
      <c r="AR77" s="295">
        <f t="shared" si="13"/>
        <v>0</v>
      </c>
      <c r="AS77" s="319">
        <f t="shared" si="7"/>
        <v>5757.3</v>
      </c>
      <c r="AT77" s="319">
        <f t="shared" si="7"/>
        <v>5757.3</v>
      </c>
      <c r="AU77" s="319">
        <f t="shared" si="7"/>
        <v>5757.3</v>
      </c>
      <c r="AV77" s="319">
        <f t="shared" si="7"/>
        <v>5757.3</v>
      </c>
      <c r="AW77" s="319">
        <f t="shared" si="7"/>
        <v>5757.3</v>
      </c>
      <c r="AX77" s="319">
        <f t="shared" si="7"/>
        <v>5757.3</v>
      </c>
      <c r="AY77" s="319">
        <f t="shared" si="10"/>
        <v>5757.3</v>
      </c>
      <c r="AZ77" s="319">
        <f t="shared" si="10"/>
        <v>5757.3</v>
      </c>
      <c r="BA77" s="319">
        <f t="shared" si="10"/>
        <v>5757.3</v>
      </c>
      <c r="BB77" s="319">
        <f t="shared" si="10"/>
        <v>5757.3</v>
      </c>
      <c r="BC77" s="319">
        <f t="shared" si="10"/>
        <v>5757.3</v>
      </c>
      <c r="BD77" s="319">
        <f t="shared" si="10"/>
        <v>5757.3</v>
      </c>
      <c r="BE77" s="295">
        <f t="shared" si="14"/>
        <v>69087.60000000002</v>
      </c>
      <c r="BF77" s="319">
        <f>BE77</f>
        <v>69087.60000000002</v>
      </c>
      <c r="BG77" s="319"/>
      <c r="BH77" s="319"/>
      <c r="BI77" s="319"/>
      <c r="BJ77" s="319"/>
      <c r="BK77" s="319"/>
      <c r="BL77" s="319"/>
      <c r="BM77" s="319"/>
      <c r="BN77" s="319"/>
      <c r="BO77" s="319"/>
      <c r="BP77" s="319"/>
      <c r="BQ77" s="319"/>
      <c r="BR77" s="319"/>
      <c r="BS77" s="319"/>
      <c r="BT77" s="319"/>
      <c r="BU77" s="319"/>
      <c r="BV77" s="319"/>
      <c r="BW77" s="319"/>
      <c r="BX77" s="319"/>
      <c r="BY77" s="319"/>
      <c r="BZ77" s="319"/>
      <c r="CA77" s="319"/>
      <c r="CB77" s="319"/>
      <c r="CC77" s="319"/>
      <c r="CD77" s="319"/>
      <c r="CE77" s="319"/>
    </row>
    <row r="78" spans="1:83" x14ac:dyDescent="0.3">
      <c r="A78" s="313" t="s">
        <v>476</v>
      </c>
      <c r="B78" s="304">
        <v>0</v>
      </c>
      <c r="C78" s="304">
        <v>0</v>
      </c>
      <c r="D78" s="304">
        <v>0</v>
      </c>
      <c r="E78" s="295">
        <v>152243.76</v>
      </c>
      <c r="F78" s="295">
        <v>152243.76</v>
      </c>
      <c r="G78" s="295">
        <v>152243.76</v>
      </c>
      <c r="H78" s="295">
        <v>152243.76</v>
      </c>
      <c r="I78" s="295">
        <v>152243.76</v>
      </c>
      <c r="J78" s="295">
        <v>152243.76</v>
      </c>
      <c r="K78" s="295">
        <v>152243.76</v>
      </c>
      <c r="L78" s="295">
        <v>152243.76</v>
      </c>
      <c r="M78" s="295">
        <v>152243.76</v>
      </c>
      <c r="N78" s="295">
        <v>152243.76</v>
      </c>
      <c r="O78" s="295">
        <v>152243.76</v>
      </c>
      <c r="P78" s="295">
        <v>152243.76</v>
      </c>
      <c r="Q78" s="295">
        <f t="shared" si="11"/>
        <v>1826925.12</v>
      </c>
      <c r="R78" s="295">
        <v>152243.76</v>
      </c>
      <c r="S78" s="295">
        <v>152243.76</v>
      </c>
      <c r="T78" s="295">
        <v>152243.76</v>
      </c>
      <c r="U78" s="295">
        <v>152243.76</v>
      </c>
      <c r="V78" s="295">
        <v>152243.76</v>
      </c>
      <c r="W78" s="295">
        <v>152243.76</v>
      </c>
      <c r="X78" s="295">
        <v>152243.76</v>
      </c>
      <c r="Y78" s="295">
        <v>152243.76</v>
      </c>
      <c r="Z78" s="295">
        <v>152243.76</v>
      </c>
      <c r="AA78" s="295">
        <v>152243.76</v>
      </c>
      <c r="AB78" s="295">
        <v>152243.76</v>
      </c>
      <c r="AC78" s="295">
        <v>152243.76</v>
      </c>
      <c r="AD78" s="295">
        <f t="shared" si="12"/>
        <v>1826925.12</v>
      </c>
      <c r="AE78" s="295"/>
      <c r="AF78" s="319">
        <v>0</v>
      </c>
      <c r="AG78" s="319">
        <v>0</v>
      </c>
      <c r="AH78" s="319">
        <v>0</v>
      </c>
      <c r="AI78" s="319">
        <v>0</v>
      </c>
      <c r="AJ78" s="319">
        <v>0</v>
      </c>
      <c r="AK78" s="319">
        <v>0</v>
      </c>
      <c r="AL78" s="319">
        <f t="shared" si="9"/>
        <v>0</v>
      </c>
      <c r="AM78" s="319">
        <f t="shared" si="9"/>
        <v>0</v>
      </c>
      <c r="AN78" s="319">
        <f t="shared" si="9"/>
        <v>0</v>
      </c>
      <c r="AO78" s="319">
        <f t="shared" si="8"/>
        <v>0</v>
      </c>
      <c r="AP78" s="319">
        <f t="shared" si="8"/>
        <v>0</v>
      </c>
      <c r="AQ78" s="319">
        <f t="shared" si="8"/>
        <v>0</v>
      </c>
      <c r="AR78" s="295">
        <f t="shared" si="13"/>
        <v>0</v>
      </c>
      <c r="AS78" s="319">
        <f t="shared" si="7"/>
        <v>0</v>
      </c>
      <c r="AT78" s="319">
        <f t="shared" si="7"/>
        <v>0</v>
      </c>
      <c r="AU78" s="319">
        <f t="shared" si="7"/>
        <v>0</v>
      </c>
      <c r="AV78" s="319">
        <f t="shared" si="7"/>
        <v>0</v>
      </c>
      <c r="AW78" s="319">
        <f t="shared" si="7"/>
        <v>0</v>
      </c>
      <c r="AX78" s="319">
        <f t="shared" si="7"/>
        <v>0</v>
      </c>
      <c r="AY78" s="319">
        <f t="shared" si="10"/>
        <v>0</v>
      </c>
      <c r="AZ78" s="319">
        <f t="shared" si="10"/>
        <v>0</v>
      </c>
      <c r="BA78" s="319">
        <f t="shared" si="10"/>
        <v>0</v>
      </c>
      <c r="BB78" s="319">
        <f t="shared" si="10"/>
        <v>0</v>
      </c>
      <c r="BC78" s="319">
        <f t="shared" si="10"/>
        <v>0</v>
      </c>
      <c r="BD78" s="319">
        <f t="shared" si="10"/>
        <v>0</v>
      </c>
      <c r="BE78" s="295">
        <f t="shared" si="14"/>
        <v>0</v>
      </c>
      <c r="BF78" s="319"/>
      <c r="BG78" s="319"/>
      <c r="BH78" s="319"/>
      <c r="BI78" s="319"/>
      <c r="BJ78" s="319"/>
      <c r="BK78" s="319"/>
      <c r="BL78" s="319"/>
      <c r="BM78" s="319"/>
      <c r="BN78" s="319"/>
      <c r="BO78" s="319"/>
      <c r="BP78" s="319"/>
      <c r="BQ78" s="319"/>
      <c r="BR78" s="319"/>
      <c r="BS78" s="319"/>
      <c r="BT78" s="319"/>
      <c r="BU78" s="319"/>
      <c r="BV78" s="319"/>
      <c r="BW78" s="319"/>
      <c r="BX78" s="319"/>
      <c r="BY78" s="319"/>
      <c r="BZ78" s="319"/>
      <c r="CA78" s="319"/>
      <c r="CB78" s="319"/>
      <c r="CC78" s="319"/>
      <c r="CD78" s="319"/>
      <c r="CE78" s="319"/>
    </row>
    <row r="79" spans="1:83" x14ac:dyDescent="0.3">
      <c r="A79" s="313" t="s">
        <v>477</v>
      </c>
      <c r="B79" s="304">
        <v>0</v>
      </c>
      <c r="C79" s="304">
        <v>0</v>
      </c>
      <c r="D79" s="304">
        <v>0</v>
      </c>
      <c r="E79" s="295">
        <v>0</v>
      </c>
      <c r="F79" s="295">
        <v>0</v>
      </c>
      <c r="G79" s="295">
        <v>0</v>
      </c>
      <c r="H79" s="295">
        <v>0</v>
      </c>
      <c r="I79" s="295">
        <v>0</v>
      </c>
      <c r="J79" s="295">
        <v>0</v>
      </c>
      <c r="K79" s="295">
        <v>0</v>
      </c>
      <c r="L79" s="295">
        <v>0</v>
      </c>
      <c r="M79" s="295">
        <v>0</v>
      </c>
      <c r="N79" s="295">
        <v>0</v>
      </c>
      <c r="O79" s="295">
        <v>0</v>
      </c>
      <c r="P79" s="295">
        <v>0</v>
      </c>
      <c r="Q79" s="295">
        <f t="shared" si="11"/>
        <v>0</v>
      </c>
      <c r="R79" s="295">
        <v>1831840.98</v>
      </c>
      <c r="S79" s="295">
        <v>1831840.98</v>
      </c>
      <c r="T79" s="295">
        <v>1831840.98</v>
      </c>
      <c r="U79" s="295">
        <v>1831840.98</v>
      </c>
      <c r="V79" s="295">
        <v>1831840.98</v>
      </c>
      <c r="W79" s="295">
        <v>1831840.98</v>
      </c>
      <c r="X79" s="295">
        <v>1831840.98</v>
      </c>
      <c r="Y79" s="295">
        <v>1831840.98</v>
      </c>
      <c r="Z79" s="295">
        <v>1831840.98</v>
      </c>
      <c r="AA79" s="295">
        <v>1831840.98</v>
      </c>
      <c r="AB79" s="295">
        <v>1831840.98</v>
      </c>
      <c r="AC79" s="295">
        <v>1831840.98</v>
      </c>
      <c r="AD79" s="295">
        <f t="shared" si="12"/>
        <v>21982091.760000002</v>
      </c>
      <c r="AE79" s="295"/>
      <c r="AF79" s="319">
        <v>0</v>
      </c>
      <c r="AG79" s="319">
        <v>0</v>
      </c>
      <c r="AH79" s="319">
        <v>0</v>
      </c>
      <c r="AI79" s="319">
        <v>0</v>
      </c>
      <c r="AJ79" s="319">
        <v>0</v>
      </c>
      <c r="AK79" s="319">
        <v>0</v>
      </c>
      <c r="AL79" s="319">
        <f t="shared" si="9"/>
        <v>0</v>
      </c>
      <c r="AM79" s="319">
        <f t="shared" si="9"/>
        <v>0</v>
      </c>
      <c r="AN79" s="319">
        <f t="shared" si="9"/>
        <v>0</v>
      </c>
      <c r="AO79" s="319">
        <f t="shared" si="8"/>
        <v>0</v>
      </c>
      <c r="AP79" s="319">
        <f t="shared" si="8"/>
        <v>0</v>
      </c>
      <c r="AQ79" s="319">
        <f t="shared" si="8"/>
        <v>0</v>
      </c>
      <c r="AR79" s="295">
        <f t="shared" si="13"/>
        <v>0</v>
      </c>
      <c r="AS79" s="319">
        <f t="shared" si="7"/>
        <v>0</v>
      </c>
      <c r="AT79" s="319">
        <f t="shared" si="7"/>
        <v>0</v>
      </c>
      <c r="AU79" s="319">
        <f t="shared" si="7"/>
        <v>0</v>
      </c>
      <c r="AV79" s="319">
        <f t="shared" si="7"/>
        <v>0</v>
      </c>
      <c r="AW79" s="319">
        <f t="shared" si="7"/>
        <v>0</v>
      </c>
      <c r="AX79" s="319">
        <f t="shared" si="7"/>
        <v>0</v>
      </c>
      <c r="AY79" s="319">
        <f t="shared" si="10"/>
        <v>0</v>
      </c>
      <c r="AZ79" s="319">
        <f t="shared" si="10"/>
        <v>0</v>
      </c>
      <c r="BA79" s="319">
        <f t="shared" si="10"/>
        <v>0</v>
      </c>
      <c r="BB79" s="319">
        <f t="shared" si="10"/>
        <v>0</v>
      </c>
      <c r="BC79" s="319">
        <f t="shared" si="10"/>
        <v>0</v>
      </c>
      <c r="BD79" s="319">
        <f t="shared" si="10"/>
        <v>0</v>
      </c>
      <c r="BE79" s="295">
        <f t="shared" si="14"/>
        <v>0</v>
      </c>
      <c r="BF79" s="319"/>
      <c r="BG79" s="319"/>
      <c r="BH79" s="319"/>
      <c r="BI79" s="319"/>
      <c r="BJ79" s="319"/>
      <c r="BK79" s="319"/>
      <c r="BL79" s="319"/>
      <c r="BM79" s="319"/>
      <c r="BN79" s="319"/>
      <c r="BO79" s="319"/>
      <c r="BP79" s="319"/>
      <c r="BQ79" s="319"/>
      <c r="BR79" s="319"/>
      <c r="BS79" s="319"/>
      <c r="BT79" s="319"/>
      <c r="BU79" s="319"/>
      <c r="BV79" s="319"/>
      <c r="BW79" s="319"/>
      <c r="BX79" s="319"/>
      <c r="BY79" s="319"/>
      <c r="BZ79" s="319"/>
      <c r="CA79" s="319"/>
      <c r="CB79" s="319"/>
      <c r="CC79" s="319"/>
      <c r="CD79" s="319"/>
      <c r="CE79" s="319"/>
    </row>
    <row r="80" spans="1:83" x14ac:dyDescent="0.3">
      <c r="A80" s="313" t="s">
        <v>478</v>
      </c>
      <c r="B80" s="304">
        <v>5.5400000000000005E-2</v>
      </c>
      <c r="C80" s="304">
        <v>0</v>
      </c>
      <c r="D80" s="304">
        <v>0</v>
      </c>
      <c r="E80" s="295">
        <v>1873141.88</v>
      </c>
      <c r="F80" s="295">
        <v>1873141.88</v>
      </c>
      <c r="G80" s="295">
        <v>1873141.88</v>
      </c>
      <c r="H80" s="295">
        <v>1873141.88</v>
      </c>
      <c r="I80" s="295">
        <v>1873141.88</v>
      </c>
      <c r="J80" s="295">
        <v>1873141.88</v>
      </c>
      <c r="K80" s="295">
        <v>1873141.88</v>
      </c>
      <c r="L80" s="295">
        <v>1873141.88</v>
      </c>
      <c r="M80" s="295">
        <v>1873141.88</v>
      </c>
      <c r="N80" s="295">
        <v>1873141.88</v>
      </c>
      <c r="O80" s="295">
        <v>1873141.88</v>
      </c>
      <c r="P80" s="295">
        <v>1873141.88</v>
      </c>
      <c r="Q80" s="295">
        <f t="shared" si="11"/>
        <v>22477702.559999991</v>
      </c>
      <c r="R80" s="295">
        <f>1873141.88-R79</f>
        <v>41300.899999999907</v>
      </c>
      <c r="S80" s="295">
        <v>41300.899999999907</v>
      </c>
      <c r="T80" s="295">
        <v>41300.899999999907</v>
      </c>
      <c r="U80" s="295">
        <v>41300.899999999907</v>
      </c>
      <c r="V80" s="295">
        <v>41300.899999999907</v>
      </c>
      <c r="W80" s="295">
        <v>41300.899999999907</v>
      </c>
      <c r="X80" s="295">
        <v>41300.899999999907</v>
      </c>
      <c r="Y80" s="295">
        <v>41300.899999999907</v>
      </c>
      <c r="Z80" s="295">
        <v>41300.899999999907</v>
      </c>
      <c r="AA80" s="295">
        <v>41300.899999999907</v>
      </c>
      <c r="AB80" s="295">
        <v>41300.899999999907</v>
      </c>
      <c r="AC80" s="295">
        <v>41300.899999999907</v>
      </c>
      <c r="AD80" s="295">
        <f t="shared" si="12"/>
        <v>495610.79999999888</v>
      </c>
      <c r="AE80" s="295"/>
      <c r="AF80" s="319">
        <v>8647.6799999999985</v>
      </c>
      <c r="AG80" s="319">
        <v>8647.6799999999985</v>
      </c>
      <c r="AH80" s="319">
        <v>8647.6799999999985</v>
      </c>
      <c r="AI80" s="319">
        <v>8647.6799999999985</v>
      </c>
      <c r="AJ80" s="319">
        <v>8647.6799999999985</v>
      </c>
      <c r="AK80" s="319">
        <v>8647.6799999999985</v>
      </c>
      <c r="AL80" s="319">
        <f t="shared" si="9"/>
        <v>8647.67</v>
      </c>
      <c r="AM80" s="319">
        <f t="shared" si="9"/>
        <v>8647.67</v>
      </c>
      <c r="AN80" s="319">
        <f t="shared" si="9"/>
        <v>8647.67</v>
      </c>
      <c r="AO80" s="319">
        <f t="shared" si="8"/>
        <v>8647.67</v>
      </c>
      <c r="AP80" s="319">
        <f t="shared" si="8"/>
        <v>8647.67</v>
      </c>
      <c r="AQ80" s="319">
        <f t="shared" si="8"/>
        <v>8647.67</v>
      </c>
      <c r="AR80" s="295">
        <f t="shared" si="13"/>
        <v>103772.09999999999</v>
      </c>
      <c r="AS80" s="319">
        <f t="shared" si="7"/>
        <v>0</v>
      </c>
      <c r="AT80" s="319">
        <f t="shared" si="7"/>
        <v>0</v>
      </c>
      <c r="AU80" s="319">
        <f t="shared" si="7"/>
        <v>0</v>
      </c>
      <c r="AV80" s="319">
        <f t="shared" si="7"/>
        <v>0</v>
      </c>
      <c r="AW80" s="319">
        <f t="shared" si="7"/>
        <v>0</v>
      </c>
      <c r="AX80" s="319">
        <f t="shared" si="7"/>
        <v>0</v>
      </c>
      <c r="AY80" s="319">
        <f t="shared" si="10"/>
        <v>0</v>
      </c>
      <c r="AZ80" s="319">
        <f t="shared" si="10"/>
        <v>0</v>
      </c>
      <c r="BA80" s="319">
        <f t="shared" si="10"/>
        <v>0</v>
      </c>
      <c r="BB80" s="319">
        <f t="shared" si="10"/>
        <v>0</v>
      </c>
      <c r="BC80" s="319">
        <f t="shared" si="10"/>
        <v>0</v>
      </c>
      <c r="BD80" s="319">
        <f t="shared" si="10"/>
        <v>0</v>
      </c>
      <c r="BE80" s="295">
        <f t="shared" si="14"/>
        <v>0</v>
      </c>
      <c r="BF80" s="319"/>
      <c r="BG80" s="319"/>
      <c r="BH80" s="319"/>
      <c r="BI80" s="319"/>
      <c r="BJ80" s="319"/>
      <c r="BK80" s="319"/>
      <c r="BL80" s="319"/>
      <c r="BM80" s="319"/>
      <c r="BN80" s="319"/>
      <c r="BO80" s="319"/>
      <c r="BP80" s="319"/>
      <c r="BQ80" s="319"/>
      <c r="BR80" s="319"/>
      <c r="BS80" s="319"/>
      <c r="BT80" s="319"/>
      <c r="BU80" s="319"/>
      <c r="BV80" s="319"/>
      <c r="BW80" s="319"/>
      <c r="BX80" s="319"/>
      <c r="BY80" s="319"/>
      <c r="BZ80" s="319"/>
      <c r="CA80" s="319"/>
      <c r="CB80" s="319"/>
      <c r="CC80" s="319"/>
      <c r="CD80" s="319"/>
      <c r="CE80" s="319"/>
    </row>
    <row r="81" spans="1:83" x14ac:dyDescent="0.3">
      <c r="A81" s="313" t="s">
        <v>479</v>
      </c>
      <c r="B81" s="304">
        <v>5.5400000000000005E-2</v>
      </c>
      <c r="C81" s="304">
        <v>0</v>
      </c>
      <c r="D81" s="304">
        <v>0</v>
      </c>
      <c r="E81" s="295">
        <v>599315.53</v>
      </c>
      <c r="F81" s="295">
        <v>438247.53</v>
      </c>
      <c r="G81" s="295">
        <v>277179.53000000003</v>
      </c>
      <c r="H81" s="295">
        <v>277179.53000000003</v>
      </c>
      <c r="I81" s="295">
        <v>277179.53000000003</v>
      </c>
      <c r="J81" s="295">
        <v>277179.53000000003</v>
      </c>
      <c r="K81" s="295">
        <v>277179.53000000003</v>
      </c>
      <c r="L81" s="295">
        <v>277179.53000000003</v>
      </c>
      <c r="M81" s="295">
        <v>277179.53000000003</v>
      </c>
      <c r="N81" s="295">
        <v>277179.53000000003</v>
      </c>
      <c r="O81" s="295">
        <v>277179.53000000003</v>
      </c>
      <c r="P81" s="295">
        <v>277179.53000000003</v>
      </c>
      <c r="Q81" s="295">
        <f t="shared" si="11"/>
        <v>3809358.3600000013</v>
      </c>
      <c r="R81" s="295">
        <v>277179.53000000003</v>
      </c>
      <c r="S81" s="295">
        <v>277179.53000000003</v>
      </c>
      <c r="T81" s="295">
        <v>277179.53000000003</v>
      </c>
      <c r="U81" s="295">
        <v>277179.53000000003</v>
      </c>
      <c r="V81" s="295">
        <v>277179.53000000003</v>
      </c>
      <c r="W81" s="295">
        <v>277179.53000000003</v>
      </c>
      <c r="X81" s="295">
        <v>277179.53000000003</v>
      </c>
      <c r="Y81" s="295">
        <v>277179.53000000003</v>
      </c>
      <c r="Z81" s="295">
        <v>277179.53000000003</v>
      </c>
      <c r="AA81" s="295">
        <v>277179.53000000003</v>
      </c>
      <c r="AB81" s="295">
        <v>277179.53000000003</v>
      </c>
      <c r="AC81" s="295">
        <v>277179.53000000003</v>
      </c>
      <c r="AD81" s="295">
        <f t="shared" si="12"/>
        <v>3326154.3600000013</v>
      </c>
      <c r="AE81" s="295"/>
      <c r="AF81" s="319">
        <v>2766.83</v>
      </c>
      <c r="AG81" s="319">
        <v>2023.25</v>
      </c>
      <c r="AH81" s="319">
        <v>1279.6499999999999</v>
      </c>
      <c r="AI81" s="319">
        <v>1279.6499999999999</v>
      </c>
      <c r="AJ81" s="319">
        <v>1279.6499999999999</v>
      </c>
      <c r="AK81" s="319">
        <v>1279.6499999999999</v>
      </c>
      <c r="AL81" s="319">
        <f t="shared" si="9"/>
        <v>1279.6500000000001</v>
      </c>
      <c r="AM81" s="319">
        <f t="shared" si="9"/>
        <v>1279.6500000000001</v>
      </c>
      <c r="AN81" s="319">
        <f t="shared" si="9"/>
        <v>1279.6500000000001</v>
      </c>
      <c r="AO81" s="319">
        <f t="shared" si="8"/>
        <v>1279.6500000000001</v>
      </c>
      <c r="AP81" s="319">
        <f t="shared" si="8"/>
        <v>1279.6500000000001</v>
      </c>
      <c r="AQ81" s="319">
        <f t="shared" si="8"/>
        <v>1279.6500000000001</v>
      </c>
      <c r="AR81" s="295">
        <f t="shared" si="13"/>
        <v>17586.579999999998</v>
      </c>
      <c r="AS81" s="319">
        <f t="shared" si="7"/>
        <v>0</v>
      </c>
      <c r="AT81" s="319">
        <f t="shared" si="7"/>
        <v>0</v>
      </c>
      <c r="AU81" s="319">
        <f t="shared" si="7"/>
        <v>0</v>
      </c>
      <c r="AV81" s="319">
        <f t="shared" si="7"/>
        <v>0</v>
      </c>
      <c r="AW81" s="319">
        <f t="shared" si="7"/>
        <v>0</v>
      </c>
      <c r="AX81" s="319">
        <f t="shared" si="7"/>
        <v>0</v>
      </c>
      <c r="AY81" s="319">
        <f t="shared" si="10"/>
        <v>0</v>
      </c>
      <c r="AZ81" s="319">
        <f t="shared" si="10"/>
        <v>0</v>
      </c>
      <c r="BA81" s="319">
        <f t="shared" si="10"/>
        <v>0</v>
      </c>
      <c r="BB81" s="319">
        <f t="shared" si="10"/>
        <v>0</v>
      </c>
      <c r="BC81" s="319">
        <f t="shared" si="10"/>
        <v>0</v>
      </c>
      <c r="BD81" s="319">
        <f t="shared" si="10"/>
        <v>0</v>
      </c>
      <c r="BE81" s="295">
        <f t="shared" si="14"/>
        <v>0</v>
      </c>
      <c r="BF81" s="319"/>
      <c r="BG81" s="319"/>
      <c r="BH81" s="319"/>
      <c r="BI81" s="319"/>
      <c r="BJ81" s="319"/>
      <c r="BK81" s="319"/>
      <c r="BL81" s="319"/>
      <c r="BM81" s="319"/>
      <c r="BN81" s="319"/>
      <c r="BO81" s="319"/>
      <c r="BP81" s="319"/>
      <c r="BQ81" s="319"/>
      <c r="BR81" s="319"/>
      <c r="BS81" s="319"/>
      <c r="BT81" s="319"/>
      <c r="BU81" s="319"/>
      <c r="BV81" s="319"/>
      <c r="BW81" s="319"/>
      <c r="BX81" s="319"/>
      <c r="BY81" s="319"/>
      <c r="BZ81" s="319"/>
      <c r="CA81" s="319"/>
      <c r="CB81" s="319"/>
      <c r="CC81" s="319"/>
      <c r="CD81" s="319"/>
      <c r="CE81" s="319"/>
    </row>
    <row r="82" spans="1:83" x14ac:dyDescent="0.3">
      <c r="A82" s="313" t="s">
        <v>480</v>
      </c>
      <c r="B82" s="304">
        <v>0</v>
      </c>
      <c r="C82" s="304">
        <v>0</v>
      </c>
      <c r="D82" s="304">
        <v>0</v>
      </c>
      <c r="E82" s="295">
        <v>0</v>
      </c>
      <c r="F82" s="295">
        <v>0</v>
      </c>
      <c r="G82" s="295">
        <v>0</v>
      </c>
      <c r="H82" s="295">
        <v>0</v>
      </c>
      <c r="I82" s="295">
        <v>0</v>
      </c>
      <c r="J82" s="295">
        <v>0</v>
      </c>
      <c r="K82" s="295">
        <v>0</v>
      </c>
      <c r="L82" s="295">
        <v>0</v>
      </c>
      <c r="M82" s="295">
        <v>0</v>
      </c>
      <c r="N82" s="295">
        <v>0</v>
      </c>
      <c r="O82" s="295">
        <v>0</v>
      </c>
      <c r="P82" s="295">
        <v>0</v>
      </c>
      <c r="Q82" s="295">
        <f t="shared" si="11"/>
        <v>0</v>
      </c>
      <c r="R82" s="295">
        <v>91265.89</v>
      </c>
      <c r="S82" s="295">
        <v>91265.89</v>
      </c>
      <c r="T82" s="295">
        <v>91265.89</v>
      </c>
      <c r="U82" s="295">
        <v>91265.89</v>
      </c>
      <c r="V82" s="295">
        <v>91265.89</v>
      </c>
      <c r="W82" s="295">
        <v>91265.89</v>
      </c>
      <c r="X82" s="295">
        <v>91265.89</v>
      </c>
      <c r="Y82" s="295">
        <v>91265.89</v>
      </c>
      <c r="Z82" s="295">
        <v>91265.89</v>
      </c>
      <c r="AA82" s="295">
        <v>91265.89</v>
      </c>
      <c r="AB82" s="295">
        <v>91265.89</v>
      </c>
      <c r="AC82" s="295">
        <v>91265.89</v>
      </c>
      <c r="AD82" s="295">
        <f t="shared" si="12"/>
        <v>1095190.68</v>
      </c>
      <c r="AE82" s="295"/>
      <c r="AF82" s="319">
        <v>0</v>
      </c>
      <c r="AG82" s="319">
        <v>0</v>
      </c>
      <c r="AH82" s="319">
        <v>0</v>
      </c>
      <c r="AI82" s="319">
        <v>0</v>
      </c>
      <c r="AJ82" s="319">
        <v>0</v>
      </c>
      <c r="AK82" s="319">
        <v>0</v>
      </c>
      <c r="AL82" s="319">
        <f t="shared" si="9"/>
        <v>0</v>
      </c>
      <c r="AM82" s="319">
        <f t="shared" si="9"/>
        <v>0</v>
      </c>
      <c r="AN82" s="319">
        <f t="shared" si="9"/>
        <v>0</v>
      </c>
      <c r="AO82" s="319">
        <f t="shared" si="8"/>
        <v>0</v>
      </c>
      <c r="AP82" s="319">
        <f t="shared" si="8"/>
        <v>0</v>
      </c>
      <c r="AQ82" s="319">
        <f t="shared" si="8"/>
        <v>0</v>
      </c>
      <c r="AR82" s="295">
        <f t="shared" si="13"/>
        <v>0</v>
      </c>
      <c r="AS82" s="319">
        <f t="shared" si="7"/>
        <v>0</v>
      </c>
      <c r="AT82" s="319">
        <f t="shared" si="7"/>
        <v>0</v>
      </c>
      <c r="AU82" s="319">
        <f t="shared" si="7"/>
        <v>0</v>
      </c>
      <c r="AV82" s="319">
        <f t="shared" si="7"/>
        <v>0</v>
      </c>
      <c r="AW82" s="319">
        <f t="shared" si="7"/>
        <v>0</v>
      </c>
      <c r="AX82" s="319">
        <f t="shared" si="7"/>
        <v>0</v>
      </c>
      <c r="AY82" s="319">
        <f t="shared" si="10"/>
        <v>0</v>
      </c>
      <c r="AZ82" s="319">
        <f t="shared" si="10"/>
        <v>0</v>
      </c>
      <c r="BA82" s="319">
        <f t="shared" si="10"/>
        <v>0</v>
      </c>
      <c r="BB82" s="319">
        <f t="shared" si="10"/>
        <v>0</v>
      </c>
      <c r="BC82" s="319">
        <f t="shared" si="10"/>
        <v>0</v>
      </c>
      <c r="BD82" s="319">
        <f t="shared" si="10"/>
        <v>0</v>
      </c>
      <c r="BE82" s="295">
        <f t="shared" si="14"/>
        <v>0</v>
      </c>
      <c r="BF82" s="319"/>
      <c r="BG82" s="319"/>
      <c r="BH82" s="319"/>
      <c r="BI82" s="319"/>
      <c r="BJ82" s="319"/>
      <c r="BK82" s="319"/>
      <c r="BL82" s="319"/>
      <c r="BM82" s="319"/>
      <c r="BN82" s="319"/>
      <c r="BO82" s="319"/>
      <c r="BP82" s="319"/>
      <c r="BQ82" s="319"/>
      <c r="BR82" s="319"/>
      <c r="BS82" s="319"/>
      <c r="BT82" s="319"/>
      <c r="BU82" s="319"/>
      <c r="BV82" s="319"/>
      <c r="BW82" s="319"/>
      <c r="BX82" s="319"/>
      <c r="BY82" s="319"/>
      <c r="BZ82" s="319"/>
      <c r="CA82" s="319"/>
      <c r="CB82" s="319"/>
      <c r="CC82" s="319"/>
      <c r="CD82" s="319"/>
      <c r="CE82" s="319"/>
    </row>
    <row r="83" spans="1:83" x14ac:dyDescent="0.3">
      <c r="A83" s="313" t="s">
        <v>481</v>
      </c>
      <c r="B83" s="304">
        <v>0</v>
      </c>
      <c r="C83" s="304">
        <v>0</v>
      </c>
      <c r="D83" s="304">
        <v>0</v>
      </c>
      <c r="E83" s="295">
        <v>236468.42</v>
      </c>
      <c r="F83" s="295">
        <v>236468.42</v>
      </c>
      <c r="G83" s="295">
        <v>236468.42</v>
      </c>
      <c r="H83" s="295">
        <v>236468.42</v>
      </c>
      <c r="I83" s="295">
        <v>236468.42</v>
      </c>
      <c r="J83" s="295">
        <v>236468.42</v>
      </c>
      <c r="K83" s="295">
        <v>236468.42</v>
      </c>
      <c r="L83" s="295">
        <v>236468.42</v>
      </c>
      <c r="M83" s="295">
        <v>236468.42</v>
      </c>
      <c r="N83" s="295">
        <v>236468.42</v>
      </c>
      <c r="O83" s="295">
        <v>236468.42</v>
      </c>
      <c r="P83" s="295">
        <v>236468.42</v>
      </c>
      <c r="Q83" s="295">
        <f t="shared" si="11"/>
        <v>2837621.0399999996</v>
      </c>
      <c r="R83" s="295">
        <f>236468.42-R82</f>
        <v>145202.53000000003</v>
      </c>
      <c r="S83" s="295">
        <v>145202.53000000003</v>
      </c>
      <c r="T83" s="295">
        <v>145202.53000000003</v>
      </c>
      <c r="U83" s="295">
        <v>145202.53000000003</v>
      </c>
      <c r="V83" s="295">
        <v>145202.53000000003</v>
      </c>
      <c r="W83" s="295">
        <v>145202.53000000003</v>
      </c>
      <c r="X83" s="295">
        <v>145202.53000000003</v>
      </c>
      <c r="Y83" s="295">
        <v>145202.53000000003</v>
      </c>
      <c r="Z83" s="295">
        <v>145202.53000000003</v>
      </c>
      <c r="AA83" s="295">
        <v>145202.53000000003</v>
      </c>
      <c r="AB83" s="295">
        <v>145202.53000000003</v>
      </c>
      <c r="AC83" s="295">
        <v>145202.53000000003</v>
      </c>
      <c r="AD83" s="295">
        <f t="shared" si="12"/>
        <v>1742430.3600000003</v>
      </c>
      <c r="AE83" s="295"/>
      <c r="AF83" s="319">
        <v>0</v>
      </c>
      <c r="AG83" s="319">
        <v>0</v>
      </c>
      <c r="AH83" s="319">
        <v>0</v>
      </c>
      <c r="AI83" s="319">
        <v>0</v>
      </c>
      <c r="AJ83" s="319">
        <v>0</v>
      </c>
      <c r="AK83" s="319">
        <v>0</v>
      </c>
      <c r="AL83" s="319">
        <f t="shared" si="9"/>
        <v>0</v>
      </c>
      <c r="AM83" s="319">
        <f t="shared" si="9"/>
        <v>0</v>
      </c>
      <c r="AN83" s="319">
        <f t="shared" si="9"/>
        <v>0</v>
      </c>
      <c r="AO83" s="319">
        <f t="shared" si="8"/>
        <v>0</v>
      </c>
      <c r="AP83" s="319">
        <f t="shared" si="8"/>
        <v>0</v>
      </c>
      <c r="AQ83" s="319">
        <f t="shared" si="8"/>
        <v>0</v>
      </c>
      <c r="AR83" s="295">
        <f t="shared" si="13"/>
        <v>0</v>
      </c>
      <c r="AS83" s="319">
        <f t="shared" si="7"/>
        <v>0</v>
      </c>
      <c r="AT83" s="319">
        <f t="shared" si="7"/>
        <v>0</v>
      </c>
      <c r="AU83" s="319">
        <f t="shared" si="7"/>
        <v>0</v>
      </c>
      <c r="AV83" s="319">
        <f t="shared" ref="AV83:BA132" si="16">ROUND(U83*$D83/12,2)</f>
        <v>0</v>
      </c>
      <c r="AW83" s="319">
        <f t="shared" si="16"/>
        <v>0</v>
      </c>
      <c r="AX83" s="319">
        <f t="shared" si="16"/>
        <v>0</v>
      </c>
      <c r="AY83" s="319">
        <f t="shared" si="10"/>
        <v>0</v>
      </c>
      <c r="AZ83" s="319">
        <f t="shared" si="10"/>
        <v>0</v>
      </c>
      <c r="BA83" s="319">
        <f t="shared" si="10"/>
        <v>0</v>
      </c>
      <c r="BB83" s="319">
        <f t="shared" si="10"/>
        <v>0</v>
      </c>
      <c r="BC83" s="319">
        <f t="shared" si="10"/>
        <v>0</v>
      </c>
      <c r="BD83" s="319">
        <f t="shared" si="10"/>
        <v>0</v>
      </c>
      <c r="BE83" s="295">
        <f t="shared" si="14"/>
        <v>0</v>
      </c>
      <c r="BF83" s="319"/>
      <c r="BG83" s="319"/>
      <c r="BH83" s="319"/>
      <c r="BI83" s="319"/>
      <c r="BJ83" s="319"/>
      <c r="BK83" s="319"/>
      <c r="BL83" s="319"/>
      <c r="BM83" s="319"/>
      <c r="BN83" s="319"/>
      <c r="BO83" s="319"/>
      <c r="BP83" s="319"/>
      <c r="BQ83" s="319"/>
      <c r="BR83" s="319"/>
      <c r="BS83" s="319"/>
      <c r="BT83" s="319"/>
      <c r="BU83" s="319"/>
      <c r="BV83" s="319"/>
      <c r="BW83" s="319"/>
      <c r="BX83" s="319"/>
      <c r="BY83" s="319"/>
      <c r="BZ83" s="319"/>
      <c r="CA83" s="319"/>
      <c r="CB83" s="319"/>
      <c r="CC83" s="319"/>
      <c r="CD83" s="319"/>
      <c r="CE83" s="319"/>
    </row>
    <row r="84" spans="1:83" x14ac:dyDescent="0.3">
      <c r="A84" s="313" t="s">
        <v>482</v>
      </c>
      <c r="B84" s="304">
        <v>0</v>
      </c>
      <c r="C84" s="304">
        <v>1.6899999999999998E-2</v>
      </c>
      <c r="D84" s="304">
        <v>1.6899999999999998E-2</v>
      </c>
      <c r="E84" s="295">
        <v>0</v>
      </c>
      <c r="F84" s="295">
        <v>0</v>
      </c>
      <c r="G84" s="295">
        <v>0</v>
      </c>
      <c r="H84" s="295">
        <v>0</v>
      </c>
      <c r="I84" s="295">
        <v>0</v>
      </c>
      <c r="J84" s="295">
        <v>0</v>
      </c>
      <c r="K84" s="295">
        <v>0</v>
      </c>
      <c r="L84" s="295">
        <v>0</v>
      </c>
      <c r="M84" s="295">
        <v>0</v>
      </c>
      <c r="N84" s="295">
        <v>0</v>
      </c>
      <c r="O84" s="295">
        <v>0</v>
      </c>
      <c r="P84" s="295">
        <v>0</v>
      </c>
      <c r="Q84" s="295">
        <f t="shared" si="11"/>
        <v>0</v>
      </c>
      <c r="R84" s="295">
        <v>4610665.2300000004</v>
      </c>
      <c r="S84" s="295">
        <v>4610665.2300000004</v>
      </c>
      <c r="T84" s="295">
        <v>4610665.2300000004</v>
      </c>
      <c r="U84" s="295">
        <v>4610665.2300000004</v>
      </c>
      <c r="V84" s="295">
        <v>4610665.2300000004</v>
      </c>
      <c r="W84" s="295">
        <v>4610665.2300000004</v>
      </c>
      <c r="X84" s="295">
        <v>4610665.2300000004</v>
      </c>
      <c r="Y84" s="295">
        <v>4610665.2300000004</v>
      </c>
      <c r="Z84" s="295">
        <v>4610665.2300000004</v>
      </c>
      <c r="AA84" s="295">
        <v>4610665.2300000004</v>
      </c>
      <c r="AB84" s="295">
        <v>4610665.2300000004</v>
      </c>
      <c r="AC84" s="295">
        <v>4610665.2300000004</v>
      </c>
      <c r="AD84" s="295">
        <f t="shared" si="12"/>
        <v>55327982.76000002</v>
      </c>
      <c r="AE84" s="295"/>
      <c r="AF84" s="319">
        <v>0</v>
      </c>
      <c r="AG84" s="319">
        <v>0</v>
      </c>
      <c r="AH84" s="319">
        <v>0</v>
      </c>
      <c r="AI84" s="319">
        <v>0</v>
      </c>
      <c r="AJ84" s="319">
        <v>0</v>
      </c>
      <c r="AK84" s="319">
        <v>0</v>
      </c>
      <c r="AL84" s="319">
        <f t="shared" si="9"/>
        <v>0</v>
      </c>
      <c r="AM84" s="319">
        <f t="shared" si="9"/>
        <v>0</v>
      </c>
      <c r="AN84" s="319">
        <f t="shared" si="9"/>
        <v>0</v>
      </c>
      <c r="AO84" s="319">
        <f t="shared" si="8"/>
        <v>0</v>
      </c>
      <c r="AP84" s="319">
        <f t="shared" si="8"/>
        <v>0</v>
      </c>
      <c r="AQ84" s="319">
        <f t="shared" si="8"/>
        <v>0</v>
      </c>
      <c r="AR84" s="295">
        <f t="shared" si="13"/>
        <v>0</v>
      </c>
      <c r="AS84" s="319">
        <f t="shared" ref="AS84:AX147" si="17">ROUND(R84*$D84/12,2)</f>
        <v>6493.35</v>
      </c>
      <c r="AT84" s="319">
        <f t="shared" si="17"/>
        <v>6493.35</v>
      </c>
      <c r="AU84" s="319">
        <f t="shared" si="17"/>
        <v>6493.35</v>
      </c>
      <c r="AV84" s="319">
        <f t="shared" si="16"/>
        <v>6493.35</v>
      </c>
      <c r="AW84" s="319">
        <f t="shared" si="16"/>
        <v>6493.35</v>
      </c>
      <c r="AX84" s="319">
        <f t="shared" si="16"/>
        <v>6493.35</v>
      </c>
      <c r="AY84" s="319">
        <f t="shared" si="10"/>
        <v>6493.35</v>
      </c>
      <c r="AZ84" s="319">
        <f t="shared" si="10"/>
        <v>6493.35</v>
      </c>
      <c r="BA84" s="319">
        <f t="shared" si="10"/>
        <v>6493.35</v>
      </c>
      <c r="BB84" s="319">
        <f t="shared" si="10"/>
        <v>6493.35</v>
      </c>
      <c r="BC84" s="319">
        <f t="shared" si="10"/>
        <v>6493.35</v>
      </c>
      <c r="BD84" s="319">
        <f t="shared" si="10"/>
        <v>6493.35</v>
      </c>
      <c r="BE84" s="295">
        <f t="shared" si="14"/>
        <v>77920.2</v>
      </c>
      <c r="BF84" s="319"/>
      <c r="BG84" s="319"/>
      <c r="BH84" s="319"/>
      <c r="BI84" s="319"/>
      <c r="BJ84" s="319"/>
      <c r="BK84" s="319"/>
      <c r="BL84" s="319"/>
      <c r="BM84" s="319"/>
      <c r="BN84" s="319"/>
      <c r="BO84" s="319"/>
      <c r="BP84" s="319"/>
      <c r="BQ84" s="319"/>
      <c r="BR84" s="319"/>
      <c r="BS84" s="319"/>
      <c r="BT84" s="319"/>
      <c r="BU84" s="319"/>
      <c r="BV84" s="319"/>
      <c r="BW84" s="319"/>
      <c r="BX84" s="319"/>
      <c r="BY84" s="319"/>
      <c r="BZ84" s="319"/>
      <c r="CA84" s="319"/>
      <c r="CB84" s="319"/>
      <c r="CC84" s="319"/>
      <c r="CD84" s="319"/>
      <c r="CE84" s="319"/>
    </row>
    <row r="85" spans="1:83" x14ac:dyDescent="0.3">
      <c r="A85" s="313" t="s">
        <v>483</v>
      </c>
      <c r="B85" s="304">
        <v>2.0999999999999998E-2</v>
      </c>
      <c r="C85" s="304">
        <v>2.1400000000000002E-2</v>
      </c>
      <c r="D85" s="348">
        <v>0.02</v>
      </c>
      <c r="E85" s="295">
        <v>517178372.44999999</v>
      </c>
      <c r="F85" s="295">
        <v>519216775.88</v>
      </c>
      <c r="G85" s="295">
        <v>522515069.16000003</v>
      </c>
      <c r="H85" s="295">
        <v>526291316.99000001</v>
      </c>
      <c r="I85" s="295">
        <v>528992724</v>
      </c>
      <c r="J85" s="295">
        <v>529352188.51999998</v>
      </c>
      <c r="K85" s="295">
        <v>529358018.64999998</v>
      </c>
      <c r="L85" s="295">
        <v>529444815.36999995</v>
      </c>
      <c r="M85" s="295">
        <v>529464437.19999999</v>
      </c>
      <c r="N85" s="295">
        <v>529732063.88999999</v>
      </c>
      <c r="O85" s="295">
        <v>530039323.57999998</v>
      </c>
      <c r="P85" s="295">
        <v>530023150.57999998</v>
      </c>
      <c r="Q85" s="295">
        <f t="shared" si="11"/>
        <v>6321608256.2700005</v>
      </c>
      <c r="R85" s="295">
        <f>531780684.82-R84</f>
        <v>527170019.58999997</v>
      </c>
      <c r="S85" s="295">
        <v>527122768.58999997</v>
      </c>
      <c r="T85" s="295">
        <v>527075697.08999997</v>
      </c>
      <c r="U85" s="295">
        <v>527065584.08999997</v>
      </c>
      <c r="V85" s="295">
        <v>526943925.08999997</v>
      </c>
      <c r="W85" s="295">
        <v>528832939.21499997</v>
      </c>
      <c r="X85" s="295">
        <v>530835521.83999997</v>
      </c>
      <c r="Y85" s="295">
        <v>530725840.33999997</v>
      </c>
      <c r="Z85" s="295">
        <v>530545915.33999997</v>
      </c>
      <c r="AA85" s="295">
        <v>530459498.83999997</v>
      </c>
      <c r="AB85" s="295">
        <v>532333173.05499995</v>
      </c>
      <c r="AC85" s="295">
        <v>534216564.26999998</v>
      </c>
      <c r="AD85" s="295">
        <f t="shared" si="12"/>
        <v>6353327447.3500004</v>
      </c>
      <c r="AE85" s="295"/>
      <c r="AF85" s="319">
        <v>905062.14999999991</v>
      </c>
      <c r="AG85" s="319">
        <v>908629.35000000009</v>
      </c>
      <c r="AH85" s="319">
        <v>914401.37</v>
      </c>
      <c r="AI85" s="319">
        <v>921009.79999999993</v>
      </c>
      <c r="AJ85" s="319">
        <v>925737.27000000014</v>
      </c>
      <c r="AK85" s="319">
        <v>926366.34</v>
      </c>
      <c r="AL85" s="319">
        <f t="shared" si="9"/>
        <v>926376.53</v>
      </c>
      <c r="AM85" s="319">
        <f t="shared" si="9"/>
        <v>926528.43</v>
      </c>
      <c r="AN85" s="319">
        <f t="shared" si="9"/>
        <v>926562.77</v>
      </c>
      <c r="AO85" s="319">
        <f t="shared" si="8"/>
        <v>927031.11</v>
      </c>
      <c r="AP85" s="319">
        <f t="shared" si="8"/>
        <v>927568.82</v>
      </c>
      <c r="AQ85" s="319">
        <f t="shared" si="8"/>
        <v>927540.51</v>
      </c>
      <c r="AR85" s="295">
        <f t="shared" si="13"/>
        <v>11062814.449999999</v>
      </c>
      <c r="AS85" s="319">
        <f t="shared" si="17"/>
        <v>878616.7</v>
      </c>
      <c r="AT85" s="319">
        <f t="shared" si="17"/>
        <v>878537.95</v>
      </c>
      <c r="AU85" s="319">
        <f t="shared" si="17"/>
        <v>878459.5</v>
      </c>
      <c r="AV85" s="319">
        <f t="shared" si="16"/>
        <v>878442.64</v>
      </c>
      <c r="AW85" s="319">
        <f t="shared" si="16"/>
        <v>878239.88</v>
      </c>
      <c r="AX85" s="319">
        <f t="shared" si="16"/>
        <v>881388.23</v>
      </c>
      <c r="AY85" s="319">
        <f t="shared" si="10"/>
        <v>884725.87</v>
      </c>
      <c r="AZ85" s="319">
        <f t="shared" si="10"/>
        <v>884543.07</v>
      </c>
      <c r="BA85" s="319">
        <f t="shared" si="10"/>
        <v>884243.19</v>
      </c>
      <c r="BB85" s="319">
        <f t="shared" si="10"/>
        <v>884099.16</v>
      </c>
      <c r="BC85" s="319">
        <f t="shared" si="10"/>
        <v>887221.96</v>
      </c>
      <c r="BD85" s="319">
        <f t="shared" si="10"/>
        <v>890360.94</v>
      </c>
      <c r="BE85" s="295">
        <f t="shared" si="14"/>
        <v>10588879.090000002</v>
      </c>
      <c r="BF85" s="319"/>
      <c r="BG85" s="319"/>
      <c r="BH85" s="319"/>
      <c r="BI85" s="319"/>
      <c r="BJ85" s="319"/>
      <c r="BK85" s="319"/>
      <c r="BL85" s="319"/>
      <c r="BM85" s="319"/>
      <c r="BN85" s="319"/>
      <c r="BO85" s="319"/>
      <c r="BP85" s="319"/>
      <c r="BQ85" s="319"/>
      <c r="BR85" s="319"/>
      <c r="BS85" s="319"/>
      <c r="BT85" s="319"/>
      <c r="BU85" s="319"/>
      <c r="BV85" s="319"/>
      <c r="BW85" s="319"/>
      <c r="BX85" s="319"/>
      <c r="BY85" s="319"/>
      <c r="BZ85" s="319"/>
      <c r="CA85" s="319"/>
      <c r="CB85" s="319"/>
      <c r="CC85" s="319"/>
      <c r="CD85" s="319"/>
      <c r="CE85" s="319"/>
    </row>
    <row r="86" spans="1:83" x14ac:dyDescent="0.3">
      <c r="A86" s="313" t="s">
        <v>484</v>
      </c>
      <c r="B86" s="304">
        <v>2.0999999999999998E-2</v>
      </c>
      <c r="C86" s="304">
        <v>2.1400000000000002E-2</v>
      </c>
      <c r="D86" s="348">
        <v>0.02</v>
      </c>
      <c r="E86" s="295">
        <v>19588494.25</v>
      </c>
      <c r="F86" s="295">
        <v>19588494.25</v>
      </c>
      <c r="G86" s="295">
        <v>19588494.25</v>
      </c>
      <c r="H86" s="295">
        <v>19588494.25</v>
      </c>
      <c r="I86" s="295">
        <v>19588494.25</v>
      </c>
      <c r="J86" s="295">
        <v>19588494.25</v>
      </c>
      <c r="K86" s="295">
        <v>19588494.25</v>
      </c>
      <c r="L86" s="295">
        <v>19588494.25</v>
      </c>
      <c r="M86" s="295">
        <v>19588494.25</v>
      </c>
      <c r="N86" s="295">
        <v>19588494.25</v>
      </c>
      <c r="O86" s="295">
        <v>19588494.25</v>
      </c>
      <c r="P86" s="295">
        <v>19588494.25</v>
      </c>
      <c r="Q86" s="295">
        <f t="shared" si="11"/>
        <v>235061931</v>
      </c>
      <c r="R86" s="295">
        <v>19588494.25</v>
      </c>
      <c r="S86" s="295">
        <v>19588494.25</v>
      </c>
      <c r="T86" s="295">
        <v>19588494.25</v>
      </c>
      <c r="U86" s="295">
        <v>19588494.25</v>
      </c>
      <c r="V86" s="295">
        <v>19588494.25</v>
      </c>
      <c r="W86" s="295">
        <v>19588494.25</v>
      </c>
      <c r="X86" s="295">
        <v>19588494.25</v>
      </c>
      <c r="Y86" s="295">
        <v>19588494.25</v>
      </c>
      <c r="Z86" s="295">
        <v>19588494.25</v>
      </c>
      <c r="AA86" s="295">
        <v>17499667.975000001</v>
      </c>
      <c r="AB86" s="295">
        <v>15410841.699999999</v>
      </c>
      <c r="AC86" s="295">
        <v>15410841.699999999</v>
      </c>
      <c r="AD86" s="295">
        <f t="shared" si="12"/>
        <v>224617799.62499997</v>
      </c>
      <c r="AE86" s="295"/>
      <c r="AF86" s="319">
        <v>34279.870000000003</v>
      </c>
      <c r="AG86" s="319">
        <v>34279.870000000003</v>
      </c>
      <c r="AH86" s="319">
        <v>34279.870000000003</v>
      </c>
      <c r="AI86" s="319">
        <v>34279.870000000003</v>
      </c>
      <c r="AJ86" s="319">
        <v>34279.870000000003</v>
      </c>
      <c r="AK86" s="319">
        <v>34279.870000000003</v>
      </c>
      <c r="AL86" s="319">
        <f t="shared" si="9"/>
        <v>34279.86</v>
      </c>
      <c r="AM86" s="319">
        <f t="shared" si="9"/>
        <v>34279.86</v>
      </c>
      <c r="AN86" s="319">
        <f t="shared" si="9"/>
        <v>34279.86</v>
      </c>
      <c r="AO86" s="319">
        <f t="shared" si="8"/>
        <v>34279.86</v>
      </c>
      <c r="AP86" s="319">
        <f t="shared" si="8"/>
        <v>34279.86</v>
      </c>
      <c r="AQ86" s="319">
        <f t="shared" si="8"/>
        <v>34279.86</v>
      </c>
      <c r="AR86" s="295">
        <f t="shared" si="13"/>
        <v>411358.37999999995</v>
      </c>
      <c r="AS86" s="319">
        <f t="shared" si="17"/>
        <v>32647.49</v>
      </c>
      <c r="AT86" s="319">
        <f t="shared" si="17"/>
        <v>32647.49</v>
      </c>
      <c r="AU86" s="319">
        <f t="shared" si="17"/>
        <v>32647.49</v>
      </c>
      <c r="AV86" s="319">
        <f t="shared" si="16"/>
        <v>32647.49</v>
      </c>
      <c r="AW86" s="319">
        <f t="shared" si="16"/>
        <v>32647.49</v>
      </c>
      <c r="AX86" s="319">
        <f t="shared" si="16"/>
        <v>32647.49</v>
      </c>
      <c r="AY86" s="319">
        <f t="shared" si="10"/>
        <v>32647.49</v>
      </c>
      <c r="AZ86" s="319">
        <f t="shared" si="10"/>
        <v>32647.49</v>
      </c>
      <c r="BA86" s="319">
        <f t="shared" si="10"/>
        <v>32647.49</v>
      </c>
      <c r="BB86" s="319">
        <f t="shared" si="10"/>
        <v>29166.11</v>
      </c>
      <c r="BC86" s="319">
        <f t="shared" si="10"/>
        <v>25684.74</v>
      </c>
      <c r="BD86" s="319">
        <f t="shared" si="10"/>
        <v>25684.74</v>
      </c>
      <c r="BE86" s="295">
        <f t="shared" si="14"/>
        <v>374362.99999999994</v>
      </c>
      <c r="BF86" s="319">
        <f t="shared" ref="BF86:BF87" si="18">BE86</f>
        <v>374362.99999999994</v>
      </c>
      <c r="BG86" s="319"/>
      <c r="BH86" s="319"/>
      <c r="BI86" s="319"/>
      <c r="BJ86" s="319"/>
      <c r="BK86" s="319"/>
      <c r="BL86" s="319"/>
      <c r="BM86" s="319"/>
      <c r="BN86" s="319"/>
      <c r="BO86" s="319"/>
      <c r="BP86" s="319"/>
      <c r="BQ86" s="319"/>
      <c r="BR86" s="319"/>
      <c r="BS86" s="319"/>
      <c r="BT86" s="319"/>
      <c r="BU86" s="319"/>
      <c r="BV86" s="319"/>
      <c r="BW86" s="319"/>
      <c r="BX86" s="319"/>
      <c r="BY86" s="319"/>
      <c r="BZ86" s="319"/>
      <c r="CA86" s="319"/>
      <c r="CB86" s="319"/>
      <c r="CC86" s="319"/>
      <c r="CD86" s="319"/>
      <c r="CE86" s="319"/>
    </row>
    <row r="87" spans="1:83" x14ac:dyDescent="0.3">
      <c r="A87" s="313" t="s">
        <v>485</v>
      </c>
      <c r="B87" s="304">
        <v>2.0999999999999998E-2</v>
      </c>
      <c r="C87" s="304">
        <v>2.1400000000000002E-2</v>
      </c>
      <c r="D87" s="348">
        <v>0.02</v>
      </c>
      <c r="E87" s="295">
        <v>0</v>
      </c>
      <c r="F87" s="295">
        <v>0</v>
      </c>
      <c r="G87" s="295">
        <v>0</v>
      </c>
      <c r="H87" s="295">
        <v>0</v>
      </c>
      <c r="I87" s="295">
        <v>0</v>
      </c>
      <c r="J87" s="295">
        <v>0</v>
      </c>
      <c r="K87" s="295">
        <v>0</v>
      </c>
      <c r="L87" s="295">
        <v>0</v>
      </c>
      <c r="M87" s="295">
        <v>0</v>
      </c>
      <c r="N87" s="295">
        <v>173729.82</v>
      </c>
      <c r="O87" s="295">
        <v>347459.64</v>
      </c>
      <c r="P87" s="295">
        <v>347459.64</v>
      </c>
      <c r="Q87" s="295">
        <f t="shared" si="11"/>
        <v>868649.10000000009</v>
      </c>
      <c r="R87" s="295">
        <v>347459.64</v>
      </c>
      <c r="S87" s="295">
        <v>347459.64</v>
      </c>
      <c r="T87" s="295">
        <v>347459.64</v>
      </c>
      <c r="U87" s="295">
        <v>347459.64</v>
      </c>
      <c r="V87" s="295">
        <v>347459.64</v>
      </c>
      <c r="W87" s="295">
        <v>347459.64</v>
      </c>
      <c r="X87" s="295">
        <v>347459.64</v>
      </c>
      <c r="Y87" s="295">
        <v>347459.64</v>
      </c>
      <c r="Z87" s="295">
        <v>347459.64</v>
      </c>
      <c r="AA87" s="295">
        <v>347459.64</v>
      </c>
      <c r="AB87" s="295">
        <v>347459.64</v>
      </c>
      <c r="AC87" s="295">
        <v>347459.64</v>
      </c>
      <c r="AD87" s="295">
        <f t="shared" si="12"/>
        <v>4169515.6800000011</v>
      </c>
      <c r="AE87" s="295"/>
      <c r="AF87" s="319">
        <v>0</v>
      </c>
      <c r="AG87" s="319">
        <v>0</v>
      </c>
      <c r="AH87" s="319">
        <v>0</v>
      </c>
      <c r="AI87" s="319">
        <v>0</v>
      </c>
      <c r="AJ87" s="319">
        <v>0</v>
      </c>
      <c r="AK87" s="319">
        <v>0</v>
      </c>
      <c r="AL87" s="319">
        <f t="shared" si="9"/>
        <v>0</v>
      </c>
      <c r="AM87" s="319">
        <f t="shared" si="9"/>
        <v>0</v>
      </c>
      <c r="AN87" s="319">
        <f t="shared" si="9"/>
        <v>0</v>
      </c>
      <c r="AO87" s="319">
        <f t="shared" si="8"/>
        <v>304.02999999999997</v>
      </c>
      <c r="AP87" s="319">
        <f t="shared" si="8"/>
        <v>608.04999999999995</v>
      </c>
      <c r="AQ87" s="319">
        <f t="shared" si="8"/>
        <v>608.04999999999995</v>
      </c>
      <c r="AR87" s="295">
        <f t="shared" si="13"/>
        <v>1520.1299999999999</v>
      </c>
      <c r="AS87" s="319">
        <f t="shared" si="17"/>
        <v>579.1</v>
      </c>
      <c r="AT87" s="319">
        <f t="shared" si="17"/>
        <v>579.1</v>
      </c>
      <c r="AU87" s="319">
        <f t="shared" si="17"/>
        <v>579.1</v>
      </c>
      <c r="AV87" s="319">
        <f t="shared" si="16"/>
        <v>579.1</v>
      </c>
      <c r="AW87" s="319">
        <f t="shared" si="16"/>
        <v>579.1</v>
      </c>
      <c r="AX87" s="319">
        <f t="shared" si="16"/>
        <v>579.1</v>
      </c>
      <c r="AY87" s="319">
        <f t="shared" si="10"/>
        <v>579.1</v>
      </c>
      <c r="AZ87" s="319">
        <f t="shared" si="10"/>
        <v>579.1</v>
      </c>
      <c r="BA87" s="319">
        <f t="shared" si="10"/>
        <v>579.1</v>
      </c>
      <c r="BB87" s="319">
        <f t="shared" si="10"/>
        <v>579.1</v>
      </c>
      <c r="BC87" s="319">
        <f t="shared" si="10"/>
        <v>579.1</v>
      </c>
      <c r="BD87" s="319">
        <f t="shared" si="10"/>
        <v>579.1</v>
      </c>
      <c r="BE87" s="295">
        <f t="shared" si="14"/>
        <v>6949.2000000000016</v>
      </c>
      <c r="BF87" s="319">
        <f t="shared" si="18"/>
        <v>6949.2000000000016</v>
      </c>
      <c r="BG87" s="319"/>
      <c r="BH87" s="319"/>
      <c r="BI87" s="319"/>
      <c r="BJ87" s="319"/>
      <c r="BK87" s="319"/>
      <c r="BL87" s="319"/>
      <c r="BM87" s="319"/>
      <c r="BN87" s="319"/>
      <c r="BO87" s="319"/>
      <c r="BP87" s="319"/>
      <c r="BQ87" s="319"/>
      <c r="BR87" s="319"/>
      <c r="BS87" s="319"/>
      <c r="BT87" s="319"/>
      <c r="BU87" s="319"/>
      <c r="BV87" s="319"/>
      <c r="BW87" s="319"/>
      <c r="BX87" s="319"/>
      <c r="BY87" s="319"/>
      <c r="BZ87" s="319"/>
      <c r="CA87" s="319"/>
      <c r="CB87" s="319"/>
      <c r="CC87" s="319"/>
      <c r="CD87" s="319"/>
      <c r="CE87" s="319"/>
    </row>
    <row r="88" spans="1:83" x14ac:dyDescent="0.3">
      <c r="A88" s="313" t="s">
        <v>486</v>
      </c>
      <c r="B88" s="304">
        <v>1.9699999999999999E-2</v>
      </c>
      <c r="C88" s="304">
        <v>1.9699999999999999E-2</v>
      </c>
      <c r="D88" s="348">
        <v>1.83E-2</v>
      </c>
      <c r="E88" s="295">
        <v>72985009.900000006</v>
      </c>
      <c r="F88" s="295">
        <v>72948330.230000004</v>
      </c>
      <c r="G88" s="295">
        <v>72948330.230000004</v>
      </c>
      <c r="H88" s="295">
        <v>72948330.230000004</v>
      </c>
      <c r="I88" s="295">
        <v>72957048.290000007</v>
      </c>
      <c r="J88" s="295">
        <v>72965766.340000004</v>
      </c>
      <c r="K88" s="295">
        <v>72965766.340000004</v>
      </c>
      <c r="L88" s="295">
        <v>72965766.340000004</v>
      </c>
      <c r="M88" s="295">
        <v>72965766.340000004</v>
      </c>
      <c r="N88" s="295">
        <v>72965766.340000004</v>
      </c>
      <c r="O88" s="295">
        <v>72965766.340000004</v>
      </c>
      <c r="P88" s="295">
        <v>72965766.340000004</v>
      </c>
      <c r="Q88" s="295">
        <f t="shared" si="11"/>
        <v>875547413.26000023</v>
      </c>
      <c r="R88" s="295">
        <v>72965766.340000004</v>
      </c>
      <c r="S88" s="295">
        <v>72965766.340000004</v>
      </c>
      <c r="T88" s="295">
        <v>72965766.340000004</v>
      </c>
      <c r="U88" s="295">
        <v>72965766.340000004</v>
      </c>
      <c r="V88" s="295">
        <v>72965766.340000004</v>
      </c>
      <c r="W88" s="295">
        <v>72965766.340000004</v>
      </c>
      <c r="X88" s="295">
        <v>72965766.340000004</v>
      </c>
      <c r="Y88" s="295">
        <v>72965766.340000004</v>
      </c>
      <c r="Z88" s="295">
        <v>72965766.340000004</v>
      </c>
      <c r="AA88" s="295">
        <v>72965766.340000004</v>
      </c>
      <c r="AB88" s="295">
        <v>72965766.340000004</v>
      </c>
      <c r="AC88" s="295">
        <v>72965766.340000004</v>
      </c>
      <c r="AD88" s="295">
        <f t="shared" si="12"/>
        <v>875589196.08000028</v>
      </c>
      <c r="AE88" s="295"/>
      <c r="AF88" s="319">
        <v>119817.06000000001</v>
      </c>
      <c r="AG88" s="319">
        <v>119756.84</v>
      </c>
      <c r="AH88" s="319">
        <v>119756.84</v>
      </c>
      <c r="AI88" s="319">
        <v>119756.84</v>
      </c>
      <c r="AJ88" s="319">
        <v>119771.15</v>
      </c>
      <c r="AK88" s="319">
        <v>119785.47</v>
      </c>
      <c r="AL88" s="319">
        <f t="shared" si="9"/>
        <v>119785.47</v>
      </c>
      <c r="AM88" s="319">
        <f t="shared" si="9"/>
        <v>119785.47</v>
      </c>
      <c r="AN88" s="319">
        <f t="shared" si="9"/>
        <v>119785.47</v>
      </c>
      <c r="AO88" s="319">
        <f t="shared" si="8"/>
        <v>119785.47</v>
      </c>
      <c r="AP88" s="319">
        <f t="shared" si="8"/>
        <v>119785.47</v>
      </c>
      <c r="AQ88" s="319">
        <f t="shared" si="8"/>
        <v>119785.47</v>
      </c>
      <c r="AR88" s="295">
        <f t="shared" si="13"/>
        <v>1437357.0199999998</v>
      </c>
      <c r="AS88" s="319">
        <f t="shared" si="17"/>
        <v>111272.79</v>
      </c>
      <c r="AT88" s="319">
        <f t="shared" si="17"/>
        <v>111272.79</v>
      </c>
      <c r="AU88" s="319">
        <f t="shared" si="17"/>
        <v>111272.79</v>
      </c>
      <c r="AV88" s="319">
        <f t="shared" si="16"/>
        <v>111272.79</v>
      </c>
      <c r="AW88" s="319">
        <f t="shared" si="16"/>
        <v>111272.79</v>
      </c>
      <c r="AX88" s="319">
        <f t="shared" si="16"/>
        <v>111272.79</v>
      </c>
      <c r="AY88" s="319">
        <f t="shared" si="10"/>
        <v>111272.79</v>
      </c>
      <c r="AZ88" s="319">
        <f t="shared" si="10"/>
        <v>111272.79</v>
      </c>
      <c r="BA88" s="319">
        <f t="shared" si="10"/>
        <v>111272.79</v>
      </c>
      <c r="BB88" s="319">
        <f t="shared" si="10"/>
        <v>111272.79</v>
      </c>
      <c r="BC88" s="319">
        <f t="shared" si="10"/>
        <v>111272.79</v>
      </c>
      <c r="BD88" s="319">
        <f t="shared" si="10"/>
        <v>111272.79</v>
      </c>
      <c r="BE88" s="295">
        <f t="shared" si="14"/>
        <v>1335273.4800000002</v>
      </c>
      <c r="BF88" s="319"/>
      <c r="BG88" s="319"/>
      <c r="BH88" s="319"/>
      <c r="BI88" s="319"/>
      <c r="BJ88" s="319"/>
      <c r="BK88" s="319"/>
      <c r="BL88" s="319"/>
      <c r="BM88" s="319"/>
      <c r="BN88" s="319"/>
      <c r="BO88" s="319"/>
      <c r="BP88" s="319"/>
      <c r="BQ88" s="319"/>
      <c r="BR88" s="319"/>
      <c r="BS88" s="319"/>
      <c r="BT88" s="319"/>
      <c r="BU88" s="319"/>
      <c r="BV88" s="319"/>
      <c r="BW88" s="319"/>
      <c r="BX88" s="319"/>
      <c r="BY88" s="319"/>
      <c r="BZ88" s="319"/>
      <c r="CA88" s="319"/>
      <c r="CB88" s="319"/>
      <c r="CC88" s="319"/>
      <c r="CD88" s="319"/>
      <c r="CE88" s="319"/>
    </row>
    <row r="89" spans="1:83" x14ac:dyDescent="0.3">
      <c r="A89" s="313" t="s">
        <v>487</v>
      </c>
      <c r="B89" s="304">
        <v>0</v>
      </c>
      <c r="C89" s="304">
        <v>0</v>
      </c>
      <c r="D89" s="304">
        <v>0</v>
      </c>
      <c r="E89" s="295">
        <v>35937.440000000002</v>
      </c>
      <c r="F89" s="295">
        <v>35937.440000000002</v>
      </c>
      <c r="G89" s="295">
        <v>35937.440000000002</v>
      </c>
      <c r="H89" s="295">
        <v>35937.440000000002</v>
      </c>
      <c r="I89" s="295">
        <v>35937.440000000002</v>
      </c>
      <c r="J89" s="295">
        <v>35937.440000000002</v>
      </c>
      <c r="K89" s="295">
        <v>35937.440000000002</v>
      </c>
      <c r="L89" s="295">
        <v>35937.440000000002</v>
      </c>
      <c r="M89" s="295">
        <v>35937.440000000002</v>
      </c>
      <c r="N89" s="295">
        <v>35937.440000000002</v>
      </c>
      <c r="O89" s="295">
        <v>35937.440000000002</v>
      </c>
      <c r="P89" s="295">
        <v>35937.440000000002</v>
      </c>
      <c r="Q89" s="295">
        <f t="shared" si="11"/>
        <v>431249.28</v>
      </c>
      <c r="R89" s="295">
        <v>35937.440000000002</v>
      </c>
      <c r="S89" s="295">
        <v>35937.440000000002</v>
      </c>
      <c r="T89" s="295">
        <v>35937.440000000002</v>
      </c>
      <c r="U89" s="295">
        <v>35937.440000000002</v>
      </c>
      <c r="V89" s="295">
        <v>35937.440000000002</v>
      </c>
      <c r="W89" s="295">
        <v>35937.440000000002</v>
      </c>
      <c r="X89" s="295">
        <v>35937.440000000002</v>
      </c>
      <c r="Y89" s="295">
        <v>35937.440000000002</v>
      </c>
      <c r="Z89" s="295">
        <v>35937.440000000002</v>
      </c>
      <c r="AA89" s="295">
        <v>35937.440000000002</v>
      </c>
      <c r="AB89" s="295">
        <v>35937.440000000002</v>
      </c>
      <c r="AC89" s="295">
        <v>35937.440000000002</v>
      </c>
      <c r="AD89" s="295">
        <f t="shared" si="12"/>
        <v>431249.28</v>
      </c>
      <c r="AE89" s="295"/>
      <c r="AF89" s="319">
        <v>0</v>
      </c>
      <c r="AG89" s="319">
        <v>0</v>
      </c>
      <c r="AH89" s="319">
        <v>0</v>
      </c>
      <c r="AI89" s="319">
        <v>0</v>
      </c>
      <c r="AJ89" s="319">
        <v>0</v>
      </c>
      <c r="AK89" s="319">
        <v>0</v>
      </c>
      <c r="AL89" s="319">
        <f t="shared" si="9"/>
        <v>0</v>
      </c>
      <c r="AM89" s="319">
        <f t="shared" si="9"/>
        <v>0</v>
      </c>
      <c r="AN89" s="319">
        <f t="shared" si="9"/>
        <v>0</v>
      </c>
      <c r="AO89" s="319">
        <f t="shared" si="8"/>
        <v>0</v>
      </c>
      <c r="AP89" s="319">
        <f t="shared" si="8"/>
        <v>0</v>
      </c>
      <c r="AQ89" s="319">
        <f t="shared" si="8"/>
        <v>0</v>
      </c>
      <c r="AR89" s="295">
        <f t="shared" si="13"/>
        <v>0</v>
      </c>
      <c r="AS89" s="319">
        <f t="shared" si="17"/>
        <v>0</v>
      </c>
      <c r="AT89" s="319">
        <f t="shared" si="17"/>
        <v>0</v>
      </c>
      <c r="AU89" s="319">
        <f t="shared" si="17"/>
        <v>0</v>
      </c>
      <c r="AV89" s="319">
        <f t="shared" si="16"/>
        <v>0</v>
      </c>
      <c r="AW89" s="319">
        <f t="shared" si="16"/>
        <v>0</v>
      </c>
      <c r="AX89" s="319">
        <f t="shared" si="16"/>
        <v>0</v>
      </c>
      <c r="AY89" s="319">
        <f t="shared" si="10"/>
        <v>0</v>
      </c>
      <c r="AZ89" s="319">
        <f t="shared" si="10"/>
        <v>0</v>
      </c>
      <c r="BA89" s="319">
        <f t="shared" si="10"/>
        <v>0</v>
      </c>
      <c r="BB89" s="319">
        <f t="shared" si="10"/>
        <v>0</v>
      </c>
      <c r="BC89" s="319">
        <f t="shared" si="10"/>
        <v>0</v>
      </c>
      <c r="BD89" s="319">
        <f t="shared" si="10"/>
        <v>0</v>
      </c>
      <c r="BE89" s="295">
        <f t="shared" si="14"/>
        <v>0</v>
      </c>
      <c r="BF89" s="319"/>
      <c r="BG89" s="319"/>
      <c r="BH89" s="319"/>
      <c r="BI89" s="319"/>
      <c r="BJ89" s="319"/>
      <c r="BK89" s="319"/>
      <c r="BL89" s="319"/>
      <c r="BM89" s="319"/>
      <c r="BN89" s="319"/>
      <c r="BO89" s="319"/>
      <c r="BP89" s="319"/>
      <c r="BQ89" s="319"/>
      <c r="BR89" s="319"/>
      <c r="BS89" s="319"/>
      <c r="BT89" s="319"/>
      <c r="BU89" s="319"/>
      <c r="BV89" s="319"/>
      <c r="BW89" s="319"/>
      <c r="BX89" s="319"/>
      <c r="BY89" s="319"/>
      <c r="BZ89" s="319"/>
      <c r="CA89" s="319"/>
      <c r="CB89" s="319"/>
      <c r="CC89" s="319"/>
      <c r="CD89" s="319"/>
      <c r="CE89" s="319"/>
    </row>
    <row r="90" spans="1:83" x14ac:dyDescent="0.3">
      <c r="A90" s="313" t="s">
        <v>488</v>
      </c>
      <c r="B90" s="304">
        <v>0</v>
      </c>
      <c r="C90" s="304">
        <v>0</v>
      </c>
      <c r="D90" s="304">
        <v>0</v>
      </c>
      <c r="E90" s="295">
        <v>0</v>
      </c>
      <c r="F90" s="295">
        <v>0</v>
      </c>
      <c r="G90" s="295">
        <v>0</v>
      </c>
      <c r="H90" s="295">
        <v>0</v>
      </c>
      <c r="I90" s="295">
        <v>0</v>
      </c>
      <c r="J90" s="295">
        <v>0</v>
      </c>
      <c r="K90" s="295">
        <v>0</v>
      </c>
      <c r="L90" s="295">
        <v>0</v>
      </c>
      <c r="M90" s="295">
        <v>0</v>
      </c>
      <c r="N90" s="295">
        <v>0</v>
      </c>
      <c r="O90" s="295">
        <v>0</v>
      </c>
      <c r="P90" s="295">
        <v>0</v>
      </c>
      <c r="Q90" s="295">
        <f t="shared" si="11"/>
        <v>0</v>
      </c>
      <c r="R90" s="295">
        <v>575455.72</v>
      </c>
      <c r="S90" s="295">
        <v>575455.72</v>
      </c>
      <c r="T90" s="295">
        <v>575455.72</v>
      </c>
      <c r="U90" s="295">
        <v>575455.72</v>
      </c>
      <c r="V90" s="295">
        <v>575455.72</v>
      </c>
      <c r="W90" s="295">
        <v>575455.72</v>
      </c>
      <c r="X90" s="295">
        <v>575455.72</v>
      </c>
      <c r="Y90" s="295">
        <v>575455.72</v>
      </c>
      <c r="Z90" s="295">
        <v>575455.72</v>
      </c>
      <c r="AA90" s="295">
        <v>575455.72</v>
      </c>
      <c r="AB90" s="295">
        <v>575455.72</v>
      </c>
      <c r="AC90" s="295">
        <v>575455.72</v>
      </c>
      <c r="AD90" s="295">
        <f t="shared" si="12"/>
        <v>6905468.6399999978</v>
      </c>
      <c r="AE90" s="295"/>
      <c r="AF90" s="319">
        <v>0</v>
      </c>
      <c r="AG90" s="319">
        <v>0</v>
      </c>
      <c r="AH90" s="319">
        <v>0</v>
      </c>
      <c r="AI90" s="319">
        <v>0</v>
      </c>
      <c r="AJ90" s="319">
        <v>0</v>
      </c>
      <c r="AK90" s="319">
        <v>0</v>
      </c>
      <c r="AL90" s="319">
        <f t="shared" si="9"/>
        <v>0</v>
      </c>
      <c r="AM90" s="319">
        <f t="shared" si="9"/>
        <v>0</v>
      </c>
      <c r="AN90" s="319">
        <f t="shared" si="9"/>
        <v>0</v>
      </c>
      <c r="AO90" s="319">
        <f t="shared" si="8"/>
        <v>0</v>
      </c>
      <c r="AP90" s="319">
        <f t="shared" si="8"/>
        <v>0</v>
      </c>
      <c r="AQ90" s="319">
        <f t="shared" si="8"/>
        <v>0</v>
      </c>
      <c r="AR90" s="295">
        <f t="shared" si="13"/>
        <v>0</v>
      </c>
      <c r="AS90" s="319">
        <f t="shared" si="17"/>
        <v>0</v>
      </c>
      <c r="AT90" s="319">
        <f t="shared" si="17"/>
        <v>0</v>
      </c>
      <c r="AU90" s="319">
        <f t="shared" si="17"/>
        <v>0</v>
      </c>
      <c r="AV90" s="319">
        <f t="shared" si="16"/>
        <v>0</v>
      </c>
      <c r="AW90" s="319">
        <f t="shared" si="16"/>
        <v>0</v>
      </c>
      <c r="AX90" s="319">
        <f t="shared" si="16"/>
        <v>0</v>
      </c>
      <c r="AY90" s="319">
        <f t="shared" si="10"/>
        <v>0</v>
      </c>
      <c r="AZ90" s="319">
        <f t="shared" si="10"/>
        <v>0</v>
      </c>
      <c r="BA90" s="319">
        <f t="shared" si="10"/>
        <v>0</v>
      </c>
      <c r="BB90" s="319">
        <f t="shared" si="10"/>
        <v>0</v>
      </c>
      <c r="BC90" s="319">
        <f t="shared" si="10"/>
        <v>0</v>
      </c>
      <c r="BD90" s="319">
        <f t="shared" si="10"/>
        <v>0</v>
      </c>
      <c r="BE90" s="295">
        <f t="shared" si="14"/>
        <v>0</v>
      </c>
      <c r="BF90" s="319"/>
      <c r="BG90" s="319"/>
      <c r="BH90" s="319"/>
      <c r="BI90" s="319"/>
      <c r="BJ90" s="319"/>
      <c r="BK90" s="319"/>
      <c r="BL90" s="319"/>
      <c r="BM90" s="319"/>
      <c r="BN90" s="319"/>
      <c r="BO90" s="319"/>
      <c r="BP90" s="319"/>
      <c r="BQ90" s="319"/>
      <c r="BR90" s="319"/>
      <c r="BS90" s="319"/>
      <c r="BT90" s="319"/>
      <c r="BU90" s="319"/>
      <c r="BV90" s="319"/>
      <c r="BW90" s="319"/>
      <c r="BX90" s="319"/>
      <c r="BY90" s="319"/>
      <c r="BZ90" s="319"/>
      <c r="CA90" s="319"/>
      <c r="CB90" s="319"/>
      <c r="CC90" s="319"/>
      <c r="CD90" s="319"/>
      <c r="CE90" s="319"/>
    </row>
    <row r="91" spans="1:83" x14ac:dyDescent="0.3">
      <c r="A91" s="313" t="s">
        <v>489</v>
      </c>
      <c r="B91" s="304">
        <v>5.9499999999999997E-2</v>
      </c>
      <c r="C91" s="304">
        <v>0</v>
      </c>
      <c r="D91" s="304">
        <v>0</v>
      </c>
      <c r="E91" s="295">
        <v>666618.19999999995</v>
      </c>
      <c r="F91" s="295">
        <v>666618.19999999995</v>
      </c>
      <c r="G91" s="295">
        <v>666618.19999999995</v>
      </c>
      <c r="H91" s="295">
        <v>666618.19999999995</v>
      </c>
      <c r="I91" s="295">
        <v>666618.19999999995</v>
      </c>
      <c r="J91" s="295">
        <v>666618.19999999995</v>
      </c>
      <c r="K91" s="295">
        <v>666618.19999999995</v>
      </c>
      <c r="L91" s="295">
        <v>666618.19999999995</v>
      </c>
      <c r="M91" s="295">
        <v>666618.19999999995</v>
      </c>
      <c r="N91" s="295">
        <v>666618.19999999995</v>
      </c>
      <c r="O91" s="295">
        <v>666618.19999999995</v>
      </c>
      <c r="P91" s="295">
        <v>666618.19999999995</v>
      </c>
      <c r="Q91" s="295">
        <f t="shared" si="11"/>
        <v>7999418.4000000013</v>
      </c>
      <c r="R91" s="295">
        <f>666618.2-R90</f>
        <v>91162.479999999981</v>
      </c>
      <c r="S91" s="295">
        <v>91162.479999999981</v>
      </c>
      <c r="T91" s="295">
        <v>91162.479999999981</v>
      </c>
      <c r="U91" s="295">
        <v>91162.479999999981</v>
      </c>
      <c r="V91" s="295">
        <v>91162.479999999981</v>
      </c>
      <c r="W91" s="295">
        <v>91162.479999999981</v>
      </c>
      <c r="X91" s="295">
        <v>91162.479999999981</v>
      </c>
      <c r="Y91" s="295">
        <v>91162.479999999981</v>
      </c>
      <c r="Z91" s="295">
        <v>91162.479999999981</v>
      </c>
      <c r="AA91" s="295">
        <v>91162.479999999981</v>
      </c>
      <c r="AB91" s="295">
        <v>91162.479999999981</v>
      </c>
      <c r="AC91" s="295">
        <v>91162.479999999981</v>
      </c>
      <c r="AD91" s="295">
        <f t="shared" si="12"/>
        <v>1093949.7599999998</v>
      </c>
      <c r="AE91" s="295"/>
      <c r="AF91" s="319">
        <v>3305.32</v>
      </c>
      <c r="AG91" s="319">
        <v>3305.32</v>
      </c>
      <c r="AH91" s="319">
        <v>3305.32</v>
      </c>
      <c r="AI91" s="319">
        <v>3305.32</v>
      </c>
      <c r="AJ91" s="319">
        <v>3305.32</v>
      </c>
      <c r="AK91" s="319">
        <v>3305.32</v>
      </c>
      <c r="AL91" s="319">
        <f t="shared" si="9"/>
        <v>3305.32</v>
      </c>
      <c r="AM91" s="319">
        <f t="shared" si="9"/>
        <v>3305.32</v>
      </c>
      <c r="AN91" s="319">
        <f t="shared" si="9"/>
        <v>3305.32</v>
      </c>
      <c r="AO91" s="319">
        <f t="shared" si="8"/>
        <v>3305.32</v>
      </c>
      <c r="AP91" s="319">
        <f t="shared" si="8"/>
        <v>3305.32</v>
      </c>
      <c r="AQ91" s="319">
        <f t="shared" si="8"/>
        <v>3305.32</v>
      </c>
      <c r="AR91" s="295">
        <f t="shared" si="13"/>
        <v>39663.840000000004</v>
      </c>
      <c r="AS91" s="319">
        <f t="shared" si="17"/>
        <v>0</v>
      </c>
      <c r="AT91" s="319">
        <f t="shared" si="17"/>
        <v>0</v>
      </c>
      <c r="AU91" s="319">
        <f t="shared" si="17"/>
        <v>0</v>
      </c>
      <c r="AV91" s="319">
        <f t="shared" si="16"/>
        <v>0</v>
      </c>
      <c r="AW91" s="319">
        <f t="shared" si="16"/>
        <v>0</v>
      </c>
      <c r="AX91" s="319">
        <f t="shared" si="16"/>
        <v>0</v>
      </c>
      <c r="AY91" s="319">
        <f t="shared" si="10"/>
        <v>0</v>
      </c>
      <c r="AZ91" s="319">
        <f t="shared" si="10"/>
        <v>0</v>
      </c>
      <c r="BA91" s="319">
        <f t="shared" si="10"/>
        <v>0</v>
      </c>
      <c r="BB91" s="319">
        <f t="shared" si="10"/>
        <v>0</v>
      </c>
      <c r="BC91" s="319">
        <f t="shared" si="10"/>
        <v>0</v>
      </c>
      <c r="BD91" s="319">
        <f t="shared" si="10"/>
        <v>0</v>
      </c>
      <c r="BE91" s="295">
        <f t="shared" si="14"/>
        <v>0</v>
      </c>
      <c r="BF91" s="319"/>
      <c r="BG91" s="319"/>
      <c r="BH91" s="319"/>
      <c r="BI91" s="319"/>
      <c r="BJ91" s="319"/>
      <c r="BK91" s="319"/>
      <c r="BL91" s="319"/>
      <c r="BM91" s="319"/>
      <c r="BN91" s="319"/>
      <c r="BO91" s="319"/>
      <c r="BP91" s="319"/>
      <c r="BQ91" s="319"/>
      <c r="BR91" s="319"/>
      <c r="BS91" s="319"/>
      <c r="BT91" s="319"/>
      <c r="BU91" s="319"/>
      <c r="BV91" s="319"/>
      <c r="BW91" s="319"/>
      <c r="BX91" s="319"/>
      <c r="BY91" s="319"/>
      <c r="BZ91" s="319"/>
      <c r="CA91" s="319"/>
      <c r="CB91" s="319"/>
      <c r="CC91" s="319"/>
      <c r="CD91" s="319"/>
      <c r="CE91" s="319"/>
    </row>
    <row r="92" spans="1:83" x14ac:dyDescent="0.3">
      <c r="A92" s="313" t="s">
        <v>490</v>
      </c>
      <c r="B92" s="304">
        <v>2.3799999999999998E-2</v>
      </c>
      <c r="C92" s="304">
        <v>8.2899999999999988E-2</v>
      </c>
      <c r="D92" s="348">
        <v>7.7399999999999997E-2</v>
      </c>
      <c r="E92" s="295">
        <v>8269466.6299999999</v>
      </c>
      <c r="F92" s="295">
        <v>9808675.0999999996</v>
      </c>
      <c r="G92" s="295">
        <v>11350214.74</v>
      </c>
      <c r="H92" s="295">
        <v>11355247.029999999</v>
      </c>
      <c r="I92" s="295">
        <v>11360279.32</v>
      </c>
      <c r="J92" s="295">
        <v>11360279.32</v>
      </c>
      <c r="K92" s="295">
        <v>11360279.32</v>
      </c>
      <c r="L92" s="295">
        <v>11360279.32</v>
      </c>
      <c r="M92" s="295">
        <v>11360279.32</v>
      </c>
      <c r="N92" s="295">
        <v>11360279.32</v>
      </c>
      <c r="O92" s="295">
        <v>11360279.32</v>
      </c>
      <c r="P92" s="295">
        <v>11360279.32</v>
      </c>
      <c r="Q92" s="295">
        <f t="shared" si="11"/>
        <v>131665838.05999997</v>
      </c>
      <c r="R92" s="295">
        <v>11360279.32</v>
      </c>
      <c r="S92" s="295">
        <v>11360279.32</v>
      </c>
      <c r="T92" s="295">
        <v>11360279.32</v>
      </c>
      <c r="U92" s="295">
        <v>11360279.32</v>
      </c>
      <c r="V92" s="295">
        <v>11360279.32</v>
      </c>
      <c r="W92" s="295">
        <v>11360279.32</v>
      </c>
      <c r="X92" s="295">
        <v>11360279.32</v>
      </c>
      <c r="Y92" s="295">
        <v>11360279.32</v>
      </c>
      <c r="Z92" s="295">
        <v>11360279.32</v>
      </c>
      <c r="AA92" s="295">
        <v>11360279.32</v>
      </c>
      <c r="AB92" s="295">
        <v>11360279.32</v>
      </c>
      <c r="AC92" s="295">
        <v>11360279.32</v>
      </c>
      <c r="AD92" s="295">
        <f t="shared" si="12"/>
        <v>136323351.83999997</v>
      </c>
      <c r="AE92" s="295"/>
      <c r="AF92" s="319">
        <v>16401.109999999997</v>
      </c>
      <c r="AG92" s="319">
        <v>19453.88</v>
      </c>
      <c r="AH92" s="319">
        <v>22511.25</v>
      </c>
      <c r="AI92" s="319">
        <v>22521.239999999998</v>
      </c>
      <c r="AJ92" s="319">
        <v>22531.23</v>
      </c>
      <c r="AK92" s="319">
        <v>22531.23</v>
      </c>
      <c r="AL92" s="319">
        <f t="shared" si="9"/>
        <v>22531.22</v>
      </c>
      <c r="AM92" s="319">
        <f t="shared" si="9"/>
        <v>22531.22</v>
      </c>
      <c r="AN92" s="319">
        <f t="shared" si="9"/>
        <v>22531.22</v>
      </c>
      <c r="AO92" s="319">
        <f t="shared" si="8"/>
        <v>22531.22</v>
      </c>
      <c r="AP92" s="319">
        <f t="shared" si="8"/>
        <v>22531.22</v>
      </c>
      <c r="AQ92" s="319">
        <f t="shared" si="8"/>
        <v>22531.22</v>
      </c>
      <c r="AR92" s="295">
        <f t="shared" si="13"/>
        <v>261137.25999999998</v>
      </c>
      <c r="AS92" s="319">
        <f t="shared" si="17"/>
        <v>73273.8</v>
      </c>
      <c r="AT92" s="319">
        <f t="shared" si="17"/>
        <v>73273.8</v>
      </c>
      <c r="AU92" s="319">
        <f t="shared" si="17"/>
        <v>73273.8</v>
      </c>
      <c r="AV92" s="319">
        <f t="shared" si="16"/>
        <v>73273.8</v>
      </c>
      <c r="AW92" s="319">
        <f t="shared" si="16"/>
        <v>73273.8</v>
      </c>
      <c r="AX92" s="319">
        <f t="shared" si="16"/>
        <v>73273.8</v>
      </c>
      <c r="AY92" s="319">
        <f t="shared" si="10"/>
        <v>73273.8</v>
      </c>
      <c r="AZ92" s="319">
        <f t="shared" si="10"/>
        <v>73273.8</v>
      </c>
      <c r="BA92" s="319">
        <f t="shared" si="10"/>
        <v>73273.8</v>
      </c>
      <c r="BB92" s="319">
        <f t="shared" si="10"/>
        <v>73273.8</v>
      </c>
      <c r="BC92" s="319">
        <f t="shared" si="10"/>
        <v>73273.8</v>
      </c>
      <c r="BD92" s="319">
        <f t="shared" si="10"/>
        <v>73273.8</v>
      </c>
      <c r="BE92" s="295">
        <f t="shared" si="14"/>
        <v>879285.60000000021</v>
      </c>
      <c r="BF92" s="319"/>
      <c r="BG92" s="319"/>
      <c r="BH92" s="319"/>
      <c r="BI92" s="319"/>
      <c r="BJ92" s="319"/>
      <c r="BK92" s="319"/>
      <c r="BL92" s="319"/>
      <c r="BM92" s="319"/>
      <c r="BN92" s="319"/>
      <c r="BO92" s="319"/>
      <c r="BP92" s="319"/>
      <c r="BQ92" s="319"/>
      <c r="BR92" s="319"/>
      <c r="BS92" s="319"/>
      <c r="BT92" s="319"/>
      <c r="BU92" s="319"/>
      <c r="BV92" s="319"/>
      <c r="BW92" s="319"/>
      <c r="BX92" s="319"/>
      <c r="BY92" s="319"/>
      <c r="BZ92" s="319"/>
      <c r="CA92" s="319"/>
      <c r="CB92" s="319"/>
      <c r="CC92" s="319"/>
      <c r="CD92" s="319"/>
      <c r="CE92" s="319"/>
    </row>
    <row r="93" spans="1:83" x14ac:dyDescent="0.3">
      <c r="A93" s="313" t="s">
        <v>491</v>
      </c>
      <c r="B93" s="304">
        <v>1.5299999999999999E-2</v>
      </c>
      <c r="C93" s="304">
        <v>3.0499999999999992E-2</v>
      </c>
      <c r="D93" s="348">
        <v>2.7400000000000001E-2</v>
      </c>
      <c r="E93" s="295">
        <v>13699782.939999999</v>
      </c>
      <c r="F93" s="295">
        <v>13699782.939999999</v>
      </c>
      <c r="G93" s="295">
        <v>13699782.939999999</v>
      </c>
      <c r="H93" s="295">
        <v>13675901.68</v>
      </c>
      <c r="I93" s="295">
        <v>13652020.42</v>
      </c>
      <c r="J93" s="295">
        <v>13652020.42</v>
      </c>
      <c r="K93" s="295">
        <v>13652020.42</v>
      </c>
      <c r="L93" s="295">
        <v>13652020.42</v>
      </c>
      <c r="M93" s="295">
        <v>13652020.42</v>
      </c>
      <c r="N93" s="295">
        <v>13652020.42</v>
      </c>
      <c r="O93" s="295">
        <v>13652020.42</v>
      </c>
      <c r="P93" s="295">
        <v>13652020.42</v>
      </c>
      <c r="Q93" s="295">
        <f t="shared" si="11"/>
        <v>163991413.85999998</v>
      </c>
      <c r="R93" s="295">
        <v>13652020.42</v>
      </c>
      <c r="S93" s="295">
        <v>13682020.42</v>
      </c>
      <c r="T93" s="295">
        <v>13712020.42</v>
      </c>
      <c r="U93" s="295">
        <v>13712020.42</v>
      </c>
      <c r="V93" s="295">
        <v>13712020.42</v>
      </c>
      <c r="W93" s="295">
        <v>13712020.42</v>
      </c>
      <c r="X93" s="295">
        <v>13712020.42</v>
      </c>
      <c r="Y93" s="295">
        <v>13712020.42</v>
      </c>
      <c r="Z93" s="295">
        <v>13712020.42</v>
      </c>
      <c r="AA93" s="295">
        <v>14615840.51</v>
      </c>
      <c r="AB93" s="295">
        <v>15519660.6</v>
      </c>
      <c r="AC93" s="295">
        <v>15519660.6</v>
      </c>
      <c r="AD93" s="295">
        <f t="shared" si="12"/>
        <v>168973345.48999998</v>
      </c>
      <c r="AE93" s="295"/>
      <c r="AF93" s="319">
        <v>17467.219999999998</v>
      </c>
      <c r="AG93" s="319">
        <v>17467.219999999998</v>
      </c>
      <c r="AH93" s="319">
        <v>17467.219999999998</v>
      </c>
      <c r="AI93" s="319">
        <v>17436.769999999997</v>
      </c>
      <c r="AJ93" s="319">
        <v>17406.330000000002</v>
      </c>
      <c r="AK93" s="319">
        <v>17406.330000000002</v>
      </c>
      <c r="AL93" s="319">
        <f t="shared" si="9"/>
        <v>17406.330000000002</v>
      </c>
      <c r="AM93" s="319">
        <f t="shared" si="9"/>
        <v>17406.330000000002</v>
      </c>
      <c r="AN93" s="319">
        <f t="shared" si="9"/>
        <v>17406.330000000002</v>
      </c>
      <c r="AO93" s="319">
        <f t="shared" si="8"/>
        <v>17406.330000000002</v>
      </c>
      <c r="AP93" s="319">
        <f t="shared" si="8"/>
        <v>17406.330000000002</v>
      </c>
      <c r="AQ93" s="319">
        <f t="shared" si="8"/>
        <v>17406.330000000002</v>
      </c>
      <c r="AR93" s="295">
        <f t="shared" si="13"/>
        <v>209089.07000000007</v>
      </c>
      <c r="AS93" s="319">
        <f t="shared" si="17"/>
        <v>31172.11</v>
      </c>
      <c r="AT93" s="319">
        <f t="shared" si="17"/>
        <v>31240.61</v>
      </c>
      <c r="AU93" s="319">
        <f t="shared" si="17"/>
        <v>31309.11</v>
      </c>
      <c r="AV93" s="319">
        <f t="shared" si="16"/>
        <v>31309.11</v>
      </c>
      <c r="AW93" s="319">
        <f t="shared" si="16"/>
        <v>31309.11</v>
      </c>
      <c r="AX93" s="319">
        <f t="shared" si="16"/>
        <v>31309.11</v>
      </c>
      <c r="AY93" s="319">
        <f t="shared" si="10"/>
        <v>31309.11</v>
      </c>
      <c r="AZ93" s="319">
        <f t="shared" si="10"/>
        <v>31309.11</v>
      </c>
      <c r="BA93" s="319">
        <f t="shared" si="10"/>
        <v>31309.11</v>
      </c>
      <c r="BB93" s="319">
        <f t="shared" si="10"/>
        <v>33372.839999999997</v>
      </c>
      <c r="BC93" s="319">
        <f t="shared" si="10"/>
        <v>35436.559999999998</v>
      </c>
      <c r="BD93" s="319">
        <f t="shared" si="10"/>
        <v>35436.559999999998</v>
      </c>
      <c r="BE93" s="295">
        <f t="shared" si="14"/>
        <v>385822.44999999995</v>
      </c>
      <c r="BF93" s="319"/>
      <c r="BG93" s="319"/>
      <c r="BH93" s="319"/>
      <c r="BI93" s="319"/>
      <c r="BJ93" s="319"/>
      <c r="BK93" s="319"/>
      <c r="BL93" s="319"/>
      <c r="BM93" s="319"/>
      <c r="BN93" s="319"/>
      <c r="BO93" s="319"/>
      <c r="BP93" s="319"/>
      <c r="BQ93" s="319"/>
      <c r="BR93" s="319"/>
      <c r="BS93" s="319"/>
      <c r="BT93" s="319"/>
      <c r="BU93" s="319"/>
      <c r="BV93" s="319"/>
      <c r="BW93" s="319"/>
      <c r="BX93" s="319"/>
      <c r="BY93" s="319"/>
      <c r="BZ93" s="319"/>
      <c r="CA93" s="319"/>
      <c r="CB93" s="319"/>
      <c r="CC93" s="319"/>
      <c r="CD93" s="319"/>
      <c r="CE93" s="319"/>
    </row>
    <row r="94" spans="1:83" x14ac:dyDescent="0.3">
      <c r="A94" s="313" t="s">
        <v>492</v>
      </c>
      <c r="B94" s="304">
        <v>1.5299999999999999E-2</v>
      </c>
      <c r="C94" s="304">
        <v>3.2299999999999995E-2</v>
      </c>
      <c r="D94" s="348">
        <v>3.0200000000000001E-2</v>
      </c>
      <c r="E94" s="295">
        <v>45353182.740000002</v>
      </c>
      <c r="F94" s="295">
        <v>45323658.460000001</v>
      </c>
      <c r="G94" s="295">
        <v>45294134.18</v>
      </c>
      <c r="H94" s="295">
        <v>45294134.18</v>
      </c>
      <c r="I94" s="295">
        <v>45294134.18</v>
      </c>
      <c r="J94" s="295">
        <v>45294134.18</v>
      </c>
      <c r="K94" s="295">
        <v>45294134.18</v>
      </c>
      <c r="L94" s="295">
        <v>45294134.18</v>
      </c>
      <c r="M94" s="295">
        <v>45294134.18</v>
      </c>
      <c r="N94" s="295">
        <v>45294134.18</v>
      </c>
      <c r="O94" s="295">
        <v>45294134.18</v>
      </c>
      <c r="P94" s="295">
        <v>45294134.18</v>
      </c>
      <c r="Q94" s="295">
        <f t="shared" si="11"/>
        <v>543618183</v>
      </c>
      <c r="R94" s="295">
        <v>45294134.18</v>
      </c>
      <c r="S94" s="295">
        <v>45294134.18</v>
      </c>
      <c r="T94" s="295">
        <v>45294134.18</v>
      </c>
      <c r="U94" s="295">
        <v>45294134.18</v>
      </c>
      <c r="V94" s="295">
        <v>45294134.18</v>
      </c>
      <c r="W94" s="295">
        <v>45294134.18</v>
      </c>
      <c r="X94" s="295">
        <v>45294134.18</v>
      </c>
      <c r="Y94" s="295">
        <v>45294134.18</v>
      </c>
      <c r="Z94" s="295">
        <v>45294134.18</v>
      </c>
      <c r="AA94" s="295">
        <v>45294134.18</v>
      </c>
      <c r="AB94" s="295">
        <v>45294134.18</v>
      </c>
      <c r="AC94" s="295">
        <v>45294134.18</v>
      </c>
      <c r="AD94" s="295">
        <f t="shared" si="12"/>
        <v>543529610.15999997</v>
      </c>
      <c r="AE94" s="295"/>
      <c r="AF94" s="319">
        <v>57825.31</v>
      </c>
      <c r="AG94" s="319">
        <v>57787.66</v>
      </c>
      <c r="AH94" s="319">
        <v>57750.02</v>
      </c>
      <c r="AI94" s="319">
        <v>57750.02</v>
      </c>
      <c r="AJ94" s="319">
        <v>57750.02</v>
      </c>
      <c r="AK94" s="319">
        <v>57750.02</v>
      </c>
      <c r="AL94" s="319">
        <f t="shared" si="9"/>
        <v>57750.02</v>
      </c>
      <c r="AM94" s="319">
        <f t="shared" si="9"/>
        <v>57750.02</v>
      </c>
      <c r="AN94" s="319">
        <f t="shared" si="9"/>
        <v>57750.02</v>
      </c>
      <c r="AO94" s="319">
        <f t="shared" si="8"/>
        <v>57750.02</v>
      </c>
      <c r="AP94" s="319">
        <f t="shared" si="8"/>
        <v>57750.02</v>
      </c>
      <c r="AQ94" s="319">
        <f t="shared" si="8"/>
        <v>57750.02</v>
      </c>
      <c r="AR94" s="295">
        <f t="shared" si="13"/>
        <v>693113.17</v>
      </c>
      <c r="AS94" s="319">
        <f t="shared" si="17"/>
        <v>113990.24</v>
      </c>
      <c r="AT94" s="319">
        <f t="shared" si="17"/>
        <v>113990.24</v>
      </c>
      <c r="AU94" s="319">
        <f t="shared" si="17"/>
        <v>113990.24</v>
      </c>
      <c r="AV94" s="319">
        <f t="shared" si="16"/>
        <v>113990.24</v>
      </c>
      <c r="AW94" s="319">
        <f t="shared" si="16"/>
        <v>113990.24</v>
      </c>
      <c r="AX94" s="319">
        <f t="shared" si="16"/>
        <v>113990.24</v>
      </c>
      <c r="AY94" s="319">
        <f t="shared" si="10"/>
        <v>113990.24</v>
      </c>
      <c r="AZ94" s="319">
        <f t="shared" si="10"/>
        <v>113990.24</v>
      </c>
      <c r="BA94" s="319">
        <f t="shared" si="10"/>
        <v>113990.24</v>
      </c>
      <c r="BB94" s="319">
        <f t="shared" si="10"/>
        <v>113990.24</v>
      </c>
      <c r="BC94" s="319">
        <f t="shared" si="10"/>
        <v>113990.24</v>
      </c>
      <c r="BD94" s="319">
        <f t="shared" si="10"/>
        <v>113990.24</v>
      </c>
      <c r="BE94" s="295">
        <f t="shared" si="14"/>
        <v>1367882.8800000001</v>
      </c>
      <c r="BF94" s="319"/>
      <c r="BG94" s="319"/>
      <c r="BH94" s="319"/>
      <c r="BI94" s="319"/>
      <c r="BJ94" s="319"/>
      <c r="BK94" s="319"/>
      <c r="BL94" s="319"/>
      <c r="BM94" s="319"/>
      <c r="BN94" s="319"/>
      <c r="BO94" s="319"/>
      <c r="BP94" s="319"/>
      <c r="BQ94" s="319"/>
      <c r="BR94" s="319"/>
      <c r="BS94" s="319"/>
      <c r="BT94" s="319"/>
      <c r="BU94" s="319"/>
      <c r="BV94" s="319"/>
      <c r="BW94" s="319"/>
      <c r="BX94" s="319"/>
      <c r="BY94" s="319"/>
      <c r="BZ94" s="319"/>
      <c r="CA94" s="319"/>
      <c r="CB94" s="319"/>
      <c r="CC94" s="319"/>
      <c r="CD94" s="319"/>
      <c r="CE94" s="319"/>
    </row>
    <row r="95" spans="1:83" x14ac:dyDescent="0.3">
      <c r="A95" s="313" t="s">
        <v>493</v>
      </c>
      <c r="B95" s="304">
        <v>2.3099999999999999E-2</v>
      </c>
      <c r="C95" s="304">
        <v>3.0299999999999994E-2</v>
      </c>
      <c r="D95" s="348">
        <v>2.7400000000000001E-2</v>
      </c>
      <c r="E95" s="295">
        <v>38748250.590000004</v>
      </c>
      <c r="F95" s="295">
        <v>38748250.590000004</v>
      </c>
      <c r="G95" s="295">
        <v>38748250.590000004</v>
      </c>
      <c r="H95" s="295">
        <v>38786900.950000003</v>
      </c>
      <c r="I95" s="295">
        <v>38825551.299999997</v>
      </c>
      <c r="J95" s="295">
        <v>38825599.200000003</v>
      </c>
      <c r="K95" s="295">
        <v>38862836.144999996</v>
      </c>
      <c r="L95" s="295">
        <v>38900025.199999996</v>
      </c>
      <c r="M95" s="295">
        <v>39175021.589999996</v>
      </c>
      <c r="N95" s="295">
        <v>39452736.479999997</v>
      </c>
      <c r="O95" s="295">
        <v>39455454.979999997</v>
      </c>
      <c r="P95" s="295">
        <v>39455454.979999997</v>
      </c>
      <c r="Q95" s="295">
        <f t="shared" si="11"/>
        <v>467984332.59500003</v>
      </c>
      <c r="R95" s="295">
        <v>40703454.979999997</v>
      </c>
      <c r="S95" s="295">
        <v>40703454.979999997</v>
      </c>
      <c r="T95" s="295">
        <v>40703454.979999997</v>
      </c>
      <c r="U95" s="295">
        <v>40852694.979999997</v>
      </c>
      <c r="V95" s="295">
        <v>41001934.979999997</v>
      </c>
      <c r="W95" s="295">
        <v>41080350.979999997</v>
      </c>
      <c r="X95" s="295">
        <v>41158766.979999997</v>
      </c>
      <c r="Y95" s="295">
        <v>41158766.979999997</v>
      </c>
      <c r="Z95" s="295">
        <v>41585166.979999997</v>
      </c>
      <c r="AA95" s="295">
        <v>42344366.979999997</v>
      </c>
      <c r="AB95" s="295">
        <v>42677166.979999997</v>
      </c>
      <c r="AC95" s="295">
        <v>42677166.979999997</v>
      </c>
      <c r="AD95" s="295">
        <f t="shared" si="12"/>
        <v>496646747.76000005</v>
      </c>
      <c r="AE95" s="295"/>
      <c r="AF95" s="319">
        <v>74590.38</v>
      </c>
      <c r="AG95" s="319">
        <v>74590.38</v>
      </c>
      <c r="AH95" s="319">
        <v>74590.38</v>
      </c>
      <c r="AI95" s="319">
        <v>74664.780000000013</v>
      </c>
      <c r="AJ95" s="319">
        <v>74739.179999999993</v>
      </c>
      <c r="AK95" s="319">
        <v>74739.28</v>
      </c>
      <c r="AL95" s="319">
        <f t="shared" si="9"/>
        <v>74810.960000000006</v>
      </c>
      <c r="AM95" s="319">
        <f t="shared" si="9"/>
        <v>74882.55</v>
      </c>
      <c r="AN95" s="319">
        <f t="shared" si="9"/>
        <v>75411.92</v>
      </c>
      <c r="AO95" s="319">
        <f t="shared" si="8"/>
        <v>75946.52</v>
      </c>
      <c r="AP95" s="319">
        <f t="shared" si="8"/>
        <v>75951.75</v>
      </c>
      <c r="AQ95" s="319">
        <f t="shared" si="8"/>
        <v>75951.75</v>
      </c>
      <c r="AR95" s="295">
        <f t="shared" si="13"/>
        <v>900869.83000000007</v>
      </c>
      <c r="AS95" s="319">
        <f t="shared" si="17"/>
        <v>92939.56</v>
      </c>
      <c r="AT95" s="319">
        <f t="shared" si="17"/>
        <v>92939.56</v>
      </c>
      <c r="AU95" s="319">
        <f t="shared" si="17"/>
        <v>92939.56</v>
      </c>
      <c r="AV95" s="319">
        <f t="shared" si="16"/>
        <v>93280.320000000007</v>
      </c>
      <c r="AW95" s="319">
        <f t="shared" si="16"/>
        <v>93621.08</v>
      </c>
      <c r="AX95" s="319">
        <f t="shared" si="16"/>
        <v>93800.13</v>
      </c>
      <c r="AY95" s="319">
        <f t="shared" si="10"/>
        <v>93979.18</v>
      </c>
      <c r="AZ95" s="319">
        <f t="shared" si="10"/>
        <v>93979.18</v>
      </c>
      <c r="BA95" s="319">
        <f t="shared" si="10"/>
        <v>94952.8</v>
      </c>
      <c r="BB95" s="319">
        <f t="shared" si="10"/>
        <v>96686.3</v>
      </c>
      <c r="BC95" s="319">
        <f t="shared" si="10"/>
        <v>97446.2</v>
      </c>
      <c r="BD95" s="319">
        <f t="shared" si="10"/>
        <v>97446.2</v>
      </c>
      <c r="BE95" s="295">
        <f t="shared" si="14"/>
        <v>1134010.0699999998</v>
      </c>
      <c r="BF95" s="319"/>
      <c r="BG95" s="319"/>
      <c r="BH95" s="319"/>
      <c r="BI95" s="319"/>
      <c r="BJ95" s="319"/>
      <c r="BK95" s="319"/>
      <c r="BL95" s="319"/>
      <c r="BM95" s="319"/>
      <c r="BN95" s="319"/>
      <c r="BO95" s="319"/>
      <c r="BP95" s="319"/>
      <c r="BQ95" s="319"/>
      <c r="BR95" s="319"/>
      <c r="BS95" s="319"/>
      <c r="BT95" s="319"/>
      <c r="BU95" s="319"/>
      <c r="BV95" s="319"/>
      <c r="BW95" s="319"/>
      <c r="BX95" s="319"/>
      <c r="BY95" s="319"/>
      <c r="BZ95" s="319"/>
      <c r="CA95" s="319"/>
      <c r="CB95" s="319"/>
      <c r="CC95" s="319"/>
      <c r="CD95" s="319"/>
      <c r="CE95" s="319"/>
    </row>
    <row r="96" spans="1:83" x14ac:dyDescent="0.3">
      <c r="A96" s="313" t="s">
        <v>494</v>
      </c>
      <c r="B96" s="304">
        <v>1.8699999999999998E-2</v>
      </c>
      <c r="C96" s="304">
        <v>2.3399999999999997E-2</v>
      </c>
      <c r="D96" s="348">
        <v>2.0500000000000001E-2</v>
      </c>
      <c r="E96" s="295">
        <v>31826255.719999999</v>
      </c>
      <c r="F96" s="295">
        <v>31826255.719999999</v>
      </c>
      <c r="G96" s="295">
        <v>31902228.109999999</v>
      </c>
      <c r="H96" s="295">
        <v>31978200.489999998</v>
      </c>
      <c r="I96" s="295">
        <v>31958694.75</v>
      </c>
      <c r="J96" s="295">
        <v>31939189</v>
      </c>
      <c r="K96" s="295">
        <v>31939189</v>
      </c>
      <c r="L96" s="295">
        <v>31939189</v>
      </c>
      <c r="M96" s="295">
        <v>31975420.300000001</v>
      </c>
      <c r="N96" s="295">
        <v>32011651.600000001</v>
      </c>
      <c r="O96" s="295">
        <v>32011651.600000001</v>
      </c>
      <c r="P96" s="295">
        <v>32011651.600000001</v>
      </c>
      <c r="Q96" s="295">
        <f t="shared" si="11"/>
        <v>383319576.89000005</v>
      </c>
      <c r="R96" s="295">
        <v>32150628.800000001</v>
      </c>
      <c r="S96" s="295">
        <v>32150628.800000001</v>
      </c>
      <c r="T96" s="295">
        <v>32150628.800000001</v>
      </c>
      <c r="U96" s="295">
        <v>32150628.800000001</v>
      </c>
      <c r="V96" s="295">
        <v>32175484.800000001</v>
      </c>
      <c r="W96" s="295">
        <v>32452057.949999999</v>
      </c>
      <c r="X96" s="295">
        <v>32703775.100000001</v>
      </c>
      <c r="Y96" s="295">
        <v>32703775.100000001</v>
      </c>
      <c r="Z96" s="295">
        <v>32703775.100000001</v>
      </c>
      <c r="AA96" s="295">
        <v>32703775.100000001</v>
      </c>
      <c r="AB96" s="295">
        <v>32703775.100000001</v>
      </c>
      <c r="AC96" s="295">
        <v>32703775.100000001</v>
      </c>
      <c r="AD96" s="295">
        <f t="shared" si="12"/>
        <v>389452708.55000007</v>
      </c>
      <c r="AE96" s="295"/>
      <c r="AF96" s="319">
        <v>49595.91</v>
      </c>
      <c r="AG96" s="319">
        <v>49595.91</v>
      </c>
      <c r="AH96" s="319">
        <v>49714.299999999996</v>
      </c>
      <c r="AI96" s="319">
        <v>49832.7</v>
      </c>
      <c r="AJ96" s="319">
        <v>49802.3</v>
      </c>
      <c r="AK96" s="319">
        <v>49771.9</v>
      </c>
      <c r="AL96" s="319">
        <f t="shared" si="9"/>
        <v>49771.9</v>
      </c>
      <c r="AM96" s="319">
        <f t="shared" si="9"/>
        <v>49771.9</v>
      </c>
      <c r="AN96" s="319">
        <f t="shared" si="9"/>
        <v>49828.36</v>
      </c>
      <c r="AO96" s="319">
        <f t="shared" si="8"/>
        <v>49884.82</v>
      </c>
      <c r="AP96" s="319">
        <f t="shared" si="8"/>
        <v>49884.82</v>
      </c>
      <c r="AQ96" s="319">
        <f t="shared" si="8"/>
        <v>49884.82</v>
      </c>
      <c r="AR96" s="295">
        <f t="shared" si="13"/>
        <v>597339.64</v>
      </c>
      <c r="AS96" s="319">
        <f t="shared" si="17"/>
        <v>54923.99</v>
      </c>
      <c r="AT96" s="319">
        <f t="shared" si="17"/>
        <v>54923.99</v>
      </c>
      <c r="AU96" s="319">
        <f t="shared" si="17"/>
        <v>54923.99</v>
      </c>
      <c r="AV96" s="319">
        <f t="shared" si="16"/>
        <v>54923.99</v>
      </c>
      <c r="AW96" s="319">
        <f t="shared" si="16"/>
        <v>54966.45</v>
      </c>
      <c r="AX96" s="319">
        <f t="shared" si="16"/>
        <v>55438.93</v>
      </c>
      <c r="AY96" s="319">
        <f t="shared" si="10"/>
        <v>55868.95</v>
      </c>
      <c r="AZ96" s="319">
        <f t="shared" si="10"/>
        <v>55868.95</v>
      </c>
      <c r="BA96" s="319">
        <f t="shared" si="10"/>
        <v>55868.95</v>
      </c>
      <c r="BB96" s="319">
        <f t="shared" ref="BB96:BD159" si="19">ROUND(AA96*$D96/12,2)</f>
        <v>55868.95</v>
      </c>
      <c r="BC96" s="319">
        <f t="shared" si="19"/>
        <v>55868.95</v>
      </c>
      <c r="BD96" s="319">
        <f t="shared" si="19"/>
        <v>55868.95</v>
      </c>
      <c r="BE96" s="295">
        <f t="shared" si="14"/>
        <v>665315.03999999992</v>
      </c>
      <c r="BF96" s="319"/>
      <c r="BG96" s="319"/>
      <c r="BH96" s="319"/>
      <c r="BI96" s="319"/>
      <c r="BJ96" s="319"/>
      <c r="BK96" s="319"/>
      <c r="BL96" s="319"/>
      <c r="BM96" s="319"/>
      <c r="BN96" s="319"/>
      <c r="BO96" s="319"/>
      <c r="BP96" s="319"/>
      <c r="BQ96" s="319"/>
      <c r="BR96" s="319"/>
      <c r="BS96" s="319"/>
      <c r="BT96" s="319"/>
      <c r="BU96" s="319"/>
      <c r="BV96" s="319"/>
      <c r="BW96" s="319"/>
      <c r="BX96" s="319"/>
      <c r="BY96" s="319"/>
      <c r="BZ96" s="319"/>
      <c r="CA96" s="319"/>
      <c r="CB96" s="319"/>
      <c r="CC96" s="319"/>
      <c r="CD96" s="319"/>
      <c r="CE96" s="319"/>
    </row>
    <row r="97" spans="1:83" x14ac:dyDescent="0.3">
      <c r="A97" s="313" t="s">
        <v>495</v>
      </c>
      <c r="B97" s="304">
        <v>1.7499999999999998E-2</v>
      </c>
      <c r="C97" s="304">
        <v>1.9699999999999999E-2</v>
      </c>
      <c r="D97" s="348">
        <v>1.72E-2</v>
      </c>
      <c r="E97" s="295">
        <v>43067738.159999996</v>
      </c>
      <c r="F97" s="295">
        <v>43067738.159999996</v>
      </c>
      <c r="G97" s="295">
        <v>43067738.159999996</v>
      </c>
      <c r="H97" s="295">
        <v>43067738.159999996</v>
      </c>
      <c r="I97" s="295">
        <v>43067738.159999996</v>
      </c>
      <c r="J97" s="295">
        <v>43069988.020000003</v>
      </c>
      <c r="K97" s="295">
        <v>43072237.869999997</v>
      </c>
      <c r="L97" s="295">
        <v>43072237.869999997</v>
      </c>
      <c r="M97" s="295">
        <v>43281073.049999997</v>
      </c>
      <c r="N97" s="295">
        <v>43489908.229999997</v>
      </c>
      <c r="O97" s="295">
        <v>43489908.229999997</v>
      </c>
      <c r="P97" s="295">
        <v>43489908.229999997</v>
      </c>
      <c r="Q97" s="295">
        <f t="shared" si="11"/>
        <v>518303952.30000007</v>
      </c>
      <c r="R97" s="295">
        <v>43489908.229999997</v>
      </c>
      <c r="S97" s="295">
        <v>43489908.229999997</v>
      </c>
      <c r="T97" s="295">
        <v>43489908.229999997</v>
      </c>
      <c r="U97" s="295">
        <v>43489908.229999997</v>
      </c>
      <c r="V97" s="295">
        <v>43489908.229999997</v>
      </c>
      <c r="W97" s="295">
        <v>43535408.229999997</v>
      </c>
      <c r="X97" s="295">
        <v>43580908.229999997</v>
      </c>
      <c r="Y97" s="295">
        <v>43580908.229999997</v>
      </c>
      <c r="Z97" s="295">
        <v>43580908.229999997</v>
      </c>
      <c r="AA97" s="295">
        <v>43580908.229999997</v>
      </c>
      <c r="AB97" s="295">
        <v>43580908.229999997</v>
      </c>
      <c r="AC97" s="295">
        <v>43749908.229999997</v>
      </c>
      <c r="AD97" s="295">
        <f t="shared" si="12"/>
        <v>522639398.76000005</v>
      </c>
      <c r="AE97" s="295"/>
      <c r="AF97" s="319">
        <v>62807.119999999995</v>
      </c>
      <c r="AG97" s="319">
        <v>62807.119999999995</v>
      </c>
      <c r="AH97" s="319">
        <v>62807.119999999995</v>
      </c>
      <c r="AI97" s="319">
        <v>62807.119999999995</v>
      </c>
      <c r="AJ97" s="319">
        <v>62807.119999999995</v>
      </c>
      <c r="AK97" s="319">
        <v>62810.400000000001</v>
      </c>
      <c r="AL97" s="319">
        <f t="shared" si="9"/>
        <v>62813.68</v>
      </c>
      <c r="AM97" s="319">
        <f t="shared" si="9"/>
        <v>62813.68</v>
      </c>
      <c r="AN97" s="319">
        <f t="shared" si="9"/>
        <v>63118.23</v>
      </c>
      <c r="AO97" s="319">
        <f t="shared" si="8"/>
        <v>63422.78</v>
      </c>
      <c r="AP97" s="319">
        <f t="shared" si="8"/>
        <v>63422.78</v>
      </c>
      <c r="AQ97" s="319">
        <f t="shared" si="8"/>
        <v>63422.78</v>
      </c>
      <c r="AR97" s="295">
        <f t="shared" si="13"/>
        <v>755859.93</v>
      </c>
      <c r="AS97" s="319">
        <f t="shared" si="17"/>
        <v>62335.54</v>
      </c>
      <c r="AT97" s="319">
        <f t="shared" si="17"/>
        <v>62335.54</v>
      </c>
      <c r="AU97" s="319">
        <f t="shared" si="17"/>
        <v>62335.54</v>
      </c>
      <c r="AV97" s="319">
        <f t="shared" si="16"/>
        <v>62335.54</v>
      </c>
      <c r="AW97" s="319">
        <f t="shared" si="16"/>
        <v>62335.54</v>
      </c>
      <c r="AX97" s="319">
        <f t="shared" si="16"/>
        <v>62400.75</v>
      </c>
      <c r="AY97" s="319">
        <f t="shared" si="16"/>
        <v>62465.97</v>
      </c>
      <c r="AZ97" s="319">
        <f t="shared" si="16"/>
        <v>62465.97</v>
      </c>
      <c r="BA97" s="319">
        <f t="shared" si="16"/>
        <v>62465.97</v>
      </c>
      <c r="BB97" s="319">
        <f t="shared" si="19"/>
        <v>62465.97</v>
      </c>
      <c r="BC97" s="319">
        <f t="shared" si="19"/>
        <v>62465.97</v>
      </c>
      <c r="BD97" s="319">
        <f t="shared" si="19"/>
        <v>62708.2</v>
      </c>
      <c r="BE97" s="295">
        <f t="shared" si="14"/>
        <v>749116.49999999988</v>
      </c>
      <c r="BF97" s="319"/>
      <c r="BG97" s="319"/>
      <c r="BH97" s="319"/>
      <c r="BI97" s="319"/>
      <c r="BJ97" s="319"/>
      <c r="BK97" s="319"/>
      <c r="BL97" s="319"/>
      <c r="BM97" s="319"/>
      <c r="BN97" s="319"/>
      <c r="BO97" s="319"/>
      <c r="BP97" s="319"/>
      <c r="BQ97" s="319"/>
      <c r="BR97" s="319"/>
      <c r="BS97" s="319"/>
      <c r="BT97" s="319"/>
      <c r="BU97" s="319"/>
      <c r="BV97" s="319"/>
      <c r="BW97" s="319"/>
      <c r="BX97" s="319"/>
      <c r="BY97" s="319"/>
      <c r="BZ97" s="319"/>
      <c r="CA97" s="319"/>
      <c r="CB97" s="319"/>
      <c r="CC97" s="319"/>
      <c r="CD97" s="319"/>
      <c r="CE97" s="319"/>
    </row>
    <row r="98" spans="1:83" x14ac:dyDescent="0.3">
      <c r="A98" s="313" t="s">
        <v>496</v>
      </c>
      <c r="B98" s="304">
        <v>2.1199999999999997E-2</v>
      </c>
      <c r="C98" s="304">
        <v>2.4300000000000002E-2</v>
      </c>
      <c r="D98" s="348">
        <v>2.1899999999999999E-2</v>
      </c>
      <c r="E98" s="295">
        <v>58152098.869999997</v>
      </c>
      <c r="F98" s="295">
        <v>58154744.149999999</v>
      </c>
      <c r="G98" s="295">
        <v>58060018.710000001</v>
      </c>
      <c r="H98" s="295">
        <v>57962647.990000002</v>
      </c>
      <c r="I98" s="295">
        <v>57962647.990000002</v>
      </c>
      <c r="J98" s="295">
        <v>57968926.799999997</v>
      </c>
      <c r="K98" s="295">
        <v>58022975.315000005</v>
      </c>
      <c r="L98" s="295">
        <v>58070745.030000001</v>
      </c>
      <c r="M98" s="295">
        <v>58070745.030000001</v>
      </c>
      <c r="N98" s="295">
        <v>58084324.585000001</v>
      </c>
      <c r="O98" s="295">
        <v>58097904.140000001</v>
      </c>
      <c r="P98" s="295">
        <v>58097904.140000001</v>
      </c>
      <c r="Q98" s="295">
        <f t="shared" si="11"/>
        <v>696705682.75</v>
      </c>
      <c r="R98" s="295">
        <v>58698264.880000003</v>
      </c>
      <c r="S98" s="295">
        <v>58698264.880000003</v>
      </c>
      <c r="T98" s="295">
        <v>58868912.240000002</v>
      </c>
      <c r="U98" s="295">
        <v>59351559.600000001</v>
      </c>
      <c r="V98" s="295">
        <v>60172276.380000003</v>
      </c>
      <c r="W98" s="295">
        <v>60680993.160000004</v>
      </c>
      <c r="X98" s="295">
        <v>60680993.160000004</v>
      </c>
      <c r="Y98" s="295">
        <v>60680993.160000004</v>
      </c>
      <c r="Z98" s="295">
        <v>60680993.160000004</v>
      </c>
      <c r="AA98" s="295">
        <v>60680993.160000004</v>
      </c>
      <c r="AB98" s="295">
        <v>60680993.160000004</v>
      </c>
      <c r="AC98" s="295">
        <v>60680993.160000004</v>
      </c>
      <c r="AD98" s="295">
        <f t="shared" si="12"/>
        <v>720556230.10000002</v>
      </c>
      <c r="AE98" s="295"/>
      <c r="AF98" s="319">
        <v>102735.38</v>
      </c>
      <c r="AG98" s="319">
        <v>102740.05</v>
      </c>
      <c r="AH98" s="319">
        <v>102572.7</v>
      </c>
      <c r="AI98" s="319">
        <v>102400.68000000001</v>
      </c>
      <c r="AJ98" s="319">
        <v>102400.68000000001</v>
      </c>
      <c r="AK98" s="319">
        <v>102411.76999999999</v>
      </c>
      <c r="AL98" s="319">
        <f t="shared" si="9"/>
        <v>102507.26</v>
      </c>
      <c r="AM98" s="319">
        <f t="shared" si="9"/>
        <v>102591.65</v>
      </c>
      <c r="AN98" s="319">
        <f t="shared" si="9"/>
        <v>102591.65</v>
      </c>
      <c r="AO98" s="319">
        <f t="shared" si="8"/>
        <v>102615.64</v>
      </c>
      <c r="AP98" s="319">
        <f t="shared" si="8"/>
        <v>102639.63</v>
      </c>
      <c r="AQ98" s="319">
        <f t="shared" si="8"/>
        <v>102639.63</v>
      </c>
      <c r="AR98" s="295">
        <f t="shared" si="13"/>
        <v>1230846.7200000002</v>
      </c>
      <c r="AS98" s="319">
        <f t="shared" si="17"/>
        <v>107124.33</v>
      </c>
      <c r="AT98" s="319">
        <f t="shared" si="17"/>
        <v>107124.33</v>
      </c>
      <c r="AU98" s="319">
        <f t="shared" si="17"/>
        <v>107435.76</v>
      </c>
      <c r="AV98" s="319">
        <f t="shared" si="16"/>
        <v>108316.6</v>
      </c>
      <c r="AW98" s="319">
        <f t="shared" si="16"/>
        <v>109814.39999999999</v>
      </c>
      <c r="AX98" s="319">
        <f t="shared" si="16"/>
        <v>110742.81</v>
      </c>
      <c r="AY98" s="319">
        <f t="shared" si="16"/>
        <v>110742.81</v>
      </c>
      <c r="AZ98" s="319">
        <f t="shared" si="16"/>
        <v>110742.81</v>
      </c>
      <c r="BA98" s="319">
        <f t="shared" si="16"/>
        <v>110742.81</v>
      </c>
      <c r="BB98" s="319">
        <f t="shared" si="19"/>
        <v>110742.81</v>
      </c>
      <c r="BC98" s="319">
        <f t="shared" si="19"/>
        <v>110742.81</v>
      </c>
      <c r="BD98" s="319">
        <f t="shared" si="19"/>
        <v>110742.81</v>
      </c>
      <c r="BE98" s="295">
        <f t="shared" si="14"/>
        <v>1315015.0900000003</v>
      </c>
      <c r="BF98" s="319"/>
      <c r="BG98" s="319"/>
      <c r="BH98" s="319"/>
      <c r="BI98" s="319"/>
      <c r="BJ98" s="319"/>
      <c r="BK98" s="319"/>
      <c r="BL98" s="319"/>
      <c r="BM98" s="319"/>
      <c r="BN98" s="319"/>
      <c r="BO98" s="319"/>
      <c r="BP98" s="319"/>
      <c r="BQ98" s="319"/>
      <c r="BR98" s="319"/>
      <c r="BS98" s="319"/>
      <c r="BT98" s="319"/>
      <c r="BU98" s="319"/>
      <c r="BV98" s="319"/>
      <c r="BW98" s="319"/>
      <c r="BX98" s="319"/>
      <c r="BY98" s="319"/>
      <c r="BZ98" s="319"/>
      <c r="CA98" s="319"/>
      <c r="CB98" s="319"/>
      <c r="CC98" s="319"/>
      <c r="CD98" s="319"/>
      <c r="CE98" s="319"/>
    </row>
    <row r="99" spans="1:83" x14ac:dyDescent="0.3">
      <c r="A99" s="313" t="s">
        <v>497</v>
      </c>
      <c r="B99" s="304">
        <v>2.0999999999999998E-2</v>
      </c>
      <c r="C99" s="304">
        <v>2.0899999999999998E-2</v>
      </c>
      <c r="D99" s="348">
        <v>1.95E-2</v>
      </c>
      <c r="E99" s="295">
        <v>89840829.629999995</v>
      </c>
      <c r="F99" s="295">
        <v>89757069.870000005</v>
      </c>
      <c r="G99" s="295">
        <v>89758203.349999994</v>
      </c>
      <c r="H99" s="295">
        <v>89758148.620000005</v>
      </c>
      <c r="I99" s="295">
        <v>89838915.069999993</v>
      </c>
      <c r="J99" s="295">
        <v>89919594.879999995</v>
      </c>
      <c r="K99" s="295">
        <v>89919594.879999995</v>
      </c>
      <c r="L99" s="295">
        <v>91021215.644999996</v>
      </c>
      <c r="M99" s="295">
        <v>92122836.409999996</v>
      </c>
      <c r="N99" s="295">
        <v>92122836.409999996</v>
      </c>
      <c r="O99" s="295">
        <v>92122836.409999996</v>
      </c>
      <c r="P99" s="295">
        <v>92122836.409999996</v>
      </c>
      <c r="Q99" s="295">
        <f t="shared" si="11"/>
        <v>1088304917.585</v>
      </c>
      <c r="R99" s="295">
        <v>92122836.409999996</v>
      </c>
      <c r="S99" s="295">
        <v>92122836.409999996</v>
      </c>
      <c r="T99" s="295">
        <v>92122836.409999996</v>
      </c>
      <c r="U99" s="295">
        <v>92122836.409999996</v>
      </c>
      <c r="V99" s="295">
        <v>92122836.409999996</v>
      </c>
      <c r="W99" s="295">
        <v>92122836.409999996</v>
      </c>
      <c r="X99" s="295">
        <v>92122836.409999996</v>
      </c>
      <c r="Y99" s="295">
        <v>92122836.409999996</v>
      </c>
      <c r="Z99" s="295">
        <v>92122836.409999996</v>
      </c>
      <c r="AA99" s="295">
        <v>92122836.409999996</v>
      </c>
      <c r="AB99" s="295">
        <v>92393527.609999999</v>
      </c>
      <c r="AC99" s="295">
        <v>92664218.810000002</v>
      </c>
      <c r="AD99" s="295">
        <f t="shared" si="12"/>
        <v>1106286110.5199997</v>
      </c>
      <c r="AE99" s="295"/>
      <c r="AF99" s="319">
        <v>157221.46</v>
      </c>
      <c r="AG99" s="319">
        <v>157074.88000000003</v>
      </c>
      <c r="AH99" s="319">
        <v>157076.86000000002</v>
      </c>
      <c r="AI99" s="319">
        <v>157076.75</v>
      </c>
      <c r="AJ99" s="319">
        <v>157218.1</v>
      </c>
      <c r="AK99" s="319">
        <v>157359.28999999998</v>
      </c>
      <c r="AL99" s="319">
        <f t="shared" si="9"/>
        <v>157359.29</v>
      </c>
      <c r="AM99" s="319">
        <f t="shared" si="9"/>
        <v>159287.13</v>
      </c>
      <c r="AN99" s="319">
        <f t="shared" si="9"/>
        <v>161214.96</v>
      </c>
      <c r="AO99" s="319">
        <f t="shared" si="8"/>
        <v>161214.96</v>
      </c>
      <c r="AP99" s="319">
        <f t="shared" si="8"/>
        <v>161214.96</v>
      </c>
      <c r="AQ99" s="319">
        <f t="shared" si="8"/>
        <v>161214.96</v>
      </c>
      <c r="AR99" s="295">
        <f t="shared" si="13"/>
        <v>1904533.6</v>
      </c>
      <c r="AS99" s="319">
        <f t="shared" si="17"/>
        <v>149699.60999999999</v>
      </c>
      <c r="AT99" s="319">
        <f t="shared" si="17"/>
        <v>149699.60999999999</v>
      </c>
      <c r="AU99" s="319">
        <f t="shared" si="17"/>
        <v>149699.60999999999</v>
      </c>
      <c r="AV99" s="319">
        <f t="shared" si="16"/>
        <v>149699.60999999999</v>
      </c>
      <c r="AW99" s="319">
        <f t="shared" si="16"/>
        <v>149699.60999999999</v>
      </c>
      <c r="AX99" s="319">
        <f t="shared" si="16"/>
        <v>149699.60999999999</v>
      </c>
      <c r="AY99" s="319">
        <f t="shared" si="16"/>
        <v>149699.60999999999</v>
      </c>
      <c r="AZ99" s="319">
        <f t="shared" si="16"/>
        <v>149699.60999999999</v>
      </c>
      <c r="BA99" s="319">
        <f t="shared" si="16"/>
        <v>149699.60999999999</v>
      </c>
      <c r="BB99" s="319">
        <f t="shared" si="19"/>
        <v>149699.60999999999</v>
      </c>
      <c r="BC99" s="319">
        <f t="shared" si="19"/>
        <v>150139.48000000001</v>
      </c>
      <c r="BD99" s="319">
        <f t="shared" si="19"/>
        <v>150579.35999999999</v>
      </c>
      <c r="BE99" s="295">
        <f t="shared" si="14"/>
        <v>1797714.9399999995</v>
      </c>
      <c r="BF99" s="319"/>
      <c r="BG99" s="319"/>
      <c r="BH99" s="319"/>
      <c r="BI99" s="319"/>
      <c r="BJ99" s="319"/>
      <c r="BK99" s="319"/>
      <c r="BL99" s="319"/>
      <c r="BM99" s="319"/>
      <c r="BN99" s="319"/>
      <c r="BO99" s="319"/>
      <c r="BP99" s="319"/>
      <c r="BQ99" s="319"/>
      <c r="BR99" s="319"/>
      <c r="BS99" s="319"/>
      <c r="BT99" s="319"/>
      <c r="BU99" s="319"/>
      <c r="BV99" s="319"/>
      <c r="BW99" s="319"/>
      <c r="BX99" s="319"/>
      <c r="BY99" s="319"/>
      <c r="BZ99" s="319"/>
      <c r="CA99" s="319"/>
      <c r="CB99" s="319"/>
      <c r="CC99" s="319"/>
      <c r="CD99" s="319"/>
      <c r="CE99" s="319"/>
    </row>
    <row r="100" spans="1:83" x14ac:dyDescent="0.3">
      <c r="A100" s="313" t="s">
        <v>498</v>
      </c>
      <c r="B100" s="304">
        <v>1.18E-2</v>
      </c>
      <c r="C100" s="304">
        <v>3.9900000000000005E-2</v>
      </c>
      <c r="D100" s="348">
        <v>3.4500000000000003E-2</v>
      </c>
      <c r="E100" s="295">
        <v>4224540.53</v>
      </c>
      <c r="F100" s="295">
        <v>4224540.53</v>
      </c>
      <c r="G100" s="295">
        <v>4224540.53</v>
      </c>
      <c r="H100" s="295">
        <v>4248986.5999999996</v>
      </c>
      <c r="I100" s="295">
        <v>4273432.67</v>
      </c>
      <c r="J100" s="295">
        <v>4273432.67</v>
      </c>
      <c r="K100" s="295">
        <v>4273432.67</v>
      </c>
      <c r="L100" s="295">
        <v>4273432.67</v>
      </c>
      <c r="M100" s="295">
        <v>4273432.67</v>
      </c>
      <c r="N100" s="295">
        <v>4273432.67</v>
      </c>
      <c r="O100" s="295">
        <v>4273432.67</v>
      </c>
      <c r="P100" s="295">
        <v>4273432.67</v>
      </c>
      <c r="Q100" s="295">
        <f t="shared" si="11"/>
        <v>51110069.550000012</v>
      </c>
      <c r="R100" s="295">
        <v>4543732.67</v>
      </c>
      <c r="S100" s="295">
        <v>4543732.67</v>
      </c>
      <c r="T100" s="295">
        <v>4543732.67</v>
      </c>
      <c r="U100" s="295">
        <v>4543732.67</v>
      </c>
      <c r="V100" s="295">
        <v>4543732.67</v>
      </c>
      <c r="W100" s="295">
        <v>4543732.67</v>
      </c>
      <c r="X100" s="295">
        <v>4543732.67</v>
      </c>
      <c r="Y100" s="295">
        <v>4543732.67</v>
      </c>
      <c r="Z100" s="295">
        <v>4543732.67</v>
      </c>
      <c r="AA100" s="295">
        <v>4543732.67</v>
      </c>
      <c r="AB100" s="295">
        <v>4543732.67</v>
      </c>
      <c r="AC100" s="295">
        <v>4543732.67</v>
      </c>
      <c r="AD100" s="295">
        <f t="shared" si="12"/>
        <v>54524792.040000014</v>
      </c>
      <c r="AE100" s="295"/>
      <c r="AF100" s="319">
        <v>4154.1400000000003</v>
      </c>
      <c r="AG100" s="319">
        <v>4154.1400000000003</v>
      </c>
      <c r="AH100" s="319">
        <v>4154.1400000000003</v>
      </c>
      <c r="AI100" s="319">
        <v>4178.17</v>
      </c>
      <c r="AJ100" s="319">
        <v>4202.21</v>
      </c>
      <c r="AK100" s="319">
        <v>4202.21</v>
      </c>
      <c r="AL100" s="319">
        <f t="shared" si="9"/>
        <v>4202.21</v>
      </c>
      <c r="AM100" s="319">
        <f t="shared" si="9"/>
        <v>4202.21</v>
      </c>
      <c r="AN100" s="319">
        <f t="shared" si="9"/>
        <v>4202.21</v>
      </c>
      <c r="AO100" s="319">
        <f t="shared" si="8"/>
        <v>4202.21</v>
      </c>
      <c r="AP100" s="319">
        <f t="shared" si="8"/>
        <v>4202.21</v>
      </c>
      <c r="AQ100" s="319">
        <f t="shared" si="8"/>
        <v>4202.21</v>
      </c>
      <c r="AR100" s="295">
        <f t="shared" si="13"/>
        <v>50258.27</v>
      </c>
      <c r="AS100" s="319">
        <f t="shared" si="17"/>
        <v>13063.23</v>
      </c>
      <c r="AT100" s="319">
        <f t="shared" si="17"/>
        <v>13063.23</v>
      </c>
      <c r="AU100" s="319">
        <f t="shared" si="17"/>
        <v>13063.23</v>
      </c>
      <c r="AV100" s="319">
        <f t="shared" si="16"/>
        <v>13063.23</v>
      </c>
      <c r="AW100" s="319">
        <f t="shared" si="16"/>
        <v>13063.23</v>
      </c>
      <c r="AX100" s="319">
        <f t="shared" si="16"/>
        <v>13063.23</v>
      </c>
      <c r="AY100" s="319">
        <f t="shared" si="16"/>
        <v>13063.23</v>
      </c>
      <c r="AZ100" s="319">
        <f t="shared" si="16"/>
        <v>13063.23</v>
      </c>
      <c r="BA100" s="319">
        <f t="shared" si="16"/>
        <v>13063.23</v>
      </c>
      <c r="BB100" s="319">
        <f t="shared" si="19"/>
        <v>13063.23</v>
      </c>
      <c r="BC100" s="319">
        <f t="shared" si="19"/>
        <v>13063.23</v>
      </c>
      <c r="BD100" s="319">
        <f t="shared" si="19"/>
        <v>13063.23</v>
      </c>
      <c r="BE100" s="295">
        <f t="shared" si="14"/>
        <v>156758.75999999998</v>
      </c>
      <c r="BF100" s="319"/>
      <c r="BG100" s="319"/>
      <c r="BH100" s="319"/>
      <c r="BI100" s="319"/>
      <c r="BJ100" s="319"/>
      <c r="BK100" s="319"/>
      <c r="BL100" s="319"/>
      <c r="BM100" s="319"/>
      <c r="BN100" s="319"/>
      <c r="BO100" s="319"/>
      <c r="BP100" s="319"/>
      <c r="BQ100" s="319"/>
      <c r="BR100" s="319"/>
      <c r="BS100" s="319"/>
      <c r="BT100" s="319"/>
      <c r="BU100" s="319"/>
      <c r="BV100" s="319"/>
      <c r="BW100" s="319"/>
      <c r="BX100" s="319"/>
      <c r="BY100" s="319"/>
      <c r="BZ100" s="319"/>
      <c r="CA100" s="319"/>
      <c r="CB100" s="319"/>
      <c r="CC100" s="319"/>
      <c r="CD100" s="319"/>
      <c r="CE100" s="319"/>
    </row>
    <row r="101" spans="1:83" x14ac:dyDescent="0.3">
      <c r="A101" s="313" t="s">
        <v>499</v>
      </c>
      <c r="B101" s="304">
        <v>1.8900000000000004E-2</v>
      </c>
      <c r="C101" s="304">
        <v>3.5499999999999997E-2</v>
      </c>
      <c r="D101" s="348">
        <v>3.2500000000000001E-2</v>
      </c>
      <c r="E101" s="295">
        <v>2408998.58</v>
      </c>
      <c r="F101" s="295">
        <v>2414755.56</v>
      </c>
      <c r="G101" s="295">
        <v>2420512.5299999998</v>
      </c>
      <c r="H101" s="295">
        <v>2420512.5299999998</v>
      </c>
      <c r="I101" s="295">
        <v>2420512.5299999998</v>
      </c>
      <c r="J101" s="295">
        <v>2418471.17</v>
      </c>
      <c r="K101" s="295">
        <v>2420575.7749999994</v>
      </c>
      <c r="L101" s="295">
        <v>2424721.7399999998</v>
      </c>
      <c r="M101" s="295">
        <v>2424721.7399999998</v>
      </c>
      <c r="N101" s="295">
        <v>2424721.7399999998</v>
      </c>
      <c r="O101" s="295">
        <v>2424721.7399999998</v>
      </c>
      <c r="P101" s="295">
        <v>2424721.7399999998</v>
      </c>
      <c r="Q101" s="295">
        <f t="shared" si="11"/>
        <v>29047947.374999989</v>
      </c>
      <c r="R101" s="295">
        <v>2424721.7399999998</v>
      </c>
      <c r="S101" s="295">
        <v>2424721.7399999998</v>
      </c>
      <c r="T101" s="295">
        <v>2424721.7399999998</v>
      </c>
      <c r="U101" s="295">
        <v>2424721.7399999998</v>
      </c>
      <c r="V101" s="295">
        <v>2424721.7399999998</v>
      </c>
      <c r="W101" s="295">
        <v>2424721.7399999998</v>
      </c>
      <c r="X101" s="295">
        <v>2424721.7399999998</v>
      </c>
      <c r="Y101" s="295">
        <v>2424721.7399999998</v>
      </c>
      <c r="Z101" s="295">
        <v>2424721.7399999998</v>
      </c>
      <c r="AA101" s="295">
        <v>2424721.7399999998</v>
      </c>
      <c r="AB101" s="295">
        <v>2424721.7399999998</v>
      </c>
      <c r="AC101" s="295">
        <v>2424721.7399999998</v>
      </c>
      <c r="AD101" s="295">
        <f t="shared" si="12"/>
        <v>29096660.879999992</v>
      </c>
      <c r="AE101" s="295"/>
      <c r="AF101" s="319">
        <v>3794.17</v>
      </c>
      <c r="AG101" s="319">
        <v>3803.2400000000002</v>
      </c>
      <c r="AH101" s="319">
        <v>3812.31</v>
      </c>
      <c r="AI101" s="319">
        <v>3812.31</v>
      </c>
      <c r="AJ101" s="319">
        <v>3812.31</v>
      </c>
      <c r="AK101" s="319">
        <v>3809.09</v>
      </c>
      <c r="AL101" s="319">
        <f t="shared" si="9"/>
        <v>3812.41</v>
      </c>
      <c r="AM101" s="319">
        <f t="shared" si="9"/>
        <v>3818.94</v>
      </c>
      <c r="AN101" s="319">
        <f t="shared" si="9"/>
        <v>3818.94</v>
      </c>
      <c r="AO101" s="319">
        <f t="shared" si="8"/>
        <v>3818.94</v>
      </c>
      <c r="AP101" s="319">
        <f t="shared" si="8"/>
        <v>3818.94</v>
      </c>
      <c r="AQ101" s="319">
        <f t="shared" si="8"/>
        <v>3818.94</v>
      </c>
      <c r="AR101" s="295">
        <f t="shared" si="13"/>
        <v>45750.540000000008</v>
      </c>
      <c r="AS101" s="319">
        <f t="shared" si="17"/>
        <v>6566.95</v>
      </c>
      <c r="AT101" s="319">
        <f t="shared" si="17"/>
        <v>6566.95</v>
      </c>
      <c r="AU101" s="319">
        <f t="shared" si="17"/>
        <v>6566.95</v>
      </c>
      <c r="AV101" s="319">
        <f t="shared" si="16"/>
        <v>6566.95</v>
      </c>
      <c r="AW101" s="319">
        <f t="shared" si="16"/>
        <v>6566.95</v>
      </c>
      <c r="AX101" s="319">
        <f t="shared" si="16"/>
        <v>6566.95</v>
      </c>
      <c r="AY101" s="319">
        <f t="shared" si="16"/>
        <v>6566.95</v>
      </c>
      <c r="AZ101" s="319">
        <f t="shared" si="16"/>
        <v>6566.95</v>
      </c>
      <c r="BA101" s="319">
        <f t="shared" si="16"/>
        <v>6566.95</v>
      </c>
      <c r="BB101" s="319">
        <f t="shared" si="19"/>
        <v>6566.95</v>
      </c>
      <c r="BC101" s="319">
        <f t="shared" si="19"/>
        <v>6566.95</v>
      </c>
      <c r="BD101" s="319">
        <f t="shared" si="19"/>
        <v>6566.95</v>
      </c>
      <c r="BE101" s="295">
        <f t="shared" si="14"/>
        <v>78803.39999999998</v>
      </c>
      <c r="BF101" s="319"/>
      <c r="BG101" s="319"/>
      <c r="BH101" s="319"/>
      <c r="BI101" s="319"/>
      <c r="BJ101" s="319"/>
      <c r="BK101" s="319"/>
      <c r="BL101" s="319"/>
      <c r="BM101" s="319"/>
      <c r="BN101" s="319"/>
      <c r="BO101" s="319"/>
      <c r="BP101" s="319"/>
      <c r="BQ101" s="319"/>
      <c r="BR101" s="319"/>
      <c r="BS101" s="319"/>
      <c r="BT101" s="319"/>
      <c r="BU101" s="319"/>
      <c r="BV101" s="319"/>
      <c r="BW101" s="319"/>
      <c r="BX101" s="319"/>
      <c r="BY101" s="319"/>
      <c r="BZ101" s="319"/>
      <c r="CA101" s="319"/>
      <c r="CB101" s="319"/>
      <c r="CC101" s="319"/>
      <c r="CD101" s="319"/>
      <c r="CE101" s="319"/>
    </row>
    <row r="102" spans="1:83" x14ac:dyDescent="0.3">
      <c r="A102" s="313" t="s">
        <v>500</v>
      </c>
      <c r="B102" s="304">
        <v>1.1900000000000001E-2</v>
      </c>
      <c r="C102" s="304">
        <v>1.6E-2</v>
      </c>
      <c r="D102" s="348">
        <v>1.3899999999999999E-2</v>
      </c>
      <c r="E102" s="295">
        <v>8959757.0099999998</v>
      </c>
      <c r="F102" s="295">
        <v>8959757.0099999998</v>
      </c>
      <c r="G102" s="295">
        <v>8959757.0099999998</v>
      </c>
      <c r="H102" s="295">
        <v>8959757.0099999998</v>
      </c>
      <c r="I102" s="295">
        <v>8959761.4100000001</v>
      </c>
      <c r="J102" s="295">
        <v>8959765.8100000005</v>
      </c>
      <c r="K102" s="295">
        <v>8959790.2249999996</v>
      </c>
      <c r="L102" s="295">
        <v>8959814.6400000006</v>
      </c>
      <c r="M102" s="295">
        <v>8975516.290000001</v>
      </c>
      <c r="N102" s="295">
        <v>8991217.9400000013</v>
      </c>
      <c r="O102" s="295">
        <v>8991217.9400000013</v>
      </c>
      <c r="P102" s="295">
        <v>8991217.9400000013</v>
      </c>
      <c r="Q102" s="295">
        <f t="shared" si="11"/>
        <v>107627330.235</v>
      </c>
      <c r="R102" s="295">
        <v>8991217.9400000013</v>
      </c>
      <c r="S102" s="295">
        <v>8991217.9400000013</v>
      </c>
      <c r="T102" s="295">
        <v>8991217.9400000013</v>
      </c>
      <c r="U102" s="295">
        <v>8991217.9400000013</v>
      </c>
      <c r="V102" s="295">
        <v>8991217.9400000013</v>
      </c>
      <c r="W102" s="295">
        <v>8991217.9400000013</v>
      </c>
      <c r="X102" s="295">
        <v>8991217.9400000013</v>
      </c>
      <c r="Y102" s="295">
        <v>8991217.9400000013</v>
      </c>
      <c r="Z102" s="295">
        <v>8991217.9400000013</v>
      </c>
      <c r="AA102" s="295">
        <v>8991217.9400000013</v>
      </c>
      <c r="AB102" s="295">
        <v>8991217.9400000013</v>
      </c>
      <c r="AC102" s="295">
        <v>8991217.9400000013</v>
      </c>
      <c r="AD102" s="295">
        <f t="shared" si="12"/>
        <v>107894615.27999999</v>
      </c>
      <c r="AE102" s="295"/>
      <c r="AF102" s="319">
        <v>8885.1</v>
      </c>
      <c r="AG102" s="319">
        <v>8885.1</v>
      </c>
      <c r="AH102" s="319">
        <v>8885.1</v>
      </c>
      <c r="AI102" s="319">
        <v>8885.1</v>
      </c>
      <c r="AJ102" s="319">
        <v>8885.1</v>
      </c>
      <c r="AK102" s="319">
        <v>8885.11</v>
      </c>
      <c r="AL102" s="319">
        <f t="shared" si="9"/>
        <v>8885.1299999999992</v>
      </c>
      <c r="AM102" s="319">
        <f t="shared" si="9"/>
        <v>8885.15</v>
      </c>
      <c r="AN102" s="319">
        <f t="shared" si="9"/>
        <v>8900.7199999999993</v>
      </c>
      <c r="AO102" s="319">
        <f t="shared" si="8"/>
        <v>8916.2900000000009</v>
      </c>
      <c r="AP102" s="319">
        <f t="shared" si="8"/>
        <v>8916.2900000000009</v>
      </c>
      <c r="AQ102" s="319">
        <f t="shared" si="8"/>
        <v>8916.2900000000009</v>
      </c>
      <c r="AR102" s="295">
        <f t="shared" si="13"/>
        <v>106730.48000000001</v>
      </c>
      <c r="AS102" s="319">
        <f t="shared" si="17"/>
        <v>10414.83</v>
      </c>
      <c r="AT102" s="319">
        <f t="shared" si="17"/>
        <v>10414.83</v>
      </c>
      <c r="AU102" s="319">
        <f t="shared" si="17"/>
        <v>10414.83</v>
      </c>
      <c r="AV102" s="319">
        <f t="shared" si="16"/>
        <v>10414.83</v>
      </c>
      <c r="AW102" s="319">
        <f t="shared" si="16"/>
        <v>10414.83</v>
      </c>
      <c r="AX102" s="319">
        <f t="shared" si="16"/>
        <v>10414.83</v>
      </c>
      <c r="AY102" s="319">
        <f t="shared" si="16"/>
        <v>10414.83</v>
      </c>
      <c r="AZ102" s="319">
        <f t="shared" si="16"/>
        <v>10414.83</v>
      </c>
      <c r="BA102" s="319">
        <f t="shared" si="16"/>
        <v>10414.83</v>
      </c>
      <c r="BB102" s="319">
        <f t="shared" si="19"/>
        <v>10414.83</v>
      </c>
      <c r="BC102" s="319">
        <f t="shared" si="19"/>
        <v>10414.83</v>
      </c>
      <c r="BD102" s="319">
        <f t="shared" si="19"/>
        <v>10414.83</v>
      </c>
      <c r="BE102" s="295">
        <f t="shared" si="14"/>
        <v>124977.96</v>
      </c>
      <c r="BF102" s="319"/>
      <c r="BG102" s="319"/>
      <c r="BH102" s="319"/>
      <c r="BI102" s="319"/>
      <c r="BJ102" s="319"/>
      <c r="BK102" s="319"/>
      <c r="BL102" s="319"/>
      <c r="BM102" s="319"/>
      <c r="BN102" s="319"/>
      <c r="BO102" s="319"/>
      <c r="BP102" s="319"/>
      <c r="BQ102" s="319"/>
      <c r="BR102" s="319"/>
      <c r="BS102" s="319"/>
      <c r="BT102" s="319"/>
      <c r="BU102" s="319"/>
      <c r="BV102" s="319"/>
      <c r="BW102" s="319"/>
      <c r="BX102" s="319"/>
      <c r="BY102" s="319"/>
      <c r="BZ102" s="319"/>
      <c r="CA102" s="319"/>
      <c r="CB102" s="319"/>
      <c r="CC102" s="319"/>
      <c r="CD102" s="319"/>
      <c r="CE102" s="319"/>
    </row>
    <row r="103" spans="1:83" x14ac:dyDescent="0.3">
      <c r="A103" s="313" t="s">
        <v>501</v>
      </c>
      <c r="B103" s="304">
        <v>4.2500000000000003E-2</v>
      </c>
      <c r="C103" s="304">
        <v>4.4600000000000001E-2</v>
      </c>
      <c r="D103" s="348">
        <v>4.2500000000000003E-2</v>
      </c>
      <c r="E103" s="295">
        <v>29308888.079999998</v>
      </c>
      <c r="F103" s="295">
        <v>29308888.079999998</v>
      </c>
      <c r="G103" s="295">
        <v>29308888.079999998</v>
      </c>
      <c r="H103" s="295">
        <v>29308888.079999998</v>
      </c>
      <c r="I103" s="295">
        <v>29308888.079999998</v>
      </c>
      <c r="J103" s="295">
        <v>29308888.079999998</v>
      </c>
      <c r="K103" s="295">
        <v>29308888.079999998</v>
      </c>
      <c r="L103" s="295">
        <v>29308888.079999998</v>
      </c>
      <c r="M103" s="295">
        <v>29308888.079999998</v>
      </c>
      <c r="N103" s="295">
        <v>29308888.079999998</v>
      </c>
      <c r="O103" s="295">
        <v>29308888.079999998</v>
      </c>
      <c r="P103" s="295">
        <v>29308888.079999998</v>
      </c>
      <c r="Q103" s="295">
        <f t="shared" si="11"/>
        <v>351706656.95999986</v>
      </c>
      <c r="R103" s="295">
        <v>29308888.079999998</v>
      </c>
      <c r="S103" s="295">
        <v>29308888.079999998</v>
      </c>
      <c r="T103" s="295">
        <v>29308888.079999998</v>
      </c>
      <c r="U103" s="295">
        <v>29308888.079999998</v>
      </c>
      <c r="V103" s="295">
        <v>29308888.079999998</v>
      </c>
      <c r="W103" s="295">
        <v>29308888.079999998</v>
      </c>
      <c r="X103" s="295">
        <v>29308888.079999998</v>
      </c>
      <c r="Y103" s="295">
        <v>29308888.079999998</v>
      </c>
      <c r="Z103" s="295">
        <v>29308888.079999998</v>
      </c>
      <c r="AA103" s="295">
        <v>29308888.079999998</v>
      </c>
      <c r="AB103" s="295">
        <v>29308888.079999998</v>
      </c>
      <c r="AC103" s="295">
        <v>29308888.079999998</v>
      </c>
      <c r="AD103" s="295">
        <f t="shared" si="12"/>
        <v>351706656.95999986</v>
      </c>
      <c r="AE103" s="295"/>
      <c r="AF103" s="319">
        <v>103802.31</v>
      </c>
      <c r="AG103" s="319">
        <v>103802.31</v>
      </c>
      <c r="AH103" s="319">
        <v>103802.31</v>
      </c>
      <c r="AI103" s="319">
        <v>103802.31</v>
      </c>
      <c r="AJ103" s="319">
        <v>103802.31</v>
      </c>
      <c r="AK103" s="319">
        <v>103802.31</v>
      </c>
      <c r="AL103" s="319">
        <f t="shared" si="9"/>
        <v>103802.31</v>
      </c>
      <c r="AM103" s="319">
        <f t="shared" si="9"/>
        <v>103802.31</v>
      </c>
      <c r="AN103" s="319">
        <f t="shared" si="9"/>
        <v>103802.31</v>
      </c>
      <c r="AO103" s="319">
        <f t="shared" si="8"/>
        <v>103802.31</v>
      </c>
      <c r="AP103" s="319">
        <f t="shared" si="8"/>
        <v>103802.31</v>
      </c>
      <c r="AQ103" s="319">
        <f t="shared" si="8"/>
        <v>103802.31</v>
      </c>
      <c r="AR103" s="295">
        <f t="shared" si="13"/>
        <v>1245627.7200000002</v>
      </c>
      <c r="AS103" s="319">
        <f t="shared" si="17"/>
        <v>103802.31</v>
      </c>
      <c r="AT103" s="319">
        <f t="shared" si="17"/>
        <v>103802.31</v>
      </c>
      <c r="AU103" s="319">
        <f t="shared" si="17"/>
        <v>103802.31</v>
      </c>
      <c r="AV103" s="319">
        <f t="shared" si="16"/>
        <v>103802.31</v>
      </c>
      <c r="AW103" s="319">
        <f t="shared" si="16"/>
        <v>103802.31</v>
      </c>
      <c r="AX103" s="319">
        <f t="shared" si="16"/>
        <v>103802.31</v>
      </c>
      <c r="AY103" s="319">
        <f t="shared" si="16"/>
        <v>103802.31</v>
      </c>
      <c r="AZ103" s="319">
        <f t="shared" si="16"/>
        <v>103802.31</v>
      </c>
      <c r="BA103" s="319">
        <f t="shared" si="16"/>
        <v>103802.31</v>
      </c>
      <c r="BB103" s="319">
        <f t="shared" si="19"/>
        <v>103802.31</v>
      </c>
      <c r="BC103" s="319">
        <f t="shared" si="19"/>
        <v>103802.31</v>
      </c>
      <c r="BD103" s="319">
        <f t="shared" si="19"/>
        <v>103802.31</v>
      </c>
      <c r="BE103" s="295">
        <f t="shared" si="14"/>
        <v>1245627.7200000002</v>
      </c>
      <c r="BF103" s="319"/>
      <c r="BG103" s="319"/>
      <c r="BH103" s="319"/>
      <c r="BI103" s="319"/>
      <c r="BJ103" s="319"/>
      <c r="BK103" s="319"/>
      <c r="BL103" s="319"/>
      <c r="BM103" s="319"/>
      <c r="BN103" s="319"/>
      <c r="BO103" s="319"/>
      <c r="BP103" s="319"/>
      <c r="BQ103" s="319"/>
      <c r="BR103" s="319"/>
      <c r="BS103" s="319"/>
      <c r="BT103" s="319"/>
      <c r="BU103" s="319"/>
      <c r="BV103" s="319"/>
      <c r="BW103" s="319"/>
      <c r="BX103" s="319"/>
      <c r="BY103" s="319"/>
      <c r="BZ103" s="319"/>
      <c r="CA103" s="319"/>
      <c r="CB103" s="319"/>
      <c r="CC103" s="319"/>
      <c r="CD103" s="319"/>
      <c r="CE103" s="319"/>
    </row>
    <row r="104" spans="1:83" x14ac:dyDescent="0.3">
      <c r="A104" s="313" t="s">
        <v>502</v>
      </c>
      <c r="B104" s="304">
        <v>5.3E-3</v>
      </c>
      <c r="C104" s="304">
        <v>1.89E-2</v>
      </c>
      <c r="D104" s="348">
        <v>1.6199999999999999E-2</v>
      </c>
      <c r="E104" s="295">
        <v>2605094.1800000002</v>
      </c>
      <c r="F104" s="295">
        <v>2605094.1800000002</v>
      </c>
      <c r="G104" s="295">
        <v>2605094.1800000002</v>
      </c>
      <c r="H104" s="295">
        <v>2605094.1800000002</v>
      </c>
      <c r="I104" s="295">
        <v>2605094.1800000002</v>
      </c>
      <c r="J104" s="295">
        <v>2605094.1800000002</v>
      </c>
      <c r="K104" s="295">
        <v>2605094.1800000002</v>
      </c>
      <c r="L104" s="295">
        <v>2605094.1800000002</v>
      </c>
      <c r="M104" s="295">
        <v>2605094.1800000002</v>
      </c>
      <c r="N104" s="295">
        <v>2605094.1800000002</v>
      </c>
      <c r="O104" s="295">
        <v>2605094.1800000002</v>
      </c>
      <c r="P104" s="295">
        <v>2605094.1800000002</v>
      </c>
      <c r="Q104" s="295">
        <f t="shared" si="11"/>
        <v>31261130.16</v>
      </c>
      <c r="R104" s="295">
        <v>2605094.1800000002</v>
      </c>
      <c r="S104" s="295">
        <v>2605094.1800000002</v>
      </c>
      <c r="T104" s="295">
        <v>2605094.1800000002</v>
      </c>
      <c r="U104" s="295">
        <v>2605094.1800000002</v>
      </c>
      <c r="V104" s="295">
        <v>2605094.1800000002</v>
      </c>
      <c r="W104" s="295">
        <v>2605094.1800000002</v>
      </c>
      <c r="X104" s="295">
        <v>2605094.1800000002</v>
      </c>
      <c r="Y104" s="295">
        <v>2605094.1800000002</v>
      </c>
      <c r="Z104" s="295">
        <v>2605094.1800000002</v>
      </c>
      <c r="AA104" s="295">
        <v>2605094.1800000002</v>
      </c>
      <c r="AB104" s="295">
        <v>2605094.1800000002</v>
      </c>
      <c r="AC104" s="295">
        <v>2605094.1800000002</v>
      </c>
      <c r="AD104" s="295">
        <f t="shared" si="12"/>
        <v>31261130.16</v>
      </c>
      <c r="AE104" s="295"/>
      <c r="AF104" s="319">
        <v>1150.5900000000001</v>
      </c>
      <c r="AG104" s="319">
        <v>1150.5900000000001</v>
      </c>
      <c r="AH104" s="319">
        <v>1150.5900000000001</v>
      </c>
      <c r="AI104" s="319">
        <v>1150.5900000000001</v>
      </c>
      <c r="AJ104" s="319">
        <v>1150.5900000000001</v>
      </c>
      <c r="AK104" s="319">
        <v>1150.5900000000001</v>
      </c>
      <c r="AL104" s="319">
        <f t="shared" si="9"/>
        <v>1150.58</v>
      </c>
      <c r="AM104" s="319">
        <f t="shared" si="9"/>
        <v>1150.58</v>
      </c>
      <c r="AN104" s="319">
        <f t="shared" si="9"/>
        <v>1150.58</v>
      </c>
      <c r="AO104" s="319">
        <f t="shared" si="8"/>
        <v>1150.58</v>
      </c>
      <c r="AP104" s="319">
        <f t="shared" si="8"/>
        <v>1150.58</v>
      </c>
      <c r="AQ104" s="319">
        <f t="shared" si="8"/>
        <v>1150.58</v>
      </c>
      <c r="AR104" s="295">
        <f t="shared" si="13"/>
        <v>13807.02</v>
      </c>
      <c r="AS104" s="319">
        <f t="shared" si="17"/>
        <v>3516.88</v>
      </c>
      <c r="AT104" s="319">
        <f t="shared" si="17"/>
        <v>3516.88</v>
      </c>
      <c r="AU104" s="319">
        <f t="shared" si="17"/>
        <v>3516.88</v>
      </c>
      <c r="AV104" s="319">
        <f t="shared" si="16"/>
        <v>3516.88</v>
      </c>
      <c r="AW104" s="319">
        <f t="shared" si="16"/>
        <v>3516.88</v>
      </c>
      <c r="AX104" s="319">
        <f t="shared" si="16"/>
        <v>3516.88</v>
      </c>
      <c r="AY104" s="319">
        <f t="shared" si="16"/>
        <v>3516.88</v>
      </c>
      <c r="AZ104" s="319">
        <f t="shared" si="16"/>
        <v>3516.88</v>
      </c>
      <c r="BA104" s="319">
        <f t="shared" si="16"/>
        <v>3516.88</v>
      </c>
      <c r="BB104" s="319">
        <f t="shared" si="19"/>
        <v>3516.88</v>
      </c>
      <c r="BC104" s="319">
        <f t="shared" si="19"/>
        <v>3516.88</v>
      </c>
      <c r="BD104" s="319">
        <f t="shared" si="19"/>
        <v>3516.88</v>
      </c>
      <c r="BE104" s="295">
        <f t="shared" si="14"/>
        <v>42202.559999999998</v>
      </c>
      <c r="BF104" s="319">
        <f>BE104</f>
        <v>42202.559999999998</v>
      </c>
      <c r="BG104" s="319"/>
      <c r="BH104" s="319"/>
      <c r="BI104" s="319"/>
      <c r="BJ104" s="319"/>
      <c r="BK104" s="319"/>
      <c r="BL104" s="319"/>
      <c r="BM104" s="319"/>
      <c r="BN104" s="319"/>
      <c r="BO104" s="319"/>
      <c r="BP104" s="319"/>
      <c r="BQ104" s="319"/>
      <c r="BR104" s="319"/>
      <c r="BS104" s="319"/>
      <c r="BT104" s="319"/>
      <c r="BU104" s="319"/>
      <c r="BV104" s="319"/>
      <c r="BW104" s="319"/>
      <c r="BX104" s="319"/>
      <c r="BY104" s="319"/>
      <c r="BZ104" s="319"/>
      <c r="CA104" s="319"/>
      <c r="CB104" s="319"/>
      <c r="CC104" s="319"/>
      <c r="CD104" s="319"/>
      <c r="CE104" s="319"/>
    </row>
    <row r="105" spans="1:83" x14ac:dyDescent="0.3">
      <c r="A105" s="313" t="s">
        <v>503</v>
      </c>
      <c r="B105" s="304">
        <v>5.3E-3</v>
      </c>
      <c r="C105" s="304">
        <v>1.89E-2</v>
      </c>
      <c r="D105" s="348">
        <v>1.6199999999999999E-2</v>
      </c>
      <c r="E105" s="295">
        <v>9522410.5899999999</v>
      </c>
      <c r="F105" s="295">
        <v>9522410.5899999999</v>
      </c>
      <c r="G105" s="295">
        <v>9522410.5899999999</v>
      </c>
      <c r="H105" s="295">
        <v>9522410.5899999999</v>
      </c>
      <c r="I105" s="295">
        <v>9522410.5899999999</v>
      </c>
      <c r="J105" s="295">
        <v>9550377.0399999991</v>
      </c>
      <c r="K105" s="295">
        <v>9578343.4900000002</v>
      </c>
      <c r="L105" s="295">
        <v>9578343.4900000002</v>
      </c>
      <c r="M105" s="295">
        <v>9578343.4900000002</v>
      </c>
      <c r="N105" s="295">
        <v>9627454.3149999995</v>
      </c>
      <c r="O105" s="295">
        <v>9676565.1400000006</v>
      </c>
      <c r="P105" s="295">
        <v>9676565.1400000006</v>
      </c>
      <c r="Q105" s="295">
        <f t="shared" si="11"/>
        <v>114878045.05499999</v>
      </c>
      <c r="R105" s="295">
        <v>9676565.1400000006</v>
      </c>
      <c r="S105" s="295">
        <v>9676565.1400000006</v>
      </c>
      <c r="T105" s="295">
        <v>9676565.1400000006</v>
      </c>
      <c r="U105" s="295">
        <v>9676565.1400000006</v>
      </c>
      <c r="V105" s="295">
        <v>9676565.1400000006</v>
      </c>
      <c r="W105" s="295">
        <v>9676565.1400000006</v>
      </c>
      <c r="X105" s="295">
        <v>9676565.1400000006</v>
      </c>
      <c r="Y105" s="295">
        <v>9676565.1400000006</v>
      </c>
      <c r="Z105" s="295">
        <v>9676565.1400000006</v>
      </c>
      <c r="AA105" s="295">
        <v>9676565.1400000006</v>
      </c>
      <c r="AB105" s="295">
        <v>9676565.1400000006</v>
      </c>
      <c r="AC105" s="295">
        <v>9676565.1400000006</v>
      </c>
      <c r="AD105" s="295">
        <f t="shared" si="12"/>
        <v>116118781.68000001</v>
      </c>
      <c r="AE105" s="295"/>
      <c r="AF105" s="319">
        <v>4205.7299999999996</v>
      </c>
      <c r="AG105" s="319">
        <v>4205.7299999999996</v>
      </c>
      <c r="AH105" s="319">
        <v>4205.7299999999996</v>
      </c>
      <c r="AI105" s="319">
        <v>4205.7299999999996</v>
      </c>
      <c r="AJ105" s="319">
        <v>4205.7299999999996</v>
      </c>
      <c r="AK105" s="319">
        <v>4218.08</v>
      </c>
      <c r="AL105" s="319">
        <f t="shared" si="9"/>
        <v>4230.4399999999996</v>
      </c>
      <c r="AM105" s="319">
        <f t="shared" si="9"/>
        <v>4230.4399999999996</v>
      </c>
      <c r="AN105" s="319">
        <f t="shared" si="9"/>
        <v>4230.4399999999996</v>
      </c>
      <c r="AO105" s="319">
        <f t="shared" si="8"/>
        <v>4252.13</v>
      </c>
      <c r="AP105" s="319">
        <f t="shared" si="8"/>
        <v>4273.82</v>
      </c>
      <c r="AQ105" s="319">
        <f t="shared" si="8"/>
        <v>4273.82</v>
      </c>
      <c r="AR105" s="295">
        <f t="shared" si="13"/>
        <v>50737.819999999992</v>
      </c>
      <c r="AS105" s="319">
        <f t="shared" si="17"/>
        <v>13063.36</v>
      </c>
      <c r="AT105" s="319">
        <f t="shared" si="17"/>
        <v>13063.36</v>
      </c>
      <c r="AU105" s="319">
        <f t="shared" si="17"/>
        <v>13063.36</v>
      </c>
      <c r="AV105" s="319">
        <f t="shared" si="16"/>
        <v>13063.36</v>
      </c>
      <c r="AW105" s="319">
        <f t="shared" si="16"/>
        <v>13063.36</v>
      </c>
      <c r="AX105" s="319">
        <f t="shared" si="16"/>
        <v>13063.36</v>
      </c>
      <c r="AY105" s="319">
        <f t="shared" si="16"/>
        <v>13063.36</v>
      </c>
      <c r="AZ105" s="319">
        <f t="shared" si="16"/>
        <v>13063.36</v>
      </c>
      <c r="BA105" s="319">
        <f t="shared" si="16"/>
        <v>13063.36</v>
      </c>
      <c r="BB105" s="319">
        <f t="shared" si="19"/>
        <v>13063.36</v>
      </c>
      <c r="BC105" s="319">
        <f t="shared" si="19"/>
        <v>13063.36</v>
      </c>
      <c r="BD105" s="319">
        <f t="shared" si="19"/>
        <v>13063.36</v>
      </c>
      <c r="BE105" s="295">
        <f t="shared" si="14"/>
        <v>156760.32000000001</v>
      </c>
      <c r="BF105" s="319"/>
      <c r="BG105" s="319"/>
      <c r="BH105" s="319"/>
      <c r="BI105" s="319"/>
      <c r="BJ105" s="319"/>
      <c r="BK105" s="319"/>
      <c r="BL105" s="319"/>
      <c r="BM105" s="319"/>
      <c r="BN105" s="319"/>
      <c r="BO105" s="319"/>
      <c r="BP105" s="319"/>
      <c r="BQ105" s="319"/>
      <c r="BR105" s="319"/>
      <c r="BS105" s="319"/>
      <c r="BT105" s="319"/>
      <c r="BU105" s="319"/>
      <c r="BV105" s="319"/>
      <c r="BW105" s="319"/>
      <c r="BX105" s="319"/>
      <c r="BY105" s="319"/>
      <c r="BZ105" s="319"/>
      <c r="CA105" s="319"/>
      <c r="CB105" s="319"/>
      <c r="CC105" s="319"/>
      <c r="CD105" s="319"/>
      <c r="CE105" s="319"/>
    </row>
    <row r="106" spans="1:83" x14ac:dyDescent="0.3">
      <c r="A106" s="313" t="s">
        <v>504</v>
      </c>
      <c r="B106" s="304">
        <v>3.5799999999999998E-2</v>
      </c>
      <c r="C106" s="304">
        <v>3.6299999999999999E-2</v>
      </c>
      <c r="D106" s="348">
        <v>3.3500000000000002E-2</v>
      </c>
      <c r="E106" s="295">
        <v>12202725.310000001</v>
      </c>
      <c r="F106" s="295">
        <v>12261378.65</v>
      </c>
      <c r="G106" s="295">
        <v>12261378.65</v>
      </c>
      <c r="H106" s="295">
        <v>12261378.65</v>
      </c>
      <c r="I106" s="295">
        <v>12261378.65</v>
      </c>
      <c r="J106" s="295">
        <v>12242379.08</v>
      </c>
      <c r="K106" s="295">
        <v>12223379.51</v>
      </c>
      <c r="L106" s="295">
        <v>12223379.51</v>
      </c>
      <c r="M106" s="295">
        <v>12223379.51</v>
      </c>
      <c r="N106" s="295">
        <v>12223379.51</v>
      </c>
      <c r="O106" s="295">
        <v>12223379.51</v>
      </c>
      <c r="P106" s="295">
        <v>12223379.51</v>
      </c>
      <c r="Q106" s="295">
        <f t="shared" si="11"/>
        <v>146830896.05000001</v>
      </c>
      <c r="R106" s="295">
        <v>12223379.51</v>
      </c>
      <c r="S106" s="295">
        <v>12223379.51</v>
      </c>
      <c r="T106" s="295">
        <v>12223379.51</v>
      </c>
      <c r="U106" s="295">
        <v>12223379.51</v>
      </c>
      <c r="V106" s="295">
        <v>12223379.51</v>
      </c>
      <c r="W106" s="295">
        <v>12223379.51</v>
      </c>
      <c r="X106" s="295">
        <v>12223379.51</v>
      </c>
      <c r="Y106" s="295">
        <v>12223379.51</v>
      </c>
      <c r="Z106" s="295">
        <v>12223379.51</v>
      </c>
      <c r="AA106" s="295">
        <v>12223379.51</v>
      </c>
      <c r="AB106" s="295">
        <v>12223379.51</v>
      </c>
      <c r="AC106" s="295">
        <v>12223379.51</v>
      </c>
      <c r="AD106" s="295">
        <f t="shared" si="12"/>
        <v>146680554.12</v>
      </c>
      <c r="AE106" s="295"/>
      <c r="AF106" s="319">
        <v>36404.800000000003</v>
      </c>
      <c r="AG106" s="319">
        <v>36579.78</v>
      </c>
      <c r="AH106" s="319">
        <v>36579.78</v>
      </c>
      <c r="AI106" s="319">
        <v>36579.78</v>
      </c>
      <c r="AJ106" s="319">
        <v>36579.78</v>
      </c>
      <c r="AK106" s="319">
        <v>36523.100000000006</v>
      </c>
      <c r="AL106" s="319">
        <f t="shared" si="9"/>
        <v>36466.42</v>
      </c>
      <c r="AM106" s="319">
        <f t="shared" si="9"/>
        <v>36466.42</v>
      </c>
      <c r="AN106" s="319">
        <f t="shared" si="9"/>
        <v>36466.42</v>
      </c>
      <c r="AO106" s="319">
        <f t="shared" si="8"/>
        <v>36466.42</v>
      </c>
      <c r="AP106" s="319">
        <f t="shared" si="8"/>
        <v>36466.42</v>
      </c>
      <c r="AQ106" s="319">
        <f t="shared" si="8"/>
        <v>36466.42</v>
      </c>
      <c r="AR106" s="295">
        <f t="shared" si="13"/>
        <v>438045.53999999992</v>
      </c>
      <c r="AS106" s="319">
        <f t="shared" si="17"/>
        <v>34123.599999999999</v>
      </c>
      <c r="AT106" s="319">
        <f t="shared" si="17"/>
        <v>34123.599999999999</v>
      </c>
      <c r="AU106" s="319">
        <f t="shared" si="17"/>
        <v>34123.599999999999</v>
      </c>
      <c r="AV106" s="319">
        <f t="shared" si="16"/>
        <v>34123.599999999999</v>
      </c>
      <c r="AW106" s="319">
        <f t="shared" si="16"/>
        <v>34123.599999999999</v>
      </c>
      <c r="AX106" s="319">
        <f t="shared" si="16"/>
        <v>34123.599999999999</v>
      </c>
      <c r="AY106" s="319">
        <f t="shared" si="16"/>
        <v>34123.599999999999</v>
      </c>
      <c r="AZ106" s="319">
        <f t="shared" si="16"/>
        <v>34123.599999999999</v>
      </c>
      <c r="BA106" s="319">
        <f t="shared" si="16"/>
        <v>34123.599999999999</v>
      </c>
      <c r="BB106" s="319">
        <f t="shared" si="19"/>
        <v>34123.599999999999</v>
      </c>
      <c r="BC106" s="319">
        <f t="shared" si="19"/>
        <v>34123.599999999999</v>
      </c>
      <c r="BD106" s="319">
        <f t="shared" si="19"/>
        <v>34123.599999999999</v>
      </c>
      <c r="BE106" s="295">
        <f t="shared" si="14"/>
        <v>409483.1999999999</v>
      </c>
      <c r="BF106" s="319"/>
      <c r="BG106" s="319"/>
      <c r="BH106" s="319"/>
      <c r="BI106" s="319"/>
      <c r="BJ106" s="319"/>
      <c r="BK106" s="319"/>
      <c r="BL106" s="319"/>
      <c r="BM106" s="319"/>
      <c r="BN106" s="319"/>
      <c r="BO106" s="319"/>
      <c r="BP106" s="319"/>
      <c r="BQ106" s="319"/>
      <c r="BR106" s="319"/>
      <c r="BS106" s="319"/>
      <c r="BT106" s="319"/>
      <c r="BU106" s="319"/>
      <c r="BV106" s="319"/>
      <c r="BW106" s="319"/>
      <c r="BX106" s="319"/>
      <c r="BY106" s="319"/>
      <c r="BZ106" s="319"/>
      <c r="CA106" s="319"/>
      <c r="CB106" s="319"/>
      <c r="CC106" s="319"/>
      <c r="CD106" s="319"/>
      <c r="CE106" s="319"/>
    </row>
    <row r="107" spans="1:83" x14ac:dyDescent="0.3">
      <c r="A107" s="313" t="s">
        <v>505</v>
      </c>
      <c r="B107" s="304">
        <v>1.3200000000000002E-2</v>
      </c>
      <c r="C107" s="304">
        <v>1.5800000000000002E-2</v>
      </c>
      <c r="D107" s="348">
        <v>1.2999999999999999E-2</v>
      </c>
      <c r="E107" s="295">
        <v>216636.03</v>
      </c>
      <c r="F107" s="295">
        <v>216636.03</v>
      </c>
      <c r="G107" s="295">
        <v>216636.03</v>
      </c>
      <c r="H107" s="295">
        <v>216636.03</v>
      </c>
      <c r="I107" s="295">
        <v>216636.03</v>
      </c>
      <c r="J107" s="295">
        <v>221266.81</v>
      </c>
      <c r="K107" s="295">
        <v>225897.58</v>
      </c>
      <c r="L107" s="295">
        <v>225897.58</v>
      </c>
      <c r="M107" s="295">
        <v>225897.58</v>
      </c>
      <c r="N107" s="295">
        <v>225897.58</v>
      </c>
      <c r="O107" s="295">
        <v>225897.58</v>
      </c>
      <c r="P107" s="295">
        <v>225897.58</v>
      </c>
      <c r="Q107" s="295">
        <f t="shared" si="11"/>
        <v>2659832.4400000004</v>
      </c>
      <c r="R107" s="295">
        <v>225897.58</v>
      </c>
      <c r="S107" s="295">
        <v>225897.58</v>
      </c>
      <c r="T107" s="295">
        <v>225897.58</v>
      </c>
      <c r="U107" s="295">
        <v>225897.58</v>
      </c>
      <c r="V107" s="295">
        <v>225897.58</v>
      </c>
      <c r="W107" s="295">
        <v>225897.58</v>
      </c>
      <c r="X107" s="295">
        <v>225897.58</v>
      </c>
      <c r="Y107" s="295">
        <v>225897.58</v>
      </c>
      <c r="Z107" s="295">
        <v>225897.58</v>
      </c>
      <c r="AA107" s="295">
        <v>225897.58</v>
      </c>
      <c r="AB107" s="295">
        <v>225897.58</v>
      </c>
      <c r="AC107" s="295">
        <v>225897.58</v>
      </c>
      <c r="AD107" s="295">
        <f t="shared" si="12"/>
        <v>2710770.9600000004</v>
      </c>
      <c r="AE107" s="295"/>
      <c r="AF107" s="319">
        <v>238.29</v>
      </c>
      <c r="AG107" s="319">
        <v>238.29</v>
      </c>
      <c r="AH107" s="319">
        <v>238.29</v>
      </c>
      <c r="AI107" s="319">
        <v>238.29</v>
      </c>
      <c r="AJ107" s="319">
        <v>238.29</v>
      </c>
      <c r="AK107" s="319">
        <v>243.4</v>
      </c>
      <c r="AL107" s="319">
        <f t="shared" si="9"/>
        <v>248.49</v>
      </c>
      <c r="AM107" s="319">
        <f t="shared" si="9"/>
        <v>248.49</v>
      </c>
      <c r="AN107" s="319">
        <f t="shared" si="9"/>
        <v>248.49</v>
      </c>
      <c r="AO107" s="319">
        <f t="shared" si="8"/>
        <v>248.49</v>
      </c>
      <c r="AP107" s="319">
        <f t="shared" si="8"/>
        <v>248.49</v>
      </c>
      <c r="AQ107" s="319">
        <f t="shared" si="8"/>
        <v>248.49</v>
      </c>
      <c r="AR107" s="295">
        <f t="shared" si="13"/>
        <v>2925.79</v>
      </c>
      <c r="AS107" s="319">
        <f t="shared" si="17"/>
        <v>244.72</v>
      </c>
      <c r="AT107" s="319">
        <f t="shared" si="17"/>
        <v>244.72</v>
      </c>
      <c r="AU107" s="319">
        <f t="shared" si="17"/>
        <v>244.72</v>
      </c>
      <c r="AV107" s="319">
        <f t="shared" si="16"/>
        <v>244.72</v>
      </c>
      <c r="AW107" s="319">
        <f t="shared" si="16"/>
        <v>244.72</v>
      </c>
      <c r="AX107" s="319">
        <f t="shared" si="16"/>
        <v>244.72</v>
      </c>
      <c r="AY107" s="319">
        <f t="shared" si="16"/>
        <v>244.72</v>
      </c>
      <c r="AZ107" s="319">
        <f t="shared" si="16"/>
        <v>244.72</v>
      </c>
      <c r="BA107" s="319">
        <f t="shared" si="16"/>
        <v>244.72</v>
      </c>
      <c r="BB107" s="319">
        <f t="shared" si="19"/>
        <v>244.72</v>
      </c>
      <c r="BC107" s="319">
        <f t="shared" si="19"/>
        <v>244.72</v>
      </c>
      <c r="BD107" s="319">
        <f t="shared" si="19"/>
        <v>244.72</v>
      </c>
      <c r="BE107" s="295">
        <f t="shared" si="14"/>
        <v>2936.6399999999994</v>
      </c>
      <c r="BF107" s="319">
        <f>BE107</f>
        <v>2936.6399999999994</v>
      </c>
      <c r="BG107" s="319"/>
      <c r="BH107" s="319"/>
      <c r="BI107" s="319"/>
      <c r="BJ107" s="319"/>
      <c r="BK107" s="319"/>
      <c r="BL107" s="319"/>
      <c r="BM107" s="319"/>
      <c r="BN107" s="319"/>
      <c r="BO107" s="319"/>
      <c r="BP107" s="319"/>
      <c r="BQ107" s="319"/>
      <c r="BR107" s="319"/>
      <c r="BS107" s="319"/>
      <c r="BT107" s="319"/>
      <c r="BU107" s="319"/>
      <c r="BV107" s="319"/>
      <c r="BW107" s="319"/>
      <c r="BX107" s="319"/>
      <c r="BY107" s="319"/>
      <c r="BZ107" s="319"/>
      <c r="CA107" s="319"/>
      <c r="CB107" s="319"/>
      <c r="CC107" s="319"/>
      <c r="CD107" s="319"/>
      <c r="CE107" s="319"/>
    </row>
    <row r="108" spans="1:83" x14ac:dyDescent="0.3">
      <c r="A108" s="313" t="s">
        <v>506</v>
      </c>
      <c r="B108" s="304">
        <v>1.3200000000000002E-2</v>
      </c>
      <c r="C108" s="304">
        <v>1.5800000000000002E-2</v>
      </c>
      <c r="D108" s="348">
        <v>1.2999999999999999E-2</v>
      </c>
      <c r="E108" s="295">
        <v>14022223.16</v>
      </c>
      <c r="F108" s="295">
        <v>14022223.16</v>
      </c>
      <c r="G108" s="295">
        <v>14019019.84</v>
      </c>
      <c r="H108" s="295">
        <v>14015816.51</v>
      </c>
      <c r="I108" s="295">
        <v>14015816.51</v>
      </c>
      <c r="J108" s="295">
        <v>14008140.609999999</v>
      </c>
      <c r="K108" s="295">
        <v>14000464.699999999</v>
      </c>
      <c r="L108" s="295">
        <v>14000464.699999999</v>
      </c>
      <c r="M108" s="295">
        <v>14000464.699999999</v>
      </c>
      <c r="N108" s="295">
        <v>14000464.699999999</v>
      </c>
      <c r="O108" s="295">
        <v>14000464.699999999</v>
      </c>
      <c r="P108" s="295">
        <v>14000464.699999999</v>
      </c>
      <c r="Q108" s="295">
        <f t="shared" si="11"/>
        <v>168106027.98999998</v>
      </c>
      <c r="R108" s="295">
        <v>14000464.699999999</v>
      </c>
      <c r="S108" s="295">
        <v>14000464.699999999</v>
      </c>
      <c r="T108" s="295">
        <v>14000464.699999999</v>
      </c>
      <c r="U108" s="295">
        <v>14000464.699999999</v>
      </c>
      <c r="V108" s="295">
        <v>14000464.699999999</v>
      </c>
      <c r="W108" s="295">
        <v>14000464.699999999</v>
      </c>
      <c r="X108" s="295">
        <v>14000464.699999999</v>
      </c>
      <c r="Y108" s="295">
        <v>14000464.699999999</v>
      </c>
      <c r="Z108" s="295">
        <v>14000464.699999999</v>
      </c>
      <c r="AA108" s="295">
        <v>14000464.699999999</v>
      </c>
      <c r="AB108" s="295">
        <v>14000464.699999999</v>
      </c>
      <c r="AC108" s="295">
        <v>14000464.699999999</v>
      </c>
      <c r="AD108" s="295">
        <f t="shared" si="12"/>
        <v>168005576.39999998</v>
      </c>
      <c r="AE108" s="295"/>
      <c r="AF108" s="319">
        <v>15424.439999999999</v>
      </c>
      <c r="AG108" s="319">
        <v>15424.439999999999</v>
      </c>
      <c r="AH108" s="319">
        <v>15420.92</v>
      </c>
      <c r="AI108" s="319">
        <v>15417.4</v>
      </c>
      <c r="AJ108" s="319">
        <v>15417.4</v>
      </c>
      <c r="AK108" s="319">
        <v>15408.96</v>
      </c>
      <c r="AL108" s="319">
        <f t="shared" si="9"/>
        <v>15400.51</v>
      </c>
      <c r="AM108" s="319">
        <f t="shared" si="9"/>
        <v>15400.51</v>
      </c>
      <c r="AN108" s="319">
        <f t="shared" si="9"/>
        <v>15400.51</v>
      </c>
      <c r="AO108" s="319">
        <f t="shared" si="8"/>
        <v>15400.51</v>
      </c>
      <c r="AP108" s="319">
        <f t="shared" si="8"/>
        <v>15400.51</v>
      </c>
      <c r="AQ108" s="319">
        <f t="shared" si="8"/>
        <v>15400.51</v>
      </c>
      <c r="AR108" s="295">
        <f t="shared" si="13"/>
        <v>184916.62000000002</v>
      </c>
      <c r="AS108" s="319">
        <f t="shared" si="17"/>
        <v>15167.17</v>
      </c>
      <c r="AT108" s="319">
        <f t="shared" si="17"/>
        <v>15167.17</v>
      </c>
      <c r="AU108" s="319">
        <f t="shared" si="17"/>
        <v>15167.17</v>
      </c>
      <c r="AV108" s="319">
        <f t="shared" si="16"/>
        <v>15167.17</v>
      </c>
      <c r="AW108" s="319">
        <f t="shared" si="16"/>
        <v>15167.17</v>
      </c>
      <c r="AX108" s="319">
        <f t="shared" si="16"/>
        <v>15167.17</v>
      </c>
      <c r="AY108" s="319">
        <f t="shared" si="16"/>
        <v>15167.17</v>
      </c>
      <c r="AZ108" s="319">
        <f t="shared" si="16"/>
        <v>15167.17</v>
      </c>
      <c r="BA108" s="319">
        <f t="shared" si="16"/>
        <v>15167.17</v>
      </c>
      <c r="BB108" s="319">
        <f t="shared" si="19"/>
        <v>15167.17</v>
      </c>
      <c r="BC108" s="319">
        <f t="shared" si="19"/>
        <v>15167.17</v>
      </c>
      <c r="BD108" s="319">
        <f t="shared" si="19"/>
        <v>15167.17</v>
      </c>
      <c r="BE108" s="295">
        <f t="shared" si="14"/>
        <v>182006.04000000004</v>
      </c>
      <c r="BF108" s="319"/>
      <c r="BG108" s="319"/>
      <c r="BH108" s="319"/>
      <c r="BI108" s="319"/>
      <c r="BJ108" s="319"/>
      <c r="BK108" s="319"/>
      <c r="BL108" s="319"/>
      <c r="BM108" s="319"/>
      <c r="BN108" s="319"/>
      <c r="BO108" s="319"/>
      <c r="BP108" s="319"/>
      <c r="BQ108" s="319"/>
      <c r="BR108" s="319"/>
      <c r="BS108" s="319"/>
      <c r="BT108" s="319"/>
      <c r="BU108" s="319"/>
      <c r="BV108" s="319"/>
      <c r="BW108" s="319"/>
      <c r="BX108" s="319"/>
      <c r="BY108" s="319"/>
      <c r="BZ108" s="319"/>
      <c r="CA108" s="319"/>
      <c r="CB108" s="319"/>
      <c r="CC108" s="319"/>
      <c r="CD108" s="319"/>
      <c r="CE108" s="319"/>
    </row>
    <row r="109" spans="1:83" x14ac:dyDescent="0.3">
      <c r="A109" s="313" t="s">
        <v>507</v>
      </c>
      <c r="B109" s="304">
        <v>4.3800000000000006E-2</v>
      </c>
      <c r="C109" s="304">
        <v>4.7899999999999998E-2</v>
      </c>
      <c r="D109" s="348">
        <v>4.5100000000000001E-2</v>
      </c>
      <c r="E109" s="295">
        <v>951198.87</v>
      </c>
      <c r="F109" s="295">
        <v>951198.87</v>
      </c>
      <c r="G109" s="295">
        <v>951198.87</v>
      </c>
      <c r="H109" s="295">
        <v>951198.87</v>
      </c>
      <c r="I109" s="295">
        <v>951198.87</v>
      </c>
      <c r="J109" s="295">
        <v>951198.87</v>
      </c>
      <c r="K109" s="295">
        <v>951198.87</v>
      </c>
      <c r="L109" s="295">
        <v>951198.87</v>
      </c>
      <c r="M109" s="295">
        <v>951198.87</v>
      </c>
      <c r="N109" s="295">
        <v>951198.87</v>
      </c>
      <c r="O109" s="295">
        <v>951198.87</v>
      </c>
      <c r="P109" s="295">
        <v>951198.87</v>
      </c>
      <c r="Q109" s="295">
        <f t="shared" si="11"/>
        <v>11414386.439999998</v>
      </c>
      <c r="R109" s="295">
        <v>951198.87</v>
      </c>
      <c r="S109" s="295">
        <v>951198.87</v>
      </c>
      <c r="T109" s="295">
        <v>951198.87</v>
      </c>
      <c r="U109" s="295">
        <v>951198.87</v>
      </c>
      <c r="V109" s="295">
        <v>951198.87</v>
      </c>
      <c r="W109" s="295">
        <v>951198.87</v>
      </c>
      <c r="X109" s="295">
        <v>951198.87</v>
      </c>
      <c r="Y109" s="295">
        <v>951198.87</v>
      </c>
      <c r="Z109" s="295">
        <v>951198.87</v>
      </c>
      <c r="AA109" s="295">
        <v>951198.87</v>
      </c>
      <c r="AB109" s="295">
        <v>951198.87</v>
      </c>
      <c r="AC109" s="295">
        <v>951198.87</v>
      </c>
      <c r="AD109" s="295">
        <f t="shared" si="12"/>
        <v>11414386.439999998</v>
      </c>
      <c r="AE109" s="295"/>
      <c r="AF109" s="319">
        <v>3471.88</v>
      </c>
      <c r="AG109" s="319">
        <v>3471.88</v>
      </c>
      <c r="AH109" s="319">
        <v>3471.88</v>
      </c>
      <c r="AI109" s="319">
        <v>3471.88</v>
      </c>
      <c r="AJ109" s="319">
        <v>3471.88</v>
      </c>
      <c r="AK109" s="319">
        <v>3471.88</v>
      </c>
      <c r="AL109" s="319">
        <f t="shared" si="9"/>
        <v>3471.88</v>
      </c>
      <c r="AM109" s="319">
        <f t="shared" si="9"/>
        <v>3471.88</v>
      </c>
      <c r="AN109" s="319">
        <f t="shared" si="9"/>
        <v>3471.88</v>
      </c>
      <c r="AO109" s="319">
        <f t="shared" si="8"/>
        <v>3471.88</v>
      </c>
      <c r="AP109" s="319">
        <f t="shared" si="8"/>
        <v>3471.88</v>
      </c>
      <c r="AQ109" s="319">
        <f t="shared" si="8"/>
        <v>3471.88</v>
      </c>
      <c r="AR109" s="295">
        <f t="shared" si="13"/>
        <v>41662.559999999998</v>
      </c>
      <c r="AS109" s="319">
        <f t="shared" si="17"/>
        <v>3574.92</v>
      </c>
      <c r="AT109" s="319">
        <f t="shared" si="17"/>
        <v>3574.92</v>
      </c>
      <c r="AU109" s="319">
        <f t="shared" si="17"/>
        <v>3574.92</v>
      </c>
      <c r="AV109" s="319">
        <f t="shared" si="16"/>
        <v>3574.92</v>
      </c>
      <c r="AW109" s="319">
        <f t="shared" si="16"/>
        <v>3574.92</v>
      </c>
      <c r="AX109" s="319">
        <f t="shared" si="16"/>
        <v>3574.92</v>
      </c>
      <c r="AY109" s="319">
        <f t="shared" si="16"/>
        <v>3574.92</v>
      </c>
      <c r="AZ109" s="319">
        <f t="shared" si="16"/>
        <v>3574.92</v>
      </c>
      <c r="BA109" s="319">
        <f t="shared" si="16"/>
        <v>3574.92</v>
      </c>
      <c r="BB109" s="319">
        <f t="shared" si="19"/>
        <v>3574.92</v>
      </c>
      <c r="BC109" s="319">
        <f t="shared" si="19"/>
        <v>3574.92</v>
      </c>
      <c r="BD109" s="319">
        <f t="shared" si="19"/>
        <v>3574.92</v>
      </c>
      <c r="BE109" s="295">
        <f t="shared" si="14"/>
        <v>42899.039999999986</v>
      </c>
      <c r="BF109" s="319"/>
      <c r="BG109" s="319"/>
      <c r="BH109" s="319"/>
      <c r="BI109" s="319"/>
      <c r="BJ109" s="319"/>
      <c r="BK109" s="319"/>
      <c r="BL109" s="319"/>
      <c r="BM109" s="319"/>
      <c r="BN109" s="319"/>
      <c r="BO109" s="319"/>
      <c r="BP109" s="319"/>
      <c r="BQ109" s="319"/>
      <c r="BR109" s="319"/>
      <c r="BS109" s="319"/>
      <c r="BT109" s="319"/>
      <c r="BU109" s="319"/>
      <c r="BV109" s="319"/>
      <c r="BW109" s="319"/>
      <c r="BX109" s="319"/>
      <c r="BY109" s="319"/>
      <c r="BZ109" s="319"/>
      <c r="CA109" s="319"/>
      <c r="CB109" s="319"/>
      <c r="CC109" s="319"/>
      <c r="CD109" s="319"/>
      <c r="CE109" s="319"/>
    </row>
    <row r="110" spans="1:83" x14ac:dyDescent="0.3">
      <c r="A110" s="313" t="s">
        <v>508</v>
      </c>
      <c r="B110" s="304">
        <v>1.29E-2</v>
      </c>
      <c r="C110" s="304">
        <v>1.67E-2</v>
      </c>
      <c r="D110" s="348">
        <v>1.4200000000000001E-2</v>
      </c>
      <c r="E110" s="295">
        <v>2462458.14</v>
      </c>
      <c r="F110" s="295">
        <v>2462458.14</v>
      </c>
      <c r="G110" s="295">
        <v>2462458.14</v>
      </c>
      <c r="H110" s="295">
        <v>2462458.14</v>
      </c>
      <c r="I110" s="295">
        <v>2462458.14</v>
      </c>
      <c r="J110" s="295">
        <v>2499558.52</v>
      </c>
      <c r="K110" s="295">
        <v>2536658.89</v>
      </c>
      <c r="L110" s="295">
        <v>2536658.89</v>
      </c>
      <c r="M110" s="295">
        <v>2536658.89</v>
      </c>
      <c r="N110" s="295">
        <v>2536658.89</v>
      </c>
      <c r="O110" s="295">
        <v>2536658.89</v>
      </c>
      <c r="P110" s="295">
        <v>2536658.89</v>
      </c>
      <c r="Q110" s="295">
        <f t="shared" si="11"/>
        <v>30031802.560000002</v>
      </c>
      <c r="R110" s="295">
        <v>2536658.89</v>
      </c>
      <c r="S110" s="295">
        <v>2536658.89</v>
      </c>
      <c r="T110" s="295">
        <v>2536658.89</v>
      </c>
      <c r="U110" s="295">
        <v>2536658.89</v>
      </c>
      <c r="V110" s="295">
        <v>2536658.89</v>
      </c>
      <c r="W110" s="295">
        <v>2536658.89</v>
      </c>
      <c r="X110" s="295">
        <v>2536658.89</v>
      </c>
      <c r="Y110" s="295">
        <v>2536658.89</v>
      </c>
      <c r="Z110" s="295">
        <v>2536658.89</v>
      </c>
      <c r="AA110" s="295">
        <v>2536658.89</v>
      </c>
      <c r="AB110" s="295">
        <v>2536658.89</v>
      </c>
      <c r="AC110" s="295">
        <v>2536658.89</v>
      </c>
      <c r="AD110" s="295">
        <f t="shared" si="12"/>
        <v>30439906.680000003</v>
      </c>
      <c r="AE110" s="295"/>
      <c r="AF110" s="319">
        <v>2647.14</v>
      </c>
      <c r="AG110" s="319">
        <v>2647.14</v>
      </c>
      <c r="AH110" s="319">
        <v>2647.14</v>
      </c>
      <c r="AI110" s="319">
        <v>2647.14</v>
      </c>
      <c r="AJ110" s="319">
        <v>2647.14</v>
      </c>
      <c r="AK110" s="319">
        <v>2687.03</v>
      </c>
      <c r="AL110" s="319">
        <f t="shared" si="9"/>
        <v>2726.91</v>
      </c>
      <c r="AM110" s="319">
        <f t="shared" si="9"/>
        <v>2726.91</v>
      </c>
      <c r="AN110" s="319">
        <f t="shared" si="9"/>
        <v>2726.91</v>
      </c>
      <c r="AO110" s="319">
        <f t="shared" si="8"/>
        <v>2726.91</v>
      </c>
      <c r="AP110" s="319">
        <f t="shared" si="8"/>
        <v>2726.91</v>
      </c>
      <c r="AQ110" s="319">
        <f t="shared" si="8"/>
        <v>2726.91</v>
      </c>
      <c r="AR110" s="295">
        <f t="shared" si="13"/>
        <v>32284.19</v>
      </c>
      <c r="AS110" s="319">
        <f t="shared" si="17"/>
        <v>3001.71</v>
      </c>
      <c r="AT110" s="319">
        <f t="shared" si="17"/>
        <v>3001.71</v>
      </c>
      <c r="AU110" s="319">
        <f t="shared" si="17"/>
        <v>3001.71</v>
      </c>
      <c r="AV110" s="319">
        <f t="shared" si="16"/>
        <v>3001.71</v>
      </c>
      <c r="AW110" s="319">
        <f t="shared" si="16"/>
        <v>3001.71</v>
      </c>
      <c r="AX110" s="319">
        <f t="shared" si="16"/>
        <v>3001.71</v>
      </c>
      <c r="AY110" s="319">
        <f t="shared" si="16"/>
        <v>3001.71</v>
      </c>
      <c r="AZ110" s="319">
        <f t="shared" si="16"/>
        <v>3001.71</v>
      </c>
      <c r="BA110" s="319">
        <f t="shared" si="16"/>
        <v>3001.71</v>
      </c>
      <c r="BB110" s="319">
        <f t="shared" si="19"/>
        <v>3001.71</v>
      </c>
      <c r="BC110" s="319">
        <f t="shared" si="19"/>
        <v>3001.71</v>
      </c>
      <c r="BD110" s="319">
        <f t="shared" si="19"/>
        <v>3001.71</v>
      </c>
      <c r="BE110" s="295">
        <f t="shared" si="14"/>
        <v>36020.519999999997</v>
      </c>
      <c r="BF110" s="319">
        <f>BE110</f>
        <v>36020.519999999997</v>
      </c>
      <c r="BG110" s="319"/>
      <c r="BH110" s="319"/>
      <c r="BI110" s="319"/>
      <c r="BJ110" s="319"/>
      <c r="BK110" s="319"/>
      <c r="BL110" s="319"/>
      <c r="BM110" s="319"/>
      <c r="BN110" s="319"/>
      <c r="BO110" s="319"/>
      <c r="BP110" s="319"/>
      <c r="BQ110" s="319"/>
      <c r="BR110" s="319"/>
      <c r="BS110" s="319"/>
      <c r="BT110" s="319"/>
      <c r="BU110" s="319"/>
      <c r="BV110" s="319"/>
      <c r="BW110" s="319"/>
      <c r="BX110" s="319"/>
      <c r="BY110" s="319"/>
      <c r="BZ110" s="319"/>
      <c r="CA110" s="319"/>
      <c r="CB110" s="319"/>
      <c r="CC110" s="319"/>
      <c r="CD110" s="319"/>
      <c r="CE110" s="319"/>
    </row>
    <row r="111" spans="1:83" x14ac:dyDescent="0.3">
      <c r="A111" s="313" t="s">
        <v>509</v>
      </c>
      <c r="B111" s="304">
        <v>1.29E-2</v>
      </c>
      <c r="C111" s="304">
        <v>1.67E-2</v>
      </c>
      <c r="D111" s="348">
        <v>1.4200000000000001E-2</v>
      </c>
      <c r="E111" s="295">
        <v>31025660.57</v>
      </c>
      <c r="F111" s="295">
        <v>31025660.57</v>
      </c>
      <c r="G111" s="295">
        <v>31019368.41</v>
      </c>
      <c r="H111" s="295">
        <v>31022197.77</v>
      </c>
      <c r="I111" s="295">
        <v>31031319.280000001</v>
      </c>
      <c r="J111" s="295">
        <v>31031319.280000001</v>
      </c>
      <c r="K111" s="295">
        <v>31031319.280000001</v>
      </c>
      <c r="L111" s="295">
        <v>31032615.280000001</v>
      </c>
      <c r="M111" s="295">
        <v>31033911.280000001</v>
      </c>
      <c r="N111" s="295">
        <v>31033911.280000001</v>
      </c>
      <c r="O111" s="295">
        <v>31033911.280000001</v>
      </c>
      <c r="P111" s="295">
        <v>31033911.280000001</v>
      </c>
      <c r="Q111" s="295">
        <f t="shared" si="11"/>
        <v>372355105.55999994</v>
      </c>
      <c r="R111" s="295">
        <v>31033911.280000001</v>
      </c>
      <c r="S111" s="295">
        <v>31033911.280000001</v>
      </c>
      <c r="T111" s="295">
        <v>31033911.280000001</v>
      </c>
      <c r="U111" s="295">
        <v>31033911.280000001</v>
      </c>
      <c r="V111" s="295">
        <v>31033911.280000001</v>
      </c>
      <c r="W111" s="295">
        <v>31033911.280000001</v>
      </c>
      <c r="X111" s="295">
        <v>31033911.280000001</v>
      </c>
      <c r="Y111" s="295">
        <v>31033911.280000001</v>
      </c>
      <c r="Z111" s="295">
        <v>31033911.280000001</v>
      </c>
      <c r="AA111" s="295">
        <v>31033911.280000001</v>
      </c>
      <c r="AB111" s="295">
        <v>31033911.280000001</v>
      </c>
      <c r="AC111" s="295">
        <v>31033911.280000001</v>
      </c>
      <c r="AD111" s="295">
        <f t="shared" si="12"/>
        <v>372406935.3599999</v>
      </c>
      <c r="AE111" s="295"/>
      <c r="AF111" s="319">
        <v>33352.579999999994</v>
      </c>
      <c r="AG111" s="319">
        <v>33352.579999999994</v>
      </c>
      <c r="AH111" s="319">
        <v>33345.82</v>
      </c>
      <c r="AI111" s="319">
        <v>33348.86</v>
      </c>
      <c r="AJ111" s="319">
        <v>33358.670000000006</v>
      </c>
      <c r="AK111" s="319">
        <v>33358.670000000006</v>
      </c>
      <c r="AL111" s="319">
        <f t="shared" si="9"/>
        <v>33358.67</v>
      </c>
      <c r="AM111" s="319">
        <f t="shared" si="9"/>
        <v>33360.06</v>
      </c>
      <c r="AN111" s="319">
        <f t="shared" si="9"/>
        <v>33361.449999999997</v>
      </c>
      <c r="AO111" s="319">
        <f t="shared" si="9"/>
        <v>33361.449999999997</v>
      </c>
      <c r="AP111" s="319">
        <f t="shared" si="9"/>
        <v>33361.449999999997</v>
      </c>
      <c r="AQ111" s="319">
        <f t="shared" si="9"/>
        <v>33361.449999999997</v>
      </c>
      <c r="AR111" s="295">
        <f t="shared" si="13"/>
        <v>400281.71</v>
      </c>
      <c r="AS111" s="319">
        <f t="shared" si="17"/>
        <v>36723.46</v>
      </c>
      <c r="AT111" s="319">
        <f t="shared" si="17"/>
        <v>36723.46</v>
      </c>
      <c r="AU111" s="319">
        <f t="shared" si="17"/>
        <v>36723.46</v>
      </c>
      <c r="AV111" s="319">
        <f t="shared" si="16"/>
        <v>36723.46</v>
      </c>
      <c r="AW111" s="319">
        <f t="shared" si="16"/>
        <v>36723.46</v>
      </c>
      <c r="AX111" s="319">
        <f t="shared" si="16"/>
        <v>36723.46</v>
      </c>
      <c r="AY111" s="319">
        <f t="shared" si="16"/>
        <v>36723.46</v>
      </c>
      <c r="AZ111" s="319">
        <f t="shared" si="16"/>
        <v>36723.46</v>
      </c>
      <c r="BA111" s="319">
        <f t="shared" si="16"/>
        <v>36723.46</v>
      </c>
      <c r="BB111" s="319">
        <f t="shared" si="19"/>
        <v>36723.46</v>
      </c>
      <c r="BC111" s="319">
        <f t="shared" si="19"/>
        <v>36723.46</v>
      </c>
      <c r="BD111" s="319">
        <f t="shared" si="19"/>
        <v>36723.46</v>
      </c>
      <c r="BE111" s="295">
        <f t="shared" si="14"/>
        <v>440681.52000000008</v>
      </c>
      <c r="BF111" s="319"/>
      <c r="BG111" s="319"/>
      <c r="BH111" s="319"/>
      <c r="BI111" s="319"/>
      <c r="BJ111" s="319"/>
      <c r="BK111" s="319"/>
      <c r="BL111" s="319"/>
      <c r="BM111" s="319"/>
      <c r="BN111" s="319"/>
      <c r="BO111" s="319"/>
      <c r="BP111" s="319"/>
      <c r="BQ111" s="319"/>
      <c r="BR111" s="319"/>
      <c r="BS111" s="319"/>
      <c r="BT111" s="319"/>
      <c r="BU111" s="319"/>
      <c r="BV111" s="319"/>
      <c r="BW111" s="319"/>
      <c r="BX111" s="319"/>
      <c r="BY111" s="319"/>
      <c r="BZ111" s="319"/>
      <c r="CA111" s="319"/>
      <c r="CB111" s="319"/>
      <c r="CC111" s="319"/>
      <c r="CD111" s="319"/>
      <c r="CE111" s="319"/>
    </row>
    <row r="112" spans="1:83" x14ac:dyDescent="0.3">
      <c r="A112" s="313" t="s">
        <v>510</v>
      </c>
      <c r="B112" s="304">
        <v>1.4800000000000001E-2</v>
      </c>
      <c r="C112" s="304">
        <v>1.9200000000000002E-2</v>
      </c>
      <c r="D112" s="348">
        <v>1.6899999999999998E-2</v>
      </c>
      <c r="E112" s="295">
        <v>39305.67</v>
      </c>
      <c r="F112" s="295">
        <v>39305.67</v>
      </c>
      <c r="G112" s="295">
        <v>39305.67</v>
      </c>
      <c r="H112" s="295">
        <v>39305.67</v>
      </c>
      <c r="I112" s="295">
        <v>39305.67</v>
      </c>
      <c r="J112" s="295">
        <v>39305.67</v>
      </c>
      <c r="K112" s="295">
        <v>39305.67</v>
      </c>
      <c r="L112" s="295">
        <v>39305.67</v>
      </c>
      <c r="M112" s="295">
        <v>39305.67</v>
      </c>
      <c r="N112" s="295">
        <v>39305.67</v>
      </c>
      <c r="O112" s="295">
        <v>39305.67</v>
      </c>
      <c r="P112" s="295">
        <v>39305.67</v>
      </c>
      <c r="Q112" s="295">
        <f t="shared" si="11"/>
        <v>471668.03999999986</v>
      </c>
      <c r="R112" s="295">
        <v>39305.67</v>
      </c>
      <c r="S112" s="295">
        <v>39305.67</v>
      </c>
      <c r="T112" s="295">
        <v>39305.67</v>
      </c>
      <c r="U112" s="295">
        <v>39305.67</v>
      </c>
      <c r="V112" s="295">
        <v>39305.67</v>
      </c>
      <c r="W112" s="295">
        <v>39305.67</v>
      </c>
      <c r="X112" s="295">
        <v>39305.67</v>
      </c>
      <c r="Y112" s="295">
        <v>39305.67</v>
      </c>
      <c r="Z112" s="295">
        <v>39305.67</v>
      </c>
      <c r="AA112" s="295">
        <v>39305.67</v>
      </c>
      <c r="AB112" s="295">
        <v>39305.67</v>
      </c>
      <c r="AC112" s="295">
        <v>39305.67</v>
      </c>
      <c r="AD112" s="295">
        <f t="shared" si="12"/>
        <v>471668.03999999986</v>
      </c>
      <c r="AE112" s="295"/>
      <c r="AF112" s="319">
        <v>48.47</v>
      </c>
      <c r="AG112" s="319">
        <v>48.47</v>
      </c>
      <c r="AH112" s="319">
        <v>48.47</v>
      </c>
      <c r="AI112" s="319">
        <v>48.47</v>
      </c>
      <c r="AJ112" s="319">
        <v>48.47</v>
      </c>
      <c r="AK112" s="319">
        <v>48.47</v>
      </c>
      <c r="AL112" s="319">
        <f t="shared" ref="AL112:AQ154" si="20">ROUND(K112*$B112/12,2)</f>
        <v>48.48</v>
      </c>
      <c r="AM112" s="319">
        <f t="shared" si="20"/>
        <v>48.48</v>
      </c>
      <c r="AN112" s="319">
        <f t="shared" si="20"/>
        <v>48.48</v>
      </c>
      <c r="AO112" s="319">
        <f t="shared" si="20"/>
        <v>48.48</v>
      </c>
      <c r="AP112" s="319">
        <f t="shared" si="20"/>
        <v>48.48</v>
      </c>
      <c r="AQ112" s="319">
        <f t="shared" si="20"/>
        <v>48.48</v>
      </c>
      <c r="AR112" s="295">
        <f t="shared" si="13"/>
        <v>581.70000000000005</v>
      </c>
      <c r="AS112" s="319">
        <f t="shared" si="17"/>
        <v>55.36</v>
      </c>
      <c r="AT112" s="319">
        <f t="shared" si="17"/>
        <v>55.36</v>
      </c>
      <c r="AU112" s="319">
        <f t="shared" si="17"/>
        <v>55.36</v>
      </c>
      <c r="AV112" s="319">
        <f t="shared" si="16"/>
        <v>55.36</v>
      </c>
      <c r="AW112" s="319">
        <f t="shared" si="16"/>
        <v>55.36</v>
      </c>
      <c r="AX112" s="319">
        <f t="shared" si="16"/>
        <v>55.36</v>
      </c>
      <c r="AY112" s="319">
        <f t="shared" si="16"/>
        <v>55.36</v>
      </c>
      <c r="AZ112" s="319">
        <f t="shared" si="16"/>
        <v>55.36</v>
      </c>
      <c r="BA112" s="319">
        <f t="shared" si="16"/>
        <v>55.36</v>
      </c>
      <c r="BB112" s="319">
        <f t="shared" si="19"/>
        <v>55.36</v>
      </c>
      <c r="BC112" s="319">
        <f t="shared" si="19"/>
        <v>55.36</v>
      </c>
      <c r="BD112" s="319">
        <f t="shared" si="19"/>
        <v>55.36</v>
      </c>
      <c r="BE112" s="295">
        <f t="shared" si="14"/>
        <v>664.32</v>
      </c>
      <c r="BF112" s="319">
        <f t="shared" ref="BF112:BF113" si="21">BE112</f>
        <v>664.32</v>
      </c>
      <c r="BG112" s="319"/>
      <c r="BH112" s="319"/>
      <c r="BI112" s="319"/>
      <c r="BJ112" s="319"/>
      <c r="BK112" s="319"/>
      <c r="BL112" s="319"/>
      <c r="BM112" s="319"/>
      <c r="BN112" s="319"/>
      <c r="BO112" s="319"/>
      <c r="BP112" s="319"/>
      <c r="BQ112" s="319"/>
      <c r="BR112" s="319"/>
      <c r="BS112" s="319"/>
      <c r="BT112" s="319"/>
      <c r="BU112" s="319"/>
      <c r="BV112" s="319"/>
      <c r="BW112" s="319"/>
      <c r="BX112" s="319"/>
      <c r="BY112" s="319"/>
      <c r="BZ112" s="319"/>
      <c r="CA112" s="319"/>
      <c r="CB112" s="319"/>
      <c r="CC112" s="319"/>
      <c r="CD112" s="319"/>
      <c r="CE112" s="319"/>
    </row>
    <row r="113" spans="1:83" x14ac:dyDescent="0.3">
      <c r="A113" s="313" t="s">
        <v>511</v>
      </c>
      <c r="B113" s="304">
        <v>1.4800000000000001E-2</v>
      </c>
      <c r="C113" s="304">
        <v>1.9200000000000002E-2</v>
      </c>
      <c r="D113" s="348">
        <v>1.6899999999999998E-2</v>
      </c>
      <c r="E113" s="295">
        <v>2789858.21</v>
      </c>
      <c r="F113" s="295">
        <v>2789858.21</v>
      </c>
      <c r="G113" s="295">
        <v>2789858.21</v>
      </c>
      <c r="H113" s="295">
        <v>2789858.21</v>
      </c>
      <c r="I113" s="295">
        <v>2789858.21</v>
      </c>
      <c r="J113" s="295">
        <v>2821052.91</v>
      </c>
      <c r="K113" s="295">
        <v>2852247.61</v>
      </c>
      <c r="L113" s="295">
        <v>2852247.61</v>
      </c>
      <c r="M113" s="295">
        <v>2852247.61</v>
      </c>
      <c r="N113" s="295">
        <v>2852247.61</v>
      </c>
      <c r="O113" s="295">
        <v>2852247.61</v>
      </c>
      <c r="P113" s="295">
        <v>2852247.61</v>
      </c>
      <c r="Q113" s="295">
        <f t="shared" si="11"/>
        <v>33883829.619999997</v>
      </c>
      <c r="R113" s="295">
        <v>2852247.61</v>
      </c>
      <c r="S113" s="295">
        <v>2852247.61</v>
      </c>
      <c r="T113" s="295">
        <v>2852247.61</v>
      </c>
      <c r="U113" s="295">
        <v>2852247.61</v>
      </c>
      <c r="V113" s="295">
        <v>2852247.61</v>
      </c>
      <c r="W113" s="295">
        <v>2852247.61</v>
      </c>
      <c r="X113" s="295">
        <v>2852247.61</v>
      </c>
      <c r="Y113" s="295">
        <v>2852247.61</v>
      </c>
      <c r="Z113" s="295">
        <v>2852247.61</v>
      </c>
      <c r="AA113" s="295">
        <v>2852247.61</v>
      </c>
      <c r="AB113" s="295">
        <v>2852247.61</v>
      </c>
      <c r="AC113" s="295">
        <v>2852247.61</v>
      </c>
      <c r="AD113" s="295">
        <f t="shared" si="12"/>
        <v>34226971.32</v>
      </c>
      <c r="AE113" s="295"/>
      <c r="AF113" s="319">
        <v>3440.8199999999997</v>
      </c>
      <c r="AG113" s="319">
        <v>3440.8199999999997</v>
      </c>
      <c r="AH113" s="319">
        <v>3440.8199999999997</v>
      </c>
      <c r="AI113" s="319">
        <v>3440.8199999999997</v>
      </c>
      <c r="AJ113" s="319">
        <v>3440.8199999999997</v>
      </c>
      <c r="AK113" s="319">
        <v>3479.2999999999997</v>
      </c>
      <c r="AL113" s="319">
        <f t="shared" si="20"/>
        <v>3517.77</v>
      </c>
      <c r="AM113" s="319">
        <f t="shared" si="20"/>
        <v>3517.77</v>
      </c>
      <c r="AN113" s="319">
        <f t="shared" si="20"/>
        <v>3517.77</v>
      </c>
      <c r="AO113" s="319">
        <f t="shared" si="20"/>
        <v>3517.77</v>
      </c>
      <c r="AP113" s="319">
        <f t="shared" si="20"/>
        <v>3517.77</v>
      </c>
      <c r="AQ113" s="319">
        <f t="shared" si="20"/>
        <v>3517.77</v>
      </c>
      <c r="AR113" s="295">
        <f t="shared" si="13"/>
        <v>41790.01999999999</v>
      </c>
      <c r="AS113" s="319">
        <f t="shared" si="17"/>
        <v>4016.92</v>
      </c>
      <c r="AT113" s="319">
        <f t="shared" si="17"/>
        <v>4016.92</v>
      </c>
      <c r="AU113" s="319">
        <f t="shared" si="17"/>
        <v>4016.92</v>
      </c>
      <c r="AV113" s="319">
        <f t="shared" si="16"/>
        <v>4016.92</v>
      </c>
      <c r="AW113" s="319">
        <f t="shared" si="16"/>
        <v>4016.92</v>
      </c>
      <c r="AX113" s="319">
        <f t="shared" si="16"/>
        <v>4016.92</v>
      </c>
      <c r="AY113" s="319">
        <f t="shared" si="16"/>
        <v>4016.92</v>
      </c>
      <c r="AZ113" s="319">
        <f t="shared" si="16"/>
        <v>4016.92</v>
      </c>
      <c r="BA113" s="319">
        <f t="shared" si="16"/>
        <v>4016.92</v>
      </c>
      <c r="BB113" s="319">
        <f t="shared" si="19"/>
        <v>4016.92</v>
      </c>
      <c r="BC113" s="319">
        <f t="shared" si="19"/>
        <v>4016.92</v>
      </c>
      <c r="BD113" s="319">
        <f t="shared" si="19"/>
        <v>4016.92</v>
      </c>
      <c r="BE113" s="295">
        <f t="shared" si="14"/>
        <v>48203.039999999986</v>
      </c>
      <c r="BF113" s="319">
        <f t="shared" si="21"/>
        <v>48203.039999999986</v>
      </c>
      <c r="BG113" s="319"/>
      <c r="BH113" s="319"/>
      <c r="BI113" s="319"/>
      <c r="BJ113" s="319"/>
      <c r="BK113" s="319"/>
      <c r="BL113" s="319"/>
      <c r="BM113" s="319"/>
      <c r="BN113" s="319"/>
      <c r="BO113" s="319"/>
      <c r="BP113" s="319"/>
      <c r="BQ113" s="319"/>
      <c r="BR113" s="319"/>
      <c r="BS113" s="319"/>
      <c r="BT113" s="319"/>
      <c r="BU113" s="319"/>
      <c r="BV113" s="319"/>
      <c r="BW113" s="319"/>
      <c r="BX113" s="319"/>
      <c r="BY113" s="319"/>
      <c r="BZ113" s="319"/>
      <c r="CA113" s="319"/>
      <c r="CB113" s="319"/>
      <c r="CC113" s="319"/>
      <c r="CD113" s="319"/>
      <c r="CE113" s="319"/>
    </row>
    <row r="114" spans="1:83" x14ac:dyDescent="0.3">
      <c r="A114" s="313" t="s">
        <v>512</v>
      </c>
      <c r="B114" s="304">
        <v>1.4800000000000001E-2</v>
      </c>
      <c r="C114" s="304">
        <v>1.9200000000000002E-2</v>
      </c>
      <c r="D114" s="348">
        <v>1.6899999999999998E-2</v>
      </c>
      <c r="E114" s="295">
        <v>24633232.129999999</v>
      </c>
      <c r="F114" s="295">
        <v>24633232.129999999</v>
      </c>
      <c r="G114" s="295">
        <v>24633232.129999999</v>
      </c>
      <c r="H114" s="295">
        <v>24639247.98</v>
      </c>
      <c r="I114" s="295">
        <v>24645263.829999998</v>
      </c>
      <c r="J114" s="295">
        <v>24619217.620000001</v>
      </c>
      <c r="K114" s="295">
        <v>24651784.195</v>
      </c>
      <c r="L114" s="295">
        <v>24710396.989999998</v>
      </c>
      <c r="M114" s="295">
        <v>24744396.989999998</v>
      </c>
      <c r="N114" s="295">
        <v>26934691.169999998</v>
      </c>
      <c r="O114" s="295">
        <v>29090985.349999998</v>
      </c>
      <c r="P114" s="295">
        <v>29090985.349999998</v>
      </c>
      <c r="Q114" s="295">
        <f t="shared" si="11"/>
        <v>307026665.86500001</v>
      </c>
      <c r="R114" s="295">
        <v>29090985.349999998</v>
      </c>
      <c r="S114" s="295">
        <v>29090985.349999998</v>
      </c>
      <c r="T114" s="295">
        <v>29090985.349999998</v>
      </c>
      <c r="U114" s="295">
        <v>29090985.349999998</v>
      </c>
      <c r="V114" s="295">
        <v>29090985.349999998</v>
      </c>
      <c r="W114" s="295">
        <v>29090985.349999998</v>
      </c>
      <c r="X114" s="295">
        <v>29090985.349999998</v>
      </c>
      <c r="Y114" s="295">
        <v>29090985.349999998</v>
      </c>
      <c r="Z114" s="295">
        <v>29090985.349999998</v>
      </c>
      <c r="AA114" s="295">
        <v>29090985.349999998</v>
      </c>
      <c r="AB114" s="295">
        <v>29090985.349999998</v>
      </c>
      <c r="AC114" s="295">
        <v>29090985.349999998</v>
      </c>
      <c r="AD114" s="295">
        <f t="shared" si="12"/>
        <v>349091824.20000005</v>
      </c>
      <c r="AE114" s="295"/>
      <c r="AF114" s="319">
        <v>30380.99</v>
      </c>
      <c r="AG114" s="319">
        <v>30380.99</v>
      </c>
      <c r="AH114" s="319">
        <v>30380.99</v>
      </c>
      <c r="AI114" s="319">
        <v>30388.409999999996</v>
      </c>
      <c r="AJ114" s="319">
        <v>30395.829999999998</v>
      </c>
      <c r="AK114" s="319">
        <v>30363.7</v>
      </c>
      <c r="AL114" s="319">
        <f t="shared" si="20"/>
        <v>30403.87</v>
      </c>
      <c r="AM114" s="319">
        <f t="shared" si="20"/>
        <v>30476.16</v>
      </c>
      <c r="AN114" s="319">
        <f t="shared" si="20"/>
        <v>30518.09</v>
      </c>
      <c r="AO114" s="319">
        <f t="shared" si="20"/>
        <v>33219.449999999997</v>
      </c>
      <c r="AP114" s="319">
        <f t="shared" si="20"/>
        <v>35878.879999999997</v>
      </c>
      <c r="AQ114" s="319">
        <f t="shared" si="20"/>
        <v>35878.879999999997</v>
      </c>
      <c r="AR114" s="295">
        <f t="shared" si="13"/>
        <v>378666.24000000005</v>
      </c>
      <c r="AS114" s="319">
        <f t="shared" si="17"/>
        <v>40969.800000000003</v>
      </c>
      <c r="AT114" s="319">
        <f t="shared" si="17"/>
        <v>40969.800000000003</v>
      </c>
      <c r="AU114" s="319">
        <f t="shared" si="17"/>
        <v>40969.800000000003</v>
      </c>
      <c r="AV114" s="319">
        <f t="shared" si="16"/>
        <v>40969.800000000003</v>
      </c>
      <c r="AW114" s="319">
        <f t="shared" si="16"/>
        <v>40969.800000000003</v>
      </c>
      <c r="AX114" s="319">
        <f t="shared" si="16"/>
        <v>40969.800000000003</v>
      </c>
      <c r="AY114" s="319">
        <f t="shared" si="16"/>
        <v>40969.800000000003</v>
      </c>
      <c r="AZ114" s="319">
        <f t="shared" si="16"/>
        <v>40969.800000000003</v>
      </c>
      <c r="BA114" s="319">
        <f t="shared" si="16"/>
        <v>40969.800000000003</v>
      </c>
      <c r="BB114" s="319">
        <f t="shared" si="19"/>
        <v>40969.800000000003</v>
      </c>
      <c r="BC114" s="319">
        <f t="shared" si="19"/>
        <v>40969.800000000003</v>
      </c>
      <c r="BD114" s="319">
        <f t="shared" si="19"/>
        <v>40969.800000000003</v>
      </c>
      <c r="BE114" s="295">
        <f t="shared" si="14"/>
        <v>491637.59999999992</v>
      </c>
      <c r="BF114" s="319"/>
      <c r="BG114" s="319"/>
      <c r="BH114" s="319"/>
      <c r="BI114" s="319"/>
      <c r="BJ114" s="319"/>
      <c r="BK114" s="319"/>
      <c r="BL114" s="319"/>
      <c r="BM114" s="319"/>
      <c r="BN114" s="319"/>
      <c r="BO114" s="319"/>
      <c r="BP114" s="319"/>
      <c r="BQ114" s="319"/>
      <c r="BR114" s="319"/>
      <c r="BS114" s="319"/>
      <c r="BT114" s="319"/>
      <c r="BU114" s="319"/>
      <c r="BV114" s="319"/>
      <c r="BW114" s="319"/>
      <c r="BX114" s="319"/>
      <c r="BY114" s="319"/>
      <c r="BZ114" s="319"/>
      <c r="CA114" s="319"/>
      <c r="CB114" s="319"/>
      <c r="CC114" s="319"/>
      <c r="CD114" s="319"/>
      <c r="CE114" s="319"/>
    </row>
    <row r="115" spans="1:83" x14ac:dyDescent="0.3">
      <c r="A115" s="313" t="s">
        <v>513</v>
      </c>
      <c r="B115" s="304">
        <v>3.4700000000000002E-2</v>
      </c>
      <c r="C115" s="304">
        <v>3.6400000000000002E-2</v>
      </c>
      <c r="D115" s="348">
        <v>3.4099999999999998E-2</v>
      </c>
      <c r="E115" s="295">
        <v>12041998.279999999</v>
      </c>
      <c r="F115" s="295">
        <v>12041998.279999999</v>
      </c>
      <c r="G115" s="295">
        <v>12041998.279999999</v>
      </c>
      <c r="H115" s="295">
        <v>12041998.279999999</v>
      </c>
      <c r="I115" s="295">
        <v>12041998.279999999</v>
      </c>
      <c r="J115" s="295">
        <v>12041998.279999999</v>
      </c>
      <c r="K115" s="295">
        <v>12041998.279999999</v>
      </c>
      <c r="L115" s="295">
        <v>12041998.279999999</v>
      </c>
      <c r="M115" s="295">
        <v>12041998.279999999</v>
      </c>
      <c r="N115" s="295">
        <v>12041998.279999999</v>
      </c>
      <c r="O115" s="295">
        <v>12041998.279999999</v>
      </c>
      <c r="P115" s="295">
        <v>12041998.279999999</v>
      </c>
      <c r="Q115" s="295">
        <f t="shared" si="11"/>
        <v>144503979.35999998</v>
      </c>
      <c r="R115" s="295">
        <v>12041998.279999999</v>
      </c>
      <c r="S115" s="295">
        <v>12041998.279999999</v>
      </c>
      <c r="T115" s="295">
        <v>12041998.279999999</v>
      </c>
      <c r="U115" s="295">
        <v>12041998.279999999</v>
      </c>
      <c r="V115" s="295">
        <v>12041998.279999999</v>
      </c>
      <c r="W115" s="295">
        <v>12041998.279999999</v>
      </c>
      <c r="X115" s="295">
        <v>12041998.279999999</v>
      </c>
      <c r="Y115" s="295">
        <v>12041998.279999999</v>
      </c>
      <c r="Z115" s="295">
        <v>12041998.279999999</v>
      </c>
      <c r="AA115" s="295">
        <v>12041998.279999999</v>
      </c>
      <c r="AB115" s="295">
        <v>12041998.279999999</v>
      </c>
      <c r="AC115" s="295">
        <v>12041998.279999999</v>
      </c>
      <c r="AD115" s="295">
        <f t="shared" si="12"/>
        <v>144503979.35999998</v>
      </c>
      <c r="AE115" s="295"/>
      <c r="AF115" s="319">
        <v>34821.449999999997</v>
      </c>
      <c r="AG115" s="319">
        <v>34821.449999999997</v>
      </c>
      <c r="AH115" s="319">
        <v>34821.449999999997</v>
      </c>
      <c r="AI115" s="319">
        <v>34821.449999999997</v>
      </c>
      <c r="AJ115" s="319">
        <v>34821.449999999997</v>
      </c>
      <c r="AK115" s="319">
        <v>34821.449999999997</v>
      </c>
      <c r="AL115" s="319">
        <f t="shared" si="20"/>
        <v>34821.449999999997</v>
      </c>
      <c r="AM115" s="319">
        <f t="shared" si="20"/>
        <v>34821.449999999997</v>
      </c>
      <c r="AN115" s="319">
        <f t="shared" si="20"/>
        <v>34821.449999999997</v>
      </c>
      <c r="AO115" s="319">
        <f t="shared" si="20"/>
        <v>34821.449999999997</v>
      </c>
      <c r="AP115" s="319">
        <f t="shared" si="20"/>
        <v>34821.449999999997</v>
      </c>
      <c r="AQ115" s="319">
        <f t="shared" si="20"/>
        <v>34821.449999999997</v>
      </c>
      <c r="AR115" s="295">
        <f t="shared" si="13"/>
        <v>417857.40000000008</v>
      </c>
      <c r="AS115" s="319">
        <f t="shared" si="17"/>
        <v>34219.35</v>
      </c>
      <c r="AT115" s="319">
        <f t="shared" si="17"/>
        <v>34219.35</v>
      </c>
      <c r="AU115" s="319">
        <f t="shared" si="17"/>
        <v>34219.35</v>
      </c>
      <c r="AV115" s="319">
        <f t="shared" si="16"/>
        <v>34219.35</v>
      </c>
      <c r="AW115" s="319">
        <f t="shared" si="16"/>
        <v>34219.35</v>
      </c>
      <c r="AX115" s="319">
        <f t="shared" si="16"/>
        <v>34219.35</v>
      </c>
      <c r="AY115" s="319">
        <f t="shared" si="16"/>
        <v>34219.35</v>
      </c>
      <c r="AZ115" s="319">
        <f t="shared" si="16"/>
        <v>34219.35</v>
      </c>
      <c r="BA115" s="319">
        <f t="shared" si="16"/>
        <v>34219.35</v>
      </c>
      <c r="BB115" s="319">
        <f t="shared" si="19"/>
        <v>34219.35</v>
      </c>
      <c r="BC115" s="319">
        <f t="shared" si="19"/>
        <v>34219.35</v>
      </c>
      <c r="BD115" s="319">
        <f t="shared" si="19"/>
        <v>34219.35</v>
      </c>
      <c r="BE115" s="295">
        <f t="shared" si="14"/>
        <v>410632.1999999999</v>
      </c>
      <c r="BF115" s="319"/>
      <c r="BG115" s="319"/>
      <c r="BH115" s="319"/>
      <c r="BI115" s="319"/>
      <c r="BJ115" s="319"/>
      <c r="BK115" s="319"/>
      <c r="BL115" s="319"/>
      <c r="BM115" s="319"/>
      <c r="BN115" s="319"/>
      <c r="BO115" s="319"/>
      <c r="BP115" s="319"/>
      <c r="BQ115" s="319"/>
      <c r="BR115" s="319"/>
      <c r="BS115" s="319"/>
      <c r="BT115" s="319"/>
      <c r="BU115" s="319"/>
      <c r="BV115" s="319"/>
      <c r="BW115" s="319"/>
      <c r="BX115" s="319"/>
      <c r="BY115" s="319"/>
      <c r="BZ115" s="319"/>
      <c r="CA115" s="319"/>
      <c r="CB115" s="319"/>
      <c r="CC115" s="319"/>
      <c r="CD115" s="319"/>
      <c r="CE115" s="319"/>
    </row>
    <row r="116" spans="1:83" x14ac:dyDescent="0.3">
      <c r="A116" s="313" t="s">
        <v>514</v>
      </c>
      <c r="B116" s="304">
        <v>3.5899999999999994E-2</v>
      </c>
      <c r="C116" s="304">
        <v>4.0999999999999995E-2</v>
      </c>
      <c r="D116" s="348">
        <v>3.8800000000000001E-2</v>
      </c>
      <c r="E116" s="295">
        <v>15148041.550000001</v>
      </c>
      <c r="F116" s="295">
        <v>15148041.550000001</v>
      </c>
      <c r="G116" s="295">
        <v>15148041.550000001</v>
      </c>
      <c r="H116" s="295">
        <v>15148041.550000001</v>
      </c>
      <c r="I116" s="295">
        <v>15148041.550000001</v>
      </c>
      <c r="J116" s="295">
        <v>15148041.550000001</v>
      </c>
      <c r="K116" s="295">
        <v>15148041.550000001</v>
      </c>
      <c r="L116" s="295">
        <v>15148041.550000001</v>
      </c>
      <c r="M116" s="295">
        <v>15148041.550000001</v>
      </c>
      <c r="N116" s="295">
        <v>15148041.550000001</v>
      </c>
      <c r="O116" s="295">
        <v>15148041.550000001</v>
      </c>
      <c r="P116" s="295">
        <v>15148041.550000001</v>
      </c>
      <c r="Q116" s="295">
        <f t="shared" si="11"/>
        <v>181776498.60000002</v>
      </c>
      <c r="R116" s="295">
        <v>15148041.550000001</v>
      </c>
      <c r="S116" s="295">
        <v>15148041.550000001</v>
      </c>
      <c r="T116" s="295">
        <v>15148041.550000001</v>
      </c>
      <c r="U116" s="295">
        <v>15148041.550000001</v>
      </c>
      <c r="V116" s="295">
        <v>15148041.550000001</v>
      </c>
      <c r="W116" s="295">
        <v>15148041.550000001</v>
      </c>
      <c r="X116" s="295">
        <v>15148041.550000001</v>
      </c>
      <c r="Y116" s="295">
        <v>15148041.550000001</v>
      </c>
      <c r="Z116" s="295">
        <v>15148041.550000001</v>
      </c>
      <c r="AA116" s="295">
        <v>15148041.550000001</v>
      </c>
      <c r="AB116" s="295">
        <v>15148041.550000001</v>
      </c>
      <c r="AC116" s="295">
        <v>15148041.550000001</v>
      </c>
      <c r="AD116" s="295">
        <f t="shared" si="12"/>
        <v>181776498.60000002</v>
      </c>
      <c r="AE116" s="295"/>
      <c r="AF116" s="319">
        <v>45317.89</v>
      </c>
      <c r="AG116" s="319">
        <v>45317.89</v>
      </c>
      <c r="AH116" s="319">
        <v>45317.89</v>
      </c>
      <c r="AI116" s="319">
        <v>45317.89</v>
      </c>
      <c r="AJ116" s="319">
        <v>45317.89</v>
      </c>
      <c r="AK116" s="319">
        <v>45317.89</v>
      </c>
      <c r="AL116" s="319">
        <f t="shared" si="20"/>
        <v>45317.89</v>
      </c>
      <c r="AM116" s="319">
        <f t="shared" si="20"/>
        <v>45317.89</v>
      </c>
      <c r="AN116" s="319">
        <f t="shared" si="20"/>
        <v>45317.89</v>
      </c>
      <c r="AO116" s="319">
        <f t="shared" si="20"/>
        <v>45317.89</v>
      </c>
      <c r="AP116" s="319">
        <f t="shared" si="20"/>
        <v>45317.89</v>
      </c>
      <c r="AQ116" s="319">
        <f t="shared" si="20"/>
        <v>45317.89</v>
      </c>
      <c r="AR116" s="295">
        <f t="shared" si="13"/>
        <v>543814.68000000005</v>
      </c>
      <c r="AS116" s="319">
        <f t="shared" si="17"/>
        <v>48978.67</v>
      </c>
      <c r="AT116" s="319">
        <f t="shared" si="17"/>
        <v>48978.67</v>
      </c>
      <c r="AU116" s="319">
        <f t="shared" si="17"/>
        <v>48978.67</v>
      </c>
      <c r="AV116" s="319">
        <f t="shared" si="16"/>
        <v>48978.67</v>
      </c>
      <c r="AW116" s="319">
        <f t="shared" si="16"/>
        <v>48978.67</v>
      </c>
      <c r="AX116" s="319">
        <f t="shared" si="16"/>
        <v>48978.67</v>
      </c>
      <c r="AY116" s="319">
        <f t="shared" si="16"/>
        <v>48978.67</v>
      </c>
      <c r="AZ116" s="319">
        <f t="shared" si="16"/>
        <v>48978.67</v>
      </c>
      <c r="BA116" s="319">
        <f t="shared" si="16"/>
        <v>48978.67</v>
      </c>
      <c r="BB116" s="319">
        <f t="shared" si="19"/>
        <v>48978.67</v>
      </c>
      <c r="BC116" s="319">
        <f t="shared" si="19"/>
        <v>48978.67</v>
      </c>
      <c r="BD116" s="319">
        <f t="shared" si="19"/>
        <v>48978.67</v>
      </c>
      <c r="BE116" s="295">
        <f t="shared" si="14"/>
        <v>587744.03999999992</v>
      </c>
      <c r="BF116" s="319"/>
      <c r="BG116" s="319"/>
      <c r="BH116" s="319"/>
      <c r="BI116" s="319"/>
      <c r="BJ116" s="319"/>
      <c r="BK116" s="319"/>
      <c r="BL116" s="319"/>
      <c r="BM116" s="319"/>
      <c r="BN116" s="319"/>
      <c r="BO116" s="319"/>
      <c r="BP116" s="319"/>
      <c r="BQ116" s="319"/>
      <c r="BR116" s="319"/>
      <c r="BS116" s="319"/>
      <c r="BT116" s="319"/>
      <c r="BU116" s="319"/>
      <c r="BV116" s="319"/>
      <c r="BW116" s="319"/>
      <c r="BX116" s="319"/>
      <c r="BY116" s="319"/>
      <c r="BZ116" s="319"/>
      <c r="CA116" s="319"/>
      <c r="CB116" s="319"/>
      <c r="CC116" s="319"/>
      <c r="CD116" s="319"/>
      <c r="CE116" s="319"/>
    </row>
    <row r="117" spans="1:83" x14ac:dyDescent="0.3">
      <c r="A117" s="313" t="s">
        <v>515</v>
      </c>
      <c r="B117" s="304">
        <v>0.14119999999999999</v>
      </c>
      <c r="C117" s="304">
        <v>0</v>
      </c>
      <c r="D117" s="304">
        <v>0</v>
      </c>
      <c r="E117" s="295">
        <v>165716.59</v>
      </c>
      <c r="F117" s="295">
        <v>165716.59</v>
      </c>
      <c r="G117" s="295">
        <v>165716.59</v>
      </c>
      <c r="H117" s="295">
        <v>165716.59</v>
      </c>
      <c r="I117" s="295">
        <v>165716.59</v>
      </c>
      <c r="J117" s="295">
        <v>165716.59</v>
      </c>
      <c r="K117" s="295">
        <v>165716.59</v>
      </c>
      <c r="L117" s="295">
        <v>165716.59</v>
      </c>
      <c r="M117" s="295">
        <v>165716.59</v>
      </c>
      <c r="N117" s="295">
        <v>165716.59</v>
      </c>
      <c r="O117" s="295">
        <v>165716.59</v>
      </c>
      <c r="P117" s="295">
        <v>165716.59</v>
      </c>
      <c r="Q117" s="295">
        <f t="shared" si="11"/>
        <v>1988599.0800000003</v>
      </c>
      <c r="R117" s="295">
        <v>165716.59</v>
      </c>
      <c r="S117" s="295">
        <v>165716.59</v>
      </c>
      <c r="T117" s="295">
        <v>165716.59</v>
      </c>
      <c r="U117" s="295">
        <v>165716.59</v>
      </c>
      <c r="V117" s="295">
        <v>165716.59</v>
      </c>
      <c r="W117" s="295">
        <v>165716.59</v>
      </c>
      <c r="X117" s="295">
        <v>165716.59</v>
      </c>
      <c r="Y117" s="295">
        <v>165716.59</v>
      </c>
      <c r="Z117" s="295">
        <v>165716.59</v>
      </c>
      <c r="AA117" s="295">
        <v>165716.59</v>
      </c>
      <c r="AB117" s="295">
        <v>165716.59</v>
      </c>
      <c r="AC117" s="295">
        <v>165716.59</v>
      </c>
      <c r="AD117" s="295">
        <f t="shared" si="12"/>
        <v>1988599.0800000003</v>
      </c>
      <c r="AE117" s="295"/>
      <c r="AF117" s="319">
        <v>1949.93</v>
      </c>
      <c r="AG117" s="319">
        <v>1949.93</v>
      </c>
      <c r="AH117" s="319">
        <v>1949.93</v>
      </c>
      <c r="AI117" s="319">
        <v>1949.93</v>
      </c>
      <c r="AJ117" s="319">
        <v>1949.93</v>
      </c>
      <c r="AK117" s="319">
        <v>1949.93</v>
      </c>
      <c r="AL117" s="319">
        <f t="shared" si="20"/>
        <v>1949.93</v>
      </c>
      <c r="AM117" s="319">
        <f t="shared" si="20"/>
        <v>1949.93</v>
      </c>
      <c r="AN117" s="319">
        <f t="shared" si="20"/>
        <v>1949.93</v>
      </c>
      <c r="AO117" s="319">
        <f t="shared" si="20"/>
        <v>1949.93</v>
      </c>
      <c r="AP117" s="319">
        <f t="shared" si="20"/>
        <v>1949.93</v>
      </c>
      <c r="AQ117" s="319">
        <f t="shared" si="20"/>
        <v>1949.93</v>
      </c>
      <c r="AR117" s="295">
        <f t="shared" si="13"/>
        <v>23399.16</v>
      </c>
      <c r="AS117" s="319">
        <f t="shared" si="17"/>
        <v>0</v>
      </c>
      <c r="AT117" s="319">
        <f t="shared" si="17"/>
        <v>0</v>
      </c>
      <c r="AU117" s="319">
        <f t="shared" si="17"/>
        <v>0</v>
      </c>
      <c r="AV117" s="319">
        <f t="shared" si="16"/>
        <v>0</v>
      </c>
      <c r="AW117" s="319">
        <f t="shared" si="16"/>
        <v>0</v>
      </c>
      <c r="AX117" s="319">
        <f t="shared" si="16"/>
        <v>0</v>
      </c>
      <c r="AY117" s="319">
        <f t="shared" si="16"/>
        <v>0</v>
      </c>
      <c r="AZ117" s="319">
        <f t="shared" si="16"/>
        <v>0</v>
      </c>
      <c r="BA117" s="319">
        <f t="shared" si="16"/>
        <v>0</v>
      </c>
      <c r="BB117" s="319">
        <f t="shared" si="19"/>
        <v>0</v>
      </c>
      <c r="BC117" s="319">
        <f t="shared" si="19"/>
        <v>0</v>
      </c>
      <c r="BD117" s="319">
        <f t="shared" si="19"/>
        <v>0</v>
      </c>
      <c r="BE117" s="295">
        <f t="shared" si="14"/>
        <v>0</v>
      </c>
      <c r="BF117" s="319"/>
      <c r="BG117" s="319"/>
      <c r="BH117" s="319"/>
      <c r="BI117" s="319"/>
      <c r="BJ117" s="319"/>
      <c r="BK117" s="319"/>
      <c r="BL117" s="319"/>
      <c r="BM117" s="319"/>
      <c r="BN117" s="319"/>
      <c r="BO117" s="319"/>
      <c r="BP117" s="319"/>
      <c r="BQ117" s="319"/>
      <c r="BR117" s="319"/>
      <c r="BS117" s="319"/>
      <c r="BT117" s="319"/>
      <c r="BU117" s="319"/>
      <c r="BV117" s="319"/>
      <c r="BW117" s="319"/>
      <c r="BX117" s="319"/>
      <c r="BY117" s="319"/>
      <c r="BZ117" s="319"/>
      <c r="CA117" s="319"/>
      <c r="CB117" s="319"/>
      <c r="CC117" s="319"/>
      <c r="CD117" s="319"/>
      <c r="CE117" s="319"/>
    </row>
    <row r="118" spans="1:83" x14ac:dyDescent="0.3">
      <c r="A118" s="313" t="s">
        <v>516</v>
      </c>
      <c r="B118" s="304">
        <v>8.4900000000000003E-2</v>
      </c>
      <c r="C118" s="304">
        <v>0</v>
      </c>
      <c r="D118" s="304">
        <v>0</v>
      </c>
      <c r="E118" s="295">
        <v>480433.11</v>
      </c>
      <c r="F118" s="295">
        <v>480433.11</v>
      </c>
      <c r="G118" s="295">
        <v>480433.11</v>
      </c>
      <c r="H118" s="295">
        <v>480433.11</v>
      </c>
      <c r="I118" s="295">
        <v>480433.11</v>
      </c>
      <c r="J118" s="295">
        <v>480433.11</v>
      </c>
      <c r="K118" s="295">
        <v>480433.11</v>
      </c>
      <c r="L118" s="295">
        <v>480433.11</v>
      </c>
      <c r="M118" s="295">
        <v>480433.11</v>
      </c>
      <c r="N118" s="295">
        <v>480433.11</v>
      </c>
      <c r="O118" s="295">
        <v>480433.11</v>
      </c>
      <c r="P118" s="295">
        <v>480433.11</v>
      </c>
      <c r="Q118" s="295">
        <f t="shared" si="11"/>
        <v>5765197.3200000003</v>
      </c>
      <c r="R118" s="295">
        <v>480433.11</v>
      </c>
      <c r="S118" s="295">
        <v>480433.11</v>
      </c>
      <c r="T118" s="295">
        <v>480433.11</v>
      </c>
      <c r="U118" s="295">
        <v>480433.11</v>
      </c>
      <c r="V118" s="295">
        <v>480433.11</v>
      </c>
      <c r="W118" s="295">
        <v>480433.11</v>
      </c>
      <c r="X118" s="295">
        <v>480433.11</v>
      </c>
      <c r="Y118" s="295">
        <v>480433.11</v>
      </c>
      <c r="Z118" s="295">
        <v>480433.11</v>
      </c>
      <c r="AA118" s="295">
        <v>480433.11</v>
      </c>
      <c r="AB118" s="295">
        <v>480433.11</v>
      </c>
      <c r="AC118" s="295">
        <v>480433.11</v>
      </c>
      <c r="AD118" s="295">
        <f t="shared" si="12"/>
        <v>5765197.3200000003</v>
      </c>
      <c r="AE118" s="295"/>
      <c r="AF118" s="319">
        <v>3399.06</v>
      </c>
      <c r="AG118" s="319">
        <v>3399.06</v>
      </c>
      <c r="AH118" s="319">
        <v>3399.06</v>
      </c>
      <c r="AI118" s="319">
        <v>3399.06</v>
      </c>
      <c r="AJ118" s="319">
        <v>3399.06</v>
      </c>
      <c r="AK118" s="319">
        <v>3399.06</v>
      </c>
      <c r="AL118" s="319">
        <f t="shared" si="20"/>
        <v>3399.06</v>
      </c>
      <c r="AM118" s="319">
        <f t="shared" si="20"/>
        <v>3399.06</v>
      </c>
      <c r="AN118" s="319">
        <f t="shared" si="20"/>
        <v>3399.06</v>
      </c>
      <c r="AO118" s="319">
        <f t="shared" si="20"/>
        <v>3399.06</v>
      </c>
      <c r="AP118" s="319">
        <f t="shared" si="20"/>
        <v>3399.06</v>
      </c>
      <c r="AQ118" s="319">
        <f t="shared" si="20"/>
        <v>3399.06</v>
      </c>
      <c r="AR118" s="295">
        <f t="shared" si="13"/>
        <v>40788.720000000001</v>
      </c>
      <c r="AS118" s="319">
        <f t="shared" si="17"/>
        <v>0</v>
      </c>
      <c r="AT118" s="319">
        <f t="shared" si="17"/>
        <v>0</v>
      </c>
      <c r="AU118" s="319">
        <f t="shared" si="17"/>
        <v>0</v>
      </c>
      <c r="AV118" s="319">
        <f t="shared" si="16"/>
        <v>0</v>
      </c>
      <c r="AW118" s="319">
        <f t="shared" si="16"/>
        <v>0</v>
      </c>
      <c r="AX118" s="319">
        <f t="shared" si="16"/>
        <v>0</v>
      </c>
      <c r="AY118" s="319">
        <f t="shared" si="16"/>
        <v>0</v>
      </c>
      <c r="AZ118" s="319">
        <f t="shared" si="16"/>
        <v>0</v>
      </c>
      <c r="BA118" s="319">
        <f t="shared" si="16"/>
        <v>0</v>
      </c>
      <c r="BB118" s="319">
        <f t="shared" si="19"/>
        <v>0</v>
      </c>
      <c r="BC118" s="319">
        <f t="shared" si="19"/>
        <v>0</v>
      </c>
      <c r="BD118" s="319">
        <f t="shared" si="19"/>
        <v>0</v>
      </c>
      <c r="BE118" s="295">
        <f t="shared" si="14"/>
        <v>0</v>
      </c>
      <c r="BF118" s="319"/>
      <c r="BG118" s="319"/>
      <c r="BH118" s="319"/>
      <c r="BI118" s="319"/>
      <c r="BJ118" s="319"/>
      <c r="BK118" s="319"/>
      <c r="BL118" s="319"/>
      <c r="BM118" s="319"/>
      <c r="BN118" s="319"/>
      <c r="BO118" s="319"/>
      <c r="BP118" s="319"/>
      <c r="BQ118" s="319"/>
      <c r="BR118" s="319"/>
      <c r="BS118" s="319"/>
      <c r="BT118" s="319"/>
      <c r="BU118" s="319"/>
      <c r="BV118" s="319"/>
      <c r="BW118" s="319"/>
      <c r="BX118" s="319"/>
      <c r="BY118" s="319"/>
      <c r="BZ118" s="319"/>
      <c r="CA118" s="319"/>
      <c r="CB118" s="319"/>
      <c r="CC118" s="319"/>
      <c r="CD118" s="319"/>
      <c r="CE118" s="319"/>
    </row>
    <row r="119" spans="1:83" x14ac:dyDescent="0.3">
      <c r="A119" s="313" t="s">
        <v>517</v>
      </c>
      <c r="B119" s="304">
        <v>1.9300000000000001E-2</v>
      </c>
      <c r="C119" s="304">
        <v>2.06E-2</v>
      </c>
      <c r="D119" s="348">
        <v>1.9300000000000001E-2</v>
      </c>
      <c r="E119" s="295">
        <v>45621527.68</v>
      </c>
      <c r="F119" s="295">
        <v>45401714.710000001</v>
      </c>
      <c r="G119" s="295">
        <v>45471218.520000003</v>
      </c>
      <c r="H119" s="295">
        <v>45471123.25</v>
      </c>
      <c r="I119" s="295">
        <v>45471273.780000001</v>
      </c>
      <c r="J119" s="295">
        <v>45471337.68</v>
      </c>
      <c r="K119" s="295">
        <v>45471337.68</v>
      </c>
      <c r="L119" s="295">
        <v>45471337.68</v>
      </c>
      <c r="M119" s="295">
        <v>45471337.68</v>
      </c>
      <c r="N119" s="295">
        <v>45486850.399999999</v>
      </c>
      <c r="O119" s="295">
        <v>45502363.119999997</v>
      </c>
      <c r="P119" s="295">
        <v>45502363.119999997</v>
      </c>
      <c r="Q119" s="295">
        <f t="shared" si="11"/>
        <v>545813785.29999995</v>
      </c>
      <c r="R119" s="295">
        <v>45502363.119999997</v>
      </c>
      <c r="S119" s="295">
        <v>45502363.119999997</v>
      </c>
      <c r="T119" s="295">
        <v>45502363.119999997</v>
      </c>
      <c r="U119" s="295">
        <v>45502363.119999997</v>
      </c>
      <c r="V119" s="295">
        <v>45502363.119999997</v>
      </c>
      <c r="W119" s="295">
        <v>45502363.119999997</v>
      </c>
      <c r="X119" s="295">
        <v>45502363.119999997</v>
      </c>
      <c r="Y119" s="295">
        <v>45502363.119999997</v>
      </c>
      <c r="Z119" s="295">
        <v>45502363.119999997</v>
      </c>
      <c r="AA119" s="295">
        <v>45502363.119999997</v>
      </c>
      <c r="AB119" s="295">
        <v>45502363.119999997</v>
      </c>
      <c r="AC119" s="295">
        <v>45502363.119999997</v>
      </c>
      <c r="AD119" s="295">
        <f t="shared" si="12"/>
        <v>546028357.43999994</v>
      </c>
      <c r="AE119" s="295"/>
      <c r="AF119" s="319">
        <v>73374.63</v>
      </c>
      <c r="AG119" s="319">
        <v>73021.090000000011</v>
      </c>
      <c r="AH119" s="319">
        <v>73132.88</v>
      </c>
      <c r="AI119" s="319">
        <v>73132.73</v>
      </c>
      <c r="AJ119" s="319">
        <v>73132.97</v>
      </c>
      <c r="AK119" s="319">
        <v>73133.06</v>
      </c>
      <c r="AL119" s="319">
        <f t="shared" si="20"/>
        <v>73133.070000000007</v>
      </c>
      <c r="AM119" s="319">
        <f t="shared" si="20"/>
        <v>73133.070000000007</v>
      </c>
      <c r="AN119" s="319">
        <f t="shared" si="20"/>
        <v>73133.070000000007</v>
      </c>
      <c r="AO119" s="319">
        <f t="shared" si="20"/>
        <v>73158.02</v>
      </c>
      <c r="AP119" s="319">
        <f t="shared" si="20"/>
        <v>73182.97</v>
      </c>
      <c r="AQ119" s="319">
        <f t="shared" si="20"/>
        <v>73182.97</v>
      </c>
      <c r="AR119" s="295">
        <f t="shared" si="13"/>
        <v>877850.53</v>
      </c>
      <c r="AS119" s="319">
        <f t="shared" si="17"/>
        <v>73182.97</v>
      </c>
      <c r="AT119" s="319">
        <f t="shared" si="17"/>
        <v>73182.97</v>
      </c>
      <c r="AU119" s="319">
        <f t="shared" si="17"/>
        <v>73182.97</v>
      </c>
      <c r="AV119" s="319">
        <f t="shared" si="16"/>
        <v>73182.97</v>
      </c>
      <c r="AW119" s="319">
        <f t="shared" si="16"/>
        <v>73182.97</v>
      </c>
      <c r="AX119" s="319">
        <f t="shared" si="16"/>
        <v>73182.97</v>
      </c>
      <c r="AY119" s="319">
        <f t="shared" si="16"/>
        <v>73182.97</v>
      </c>
      <c r="AZ119" s="319">
        <f t="shared" si="16"/>
        <v>73182.97</v>
      </c>
      <c r="BA119" s="319">
        <f t="shared" si="16"/>
        <v>73182.97</v>
      </c>
      <c r="BB119" s="319">
        <f t="shared" si="19"/>
        <v>73182.97</v>
      </c>
      <c r="BC119" s="319">
        <f t="shared" si="19"/>
        <v>73182.97</v>
      </c>
      <c r="BD119" s="319">
        <f t="shared" si="19"/>
        <v>73182.97</v>
      </c>
      <c r="BE119" s="295">
        <f t="shared" si="14"/>
        <v>878195.63999999978</v>
      </c>
      <c r="BF119" s="319"/>
      <c r="BG119" s="319"/>
      <c r="BH119" s="319"/>
      <c r="BI119" s="319"/>
      <c r="BJ119" s="319"/>
      <c r="BK119" s="319"/>
      <c r="BL119" s="319"/>
      <c r="BM119" s="319"/>
      <c r="BN119" s="319"/>
      <c r="BO119" s="319"/>
      <c r="BP119" s="319"/>
      <c r="BQ119" s="319"/>
      <c r="BR119" s="319"/>
      <c r="BS119" s="319"/>
      <c r="BT119" s="319"/>
      <c r="BU119" s="319"/>
      <c r="BV119" s="319"/>
      <c r="BW119" s="319"/>
      <c r="BX119" s="319"/>
      <c r="BY119" s="319"/>
      <c r="BZ119" s="319"/>
      <c r="CA119" s="319"/>
      <c r="CB119" s="319"/>
      <c r="CC119" s="319"/>
      <c r="CD119" s="319"/>
      <c r="CE119" s="319"/>
    </row>
    <row r="120" spans="1:83" x14ac:dyDescent="0.3">
      <c r="A120" s="313" t="s">
        <v>518</v>
      </c>
      <c r="B120" s="304">
        <v>1.9300000000000001E-2</v>
      </c>
      <c r="C120" s="304">
        <v>2.06E-2</v>
      </c>
      <c r="D120" s="348">
        <v>1.9300000000000001E-2</v>
      </c>
      <c r="E120" s="295">
        <v>1264434.92</v>
      </c>
      <c r="F120" s="295">
        <v>1264434.92</v>
      </c>
      <c r="G120" s="295">
        <v>1264434.92</v>
      </c>
      <c r="H120" s="295">
        <v>1264434.92</v>
      </c>
      <c r="I120" s="295">
        <v>1264434.92</v>
      </c>
      <c r="J120" s="295">
        <v>1264434.92</v>
      </c>
      <c r="K120" s="295">
        <v>1264434.92</v>
      </c>
      <c r="L120" s="295">
        <v>1264434.92</v>
      </c>
      <c r="M120" s="295">
        <v>1264434.92</v>
      </c>
      <c r="N120" s="295">
        <v>1264434.92</v>
      </c>
      <c r="O120" s="295">
        <v>1264434.92</v>
      </c>
      <c r="P120" s="295">
        <v>1264434.92</v>
      </c>
      <c r="Q120" s="295">
        <f t="shared" si="11"/>
        <v>15173219.039999999</v>
      </c>
      <c r="R120" s="295">
        <v>1264434.92</v>
      </c>
      <c r="S120" s="295">
        <v>1264434.92</v>
      </c>
      <c r="T120" s="295">
        <v>1264434.92</v>
      </c>
      <c r="U120" s="295">
        <v>1264434.92</v>
      </c>
      <c r="V120" s="295">
        <v>1264434.92</v>
      </c>
      <c r="W120" s="295">
        <v>1264434.92</v>
      </c>
      <c r="X120" s="295">
        <v>1264434.92</v>
      </c>
      <c r="Y120" s="295">
        <v>1264434.92</v>
      </c>
      <c r="Z120" s="295">
        <v>1264434.92</v>
      </c>
      <c r="AA120" s="295">
        <v>1264434.92</v>
      </c>
      <c r="AB120" s="295">
        <v>1264434.92</v>
      </c>
      <c r="AC120" s="295">
        <v>1264434.92</v>
      </c>
      <c r="AD120" s="295">
        <f t="shared" si="12"/>
        <v>15173219.039999999</v>
      </c>
      <c r="AE120" s="295"/>
      <c r="AF120" s="319">
        <v>2033.64</v>
      </c>
      <c r="AG120" s="319">
        <v>2033.64</v>
      </c>
      <c r="AH120" s="319">
        <v>2033.64</v>
      </c>
      <c r="AI120" s="319">
        <v>2033.64</v>
      </c>
      <c r="AJ120" s="319">
        <v>2033.64</v>
      </c>
      <c r="AK120" s="319">
        <v>2033.64</v>
      </c>
      <c r="AL120" s="319">
        <f t="shared" si="20"/>
        <v>2033.63</v>
      </c>
      <c r="AM120" s="319">
        <f t="shared" si="20"/>
        <v>2033.63</v>
      </c>
      <c r="AN120" s="319">
        <f t="shared" si="20"/>
        <v>2033.63</v>
      </c>
      <c r="AO120" s="319">
        <f t="shared" si="20"/>
        <v>2033.63</v>
      </c>
      <c r="AP120" s="319">
        <f t="shared" si="20"/>
        <v>2033.63</v>
      </c>
      <c r="AQ120" s="319">
        <f t="shared" si="20"/>
        <v>2033.63</v>
      </c>
      <c r="AR120" s="295">
        <f t="shared" si="13"/>
        <v>24403.620000000006</v>
      </c>
      <c r="AS120" s="319">
        <f t="shared" si="17"/>
        <v>2033.63</v>
      </c>
      <c r="AT120" s="319">
        <f t="shared" si="17"/>
        <v>2033.63</v>
      </c>
      <c r="AU120" s="319">
        <f t="shared" si="17"/>
        <v>2033.63</v>
      </c>
      <c r="AV120" s="319">
        <f t="shared" si="16"/>
        <v>2033.63</v>
      </c>
      <c r="AW120" s="319">
        <f t="shared" si="16"/>
        <v>2033.63</v>
      </c>
      <c r="AX120" s="319">
        <f t="shared" si="16"/>
        <v>2033.63</v>
      </c>
      <c r="AY120" s="319">
        <f t="shared" si="16"/>
        <v>2033.63</v>
      </c>
      <c r="AZ120" s="319">
        <f t="shared" si="16"/>
        <v>2033.63</v>
      </c>
      <c r="BA120" s="319">
        <f t="shared" si="16"/>
        <v>2033.63</v>
      </c>
      <c r="BB120" s="319">
        <f t="shared" si="19"/>
        <v>2033.63</v>
      </c>
      <c r="BC120" s="319">
        <f t="shared" si="19"/>
        <v>2033.63</v>
      </c>
      <c r="BD120" s="319">
        <f t="shared" si="19"/>
        <v>2033.63</v>
      </c>
      <c r="BE120" s="295">
        <f t="shared" si="14"/>
        <v>24403.560000000009</v>
      </c>
      <c r="BF120" s="319">
        <f>BE120</f>
        <v>24403.560000000009</v>
      </c>
      <c r="BG120" s="319"/>
      <c r="BH120" s="319"/>
      <c r="BI120" s="319"/>
      <c r="BJ120" s="319"/>
      <c r="BK120" s="319"/>
      <c r="BL120" s="319"/>
      <c r="BM120" s="319"/>
      <c r="BN120" s="319"/>
      <c r="BO120" s="319"/>
      <c r="BP120" s="319"/>
      <c r="BQ120" s="319"/>
      <c r="BR120" s="319"/>
      <c r="BS120" s="319"/>
      <c r="BT120" s="319"/>
      <c r="BU120" s="319"/>
      <c r="BV120" s="319"/>
      <c r="BW120" s="319"/>
      <c r="BX120" s="319"/>
      <c r="BY120" s="319"/>
      <c r="BZ120" s="319"/>
      <c r="CA120" s="319"/>
      <c r="CB120" s="319"/>
      <c r="CC120" s="319"/>
      <c r="CD120" s="319"/>
      <c r="CE120" s="319"/>
    </row>
    <row r="121" spans="1:83" x14ac:dyDescent="0.3">
      <c r="A121" s="313" t="s">
        <v>519</v>
      </c>
      <c r="B121" s="304">
        <v>1.4700000000000001E-2</v>
      </c>
      <c r="C121" s="304">
        <v>1.4700000000000001E-2</v>
      </c>
      <c r="D121" s="348">
        <v>1.32E-2</v>
      </c>
      <c r="E121" s="295">
        <v>1415469.1</v>
      </c>
      <c r="F121" s="295">
        <v>1415469.1</v>
      </c>
      <c r="G121" s="295">
        <v>1415469.1</v>
      </c>
      <c r="H121" s="295">
        <v>1415469.1</v>
      </c>
      <c r="I121" s="295">
        <v>1415469.1</v>
      </c>
      <c r="J121" s="295">
        <v>1415469.1</v>
      </c>
      <c r="K121" s="295">
        <v>1415469.1</v>
      </c>
      <c r="L121" s="295">
        <v>1415469.1</v>
      </c>
      <c r="M121" s="295">
        <v>1415469.1</v>
      </c>
      <c r="N121" s="295">
        <v>1415469.1</v>
      </c>
      <c r="O121" s="295">
        <v>1415469.1</v>
      </c>
      <c r="P121" s="295">
        <v>1415469.1</v>
      </c>
      <c r="Q121" s="295">
        <f t="shared" si="11"/>
        <v>16985629.199999999</v>
      </c>
      <c r="R121" s="295">
        <v>1415469.1</v>
      </c>
      <c r="S121" s="295">
        <v>1415469.1</v>
      </c>
      <c r="T121" s="295">
        <v>1415469.1</v>
      </c>
      <c r="U121" s="295">
        <v>1415469.1</v>
      </c>
      <c r="V121" s="295">
        <v>1415469.1</v>
      </c>
      <c r="W121" s="295">
        <v>1415469.1</v>
      </c>
      <c r="X121" s="295">
        <v>1415469.1</v>
      </c>
      <c r="Y121" s="295">
        <v>1415469.1</v>
      </c>
      <c r="Z121" s="295">
        <v>1415469.1</v>
      </c>
      <c r="AA121" s="295">
        <v>1415469.1</v>
      </c>
      <c r="AB121" s="295">
        <v>1415469.1</v>
      </c>
      <c r="AC121" s="295">
        <v>1415469.1</v>
      </c>
      <c r="AD121" s="295">
        <f t="shared" si="12"/>
        <v>16985629.199999999</v>
      </c>
      <c r="AE121" s="295"/>
      <c r="AF121" s="319">
        <v>1733.95</v>
      </c>
      <c r="AG121" s="319">
        <v>1733.95</v>
      </c>
      <c r="AH121" s="319">
        <v>1733.95</v>
      </c>
      <c r="AI121" s="319">
        <v>1733.95</v>
      </c>
      <c r="AJ121" s="319">
        <v>1733.95</v>
      </c>
      <c r="AK121" s="319">
        <v>1733.95</v>
      </c>
      <c r="AL121" s="319">
        <f t="shared" si="20"/>
        <v>1733.95</v>
      </c>
      <c r="AM121" s="319">
        <f t="shared" si="20"/>
        <v>1733.95</v>
      </c>
      <c r="AN121" s="319">
        <f t="shared" si="20"/>
        <v>1733.95</v>
      </c>
      <c r="AO121" s="319">
        <f t="shared" si="20"/>
        <v>1733.95</v>
      </c>
      <c r="AP121" s="319">
        <f t="shared" si="20"/>
        <v>1733.95</v>
      </c>
      <c r="AQ121" s="319">
        <f t="shared" si="20"/>
        <v>1733.95</v>
      </c>
      <c r="AR121" s="295">
        <f t="shared" si="13"/>
        <v>20807.400000000005</v>
      </c>
      <c r="AS121" s="319">
        <f t="shared" si="17"/>
        <v>1557.02</v>
      </c>
      <c r="AT121" s="319">
        <f t="shared" si="17"/>
        <v>1557.02</v>
      </c>
      <c r="AU121" s="319">
        <f t="shared" si="17"/>
        <v>1557.02</v>
      </c>
      <c r="AV121" s="319">
        <f t="shared" si="16"/>
        <v>1557.02</v>
      </c>
      <c r="AW121" s="319">
        <f t="shared" si="16"/>
        <v>1557.02</v>
      </c>
      <c r="AX121" s="319">
        <f t="shared" si="16"/>
        <v>1557.02</v>
      </c>
      <c r="AY121" s="319">
        <f t="shared" si="16"/>
        <v>1557.02</v>
      </c>
      <c r="AZ121" s="319">
        <f t="shared" si="16"/>
        <v>1557.02</v>
      </c>
      <c r="BA121" s="319">
        <f t="shared" si="16"/>
        <v>1557.02</v>
      </c>
      <c r="BB121" s="319">
        <f t="shared" si="19"/>
        <v>1557.02</v>
      </c>
      <c r="BC121" s="319">
        <f t="shared" si="19"/>
        <v>1557.02</v>
      </c>
      <c r="BD121" s="319">
        <f t="shared" si="19"/>
        <v>1557.02</v>
      </c>
      <c r="BE121" s="295">
        <f t="shared" si="14"/>
        <v>18684.240000000002</v>
      </c>
      <c r="BF121" s="319"/>
      <c r="BG121" s="319"/>
      <c r="BH121" s="319"/>
      <c r="BI121" s="319"/>
      <c r="BJ121" s="319"/>
      <c r="BK121" s="319"/>
      <c r="BL121" s="319"/>
      <c r="BM121" s="319"/>
      <c r="BN121" s="319"/>
      <c r="BO121" s="319"/>
      <c r="BP121" s="319"/>
      <c r="BQ121" s="319"/>
      <c r="BR121" s="319"/>
      <c r="BS121" s="319"/>
      <c r="BT121" s="319"/>
      <c r="BU121" s="319"/>
      <c r="BV121" s="319"/>
      <c r="BW121" s="319"/>
      <c r="BX121" s="319"/>
      <c r="BY121" s="319"/>
      <c r="BZ121" s="319"/>
      <c r="CA121" s="319"/>
      <c r="CB121" s="319"/>
      <c r="CC121" s="319"/>
      <c r="CD121" s="319"/>
      <c r="CE121" s="319"/>
    </row>
    <row r="122" spans="1:83" x14ac:dyDescent="0.3">
      <c r="A122" s="313" t="s">
        <v>520</v>
      </c>
      <c r="B122" s="304">
        <v>0.12869999999999998</v>
      </c>
      <c r="C122" s="304">
        <v>0</v>
      </c>
      <c r="D122" s="304">
        <v>0</v>
      </c>
      <c r="E122" s="295">
        <v>24678.67</v>
      </c>
      <c r="F122" s="295">
        <v>24678.67</v>
      </c>
      <c r="G122" s="295">
        <v>24678.67</v>
      </c>
      <c r="H122" s="295">
        <v>24678.67</v>
      </c>
      <c r="I122" s="295">
        <v>24678.67</v>
      </c>
      <c r="J122" s="295">
        <v>24678.67</v>
      </c>
      <c r="K122" s="295">
        <v>24678.67</v>
      </c>
      <c r="L122" s="295">
        <v>24678.67</v>
      </c>
      <c r="M122" s="295">
        <v>24678.67</v>
      </c>
      <c r="N122" s="295">
        <v>24678.67</v>
      </c>
      <c r="O122" s="295">
        <v>24678.67</v>
      </c>
      <c r="P122" s="295">
        <v>24678.67</v>
      </c>
      <c r="Q122" s="295">
        <f t="shared" si="11"/>
        <v>296144.03999999992</v>
      </c>
      <c r="R122" s="295">
        <v>24678.67</v>
      </c>
      <c r="S122" s="295">
        <v>24678.67</v>
      </c>
      <c r="T122" s="295">
        <v>24678.67</v>
      </c>
      <c r="U122" s="295">
        <v>24678.67</v>
      </c>
      <c r="V122" s="295">
        <v>24678.67</v>
      </c>
      <c r="W122" s="295">
        <v>24678.67</v>
      </c>
      <c r="X122" s="295">
        <v>24678.67</v>
      </c>
      <c r="Y122" s="295">
        <v>24678.67</v>
      </c>
      <c r="Z122" s="295">
        <v>24678.67</v>
      </c>
      <c r="AA122" s="295">
        <v>24678.67</v>
      </c>
      <c r="AB122" s="295">
        <v>24678.67</v>
      </c>
      <c r="AC122" s="295">
        <v>24678.67</v>
      </c>
      <c r="AD122" s="295">
        <f t="shared" si="12"/>
        <v>296144.03999999992</v>
      </c>
      <c r="AE122" s="295"/>
      <c r="AF122" s="319">
        <v>264.66999999999996</v>
      </c>
      <c r="AG122" s="319">
        <v>264.66999999999996</v>
      </c>
      <c r="AH122" s="319">
        <v>264.66999999999996</v>
      </c>
      <c r="AI122" s="319">
        <v>264.66999999999996</v>
      </c>
      <c r="AJ122" s="319">
        <v>264.66999999999996</v>
      </c>
      <c r="AK122" s="319">
        <v>264.66999999999996</v>
      </c>
      <c r="AL122" s="319">
        <f t="shared" si="20"/>
        <v>264.68</v>
      </c>
      <c r="AM122" s="319">
        <f t="shared" si="20"/>
        <v>264.68</v>
      </c>
      <c r="AN122" s="319">
        <f t="shared" si="20"/>
        <v>264.68</v>
      </c>
      <c r="AO122" s="319">
        <f t="shared" si="20"/>
        <v>264.68</v>
      </c>
      <c r="AP122" s="319">
        <f t="shared" si="20"/>
        <v>264.68</v>
      </c>
      <c r="AQ122" s="319">
        <f t="shared" si="20"/>
        <v>264.68</v>
      </c>
      <c r="AR122" s="295">
        <f t="shared" si="13"/>
        <v>3176.0999999999995</v>
      </c>
      <c r="AS122" s="319">
        <f t="shared" si="17"/>
        <v>0</v>
      </c>
      <c r="AT122" s="319">
        <f t="shared" si="17"/>
        <v>0</v>
      </c>
      <c r="AU122" s="319">
        <f t="shared" si="17"/>
        <v>0</v>
      </c>
      <c r="AV122" s="319">
        <f t="shared" si="16"/>
        <v>0</v>
      </c>
      <c r="AW122" s="319">
        <f t="shared" si="16"/>
        <v>0</v>
      </c>
      <c r="AX122" s="319">
        <f t="shared" si="16"/>
        <v>0</v>
      </c>
      <c r="AY122" s="319">
        <f t="shared" si="16"/>
        <v>0</v>
      </c>
      <c r="AZ122" s="319">
        <f t="shared" si="16"/>
        <v>0</v>
      </c>
      <c r="BA122" s="319">
        <f t="shared" si="16"/>
        <v>0</v>
      </c>
      <c r="BB122" s="319">
        <f t="shared" si="19"/>
        <v>0</v>
      </c>
      <c r="BC122" s="319">
        <f t="shared" si="19"/>
        <v>0</v>
      </c>
      <c r="BD122" s="319">
        <f t="shared" si="19"/>
        <v>0</v>
      </c>
      <c r="BE122" s="295">
        <f t="shared" si="14"/>
        <v>0</v>
      </c>
      <c r="BF122" s="319"/>
      <c r="BG122" s="319"/>
      <c r="BH122" s="319"/>
      <c r="BI122" s="319"/>
      <c r="BJ122" s="319"/>
      <c r="BK122" s="319"/>
      <c r="BL122" s="319"/>
      <c r="BM122" s="319"/>
      <c r="BN122" s="319"/>
      <c r="BO122" s="319"/>
      <c r="BP122" s="319"/>
      <c r="BQ122" s="319"/>
      <c r="BR122" s="319"/>
      <c r="BS122" s="319"/>
      <c r="BT122" s="319"/>
      <c r="BU122" s="319"/>
      <c r="BV122" s="319"/>
      <c r="BW122" s="319"/>
      <c r="BX122" s="319"/>
      <c r="BY122" s="319"/>
      <c r="BZ122" s="319"/>
      <c r="CA122" s="319"/>
      <c r="CB122" s="319"/>
      <c r="CC122" s="319"/>
      <c r="CD122" s="319"/>
      <c r="CE122" s="319"/>
    </row>
    <row r="123" spans="1:83" x14ac:dyDescent="0.3">
      <c r="A123" s="306" t="s">
        <v>521</v>
      </c>
      <c r="B123" s="304">
        <v>1.4199999999999999E-2</v>
      </c>
      <c r="C123" s="304">
        <v>3.5499999999999997E-2</v>
      </c>
      <c r="D123" s="348">
        <v>3.0099999999999998E-2</v>
      </c>
      <c r="E123" s="295">
        <v>445832.67</v>
      </c>
      <c r="F123" s="295">
        <v>445832.67</v>
      </c>
      <c r="G123" s="295">
        <v>445832.67</v>
      </c>
      <c r="H123" s="295">
        <v>445832.67</v>
      </c>
      <c r="I123" s="295">
        <v>445832.67</v>
      </c>
      <c r="J123" s="295">
        <v>445832.67</v>
      </c>
      <c r="K123" s="295">
        <v>445832.67</v>
      </c>
      <c r="L123" s="295">
        <v>445832.67</v>
      </c>
      <c r="M123" s="295">
        <v>445832.67</v>
      </c>
      <c r="N123" s="295">
        <v>445832.67</v>
      </c>
      <c r="O123" s="295">
        <v>445832.67</v>
      </c>
      <c r="P123" s="295">
        <v>445832.67</v>
      </c>
      <c r="Q123" s="295">
        <f t="shared" si="11"/>
        <v>5349992.04</v>
      </c>
      <c r="R123" s="295">
        <v>445832.67</v>
      </c>
      <c r="S123" s="295">
        <v>445832.67</v>
      </c>
      <c r="T123" s="295">
        <v>445832.67</v>
      </c>
      <c r="U123" s="295">
        <v>445832.67</v>
      </c>
      <c r="V123" s="295">
        <v>445832.67</v>
      </c>
      <c r="W123" s="295">
        <v>445832.67</v>
      </c>
      <c r="X123" s="295">
        <v>445832.67</v>
      </c>
      <c r="Y123" s="295">
        <v>445832.67</v>
      </c>
      <c r="Z123" s="295">
        <v>445832.67</v>
      </c>
      <c r="AA123" s="295">
        <v>445832.67</v>
      </c>
      <c r="AB123" s="295">
        <v>445832.67</v>
      </c>
      <c r="AC123" s="295">
        <v>445832.67</v>
      </c>
      <c r="AD123" s="295">
        <f t="shared" si="12"/>
        <v>5349992.04</v>
      </c>
      <c r="AE123" s="295"/>
      <c r="AF123" s="319">
        <v>527.56999999999994</v>
      </c>
      <c r="AG123" s="319">
        <v>527.56999999999994</v>
      </c>
      <c r="AH123" s="319">
        <v>527.56999999999994</v>
      </c>
      <c r="AI123" s="319">
        <v>527.56999999999994</v>
      </c>
      <c r="AJ123" s="319">
        <v>527.56999999999994</v>
      </c>
      <c r="AK123" s="319">
        <v>527.56999999999994</v>
      </c>
      <c r="AL123" s="319">
        <f t="shared" si="20"/>
        <v>527.57000000000005</v>
      </c>
      <c r="AM123" s="319">
        <f t="shared" si="20"/>
        <v>527.57000000000005</v>
      </c>
      <c r="AN123" s="319">
        <f t="shared" si="20"/>
        <v>527.57000000000005</v>
      </c>
      <c r="AO123" s="319">
        <f t="shared" si="20"/>
        <v>527.57000000000005</v>
      </c>
      <c r="AP123" s="319">
        <f t="shared" si="20"/>
        <v>527.57000000000005</v>
      </c>
      <c r="AQ123" s="319">
        <f t="shared" si="20"/>
        <v>527.57000000000005</v>
      </c>
      <c r="AR123" s="295">
        <f t="shared" si="13"/>
        <v>6330.8399999999983</v>
      </c>
      <c r="AS123" s="319">
        <f t="shared" si="17"/>
        <v>1118.3</v>
      </c>
      <c r="AT123" s="319">
        <f t="shared" si="17"/>
        <v>1118.3</v>
      </c>
      <c r="AU123" s="319">
        <f t="shared" si="17"/>
        <v>1118.3</v>
      </c>
      <c r="AV123" s="319">
        <f t="shared" si="16"/>
        <v>1118.3</v>
      </c>
      <c r="AW123" s="319">
        <f t="shared" si="16"/>
        <v>1118.3</v>
      </c>
      <c r="AX123" s="319">
        <f t="shared" si="16"/>
        <v>1118.3</v>
      </c>
      <c r="AY123" s="319">
        <f t="shared" si="16"/>
        <v>1118.3</v>
      </c>
      <c r="AZ123" s="319">
        <f t="shared" si="16"/>
        <v>1118.3</v>
      </c>
      <c r="BA123" s="319">
        <f t="shared" si="16"/>
        <v>1118.3</v>
      </c>
      <c r="BB123" s="319">
        <f t="shared" si="19"/>
        <v>1118.3</v>
      </c>
      <c r="BC123" s="319">
        <f t="shared" si="19"/>
        <v>1118.3</v>
      </c>
      <c r="BD123" s="319">
        <f t="shared" si="19"/>
        <v>1118.3</v>
      </c>
      <c r="BE123" s="295">
        <f t="shared" si="14"/>
        <v>13419.599999999997</v>
      </c>
      <c r="BF123" s="319"/>
      <c r="BG123" s="319"/>
      <c r="BH123" s="319"/>
      <c r="BI123" s="319"/>
      <c r="BJ123" s="319"/>
      <c r="BK123" s="319"/>
      <c r="BL123" s="319"/>
      <c r="BM123" s="319"/>
      <c r="BN123" s="319"/>
      <c r="BO123" s="319"/>
      <c r="BP123" s="319"/>
      <c r="BQ123" s="319"/>
      <c r="BR123" s="319"/>
      <c r="BS123" s="319"/>
      <c r="BT123" s="319"/>
      <c r="BU123" s="319"/>
      <c r="BV123" s="319"/>
      <c r="BW123" s="319"/>
      <c r="BX123" s="319"/>
      <c r="BY123" s="319"/>
      <c r="BZ123" s="319"/>
      <c r="CA123" s="319"/>
      <c r="CB123" s="319"/>
      <c r="CC123" s="319"/>
      <c r="CD123" s="319"/>
      <c r="CE123" s="319"/>
    </row>
    <row r="124" spans="1:83" x14ac:dyDescent="0.3">
      <c r="A124" s="306" t="s">
        <v>522</v>
      </c>
      <c r="B124" s="304">
        <v>5.0000000000000001E-4</v>
      </c>
      <c r="C124" s="304">
        <v>1.44E-2</v>
      </c>
      <c r="D124" s="348">
        <v>1.14E-2</v>
      </c>
      <c r="E124" s="295">
        <v>123107.1</v>
      </c>
      <c r="F124" s="295">
        <v>123107.1</v>
      </c>
      <c r="G124" s="295">
        <v>123107.1</v>
      </c>
      <c r="H124" s="295">
        <v>123107.1</v>
      </c>
      <c r="I124" s="295">
        <v>123107.1</v>
      </c>
      <c r="J124" s="295">
        <v>123107.1</v>
      </c>
      <c r="K124" s="295">
        <v>123107.1</v>
      </c>
      <c r="L124" s="295">
        <v>123107.1</v>
      </c>
      <c r="M124" s="295">
        <v>123107.1</v>
      </c>
      <c r="N124" s="295">
        <v>123107.1</v>
      </c>
      <c r="O124" s="295">
        <v>123107.1</v>
      </c>
      <c r="P124" s="295">
        <v>123107.1</v>
      </c>
      <c r="Q124" s="295">
        <f t="shared" si="11"/>
        <v>1477285.2000000002</v>
      </c>
      <c r="R124" s="295">
        <v>157107.1</v>
      </c>
      <c r="S124" s="295">
        <v>191107.1</v>
      </c>
      <c r="T124" s="295">
        <v>191107.1</v>
      </c>
      <c r="U124" s="295">
        <v>191107.1</v>
      </c>
      <c r="V124" s="295">
        <v>191107.1</v>
      </c>
      <c r="W124" s="295">
        <v>191107.1</v>
      </c>
      <c r="X124" s="295">
        <v>191107.1</v>
      </c>
      <c r="Y124" s="295">
        <v>191107.1</v>
      </c>
      <c r="Z124" s="295">
        <v>191107.1</v>
      </c>
      <c r="AA124" s="295">
        <v>191107.1</v>
      </c>
      <c r="AB124" s="295">
        <v>191107.1</v>
      </c>
      <c r="AC124" s="295">
        <v>191107.1</v>
      </c>
      <c r="AD124" s="295">
        <f t="shared" si="12"/>
        <v>2259285.2000000007</v>
      </c>
      <c r="AE124" s="295"/>
      <c r="AF124" s="319">
        <v>5.13</v>
      </c>
      <c r="AG124" s="319">
        <v>5.13</v>
      </c>
      <c r="AH124" s="319">
        <v>5.13</v>
      </c>
      <c r="AI124" s="319">
        <v>5.13</v>
      </c>
      <c r="AJ124" s="319">
        <v>5.13</v>
      </c>
      <c r="AK124" s="319">
        <v>5.13</v>
      </c>
      <c r="AL124" s="319">
        <f t="shared" si="20"/>
        <v>5.13</v>
      </c>
      <c r="AM124" s="319">
        <f t="shared" si="20"/>
        <v>5.13</v>
      </c>
      <c r="AN124" s="319">
        <f t="shared" si="20"/>
        <v>5.13</v>
      </c>
      <c r="AO124" s="319">
        <f t="shared" si="20"/>
        <v>5.13</v>
      </c>
      <c r="AP124" s="319">
        <f t="shared" si="20"/>
        <v>5.13</v>
      </c>
      <c r="AQ124" s="319">
        <f t="shared" si="20"/>
        <v>5.13</v>
      </c>
      <c r="AR124" s="295">
        <f t="shared" si="13"/>
        <v>61.560000000000009</v>
      </c>
      <c r="AS124" s="319">
        <f t="shared" si="17"/>
        <v>149.25</v>
      </c>
      <c r="AT124" s="319">
        <f t="shared" si="17"/>
        <v>181.55</v>
      </c>
      <c r="AU124" s="319">
        <f t="shared" si="17"/>
        <v>181.55</v>
      </c>
      <c r="AV124" s="319">
        <f t="shared" si="16"/>
        <v>181.55</v>
      </c>
      <c r="AW124" s="319">
        <f t="shared" si="16"/>
        <v>181.55</v>
      </c>
      <c r="AX124" s="319">
        <f t="shared" si="16"/>
        <v>181.55</v>
      </c>
      <c r="AY124" s="319">
        <f t="shared" si="16"/>
        <v>181.55</v>
      </c>
      <c r="AZ124" s="319">
        <f t="shared" si="16"/>
        <v>181.55</v>
      </c>
      <c r="BA124" s="319">
        <f t="shared" si="16"/>
        <v>181.55</v>
      </c>
      <c r="BB124" s="319">
        <f t="shared" si="19"/>
        <v>181.55</v>
      </c>
      <c r="BC124" s="319">
        <f t="shared" si="19"/>
        <v>181.55</v>
      </c>
      <c r="BD124" s="319">
        <f t="shared" si="19"/>
        <v>181.55</v>
      </c>
      <c r="BE124" s="295">
        <f t="shared" si="14"/>
        <v>2146.2999999999997</v>
      </c>
      <c r="BF124" s="319"/>
      <c r="BG124" s="319"/>
      <c r="BH124" s="319"/>
      <c r="BI124" s="319"/>
      <c r="BJ124" s="319"/>
      <c r="BK124" s="319"/>
      <c r="BL124" s="319"/>
      <c r="BM124" s="319"/>
      <c r="BN124" s="319"/>
      <c r="BO124" s="319"/>
      <c r="BP124" s="319"/>
      <c r="BQ124" s="319"/>
      <c r="BR124" s="319"/>
      <c r="BS124" s="319"/>
      <c r="BT124" s="319"/>
      <c r="BU124" s="319"/>
      <c r="BV124" s="319"/>
      <c r="BW124" s="319"/>
      <c r="BX124" s="319"/>
      <c r="BY124" s="319"/>
      <c r="BZ124" s="319"/>
      <c r="CA124" s="319"/>
      <c r="CB124" s="319"/>
      <c r="CC124" s="319"/>
      <c r="CD124" s="319"/>
      <c r="CE124" s="319"/>
    </row>
    <row r="125" spans="1:83" x14ac:dyDescent="0.3">
      <c r="A125" s="313" t="s">
        <v>523</v>
      </c>
      <c r="B125" s="304">
        <v>2.0800000000000003E-2</v>
      </c>
      <c r="C125" s="304">
        <v>2.8999999999999995E-2</v>
      </c>
      <c r="D125" s="348">
        <v>2.69E-2</v>
      </c>
      <c r="E125" s="295">
        <v>6382007.75</v>
      </c>
      <c r="F125" s="295">
        <v>6382847.3799999999</v>
      </c>
      <c r="G125" s="295">
        <v>6373139.96</v>
      </c>
      <c r="H125" s="295">
        <v>6363432.5300000003</v>
      </c>
      <c r="I125" s="295">
        <v>6363630.54</v>
      </c>
      <c r="J125" s="295">
        <v>6364405.0499999998</v>
      </c>
      <c r="K125" s="295">
        <v>6366905.0499999998</v>
      </c>
      <c r="L125" s="295">
        <v>6408828.5499999998</v>
      </c>
      <c r="M125" s="295">
        <v>6448828.5499999998</v>
      </c>
      <c r="N125" s="295">
        <v>6448828.5499999998</v>
      </c>
      <c r="O125" s="295">
        <v>6448828.5499999998</v>
      </c>
      <c r="P125" s="295">
        <v>6448828.5499999998</v>
      </c>
      <c r="Q125" s="295">
        <f t="shared" si="11"/>
        <v>76800511.00999999</v>
      </c>
      <c r="R125" s="295">
        <v>6448828.5499999998</v>
      </c>
      <c r="S125" s="295">
        <v>6448828.5499999998</v>
      </c>
      <c r="T125" s="295">
        <v>6448828.5499999998</v>
      </c>
      <c r="U125" s="295">
        <v>6448828.5499999998</v>
      </c>
      <c r="V125" s="295">
        <v>6448828.5499999998</v>
      </c>
      <c r="W125" s="295">
        <v>6448828.5499999998</v>
      </c>
      <c r="X125" s="295">
        <v>6448828.5499999998</v>
      </c>
      <c r="Y125" s="295">
        <v>6448828.5499999998</v>
      </c>
      <c r="Z125" s="295">
        <v>6448828.5499999998</v>
      </c>
      <c r="AA125" s="295">
        <v>6448828.5499999998</v>
      </c>
      <c r="AB125" s="295">
        <v>6448828.5499999998</v>
      </c>
      <c r="AC125" s="295">
        <v>6448828.5499999998</v>
      </c>
      <c r="AD125" s="295">
        <f t="shared" si="12"/>
        <v>77385942.599999979</v>
      </c>
      <c r="AE125" s="295"/>
      <c r="AF125" s="319">
        <v>11062.14</v>
      </c>
      <c r="AG125" s="319">
        <v>11063.6</v>
      </c>
      <c r="AH125" s="319">
        <v>11046.77</v>
      </c>
      <c r="AI125" s="319">
        <v>11029.949999999999</v>
      </c>
      <c r="AJ125" s="319">
        <v>11030.289999999999</v>
      </c>
      <c r="AK125" s="319">
        <v>11031.640000000001</v>
      </c>
      <c r="AL125" s="319">
        <f t="shared" si="20"/>
        <v>11035.97</v>
      </c>
      <c r="AM125" s="319">
        <f t="shared" si="20"/>
        <v>11108.64</v>
      </c>
      <c r="AN125" s="319">
        <f t="shared" si="20"/>
        <v>11177.97</v>
      </c>
      <c r="AO125" s="319">
        <f t="shared" si="20"/>
        <v>11177.97</v>
      </c>
      <c r="AP125" s="319">
        <f t="shared" si="20"/>
        <v>11177.97</v>
      </c>
      <c r="AQ125" s="319">
        <f t="shared" si="20"/>
        <v>11177.97</v>
      </c>
      <c r="AR125" s="295">
        <f t="shared" si="13"/>
        <v>133120.88</v>
      </c>
      <c r="AS125" s="319">
        <f t="shared" si="17"/>
        <v>14456.12</v>
      </c>
      <c r="AT125" s="319">
        <f t="shared" si="17"/>
        <v>14456.12</v>
      </c>
      <c r="AU125" s="319">
        <f t="shared" si="17"/>
        <v>14456.12</v>
      </c>
      <c r="AV125" s="319">
        <f t="shared" si="16"/>
        <v>14456.12</v>
      </c>
      <c r="AW125" s="319">
        <f t="shared" si="16"/>
        <v>14456.12</v>
      </c>
      <c r="AX125" s="319">
        <f t="shared" si="16"/>
        <v>14456.12</v>
      </c>
      <c r="AY125" s="319">
        <f t="shared" si="16"/>
        <v>14456.12</v>
      </c>
      <c r="AZ125" s="319">
        <f t="shared" si="16"/>
        <v>14456.12</v>
      </c>
      <c r="BA125" s="319">
        <f t="shared" si="16"/>
        <v>14456.12</v>
      </c>
      <c r="BB125" s="319">
        <f t="shared" si="19"/>
        <v>14456.12</v>
      </c>
      <c r="BC125" s="319">
        <f t="shared" si="19"/>
        <v>14456.12</v>
      </c>
      <c r="BD125" s="319">
        <f t="shared" si="19"/>
        <v>14456.12</v>
      </c>
      <c r="BE125" s="295">
        <f t="shared" si="14"/>
        <v>173473.43999999997</v>
      </c>
      <c r="BF125" s="319"/>
      <c r="BG125" s="319"/>
      <c r="BH125" s="319"/>
      <c r="BI125" s="319"/>
      <c r="BJ125" s="319"/>
      <c r="BK125" s="319"/>
      <c r="BL125" s="319"/>
      <c r="BM125" s="319"/>
      <c r="BN125" s="319"/>
      <c r="BO125" s="319"/>
      <c r="BP125" s="319"/>
      <c r="BQ125" s="319"/>
      <c r="BR125" s="319"/>
      <c r="BS125" s="319"/>
      <c r="BT125" s="319"/>
      <c r="BU125" s="319"/>
      <c r="BV125" s="319"/>
      <c r="BW125" s="319"/>
      <c r="BX125" s="319"/>
      <c r="BY125" s="319"/>
      <c r="BZ125" s="319"/>
      <c r="CA125" s="319"/>
      <c r="CB125" s="319"/>
      <c r="CC125" s="319"/>
      <c r="CD125" s="319"/>
      <c r="CE125" s="319"/>
    </row>
    <row r="126" spans="1:83" x14ac:dyDescent="0.3">
      <c r="A126" s="313" t="s">
        <v>524</v>
      </c>
      <c r="B126" s="304">
        <v>6.8999999999999999E-3</v>
      </c>
      <c r="C126" s="304">
        <v>1.0400000000000001E-2</v>
      </c>
      <c r="D126" s="348">
        <v>7.6E-3</v>
      </c>
      <c r="E126" s="295">
        <v>1883273.64</v>
      </c>
      <c r="F126" s="295">
        <v>1883273.64</v>
      </c>
      <c r="G126" s="295">
        <v>1904336.44</v>
      </c>
      <c r="H126" s="295">
        <v>1890005.28</v>
      </c>
      <c r="I126" s="295">
        <v>1854611.32</v>
      </c>
      <c r="J126" s="295">
        <v>1854611.32</v>
      </c>
      <c r="K126" s="295">
        <v>1854611.32</v>
      </c>
      <c r="L126" s="295">
        <v>1854611.32</v>
      </c>
      <c r="M126" s="295">
        <v>1854611.32</v>
      </c>
      <c r="N126" s="295">
        <v>1854611.32</v>
      </c>
      <c r="O126" s="295">
        <v>1854611.32</v>
      </c>
      <c r="P126" s="295">
        <v>1854611.32</v>
      </c>
      <c r="Q126" s="295">
        <f t="shared" si="11"/>
        <v>22397779.560000002</v>
      </c>
      <c r="R126" s="295">
        <v>2401895.73</v>
      </c>
      <c r="S126" s="295">
        <v>2401895.73</v>
      </c>
      <c r="T126" s="295">
        <v>2476669.65</v>
      </c>
      <c r="U126" s="295">
        <v>2551443.5699999998</v>
      </c>
      <c r="V126" s="295">
        <v>2606147.5699999998</v>
      </c>
      <c r="W126" s="295">
        <v>2689971.57</v>
      </c>
      <c r="X126" s="295">
        <v>2719091.57</v>
      </c>
      <c r="Y126" s="295">
        <v>2719091.57</v>
      </c>
      <c r="Z126" s="295">
        <v>2740931.57</v>
      </c>
      <c r="AA126" s="295">
        <v>2762771.57</v>
      </c>
      <c r="AB126" s="295">
        <v>2762771.57</v>
      </c>
      <c r="AC126" s="295">
        <v>2762771.57</v>
      </c>
      <c r="AD126" s="295">
        <f t="shared" si="12"/>
        <v>31595453.240000002</v>
      </c>
      <c r="AE126" s="295"/>
      <c r="AF126" s="319">
        <v>1082.8899999999999</v>
      </c>
      <c r="AG126" s="319">
        <v>1082.8899999999999</v>
      </c>
      <c r="AH126" s="319">
        <v>1095.0000000000002</v>
      </c>
      <c r="AI126" s="319">
        <v>1086.75</v>
      </c>
      <c r="AJ126" s="319">
        <v>1066.3999999999999</v>
      </c>
      <c r="AK126" s="319">
        <v>1066.3999999999999</v>
      </c>
      <c r="AL126" s="319">
        <f t="shared" si="20"/>
        <v>1066.4000000000001</v>
      </c>
      <c r="AM126" s="319">
        <f t="shared" si="20"/>
        <v>1066.4000000000001</v>
      </c>
      <c r="AN126" s="319">
        <f t="shared" si="20"/>
        <v>1066.4000000000001</v>
      </c>
      <c r="AO126" s="319">
        <f t="shared" si="20"/>
        <v>1066.4000000000001</v>
      </c>
      <c r="AP126" s="319">
        <f t="shared" si="20"/>
        <v>1066.4000000000001</v>
      </c>
      <c r="AQ126" s="319">
        <f t="shared" si="20"/>
        <v>1066.4000000000001</v>
      </c>
      <c r="AR126" s="295">
        <f t="shared" si="13"/>
        <v>12878.729999999998</v>
      </c>
      <c r="AS126" s="319">
        <f t="shared" si="17"/>
        <v>1521.2</v>
      </c>
      <c r="AT126" s="319">
        <f t="shared" si="17"/>
        <v>1521.2</v>
      </c>
      <c r="AU126" s="319">
        <f t="shared" si="17"/>
        <v>1568.56</v>
      </c>
      <c r="AV126" s="319">
        <f t="shared" si="16"/>
        <v>1615.91</v>
      </c>
      <c r="AW126" s="319">
        <f t="shared" si="16"/>
        <v>1650.56</v>
      </c>
      <c r="AX126" s="319">
        <f t="shared" si="16"/>
        <v>1703.65</v>
      </c>
      <c r="AY126" s="319">
        <f t="shared" si="16"/>
        <v>1722.09</v>
      </c>
      <c r="AZ126" s="319">
        <f t="shared" si="16"/>
        <v>1722.09</v>
      </c>
      <c r="BA126" s="319">
        <f t="shared" si="16"/>
        <v>1735.92</v>
      </c>
      <c r="BB126" s="319">
        <f t="shared" si="19"/>
        <v>1749.76</v>
      </c>
      <c r="BC126" s="319">
        <f t="shared" si="19"/>
        <v>1749.76</v>
      </c>
      <c r="BD126" s="319">
        <f t="shared" si="19"/>
        <v>1749.76</v>
      </c>
      <c r="BE126" s="295">
        <f t="shared" si="14"/>
        <v>20010.459999999995</v>
      </c>
      <c r="BF126" s="319"/>
      <c r="BG126" s="319"/>
      <c r="BH126" s="319"/>
      <c r="BI126" s="319"/>
      <c r="BJ126" s="319"/>
      <c r="BK126" s="319"/>
      <c r="BL126" s="319"/>
      <c r="BM126" s="319"/>
      <c r="BN126" s="319"/>
      <c r="BO126" s="319"/>
      <c r="BP126" s="319"/>
      <c r="BQ126" s="319"/>
      <c r="BR126" s="319"/>
      <c r="BS126" s="319"/>
      <c r="BT126" s="319"/>
      <c r="BU126" s="319"/>
      <c r="BV126" s="319"/>
      <c r="BW126" s="319"/>
      <c r="BX126" s="319"/>
      <c r="BY126" s="319"/>
      <c r="BZ126" s="319"/>
      <c r="CA126" s="319"/>
      <c r="CB126" s="319"/>
      <c r="CC126" s="319"/>
      <c r="CD126" s="319"/>
      <c r="CE126" s="319"/>
    </row>
    <row r="127" spans="1:83" x14ac:dyDescent="0.3">
      <c r="A127" s="313" t="s">
        <v>525</v>
      </c>
      <c r="B127" s="304">
        <v>1.1300000000000001E-2</v>
      </c>
      <c r="C127" s="304">
        <v>8.5000000000000006E-3</v>
      </c>
      <c r="D127" s="348">
        <v>5.7000000000000002E-3</v>
      </c>
      <c r="E127" s="295">
        <v>1033027.09</v>
      </c>
      <c r="F127" s="295">
        <v>1033027.09</v>
      </c>
      <c r="G127" s="295">
        <v>1033027.09</v>
      </c>
      <c r="H127" s="295">
        <v>1033027.09</v>
      </c>
      <c r="I127" s="295">
        <v>1033027.09</v>
      </c>
      <c r="J127" s="295">
        <v>1033027.09</v>
      </c>
      <c r="K127" s="295">
        <v>1033027.09</v>
      </c>
      <c r="L127" s="295">
        <v>1033027.09</v>
      </c>
      <c r="M127" s="295">
        <v>1033027.09</v>
      </c>
      <c r="N127" s="295">
        <v>1033027.09</v>
      </c>
      <c r="O127" s="295">
        <v>1033027.09</v>
      </c>
      <c r="P127" s="295">
        <v>1033027.09</v>
      </c>
      <c r="Q127" s="295">
        <f t="shared" si="11"/>
        <v>12396325.08</v>
      </c>
      <c r="R127" s="295">
        <v>1033027.09</v>
      </c>
      <c r="S127" s="295">
        <v>1033027.09</v>
      </c>
      <c r="T127" s="295">
        <v>1141174.095</v>
      </c>
      <c r="U127" s="295">
        <v>1249321.1000000001</v>
      </c>
      <c r="V127" s="295">
        <v>1249321.1000000001</v>
      </c>
      <c r="W127" s="295">
        <v>1249321.1000000001</v>
      </c>
      <c r="X127" s="295">
        <v>1249321.1000000001</v>
      </c>
      <c r="Y127" s="295">
        <v>1249321.1000000001</v>
      </c>
      <c r="Z127" s="295">
        <v>1249321.1000000001</v>
      </c>
      <c r="AA127" s="295">
        <v>1249321.1000000001</v>
      </c>
      <c r="AB127" s="295">
        <v>1249321.1000000001</v>
      </c>
      <c r="AC127" s="295">
        <v>1249321.1000000001</v>
      </c>
      <c r="AD127" s="295">
        <f t="shared" si="12"/>
        <v>14451118.174999997</v>
      </c>
      <c r="AE127" s="295"/>
      <c r="AF127" s="319">
        <v>972.76</v>
      </c>
      <c r="AG127" s="319">
        <v>972.76</v>
      </c>
      <c r="AH127" s="319">
        <v>972.76</v>
      </c>
      <c r="AI127" s="319">
        <v>972.76</v>
      </c>
      <c r="AJ127" s="319">
        <v>972.76</v>
      </c>
      <c r="AK127" s="319">
        <v>972.76</v>
      </c>
      <c r="AL127" s="319">
        <f t="shared" si="20"/>
        <v>972.77</v>
      </c>
      <c r="AM127" s="319">
        <f t="shared" si="20"/>
        <v>972.77</v>
      </c>
      <c r="AN127" s="319">
        <f t="shared" si="20"/>
        <v>972.77</v>
      </c>
      <c r="AO127" s="319">
        <f t="shared" si="20"/>
        <v>972.77</v>
      </c>
      <c r="AP127" s="319">
        <f t="shared" si="20"/>
        <v>972.77</v>
      </c>
      <c r="AQ127" s="319">
        <f t="shared" si="20"/>
        <v>972.77</v>
      </c>
      <c r="AR127" s="295">
        <f t="shared" si="13"/>
        <v>11673.180000000002</v>
      </c>
      <c r="AS127" s="319">
        <f t="shared" si="17"/>
        <v>490.69</v>
      </c>
      <c r="AT127" s="319">
        <f t="shared" si="17"/>
        <v>490.69</v>
      </c>
      <c r="AU127" s="319">
        <f t="shared" si="17"/>
        <v>542.05999999999995</v>
      </c>
      <c r="AV127" s="319">
        <f t="shared" si="16"/>
        <v>593.42999999999995</v>
      </c>
      <c r="AW127" s="319">
        <f t="shared" si="16"/>
        <v>593.42999999999995</v>
      </c>
      <c r="AX127" s="319">
        <f t="shared" si="16"/>
        <v>593.42999999999995</v>
      </c>
      <c r="AY127" s="319">
        <f t="shared" si="16"/>
        <v>593.42999999999995</v>
      </c>
      <c r="AZ127" s="319">
        <f t="shared" si="16"/>
        <v>593.42999999999995</v>
      </c>
      <c r="BA127" s="319">
        <f t="shared" si="16"/>
        <v>593.42999999999995</v>
      </c>
      <c r="BB127" s="319">
        <f t="shared" si="19"/>
        <v>593.42999999999995</v>
      </c>
      <c r="BC127" s="319">
        <f t="shared" si="19"/>
        <v>593.42999999999995</v>
      </c>
      <c r="BD127" s="319">
        <f t="shared" si="19"/>
        <v>593.42999999999995</v>
      </c>
      <c r="BE127" s="295">
        <f t="shared" si="14"/>
        <v>6864.31</v>
      </c>
      <c r="BF127" s="319"/>
      <c r="BG127" s="319"/>
      <c r="BH127" s="319"/>
      <c r="BI127" s="319"/>
      <c r="BJ127" s="319"/>
      <c r="BK127" s="319"/>
      <c r="BL127" s="319"/>
      <c r="BM127" s="319"/>
      <c r="BN127" s="319"/>
      <c r="BO127" s="319"/>
      <c r="BP127" s="319"/>
      <c r="BQ127" s="319"/>
      <c r="BR127" s="319"/>
      <c r="BS127" s="319"/>
      <c r="BT127" s="319"/>
      <c r="BU127" s="319"/>
      <c r="BV127" s="319"/>
      <c r="BW127" s="319"/>
      <c r="BX127" s="319"/>
      <c r="BY127" s="319"/>
      <c r="BZ127" s="319"/>
      <c r="CA127" s="319"/>
      <c r="CB127" s="319"/>
      <c r="CC127" s="319"/>
      <c r="CD127" s="319"/>
      <c r="CE127" s="319"/>
    </row>
    <row r="128" spans="1:83" x14ac:dyDescent="0.3">
      <c r="A128" s="313" t="s">
        <v>526</v>
      </c>
      <c r="B128" s="304">
        <v>5.7999999999999996E-3</v>
      </c>
      <c r="C128" s="304">
        <v>6.9999999999999984E-3</v>
      </c>
      <c r="D128" s="348">
        <v>4.1000000000000003E-3</v>
      </c>
      <c r="E128" s="295">
        <v>1527545.73</v>
      </c>
      <c r="F128" s="295">
        <v>1527545.73</v>
      </c>
      <c r="G128" s="295">
        <v>1527545.73</v>
      </c>
      <c r="H128" s="295">
        <v>1527545.73</v>
      </c>
      <c r="I128" s="295">
        <v>1527545.73</v>
      </c>
      <c r="J128" s="295">
        <v>1527545.73</v>
      </c>
      <c r="K128" s="295">
        <v>1527545.73</v>
      </c>
      <c r="L128" s="295">
        <v>1527545.73</v>
      </c>
      <c r="M128" s="295">
        <v>1527545.73</v>
      </c>
      <c r="N128" s="295">
        <v>1527545.73</v>
      </c>
      <c r="O128" s="295">
        <v>1527545.73</v>
      </c>
      <c r="P128" s="295">
        <v>1527545.73</v>
      </c>
      <c r="Q128" s="295">
        <f t="shared" si="11"/>
        <v>18330548.760000002</v>
      </c>
      <c r="R128" s="295">
        <v>2148425.73</v>
      </c>
      <c r="S128" s="295">
        <v>2148425.73</v>
      </c>
      <c r="T128" s="295">
        <v>2148425.73</v>
      </c>
      <c r="U128" s="295">
        <v>2148425.73</v>
      </c>
      <c r="V128" s="295">
        <v>2148425.73</v>
      </c>
      <c r="W128" s="295">
        <v>2148425.73</v>
      </c>
      <c r="X128" s="295">
        <v>2148425.73</v>
      </c>
      <c r="Y128" s="295">
        <v>2148425.73</v>
      </c>
      <c r="Z128" s="295">
        <v>2148425.73</v>
      </c>
      <c r="AA128" s="295">
        <v>2148425.73</v>
      </c>
      <c r="AB128" s="295">
        <v>2148425.73</v>
      </c>
      <c r="AC128" s="295">
        <v>2148425.73</v>
      </c>
      <c r="AD128" s="295">
        <f t="shared" si="12"/>
        <v>25781108.760000002</v>
      </c>
      <c r="AE128" s="295"/>
      <c r="AF128" s="319">
        <v>738.31</v>
      </c>
      <c r="AG128" s="319">
        <v>738.31</v>
      </c>
      <c r="AH128" s="319">
        <v>738.31</v>
      </c>
      <c r="AI128" s="319">
        <v>738.31</v>
      </c>
      <c r="AJ128" s="319">
        <v>738.31</v>
      </c>
      <c r="AK128" s="319">
        <v>738.31</v>
      </c>
      <c r="AL128" s="319">
        <f t="shared" si="20"/>
        <v>738.31</v>
      </c>
      <c r="AM128" s="319">
        <f t="shared" si="20"/>
        <v>738.31</v>
      </c>
      <c r="AN128" s="319">
        <f t="shared" si="20"/>
        <v>738.31</v>
      </c>
      <c r="AO128" s="319">
        <f t="shared" si="20"/>
        <v>738.31</v>
      </c>
      <c r="AP128" s="319">
        <f t="shared" si="20"/>
        <v>738.31</v>
      </c>
      <c r="AQ128" s="319">
        <f t="shared" si="20"/>
        <v>738.31</v>
      </c>
      <c r="AR128" s="295">
        <f t="shared" si="13"/>
        <v>8859.7199999999975</v>
      </c>
      <c r="AS128" s="319">
        <f t="shared" si="17"/>
        <v>734.05</v>
      </c>
      <c r="AT128" s="319">
        <f t="shared" si="17"/>
        <v>734.05</v>
      </c>
      <c r="AU128" s="319">
        <f t="shared" si="17"/>
        <v>734.05</v>
      </c>
      <c r="AV128" s="319">
        <f t="shared" si="16"/>
        <v>734.05</v>
      </c>
      <c r="AW128" s="319">
        <f t="shared" si="16"/>
        <v>734.05</v>
      </c>
      <c r="AX128" s="319">
        <f t="shared" si="16"/>
        <v>734.05</v>
      </c>
      <c r="AY128" s="319">
        <f t="shared" si="16"/>
        <v>734.05</v>
      </c>
      <c r="AZ128" s="319">
        <f t="shared" si="16"/>
        <v>734.05</v>
      </c>
      <c r="BA128" s="319">
        <f t="shared" si="16"/>
        <v>734.05</v>
      </c>
      <c r="BB128" s="319">
        <f t="shared" si="19"/>
        <v>734.05</v>
      </c>
      <c r="BC128" s="319">
        <f t="shared" si="19"/>
        <v>734.05</v>
      </c>
      <c r="BD128" s="319">
        <f t="shared" si="19"/>
        <v>734.05</v>
      </c>
      <c r="BE128" s="295">
        <f t="shared" si="14"/>
        <v>8808.6</v>
      </c>
      <c r="BF128" s="319"/>
      <c r="BG128" s="319"/>
      <c r="BH128" s="319"/>
      <c r="BI128" s="319"/>
      <c r="BJ128" s="319"/>
      <c r="BK128" s="319"/>
      <c r="BL128" s="319"/>
      <c r="BM128" s="319"/>
      <c r="BN128" s="319"/>
      <c r="BO128" s="319"/>
      <c r="BP128" s="319"/>
      <c r="BQ128" s="319"/>
      <c r="BR128" s="319"/>
      <c r="BS128" s="319"/>
      <c r="BT128" s="319"/>
      <c r="BU128" s="319"/>
      <c r="BV128" s="319"/>
      <c r="BW128" s="319"/>
      <c r="BX128" s="319"/>
      <c r="BY128" s="319"/>
      <c r="BZ128" s="319"/>
      <c r="CA128" s="319"/>
      <c r="CB128" s="319"/>
      <c r="CC128" s="319"/>
      <c r="CD128" s="319"/>
      <c r="CE128" s="319"/>
    </row>
    <row r="129" spans="1:83" x14ac:dyDescent="0.3">
      <c r="A129" s="313" t="s">
        <v>527</v>
      </c>
      <c r="B129" s="304">
        <v>1.06E-2</v>
      </c>
      <c r="C129" s="304">
        <v>1.9600000000000003E-2</v>
      </c>
      <c r="D129" s="348">
        <v>1.7100000000000001E-2</v>
      </c>
      <c r="E129" s="295">
        <v>3159120.35</v>
      </c>
      <c r="F129" s="295">
        <v>3159120.35</v>
      </c>
      <c r="G129" s="295">
        <v>3159120.35</v>
      </c>
      <c r="H129" s="295">
        <v>3159120.35</v>
      </c>
      <c r="I129" s="295">
        <v>3159120.35</v>
      </c>
      <c r="J129" s="295">
        <v>3159120.35</v>
      </c>
      <c r="K129" s="295">
        <v>3194615.1150000002</v>
      </c>
      <c r="L129" s="295">
        <v>3230109.88</v>
      </c>
      <c r="M129" s="295">
        <v>3230109.88</v>
      </c>
      <c r="N129" s="295">
        <v>3230109.88</v>
      </c>
      <c r="O129" s="295">
        <v>3230109.88</v>
      </c>
      <c r="P129" s="295">
        <v>3230109.88</v>
      </c>
      <c r="Q129" s="295">
        <f t="shared" si="11"/>
        <v>38299886.615000002</v>
      </c>
      <c r="R129" s="295">
        <v>3259292.28</v>
      </c>
      <c r="S129" s="295">
        <v>3259292.28</v>
      </c>
      <c r="T129" s="295">
        <v>3259292.28</v>
      </c>
      <c r="U129" s="295">
        <v>3259292.28</v>
      </c>
      <c r="V129" s="295">
        <v>3259292.28</v>
      </c>
      <c r="W129" s="295">
        <v>3259292.28</v>
      </c>
      <c r="X129" s="295">
        <v>3259292.28</v>
      </c>
      <c r="Y129" s="295">
        <v>3259292.28</v>
      </c>
      <c r="Z129" s="295">
        <v>3259292.28</v>
      </c>
      <c r="AA129" s="295">
        <v>3259292.28</v>
      </c>
      <c r="AB129" s="295">
        <v>3259292.28</v>
      </c>
      <c r="AC129" s="295">
        <v>3259292.28</v>
      </c>
      <c r="AD129" s="295">
        <f t="shared" si="12"/>
        <v>39111507.360000007</v>
      </c>
      <c r="AE129" s="295"/>
      <c r="AF129" s="319">
        <v>2790.56</v>
      </c>
      <c r="AG129" s="319">
        <v>2790.56</v>
      </c>
      <c r="AH129" s="319">
        <v>2790.56</v>
      </c>
      <c r="AI129" s="319">
        <v>2790.56</v>
      </c>
      <c r="AJ129" s="319">
        <v>2790.56</v>
      </c>
      <c r="AK129" s="319">
        <v>2790.56</v>
      </c>
      <c r="AL129" s="319">
        <f t="shared" si="20"/>
        <v>2821.91</v>
      </c>
      <c r="AM129" s="319">
        <f t="shared" si="20"/>
        <v>2853.26</v>
      </c>
      <c r="AN129" s="319">
        <f t="shared" si="20"/>
        <v>2853.26</v>
      </c>
      <c r="AO129" s="319">
        <f t="shared" si="20"/>
        <v>2853.26</v>
      </c>
      <c r="AP129" s="319">
        <f t="shared" si="20"/>
        <v>2853.26</v>
      </c>
      <c r="AQ129" s="319">
        <f t="shared" si="20"/>
        <v>2853.26</v>
      </c>
      <c r="AR129" s="295">
        <f t="shared" si="13"/>
        <v>33831.570000000007</v>
      </c>
      <c r="AS129" s="319">
        <f t="shared" si="17"/>
        <v>4644.49</v>
      </c>
      <c r="AT129" s="319">
        <f t="shared" si="17"/>
        <v>4644.49</v>
      </c>
      <c r="AU129" s="319">
        <f t="shared" si="17"/>
        <v>4644.49</v>
      </c>
      <c r="AV129" s="319">
        <f t="shared" si="16"/>
        <v>4644.49</v>
      </c>
      <c r="AW129" s="319">
        <f t="shared" si="16"/>
        <v>4644.49</v>
      </c>
      <c r="AX129" s="319">
        <f t="shared" si="16"/>
        <v>4644.49</v>
      </c>
      <c r="AY129" s="319">
        <f t="shared" si="16"/>
        <v>4644.49</v>
      </c>
      <c r="AZ129" s="319">
        <f t="shared" si="16"/>
        <v>4644.49</v>
      </c>
      <c r="BA129" s="319">
        <f t="shared" si="16"/>
        <v>4644.49</v>
      </c>
      <c r="BB129" s="319">
        <f t="shared" si="19"/>
        <v>4644.49</v>
      </c>
      <c r="BC129" s="319">
        <f t="shared" si="19"/>
        <v>4644.49</v>
      </c>
      <c r="BD129" s="319">
        <f t="shared" si="19"/>
        <v>4644.49</v>
      </c>
      <c r="BE129" s="295">
        <f t="shared" si="14"/>
        <v>55733.879999999983</v>
      </c>
      <c r="BF129" s="319"/>
      <c r="BG129" s="319"/>
      <c r="BH129" s="319"/>
      <c r="BI129" s="319"/>
      <c r="BJ129" s="319"/>
      <c r="BK129" s="319"/>
      <c r="BL129" s="319"/>
      <c r="BM129" s="319"/>
      <c r="BN129" s="319"/>
      <c r="BO129" s="319"/>
      <c r="BP129" s="319"/>
      <c r="BQ129" s="319"/>
      <c r="BR129" s="319"/>
      <c r="BS129" s="319"/>
      <c r="BT129" s="319"/>
      <c r="BU129" s="319"/>
      <c r="BV129" s="319"/>
      <c r="BW129" s="319"/>
      <c r="BX129" s="319"/>
      <c r="BY129" s="319"/>
      <c r="BZ129" s="319"/>
      <c r="CA129" s="319"/>
      <c r="CB129" s="319"/>
      <c r="CC129" s="319"/>
      <c r="CD129" s="319"/>
      <c r="CE129" s="319"/>
    </row>
    <row r="130" spans="1:83" x14ac:dyDescent="0.3">
      <c r="A130" s="313" t="s">
        <v>528</v>
      </c>
      <c r="B130" s="304">
        <v>1.06E-2</v>
      </c>
      <c r="C130" s="304">
        <v>1.9600000000000003E-2</v>
      </c>
      <c r="D130" s="348">
        <v>1.7100000000000001E-2</v>
      </c>
      <c r="E130" s="295">
        <v>824923.38</v>
      </c>
      <c r="F130" s="295">
        <v>824923.38</v>
      </c>
      <c r="G130" s="295">
        <v>824923.38</v>
      </c>
      <c r="H130" s="295">
        <v>824923.38</v>
      </c>
      <c r="I130" s="295">
        <v>824923.38</v>
      </c>
      <c r="J130" s="295">
        <v>824923.38</v>
      </c>
      <c r="K130" s="295">
        <v>824923.38</v>
      </c>
      <c r="L130" s="295">
        <v>824923.38</v>
      </c>
      <c r="M130" s="295">
        <v>824923.38</v>
      </c>
      <c r="N130" s="295">
        <v>824923.38</v>
      </c>
      <c r="O130" s="295">
        <v>824923.38</v>
      </c>
      <c r="P130" s="295">
        <v>824923.38</v>
      </c>
      <c r="Q130" s="295">
        <f t="shared" si="11"/>
        <v>9899080.5600000005</v>
      </c>
      <c r="R130" s="295">
        <v>824923.38</v>
      </c>
      <c r="S130" s="295">
        <v>824923.38</v>
      </c>
      <c r="T130" s="295">
        <v>824923.38</v>
      </c>
      <c r="U130" s="295">
        <v>824923.38</v>
      </c>
      <c r="V130" s="295">
        <v>824923.38</v>
      </c>
      <c r="W130" s="295">
        <v>824923.38</v>
      </c>
      <c r="X130" s="295">
        <v>824923.38</v>
      </c>
      <c r="Y130" s="295">
        <v>824923.38</v>
      </c>
      <c r="Z130" s="295">
        <v>824923.38</v>
      </c>
      <c r="AA130" s="295">
        <v>824923.38</v>
      </c>
      <c r="AB130" s="295">
        <v>824923.38</v>
      </c>
      <c r="AC130" s="295">
        <v>824923.38</v>
      </c>
      <c r="AD130" s="295">
        <f t="shared" si="12"/>
        <v>9899080.5600000005</v>
      </c>
      <c r="AE130" s="295"/>
      <c r="AF130" s="319">
        <v>728.68999999999994</v>
      </c>
      <c r="AG130" s="319">
        <v>728.68999999999994</v>
      </c>
      <c r="AH130" s="319">
        <v>728.68999999999994</v>
      </c>
      <c r="AI130" s="319">
        <v>728.68999999999994</v>
      </c>
      <c r="AJ130" s="319">
        <v>728.68999999999994</v>
      </c>
      <c r="AK130" s="319">
        <v>728.68999999999994</v>
      </c>
      <c r="AL130" s="319">
        <f t="shared" si="20"/>
        <v>728.68</v>
      </c>
      <c r="AM130" s="319">
        <f t="shared" si="20"/>
        <v>728.68</v>
      </c>
      <c r="AN130" s="319">
        <f t="shared" si="20"/>
        <v>728.68</v>
      </c>
      <c r="AO130" s="319">
        <f t="shared" si="20"/>
        <v>728.68</v>
      </c>
      <c r="AP130" s="319">
        <f t="shared" si="20"/>
        <v>728.68</v>
      </c>
      <c r="AQ130" s="319">
        <f t="shared" si="20"/>
        <v>728.68</v>
      </c>
      <c r="AR130" s="295">
        <f t="shared" si="13"/>
        <v>8744.2200000000012</v>
      </c>
      <c r="AS130" s="319">
        <f t="shared" si="17"/>
        <v>1175.52</v>
      </c>
      <c r="AT130" s="319">
        <f t="shared" si="17"/>
        <v>1175.52</v>
      </c>
      <c r="AU130" s="319">
        <f t="shared" si="17"/>
        <v>1175.52</v>
      </c>
      <c r="AV130" s="319">
        <f t="shared" si="16"/>
        <v>1175.52</v>
      </c>
      <c r="AW130" s="319">
        <f t="shared" si="16"/>
        <v>1175.52</v>
      </c>
      <c r="AX130" s="319">
        <f t="shared" si="16"/>
        <v>1175.52</v>
      </c>
      <c r="AY130" s="319">
        <f t="shared" si="16"/>
        <v>1175.52</v>
      </c>
      <c r="AZ130" s="319">
        <f t="shared" si="16"/>
        <v>1175.52</v>
      </c>
      <c r="BA130" s="319">
        <f t="shared" si="16"/>
        <v>1175.52</v>
      </c>
      <c r="BB130" s="319">
        <f t="shared" si="19"/>
        <v>1175.52</v>
      </c>
      <c r="BC130" s="319">
        <f t="shared" si="19"/>
        <v>1175.52</v>
      </c>
      <c r="BD130" s="319">
        <f t="shared" si="19"/>
        <v>1175.52</v>
      </c>
      <c r="BE130" s="295">
        <f t="shared" si="14"/>
        <v>14106.240000000003</v>
      </c>
      <c r="BF130" s="319">
        <f>BE130</f>
        <v>14106.240000000003</v>
      </c>
      <c r="BG130" s="319"/>
      <c r="BH130" s="319"/>
      <c r="BI130" s="319"/>
      <c r="BJ130" s="319"/>
      <c r="BK130" s="319"/>
      <c r="BL130" s="319"/>
      <c r="BM130" s="319"/>
      <c r="BN130" s="319"/>
      <c r="BO130" s="319"/>
      <c r="BP130" s="319"/>
      <c r="BQ130" s="319"/>
      <c r="BR130" s="319"/>
      <c r="BS130" s="319"/>
      <c r="BT130" s="319"/>
      <c r="BU130" s="319"/>
      <c r="BV130" s="319"/>
      <c r="BW130" s="319"/>
      <c r="BX130" s="319"/>
      <c r="BY130" s="319"/>
      <c r="BZ130" s="319"/>
      <c r="CA130" s="319"/>
      <c r="CB130" s="319"/>
      <c r="CC130" s="319"/>
      <c r="CD130" s="319"/>
      <c r="CE130" s="319"/>
    </row>
    <row r="131" spans="1:83" x14ac:dyDescent="0.3">
      <c r="A131" s="313" t="s">
        <v>529</v>
      </c>
      <c r="B131" s="304">
        <v>2.69E-2</v>
      </c>
      <c r="C131" s="304">
        <v>3.0899999999999993E-2</v>
      </c>
      <c r="D131" s="348">
        <v>2.86E-2</v>
      </c>
      <c r="E131" s="295">
        <v>9067052.7100000009</v>
      </c>
      <c r="F131" s="295">
        <v>9094052.6699999999</v>
      </c>
      <c r="G131" s="295">
        <v>9042630.7200000007</v>
      </c>
      <c r="H131" s="295">
        <v>9026602.7300000004</v>
      </c>
      <c r="I131" s="295">
        <v>9061996.6899999995</v>
      </c>
      <c r="J131" s="295">
        <v>9061996.6899999995</v>
      </c>
      <c r="K131" s="295">
        <v>9078408.6899999995</v>
      </c>
      <c r="L131" s="295">
        <v>9094820.6899999995</v>
      </c>
      <c r="M131" s="295">
        <v>9116150.7949999999</v>
      </c>
      <c r="N131" s="295">
        <v>9137480.9000000004</v>
      </c>
      <c r="O131" s="295">
        <v>9137480.9000000004</v>
      </c>
      <c r="P131" s="295">
        <v>9137480.9000000004</v>
      </c>
      <c r="Q131" s="295">
        <f t="shared" si="11"/>
        <v>109056155.08500001</v>
      </c>
      <c r="R131" s="295">
        <v>9400392.9000000004</v>
      </c>
      <c r="S131" s="295">
        <v>9400392.9000000004</v>
      </c>
      <c r="T131" s="295">
        <v>9400392.9000000004</v>
      </c>
      <c r="U131" s="295">
        <v>9400392.9000000004</v>
      </c>
      <c r="V131" s="295">
        <v>9400392.9000000004</v>
      </c>
      <c r="W131" s="295">
        <v>9738399.6799999997</v>
      </c>
      <c r="X131" s="295">
        <v>10076406.460000001</v>
      </c>
      <c r="Y131" s="295">
        <v>10076406.460000001</v>
      </c>
      <c r="Z131" s="295">
        <v>10097206.460000001</v>
      </c>
      <c r="AA131" s="295">
        <v>10118006.460000001</v>
      </c>
      <c r="AB131" s="295">
        <v>10118006.460000001</v>
      </c>
      <c r="AC131" s="295">
        <v>10118006.460000001</v>
      </c>
      <c r="AD131" s="295">
        <f t="shared" si="12"/>
        <v>117344402.94000003</v>
      </c>
      <c r="AE131" s="295"/>
      <c r="AF131" s="319">
        <v>20325.3</v>
      </c>
      <c r="AG131" s="319">
        <v>20385.84</v>
      </c>
      <c r="AH131" s="319">
        <v>20270.559999999998</v>
      </c>
      <c r="AI131" s="319">
        <v>20234.630000000005</v>
      </c>
      <c r="AJ131" s="319">
        <v>20313.98</v>
      </c>
      <c r="AK131" s="319">
        <v>20313.98</v>
      </c>
      <c r="AL131" s="319">
        <f t="shared" si="20"/>
        <v>20350.77</v>
      </c>
      <c r="AM131" s="319">
        <f t="shared" si="20"/>
        <v>20387.560000000001</v>
      </c>
      <c r="AN131" s="319">
        <f t="shared" si="20"/>
        <v>20435.37</v>
      </c>
      <c r="AO131" s="319">
        <f t="shared" si="20"/>
        <v>20483.189999999999</v>
      </c>
      <c r="AP131" s="319">
        <f t="shared" si="20"/>
        <v>20483.189999999999</v>
      </c>
      <c r="AQ131" s="319">
        <f t="shared" si="20"/>
        <v>20483.189999999999</v>
      </c>
      <c r="AR131" s="295">
        <f t="shared" si="13"/>
        <v>244467.56</v>
      </c>
      <c r="AS131" s="319">
        <f t="shared" si="17"/>
        <v>22404.27</v>
      </c>
      <c r="AT131" s="319">
        <f t="shared" si="17"/>
        <v>22404.27</v>
      </c>
      <c r="AU131" s="319">
        <f t="shared" si="17"/>
        <v>22404.27</v>
      </c>
      <c r="AV131" s="319">
        <f t="shared" si="16"/>
        <v>22404.27</v>
      </c>
      <c r="AW131" s="319">
        <f t="shared" si="16"/>
        <v>22404.27</v>
      </c>
      <c r="AX131" s="319">
        <f t="shared" si="16"/>
        <v>23209.85</v>
      </c>
      <c r="AY131" s="319">
        <f t="shared" si="16"/>
        <v>24015.439999999999</v>
      </c>
      <c r="AZ131" s="319">
        <f t="shared" si="16"/>
        <v>24015.439999999999</v>
      </c>
      <c r="BA131" s="319">
        <f t="shared" si="16"/>
        <v>24065.01</v>
      </c>
      <c r="BB131" s="319">
        <f t="shared" si="19"/>
        <v>24114.58</v>
      </c>
      <c r="BC131" s="319">
        <f t="shared" si="19"/>
        <v>24114.58</v>
      </c>
      <c r="BD131" s="319">
        <f t="shared" si="19"/>
        <v>24114.58</v>
      </c>
      <c r="BE131" s="295">
        <f t="shared" si="14"/>
        <v>279670.83000000007</v>
      </c>
      <c r="BF131" s="319"/>
      <c r="BG131" s="319"/>
      <c r="BH131" s="319"/>
      <c r="BI131" s="319"/>
      <c r="BJ131" s="319"/>
      <c r="BK131" s="319"/>
      <c r="BL131" s="319"/>
      <c r="BM131" s="319"/>
      <c r="BN131" s="319"/>
      <c r="BO131" s="319"/>
      <c r="BP131" s="319"/>
      <c r="BQ131" s="319"/>
      <c r="BR131" s="319"/>
      <c r="BS131" s="319"/>
      <c r="BT131" s="319"/>
      <c r="BU131" s="319"/>
      <c r="BV131" s="319"/>
      <c r="BW131" s="319"/>
      <c r="BX131" s="319"/>
      <c r="BY131" s="319"/>
      <c r="BZ131" s="319"/>
      <c r="CA131" s="319"/>
      <c r="CB131" s="319"/>
      <c r="CC131" s="319"/>
      <c r="CD131" s="319"/>
      <c r="CE131" s="319"/>
    </row>
    <row r="132" spans="1:83" x14ac:dyDescent="0.3">
      <c r="A132" s="313" t="s">
        <v>530</v>
      </c>
      <c r="B132" s="304">
        <v>0</v>
      </c>
      <c r="C132" s="304">
        <v>0</v>
      </c>
      <c r="D132" s="304">
        <v>0</v>
      </c>
      <c r="E132" s="295">
        <v>45689.51</v>
      </c>
      <c r="F132" s="295">
        <v>45689.51</v>
      </c>
      <c r="G132" s="295">
        <v>45689.51</v>
      </c>
      <c r="H132" s="295">
        <v>45689.51</v>
      </c>
      <c r="I132" s="295">
        <v>45689.51</v>
      </c>
      <c r="J132" s="295">
        <v>45689.51</v>
      </c>
      <c r="K132" s="295">
        <v>45689.51</v>
      </c>
      <c r="L132" s="295">
        <v>45689.51</v>
      </c>
      <c r="M132" s="295">
        <v>45689.51</v>
      </c>
      <c r="N132" s="295">
        <v>45689.51</v>
      </c>
      <c r="O132" s="295">
        <v>45689.51</v>
      </c>
      <c r="P132" s="295">
        <v>45689.51</v>
      </c>
      <c r="Q132" s="295">
        <f t="shared" si="11"/>
        <v>548274.12</v>
      </c>
      <c r="R132" s="295">
        <v>45689.51</v>
      </c>
      <c r="S132" s="295">
        <v>45689.51</v>
      </c>
      <c r="T132" s="295">
        <v>45689.51</v>
      </c>
      <c r="U132" s="295">
        <v>45689.51</v>
      </c>
      <c r="V132" s="295">
        <v>45689.51</v>
      </c>
      <c r="W132" s="295">
        <v>45689.51</v>
      </c>
      <c r="X132" s="295">
        <v>45689.51</v>
      </c>
      <c r="Y132" s="295">
        <v>45689.51</v>
      </c>
      <c r="Z132" s="295">
        <v>45689.51</v>
      </c>
      <c r="AA132" s="295">
        <v>45689.51</v>
      </c>
      <c r="AB132" s="295">
        <v>45689.51</v>
      </c>
      <c r="AC132" s="295">
        <v>45689.51</v>
      </c>
      <c r="AD132" s="295">
        <f t="shared" si="12"/>
        <v>548274.12</v>
      </c>
      <c r="AE132" s="295"/>
      <c r="AF132" s="319">
        <v>0</v>
      </c>
      <c r="AG132" s="319">
        <v>0</v>
      </c>
      <c r="AH132" s="319">
        <v>0</v>
      </c>
      <c r="AI132" s="319">
        <v>0</v>
      </c>
      <c r="AJ132" s="319">
        <v>0</v>
      </c>
      <c r="AK132" s="319">
        <v>0</v>
      </c>
      <c r="AL132" s="319">
        <f t="shared" si="20"/>
        <v>0</v>
      </c>
      <c r="AM132" s="319">
        <f t="shared" si="20"/>
        <v>0</v>
      </c>
      <c r="AN132" s="319">
        <f t="shared" si="20"/>
        <v>0</v>
      </c>
      <c r="AO132" s="319">
        <f t="shared" si="20"/>
        <v>0</v>
      </c>
      <c r="AP132" s="319">
        <f t="shared" si="20"/>
        <v>0</v>
      </c>
      <c r="AQ132" s="319">
        <f t="shared" si="20"/>
        <v>0</v>
      </c>
      <c r="AR132" s="295">
        <f t="shared" si="13"/>
        <v>0</v>
      </c>
      <c r="AS132" s="319">
        <f t="shared" si="17"/>
        <v>0</v>
      </c>
      <c r="AT132" s="319">
        <f t="shared" si="17"/>
        <v>0</v>
      </c>
      <c r="AU132" s="319">
        <f t="shared" si="17"/>
        <v>0</v>
      </c>
      <c r="AV132" s="319">
        <f t="shared" si="16"/>
        <v>0</v>
      </c>
      <c r="AW132" s="319">
        <f t="shared" si="16"/>
        <v>0</v>
      </c>
      <c r="AX132" s="319">
        <f t="shared" si="16"/>
        <v>0</v>
      </c>
      <c r="AY132" s="319">
        <f t="shared" ref="AY132:BD188" si="22">ROUND(X132*$D132/12,2)</f>
        <v>0</v>
      </c>
      <c r="AZ132" s="319">
        <f t="shared" si="22"/>
        <v>0</v>
      </c>
      <c r="BA132" s="319">
        <f t="shared" si="22"/>
        <v>0</v>
      </c>
      <c r="BB132" s="319">
        <f t="shared" si="19"/>
        <v>0</v>
      </c>
      <c r="BC132" s="319">
        <f t="shared" si="19"/>
        <v>0</v>
      </c>
      <c r="BD132" s="319">
        <f t="shared" si="19"/>
        <v>0</v>
      </c>
      <c r="BE132" s="295">
        <f t="shared" si="14"/>
        <v>0</v>
      </c>
      <c r="BF132" s="319"/>
      <c r="BG132" s="319"/>
      <c r="BH132" s="319"/>
      <c r="BI132" s="319"/>
      <c r="BJ132" s="319"/>
      <c r="BK132" s="319"/>
      <c r="BL132" s="319"/>
      <c r="BM132" s="319"/>
      <c r="BN132" s="319"/>
      <c r="BO132" s="319"/>
      <c r="BP132" s="319"/>
      <c r="BQ132" s="319"/>
      <c r="BR132" s="319"/>
      <c r="BS132" s="319"/>
      <c r="BT132" s="319"/>
      <c r="BU132" s="319"/>
      <c r="BV132" s="319"/>
      <c r="BW132" s="319"/>
      <c r="BX132" s="319"/>
      <c r="BY132" s="319"/>
      <c r="BZ132" s="319"/>
      <c r="CA132" s="319"/>
      <c r="CB132" s="319"/>
      <c r="CC132" s="319"/>
      <c r="CD132" s="319"/>
      <c r="CE132" s="319"/>
    </row>
    <row r="133" spans="1:83" x14ac:dyDescent="0.3">
      <c r="A133" s="313" t="s">
        <v>531</v>
      </c>
      <c r="B133" s="304">
        <v>0.10859999999999999</v>
      </c>
      <c r="C133" s="304">
        <v>0</v>
      </c>
      <c r="D133" s="304">
        <v>0</v>
      </c>
      <c r="E133" s="295">
        <v>380976.96</v>
      </c>
      <c r="F133" s="295">
        <v>381762.65</v>
      </c>
      <c r="G133" s="295">
        <v>381762.65</v>
      </c>
      <c r="H133" s="295">
        <v>381762.65</v>
      </c>
      <c r="I133" s="295">
        <v>392900.15</v>
      </c>
      <c r="J133" s="295">
        <v>404037.65</v>
      </c>
      <c r="K133" s="295">
        <v>427112.85000000003</v>
      </c>
      <c r="L133" s="295">
        <v>450188.05000000005</v>
      </c>
      <c r="M133" s="295">
        <v>450188.05000000005</v>
      </c>
      <c r="N133" s="295">
        <v>450188.05000000005</v>
      </c>
      <c r="O133" s="295">
        <v>450188.05000000005</v>
      </c>
      <c r="P133" s="295">
        <v>450188.05000000005</v>
      </c>
      <c r="Q133" s="295">
        <f t="shared" si="11"/>
        <v>5001255.8099999996</v>
      </c>
      <c r="R133" s="295">
        <v>450188.05000000005</v>
      </c>
      <c r="S133" s="295">
        <v>450188.05000000005</v>
      </c>
      <c r="T133" s="295">
        <v>450188.05000000005</v>
      </c>
      <c r="U133" s="295">
        <v>450188.05000000005</v>
      </c>
      <c r="V133" s="295">
        <v>450188.05000000005</v>
      </c>
      <c r="W133" s="295">
        <v>450188.05000000005</v>
      </c>
      <c r="X133" s="295">
        <v>450188.05000000005</v>
      </c>
      <c r="Y133" s="295">
        <v>450188.05000000005</v>
      </c>
      <c r="Z133" s="295">
        <v>450188.05000000005</v>
      </c>
      <c r="AA133" s="295">
        <v>450188.05000000005</v>
      </c>
      <c r="AB133" s="295">
        <v>450188.05000000005</v>
      </c>
      <c r="AC133" s="295">
        <v>450188.05000000005</v>
      </c>
      <c r="AD133" s="295">
        <f t="shared" si="12"/>
        <v>5402256.5999999987</v>
      </c>
      <c r="AE133" s="295"/>
      <c r="AF133" s="319">
        <v>3447.84</v>
      </c>
      <c r="AG133" s="319">
        <v>3454.9500000000003</v>
      </c>
      <c r="AH133" s="319">
        <v>3454.9500000000003</v>
      </c>
      <c r="AI133" s="319">
        <v>3454.9500000000003</v>
      </c>
      <c r="AJ133" s="319">
        <v>3555.74</v>
      </c>
      <c r="AK133" s="319">
        <v>3656.5299999999997</v>
      </c>
      <c r="AL133" s="319">
        <f t="shared" si="20"/>
        <v>3865.37</v>
      </c>
      <c r="AM133" s="319">
        <f t="shared" si="20"/>
        <v>4074.2</v>
      </c>
      <c r="AN133" s="319">
        <f t="shared" si="20"/>
        <v>4074.2</v>
      </c>
      <c r="AO133" s="319">
        <f t="shared" si="20"/>
        <v>4074.2</v>
      </c>
      <c r="AP133" s="319">
        <f t="shared" si="20"/>
        <v>4074.2</v>
      </c>
      <c r="AQ133" s="319">
        <f t="shared" si="20"/>
        <v>4074.2</v>
      </c>
      <c r="AR133" s="295">
        <f t="shared" si="13"/>
        <v>45261.329999999987</v>
      </c>
      <c r="AS133" s="319">
        <f t="shared" si="17"/>
        <v>0</v>
      </c>
      <c r="AT133" s="319">
        <f t="shared" si="17"/>
        <v>0</v>
      </c>
      <c r="AU133" s="319">
        <f t="shared" si="17"/>
        <v>0</v>
      </c>
      <c r="AV133" s="319">
        <f t="shared" si="17"/>
        <v>0</v>
      </c>
      <c r="AW133" s="319">
        <f t="shared" si="17"/>
        <v>0</v>
      </c>
      <c r="AX133" s="319">
        <f t="shared" si="17"/>
        <v>0</v>
      </c>
      <c r="AY133" s="319">
        <f t="shared" si="22"/>
        <v>0</v>
      </c>
      <c r="AZ133" s="319">
        <f t="shared" si="22"/>
        <v>0</v>
      </c>
      <c r="BA133" s="319">
        <f t="shared" si="22"/>
        <v>0</v>
      </c>
      <c r="BB133" s="319">
        <f t="shared" si="19"/>
        <v>0</v>
      </c>
      <c r="BC133" s="319">
        <f t="shared" si="19"/>
        <v>0</v>
      </c>
      <c r="BD133" s="319">
        <f t="shared" si="19"/>
        <v>0</v>
      </c>
      <c r="BE133" s="295">
        <f t="shared" si="14"/>
        <v>0</v>
      </c>
      <c r="BF133" s="319"/>
      <c r="BG133" s="319"/>
      <c r="BH133" s="319"/>
      <c r="BI133" s="319"/>
      <c r="BJ133" s="319"/>
      <c r="BK133" s="319"/>
      <c r="BL133" s="319"/>
      <c r="BM133" s="319"/>
      <c r="BN133" s="319"/>
      <c r="BO133" s="319"/>
      <c r="BP133" s="319"/>
      <c r="BQ133" s="319"/>
      <c r="BR133" s="319"/>
      <c r="BS133" s="319"/>
      <c r="BT133" s="319"/>
      <c r="BU133" s="319"/>
      <c r="BV133" s="319"/>
      <c r="BW133" s="319"/>
      <c r="BX133" s="319"/>
      <c r="BY133" s="319"/>
      <c r="BZ133" s="319"/>
      <c r="CA133" s="319"/>
      <c r="CB133" s="319"/>
      <c r="CC133" s="319"/>
      <c r="CD133" s="319"/>
      <c r="CE133" s="319"/>
    </row>
    <row r="134" spans="1:83" x14ac:dyDescent="0.3">
      <c r="A134" s="313" t="s">
        <v>532</v>
      </c>
      <c r="B134" s="304">
        <v>2.7E-2</v>
      </c>
      <c r="C134" s="304">
        <v>3.1299999999999994E-2</v>
      </c>
      <c r="D134" s="304">
        <v>3.1299999999999994E-2</v>
      </c>
      <c r="E134" s="295">
        <v>3276930.59</v>
      </c>
      <c r="F134" s="295">
        <v>3276930.59</v>
      </c>
      <c r="G134" s="295">
        <v>3276930.59</v>
      </c>
      <c r="H134" s="295">
        <v>3276930.59</v>
      </c>
      <c r="I134" s="295">
        <v>3276930.59</v>
      </c>
      <c r="J134" s="295">
        <v>3314714</v>
      </c>
      <c r="K134" s="295">
        <v>3457767.7699999996</v>
      </c>
      <c r="L134" s="295">
        <v>3580094</v>
      </c>
      <c r="M134" s="295">
        <v>3809534.895</v>
      </c>
      <c r="N134" s="295">
        <v>4025112.6</v>
      </c>
      <c r="O134" s="295">
        <v>4033659.8299999996</v>
      </c>
      <c r="P134" s="295">
        <v>4044368.9249999998</v>
      </c>
      <c r="Q134" s="295">
        <f t="shared" ref="Q134:Q197" si="23">SUM(E134:P134)</f>
        <v>42649904.969999991</v>
      </c>
      <c r="R134" s="295">
        <v>4097914.3749999991</v>
      </c>
      <c r="S134" s="295">
        <v>4108623.4649999989</v>
      </c>
      <c r="T134" s="295">
        <v>4119332.5549999988</v>
      </c>
      <c r="U134" s="295">
        <v>4130041.6449999986</v>
      </c>
      <c r="V134" s="295">
        <v>4339755.2449999982</v>
      </c>
      <c r="W134" s="295">
        <v>4618895.6349999988</v>
      </c>
      <c r="X134" s="295">
        <v>4703882.4349999987</v>
      </c>
      <c r="Y134" s="295">
        <v>4724293.3849999988</v>
      </c>
      <c r="Z134" s="295">
        <v>4744704.3549999986</v>
      </c>
      <c r="AA134" s="295">
        <v>4765115.3249999983</v>
      </c>
      <c r="AB134" s="295">
        <v>4785526.2949999981</v>
      </c>
      <c r="AC134" s="295">
        <v>4847220.2649999978</v>
      </c>
      <c r="AD134" s="295">
        <f t="shared" ref="AD134:AD197" si="24">SUM(R134:AC134)</f>
        <v>53985304.979999974</v>
      </c>
      <c r="AE134" s="295"/>
      <c r="AF134" s="319">
        <v>7373.0999999999995</v>
      </c>
      <c r="AG134" s="319">
        <v>7373.0999999999995</v>
      </c>
      <c r="AH134" s="319">
        <v>7373.0999999999995</v>
      </c>
      <c r="AI134" s="319">
        <v>7373.0999999999995</v>
      </c>
      <c r="AJ134" s="319">
        <v>7373.0999999999995</v>
      </c>
      <c r="AK134" s="319">
        <v>7458.0999999999995</v>
      </c>
      <c r="AL134" s="319">
        <f t="shared" si="20"/>
        <v>7779.98</v>
      </c>
      <c r="AM134" s="319">
        <f t="shared" si="20"/>
        <v>8055.21</v>
      </c>
      <c r="AN134" s="319">
        <f t="shared" si="20"/>
        <v>8571.4500000000007</v>
      </c>
      <c r="AO134" s="319">
        <f t="shared" si="20"/>
        <v>9056.5</v>
      </c>
      <c r="AP134" s="319">
        <f t="shared" si="20"/>
        <v>9075.73</v>
      </c>
      <c r="AQ134" s="319">
        <f t="shared" si="20"/>
        <v>9099.83</v>
      </c>
      <c r="AR134" s="295">
        <f t="shared" ref="AR134:AR197" si="25">SUM(AF134:AQ134)</f>
        <v>95962.3</v>
      </c>
      <c r="AS134" s="319">
        <f t="shared" si="17"/>
        <v>10688.73</v>
      </c>
      <c r="AT134" s="319">
        <f t="shared" si="17"/>
        <v>10716.66</v>
      </c>
      <c r="AU134" s="319">
        <f t="shared" si="17"/>
        <v>10744.59</v>
      </c>
      <c r="AV134" s="319">
        <f t="shared" si="17"/>
        <v>10772.53</v>
      </c>
      <c r="AW134" s="319">
        <f t="shared" si="17"/>
        <v>11319.53</v>
      </c>
      <c r="AX134" s="319">
        <f t="shared" si="17"/>
        <v>12047.62</v>
      </c>
      <c r="AY134" s="319">
        <f t="shared" si="22"/>
        <v>12269.29</v>
      </c>
      <c r="AZ134" s="319">
        <f t="shared" si="22"/>
        <v>12322.53</v>
      </c>
      <c r="BA134" s="319">
        <f t="shared" si="22"/>
        <v>12375.77</v>
      </c>
      <c r="BB134" s="319">
        <f t="shared" si="19"/>
        <v>12429.01</v>
      </c>
      <c r="BC134" s="319">
        <f t="shared" si="19"/>
        <v>12482.25</v>
      </c>
      <c r="BD134" s="319">
        <f t="shared" si="19"/>
        <v>12643.17</v>
      </c>
      <c r="BE134" s="295">
        <f t="shared" ref="BE134:BE197" si="26">SUM(AS134:BD134)</f>
        <v>140811.68000000002</v>
      </c>
      <c r="BF134" s="319"/>
      <c r="BG134" s="319"/>
      <c r="BH134" s="319"/>
      <c r="BI134" s="319"/>
      <c r="BJ134" s="319"/>
      <c r="BK134" s="319"/>
      <c r="BL134" s="319"/>
      <c r="BM134" s="319"/>
      <c r="BN134" s="319"/>
      <c r="BO134" s="319"/>
      <c r="BP134" s="319"/>
      <c r="BQ134" s="319"/>
      <c r="BR134" s="319"/>
      <c r="BS134" s="319"/>
      <c r="BT134" s="319"/>
      <c r="BU134" s="319"/>
      <c r="BV134" s="319"/>
      <c r="BW134" s="319"/>
      <c r="BX134" s="319"/>
      <c r="BY134" s="319"/>
      <c r="BZ134" s="319"/>
      <c r="CA134" s="319"/>
      <c r="CB134" s="319"/>
      <c r="CC134" s="319"/>
      <c r="CD134" s="319"/>
      <c r="CE134" s="319"/>
    </row>
    <row r="135" spans="1:83" x14ac:dyDescent="0.3">
      <c r="A135" s="313" t="s">
        <v>533</v>
      </c>
      <c r="B135" s="304">
        <v>2.23E-2</v>
      </c>
      <c r="C135" s="304">
        <v>2.2999999999999996E-2</v>
      </c>
      <c r="D135" s="348">
        <v>2.1700000000000001E-2</v>
      </c>
      <c r="E135" s="295">
        <v>8391052.2899999991</v>
      </c>
      <c r="F135" s="295">
        <v>8409491.8800000008</v>
      </c>
      <c r="G135" s="295">
        <v>8406843.6400000006</v>
      </c>
      <c r="H135" s="295">
        <v>8359621.6699999999</v>
      </c>
      <c r="I135" s="295">
        <v>8343899.8499999996</v>
      </c>
      <c r="J135" s="295">
        <v>8357000.1299999999</v>
      </c>
      <c r="K135" s="295">
        <v>8357005.2050000001</v>
      </c>
      <c r="L135" s="295">
        <v>8357010.2800000003</v>
      </c>
      <c r="M135" s="295">
        <v>8357010.2800000003</v>
      </c>
      <c r="N135" s="295">
        <v>8384417.5899999999</v>
      </c>
      <c r="O135" s="295">
        <v>8411824.9000000004</v>
      </c>
      <c r="P135" s="295">
        <v>8411824.9000000004</v>
      </c>
      <c r="Q135" s="295">
        <f t="shared" si="23"/>
        <v>100547002.61500002</v>
      </c>
      <c r="R135" s="295">
        <v>8411824.9000000004</v>
      </c>
      <c r="S135" s="295">
        <v>8411824.9000000004</v>
      </c>
      <c r="T135" s="295">
        <v>8411824.9000000004</v>
      </c>
      <c r="U135" s="295">
        <v>8411824.9000000004</v>
      </c>
      <c r="V135" s="295">
        <v>8411824.9000000004</v>
      </c>
      <c r="W135" s="295">
        <v>8609028.9850000013</v>
      </c>
      <c r="X135" s="295">
        <v>8806233.0700000003</v>
      </c>
      <c r="Y135" s="295">
        <v>8806233.0700000003</v>
      </c>
      <c r="Z135" s="295">
        <v>8806233.0700000003</v>
      </c>
      <c r="AA135" s="295">
        <v>8806233.0700000003</v>
      </c>
      <c r="AB135" s="295">
        <v>9202867.2300000004</v>
      </c>
      <c r="AC135" s="295">
        <v>9599501.3900000006</v>
      </c>
      <c r="AD135" s="295">
        <f t="shared" si="24"/>
        <v>104695454.38499999</v>
      </c>
      <c r="AE135" s="295"/>
      <c r="AF135" s="319">
        <v>15593.37</v>
      </c>
      <c r="AG135" s="319">
        <v>15627.64</v>
      </c>
      <c r="AH135" s="319">
        <v>15622.719999999998</v>
      </c>
      <c r="AI135" s="319">
        <v>15534.960000000001</v>
      </c>
      <c r="AJ135" s="319">
        <v>15505.750000000002</v>
      </c>
      <c r="AK135" s="319">
        <v>15530.099999999999</v>
      </c>
      <c r="AL135" s="319">
        <f t="shared" si="20"/>
        <v>15530.1</v>
      </c>
      <c r="AM135" s="319">
        <f t="shared" si="20"/>
        <v>15530.11</v>
      </c>
      <c r="AN135" s="319">
        <f t="shared" si="20"/>
        <v>15530.11</v>
      </c>
      <c r="AO135" s="319">
        <f t="shared" si="20"/>
        <v>15581.04</v>
      </c>
      <c r="AP135" s="319">
        <f t="shared" si="20"/>
        <v>15631.97</v>
      </c>
      <c r="AQ135" s="319">
        <f t="shared" si="20"/>
        <v>15631.97</v>
      </c>
      <c r="AR135" s="295">
        <f t="shared" si="25"/>
        <v>186849.84000000003</v>
      </c>
      <c r="AS135" s="319">
        <f t="shared" si="17"/>
        <v>15211.38</v>
      </c>
      <c r="AT135" s="319">
        <f t="shared" si="17"/>
        <v>15211.38</v>
      </c>
      <c r="AU135" s="319">
        <f t="shared" si="17"/>
        <v>15211.38</v>
      </c>
      <c r="AV135" s="319">
        <f t="shared" si="17"/>
        <v>15211.38</v>
      </c>
      <c r="AW135" s="319">
        <f t="shared" si="17"/>
        <v>15211.38</v>
      </c>
      <c r="AX135" s="319">
        <f t="shared" si="17"/>
        <v>15567.99</v>
      </c>
      <c r="AY135" s="319">
        <f t="shared" si="22"/>
        <v>15924.6</v>
      </c>
      <c r="AZ135" s="319">
        <f t="shared" si="22"/>
        <v>15924.6</v>
      </c>
      <c r="BA135" s="319">
        <f t="shared" si="22"/>
        <v>15924.6</v>
      </c>
      <c r="BB135" s="319">
        <f t="shared" si="19"/>
        <v>15924.6</v>
      </c>
      <c r="BC135" s="319">
        <f t="shared" si="19"/>
        <v>16641.849999999999</v>
      </c>
      <c r="BD135" s="319">
        <f t="shared" si="19"/>
        <v>17359.099999999999</v>
      </c>
      <c r="BE135" s="295">
        <f t="shared" si="26"/>
        <v>189324.24000000002</v>
      </c>
      <c r="BF135" s="319"/>
      <c r="BG135" s="319"/>
      <c r="BH135" s="319"/>
      <c r="BI135" s="319"/>
      <c r="BJ135" s="319"/>
      <c r="BK135" s="319"/>
      <c r="BL135" s="319"/>
      <c r="BM135" s="319"/>
      <c r="BN135" s="319"/>
      <c r="BO135" s="319"/>
      <c r="BP135" s="319"/>
      <c r="BQ135" s="319"/>
      <c r="BR135" s="319"/>
      <c r="BS135" s="319"/>
      <c r="BT135" s="319"/>
      <c r="BU135" s="319"/>
      <c r="BV135" s="319"/>
      <c r="BW135" s="319"/>
      <c r="BX135" s="319"/>
      <c r="BY135" s="319"/>
      <c r="BZ135" s="319"/>
      <c r="CA135" s="319"/>
      <c r="CB135" s="319"/>
      <c r="CC135" s="319"/>
      <c r="CD135" s="319"/>
      <c r="CE135" s="319"/>
    </row>
    <row r="136" spans="1:83" x14ac:dyDescent="0.3">
      <c r="A136" s="313" t="s">
        <v>534</v>
      </c>
      <c r="B136" s="304">
        <v>0</v>
      </c>
      <c r="C136" s="304">
        <v>0</v>
      </c>
      <c r="D136" s="304">
        <v>0</v>
      </c>
      <c r="E136" s="295">
        <v>11541.15</v>
      </c>
      <c r="F136" s="295">
        <v>11541.15</v>
      </c>
      <c r="G136" s="295">
        <v>11541.15</v>
      </c>
      <c r="H136" s="295">
        <v>11541.15</v>
      </c>
      <c r="I136" s="295">
        <v>11541.15</v>
      </c>
      <c r="J136" s="295">
        <v>11541.15</v>
      </c>
      <c r="K136" s="295">
        <v>11541.15</v>
      </c>
      <c r="L136" s="295">
        <v>11541.15</v>
      </c>
      <c r="M136" s="295">
        <v>11541.15</v>
      </c>
      <c r="N136" s="295">
        <v>11541.15</v>
      </c>
      <c r="O136" s="295">
        <v>11541.15</v>
      </c>
      <c r="P136" s="295">
        <v>11541.15</v>
      </c>
      <c r="Q136" s="295">
        <f t="shared" si="23"/>
        <v>138493.79999999996</v>
      </c>
      <c r="R136" s="295">
        <v>11541.15</v>
      </c>
      <c r="S136" s="295">
        <v>11541.15</v>
      </c>
      <c r="T136" s="295">
        <v>11541.15</v>
      </c>
      <c r="U136" s="295">
        <v>11541.15</v>
      </c>
      <c r="V136" s="295">
        <v>11541.15</v>
      </c>
      <c r="W136" s="295">
        <v>11541.15</v>
      </c>
      <c r="X136" s="295">
        <v>11541.15</v>
      </c>
      <c r="Y136" s="295">
        <v>11541.15</v>
      </c>
      <c r="Z136" s="295">
        <v>11541.15</v>
      </c>
      <c r="AA136" s="295">
        <v>11541.15</v>
      </c>
      <c r="AB136" s="295">
        <v>11541.15</v>
      </c>
      <c r="AC136" s="295">
        <v>11541.15</v>
      </c>
      <c r="AD136" s="295">
        <f t="shared" si="24"/>
        <v>138493.79999999996</v>
      </c>
      <c r="AE136" s="295"/>
      <c r="AF136" s="319">
        <v>0</v>
      </c>
      <c r="AG136" s="319">
        <v>0</v>
      </c>
      <c r="AH136" s="319">
        <v>0</v>
      </c>
      <c r="AI136" s="319">
        <v>0</v>
      </c>
      <c r="AJ136" s="319">
        <v>0</v>
      </c>
      <c r="AK136" s="319">
        <v>0</v>
      </c>
      <c r="AL136" s="319">
        <f t="shared" si="20"/>
        <v>0</v>
      </c>
      <c r="AM136" s="319">
        <f t="shared" si="20"/>
        <v>0</v>
      </c>
      <c r="AN136" s="319">
        <f t="shared" si="20"/>
        <v>0</v>
      </c>
      <c r="AO136" s="319">
        <f t="shared" si="20"/>
        <v>0</v>
      </c>
      <c r="AP136" s="319">
        <f t="shared" si="20"/>
        <v>0</v>
      </c>
      <c r="AQ136" s="319">
        <f t="shared" si="20"/>
        <v>0</v>
      </c>
      <c r="AR136" s="295">
        <f t="shared" si="25"/>
        <v>0</v>
      </c>
      <c r="AS136" s="319">
        <f t="shared" si="17"/>
        <v>0</v>
      </c>
      <c r="AT136" s="319">
        <f t="shared" si="17"/>
        <v>0</v>
      </c>
      <c r="AU136" s="319">
        <f t="shared" si="17"/>
        <v>0</v>
      </c>
      <c r="AV136" s="319">
        <f t="shared" si="17"/>
        <v>0</v>
      </c>
      <c r="AW136" s="319">
        <f t="shared" si="17"/>
        <v>0</v>
      </c>
      <c r="AX136" s="319">
        <f t="shared" si="17"/>
        <v>0</v>
      </c>
      <c r="AY136" s="319">
        <f t="shared" si="22"/>
        <v>0</v>
      </c>
      <c r="AZ136" s="319">
        <f t="shared" si="22"/>
        <v>0</v>
      </c>
      <c r="BA136" s="319">
        <f t="shared" si="22"/>
        <v>0</v>
      </c>
      <c r="BB136" s="319">
        <f t="shared" si="19"/>
        <v>0</v>
      </c>
      <c r="BC136" s="319">
        <f t="shared" si="19"/>
        <v>0</v>
      </c>
      <c r="BD136" s="319">
        <f t="shared" si="19"/>
        <v>0</v>
      </c>
      <c r="BE136" s="295">
        <f t="shared" si="26"/>
        <v>0</v>
      </c>
      <c r="BF136" s="319"/>
      <c r="BG136" s="319"/>
      <c r="BH136" s="319"/>
      <c r="BI136" s="319"/>
      <c r="BJ136" s="319"/>
      <c r="BK136" s="319"/>
      <c r="BL136" s="319"/>
      <c r="BM136" s="319"/>
      <c r="BN136" s="319"/>
      <c r="BO136" s="319"/>
      <c r="BP136" s="319"/>
      <c r="BQ136" s="319"/>
      <c r="BR136" s="319"/>
      <c r="BS136" s="319"/>
      <c r="BT136" s="319"/>
      <c r="BU136" s="319"/>
      <c r="BV136" s="319"/>
      <c r="BW136" s="319"/>
      <c r="BX136" s="319"/>
      <c r="BY136" s="319"/>
      <c r="BZ136" s="319"/>
      <c r="CA136" s="319"/>
      <c r="CB136" s="319"/>
      <c r="CC136" s="319"/>
      <c r="CD136" s="319"/>
      <c r="CE136" s="319"/>
    </row>
    <row r="137" spans="1:83" x14ac:dyDescent="0.3">
      <c r="A137" s="313" t="s">
        <v>535</v>
      </c>
      <c r="B137" s="304">
        <v>0.14519999999999997</v>
      </c>
      <c r="C137" s="304">
        <v>0</v>
      </c>
      <c r="D137" s="304">
        <v>0</v>
      </c>
      <c r="E137" s="295">
        <v>74491.69</v>
      </c>
      <c r="F137" s="295">
        <v>74491.69</v>
      </c>
      <c r="G137" s="295">
        <v>74491.69</v>
      </c>
      <c r="H137" s="295">
        <v>74491.69</v>
      </c>
      <c r="I137" s="295">
        <v>74491.69</v>
      </c>
      <c r="J137" s="295">
        <v>74491.69</v>
      </c>
      <c r="K137" s="295">
        <v>74491.69</v>
      </c>
      <c r="L137" s="295">
        <v>74491.69</v>
      </c>
      <c r="M137" s="295">
        <v>74491.69</v>
      </c>
      <c r="N137" s="295">
        <v>74491.69</v>
      </c>
      <c r="O137" s="295">
        <v>74491.69</v>
      </c>
      <c r="P137" s="295">
        <v>74491.69</v>
      </c>
      <c r="Q137" s="295">
        <f t="shared" si="23"/>
        <v>893900.2799999998</v>
      </c>
      <c r="R137" s="295">
        <v>74491.69</v>
      </c>
      <c r="S137" s="295">
        <v>74491.69</v>
      </c>
      <c r="T137" s="295">
        <v>74491.69</v>
      </c>
      <c r="U137" s="295">
        <v>74491.69</v>
      </c>
      <c r="V137" s="295">
        <v>74491.69</v>
      </c>
      <c r="W137" s="295">
        <v>74491.69</v>
      </c>
      <c r="X137" s="295">
        <v>74491.69</v>
      </c>
      <c r="Y137" s="295">
        <v>74491.69</v>
      </c>
      <c r="Z137" s="295">
        <v>74491.69</v>
      </c>
      <c r="AA137" s="295">
        <v>74491.69</v>
      </c>
      <c r="AB137" s="295">
        <v>74491.69</v>
      </c>
      <c r="AC137" s="295">
        <v>74491.69</v>
      </c>
      <c r="AD137" s="295">
        <f t="shared" si="24"/>
        <v>893900.2799999998</v>
      </c>
      <c r="AE137" s="295"/>
      <c r="AF137" s="319">
        <v>901.34999999999991</v>
      </c>
      <c r="AG137" s="319">
        <v>901.34999999999991</v>
      </c>
      <c r="AH137" s="319">
        <v>901.34999999999991</v>
      </c>
      <c r="AI137" s="319">
        <v>901.34999999999991</v>
      </c>
      <c r="AJ137" s="319">
        <v>901.34999999999991</v>
      </c>
      <c r="AK137" s="319">
        <v>901.34999999999991</v>
      </c>
      <c r="AL137" s="319">
        <f t="shared" si="20"/>
        <v>901.35</v>
      </c>
      <c r="AM137" s="319">
        <f t="shared" si="20"/>
        <v>901.35</v>
      </c>
      <c r="AN137" s="319">
        <f t="shared" si="20"/>
        <v>901.35</v>
      </c>
      <c r="AO137" s="319">
        <f t="shared" si="20"/>
        <v>901.35</v>
      </c>
      <c r="AP137" s="319">
        <f t="shared" si="20"/>
        <v>901.35</v>
      </c>
      <c r="AQ137" s="319">
        <f t="shared" si="20"/>
        <v>901.35</v>
      </c>
      <c r="AR137" s="295">
        <f t="shared" si="25"/>
        <v>10816.200000000003</v>
      </c>
      <c r="AS137" s="319">
        <f t="shared" si="17"/>
        <v>0</v>
      </c>
      <c r="AT137" s="319">
        <f t="shared" si="17"/>
        <v>0</v>
      </c>
      <c r="AU137" s="319">
        <f t="shared" si="17"/>
        <v>0</v>
      </c>
      <c r="AV137" s="319">
        <f t="shared" si="17"/>
        <v>0</v>
      </c>
      <c r="AW137" s="319">
        <f t="shared" si="17"/>
        <v>0</v>
      </c>
      <c r="AX137" s="319">
        <f t="shared" si="17"/>
        <v>0</v>
      </c>
      <c r="AY137" s="319">
        <f t="shared" si="22"/>
        <v>0</v>
      </c>
      <c r="AZ137" s="319">
        <f t="shared" si="22"/>
        <v>0</v>
      </c>
      <c r="BA137" s="319">
        <f t="shared" si="22"/>
        <v>0</v>
      </c>
      <c r="BB137" s="319">
        <f t="shared" si="19"/>
        <v>0</v>
      </c>
      <c r="BC137" s="319">
        <f t="shared" si="19"/>
        <v>0</v>
      </c>
      <c r="BD137" s="319">
        <f t="shared" si="19"/>
        <v>0</v>
      </c>
      <c r="BE137" s="295">
        <f t="shared" si="26"/>
        <v>0</v>
      </c>
      <c r="BF137" s="319"/>
      <c r="BG137" s="319"/>
      <c r="BH137" s="319"/>
      <c r="BI137" s="319"/>
      <c r="BJ137" s="319"/>
      <c r="BK137" s="319"/>
      <c r="BL137" s="319"/>
      <c r="BM137" s="319"/>
      <c r="BN137" s="319"/>
      <c r="BO137" s="319"/>
      <c r="BP137" s="319"/>
      <c r="BQ137" s="319"/>
      <c r="BR137" s="319"/>
      <c r="BS137" s="319"/>
      <c r="BT137" s="319"/>
      <c r="BU137" s="319"/>
      <c r="BV137" s="319"/>
      <c r="BW137" s="319"/>
      <c r="BX137" s="319"/>
      <c r="BY137" s="319"/>
      <c r="BZ137" s="319"/>
      <c r="CA137" s="319"/>
      <c r="CB137" s="319"/>
      <c r="CC137" s="319"/>
      <c r="CD137" s="319"/>
      <c r="CE137" s="319"/>
    </row>
    <row r="138" spans="1:83" x14ac:dyDescent="0.3">
      <c r="A138" s="313" t="s">
        <v>536</v>
      </c>
      <c r="B138" s="304">
        <v>0</v>
      </c>
      <c r="C138" s="304">
        <v>0</v>
      </c>
      <c r="D138" s="304">
        <v>0</v>
      </c>
      <c r="E138" s="295">
        <v>879311.47</v>
      </c>
      <c r="F138" s="295">
        <v>879311.47</v>
      </c>
      <c r="G138" s="295">
        <v>879311.47</v>
      </c>
      <c r="H138" s="295">
        <v>879311.47</v>
      </c>
      <c r="I138" s="295">
        <v>879311.47</v>
      </c>
      <c r="J138" s="295">
        <v>879311.47</v>
      </c>
      <c r="K138" s="295">
        <v>879311.47</v>
      </c>
      <c r="L138" s="295">
        <v>879311.47</v>
      </c>
      <c r="M138" s="295">
        <v>879311.47</v>
      </c>
      <c r="N138" s="295">
        <v>879311.47</v>
      </c>
      <c r="O138" s="295">
        <v>879311.47</v>
      </c>
      <c r="P138" s="295">
        <v>879311.47</v>
      </c>
      <c r="Q138" s="295">
        <f t="shared" si="23"/>
        <v>10551737.640000001</v>
      </c>
      <c r="R138" s="295">
        <v>879311.47</v>
      </c>
      <c r="S138" s="295">
        <v>879311.47</v>
      </c>
      <c r="T138" s="295">
        <v>879311.47</v>
      </c>
      <c r="U138" s="295">
        <v>879311.47</v>
      </c>
      <c r="V138" s="295">
        <v>879311.47</v>
      </c>
      <c r="W138" s="295">
        <v>879311.47</v>
      </c>
      <c r="X138" s="295">
        <v>879311.47</v>
      </c>
      <c r="Y138" s="295">
        <v>879311.47</v>
      </c>
      <c r="Z138" s="295">
        <v>879311.47</v>
      </c>
      <c r="AA138" s="295">
        <v>879311.47</v>
      </c>
      <c r="AB138" s="295">
        <v>879311.47</v>
      </c>
      <c r="AC138" s="295">
        <v>879311.47</v>
      </c>
      <c r="AD138" s="295">
        <f t="shared" si="24"/>
        <v>10551737.640000001</v>
      </c>
      <c r="AE138" s="295"/>
      <c r="AF138" s="319">
        <v>0</v>
      </c>
      <c r="AG138" s="319">
        <v>0</v>
      </c>
      <c r="AH138" s="319">
        <v>0</v>
      </c>
      <c r="AI138" s="319">
        <v>0</v>
      </c>
      <c r="AJ138" s="319">
        <v>0</v>
      </c>
      <c r="AK138" s="319">
        <v>0</v>
      </c>
      <c r="AL138" s="319">
        <f t="shared" si="20"/>
        <v>0</v>
      </c>
      <c r="AM138" s="319">
        <f t="shared" si="20"/>
        <v>0</v>
      </c>
      <c r="AN138" s="319">
        <f t="shared" si="20"/>
        <v>0</v>
      </c>
      <c r="AO138" s="319">
        <f t="shared" si="20"/>
        <v>0</v>
      </c>
      <c r="AP138" s="319">
        <f t="shared" si="20"/>
        <v>0</v>
      </c>
      <c r="AQ138" s="319">
        <f t="shared" si="20"/>
        <v>0</v>
      </c>
      <c r="AR138" s="295">
        <f t="shared" si="25"/>
        <v>0</v>
      </c>
      <c r="AS138" s="319">
        <f t="shared" si="17"/>
        <v>0</v>
      </c>
      <c r="AT138" s="319">
        <f t="shared" si="17"/>
        <v>0</v>
      </c>
      <c r="AU138" s="319">
        <f t="shared" si="17"/>
        <v>0</v>
      </c>
      <c r="AV138" s="319">
        <f t="shared" si="17"/>
        <v>0</v>
      </c>
      <c r="AW138" s="319">
        <f t="shared" si="17"/>
        <v>0</v>
      </c>
      <c r="AX138" s="319">
        <f t="shared" si="17"/>
        <v>0</v>
      </c>
      <c r="AY138" s="319">
        <f t="shared" si="22"/>
        <v>0</v>
      </c>
      <c r="AZ138" s="319">
        <f t="shared" si="22"/>
        <v>0</v>
      </c>
      <c r="BA138" s="319">
        <f t="shared" si="22"/>
        <v>0</v>
      </c>
      <c r="BB138" s="319">
        <f t="shared" si="19"/>
        <v>0</v>
      </c>
      <c r="BC138" s="319">
        <f t="shared" si="19"/>
        <v>0</v>
      </c>
      <c r="BD138" s="319">
        <f t="shared" si="19"/>
        <v>0</v>
      </c>
      <c r="BE138" s="295">
        <f t="shared" si="26"/>
        <v>0</v>
      </c>
      <c r="BF138" s="319"/>
      <c r="BG138" s="319"/>
      <c r="BH138" s="319"/>
      <c r="BI138" s="319"/>
      <c r="BJ138" s="319"/>
      <c r="BK138" s="319"/>
      <c r="BL138" s="319"/>
      <c r="BM138" s="319"/>
      <c r="BN138" s="319"/>
      <c r="BO138" s="319"/>
      <c r="BP138" s="319"/>
      <c r="BQ138" s="319"/>
      <c r="BR138" s="319"/>
      <c r="BS138" s="319"/>
      <c r="BT138" s="319"/>
      <c r="BU138" s="319"/>
      <c r="BV138" s="319"/>
      <c r="BW138" s="319"/>
      <c r="BX138" s="319"/>
      <c r="BY138" s="319"/>
      <c r="BZ138" s="319"/>
      <c r="CA138" s="319"/>
      <c r="CB138" s="319"/>
      <c r="CC138" s="319"/>
      <c r="CD138" s="319"/>
      <c r="CE138" s="319"/>
    </row>
    <row r="139" spans="1:83" x14ac:dyDescent="0.3">
      <c r="A139" s="313" t="s">
        <v>537</v>
      </c>
      <c r="B139" s="304">
        <v>1.6199999999999999E-2</v>
      </c>
      <c r="C139" s="304">
        <v>2.4799999999999999E-2</v>
      </c>
      <c r="D139" s="348">
        <v>2.4400000000000002E-2</v>
      </c>
      <c r="E139" s="295">
        <v>2929420.35</v>
      </c>
      <c r="F139" s="295">
        <v>2930163.93</v>
      </c>
      <c r="G139" s="295">
        <v>2930163.93</v>
      </c>
      <c r="H139" s="295">
        <v>2930163.93</v>
      </c>
      <c r="I139" s="295">
        <v>2930163.93</v>
      </c>
      <c r="J139" s="295">
        <v>2930163.93</v>
      </c>
      <c r="K139" s="295">
        <v>2930163.93</v>
      </c>
      <c r="L139" s="295">
        <v>2930163.93</v>
      </c>
      <c r="M139" s="295">
        <v>2930163.93</v>
      </c>
      <c r="N139" s="295">
        <v>2930163.93</v>
      </c>
      <c r="O139" s="295">
        <v>2930163.93</v>
      </c>
      <c r="P139" s="295">
        <v>2930163.93</v>
      </c>
      <c r="Q139" s="295">
        <f t="shared" si="23"/>
        <v>35161223.579999998</v>
      </c>
      <c r="R139" s="295">
        <v>2930163.93</v>
      </c>
      <c r="S139" s="295">
        <v>2930163.93</v>
      </c>
      <c r="T139" s="295">
        <v>2930163.93</v>
      </c>
      <c r="U139" s="295">
        <v>2930163.93</v>
      </c>
      <c r="V139" s="295">
        <v>2930163.93</v>
      </c>
      <c r="W139" s="295">
        <v>2930163.93</v>
      </c>
      <c r="X139" s="295">
        <v>2930163.93</v>
      </c>
      <c r="Y139" s="295">
        <v>2930163.93</v>
      </c>
      <c r="Z139" s="295">
        <v>2930163.93</v>
      </c>
      <c r="AA139" s="295">
        <v>2930163.93</v>
      </c>
      <c r="AB139" s="295">
        <v>2930163.93</v>
      </c>
      <c r="AC139" s="295">
        <v>2930163.93</v>
      </c>
      <c r="AD139" s="295">
        <f t="shared" si="24"/>
        <v>35161967.160000004</v>
      </c>
      <c r="AE139" s="295"/>
      <c r="AF139" s="319">
        <v>3954.72</v>
      </c>
      <c r="AG139" s="319">
        <v>3955.7200000000003</v>
      </c>
      <c r="AH139" s="319">
        <v>3955.7200000000003</v>
      </c>
      <c r="AI139" s="319">
        <v>3955.7200000000003</v>
      </c>
      <c r="AJ139" s="319">
        <v>3955.7200000000003</v>
      </c>
      <c r="AK139" s="319">
        <v>3955.7200000000003</v>
      </c>
      <c r="AL139" s="319">
        <f t="shared" si="20"/>
        <v>3955.72</v>
      </c>
      <c r="AM139" s="319">
        <f t="shared" si="20"/>
        <v>3955.72</v>
      </c>
      <c r="AN139" s="319">
        <f t="shared" si="20"/>
        <v>3955.72</v>
      </c>
      <c r="AO139" s="319">
        <f t="shared" si="20"/>
        <v>3955.72</v>
      </c>
      <c r="AP139" s="319">
        <f t="shared" si="20"/>
        <v>3955.72</v>
      </c>
      <c r="AQ139" s="319">
        <f t="shared" si="20"/>
        <v>3955.72</v>
      </c>
      <c r="AR139" s="295">
        <f t="shared" si="25"/>
        <v>47467.640000000007</v>
      </c>
      <c r="AS139" s="319">
        <f t="shared" si="17"/>
        <v>5958</v>
      </c>
      <c r="AT139" s="319">
        <f t="shared" si="17"/>
        <v>5958</v>
      </c>
      <c r="AU139" s="319">
        <f t="shared" si="17"/>
        <v>5958</v>
      </c>
      <c r="AV139" s="319">
        <f t="shared" si="17"/>
        <v>5958</v>
      </c>
      <c r="AW139" s="319">
        <f t="shared" si="17"/>
        <v>5958</v>
      </c>
      <c r="AX139" s="319">
        <f t="shared" si="17"/>
        <v>5958</v>
      </c>
      <c r="AY139" s="319">
        <f t="shared" si="22"/>
        <v>5958</v>
      </c>
      <c r="AZ139" s="319">
        <f t="shared" si="22"/>
        <v>5958</v>
      </c>
      <c r="BA139" s="319">
        <f t="shared" si="22"/>
        <v>5958</v>
      </c>
      <c r="BB139" s="319">
        <f t="shared" si="19"/>
        <v>5958</v>
      </c>
      <c r="BC139" s="319">
        <f t="shared" si="19"/>
        <v>5958</v>
      </c>
      <c r="BD139" s="319">
        <f t="shared" si="19"/>
        <v>5958</v>
      </c>
      <c r="BE139" s="295">
        <f t="shared" si="26"/>
        <v>71496</v>
      </c>
      <c r="BF139" s="319"/>
      <c r="BG139" s="319"/>
      <c r="BH139" s="319"/>
      <c r="BI139" s="319"/>
      <c r="BJ139" s="319"/>
      <c r="BK139" s="319"/>
      <c r="BL139" s="319"/>
      <c r="BM139" s="319"/>
      <c r="BN139" s="319"/>
      <c r="BO139" s="319"/>
      <c r="BP139" s="319"/>
      <c r="BQ139" s="319"/>
      <c r="BR139" s="319"/>
      <c r="BS139" s="319"/>
      <c r="BT139" s="319"/>
      <c r="BU139" s="319"/>
      <c r="BV139" s="319"/>
      <c r="BW139" s="319"/>
      <c r="BX139" s="319"/>
      <c r="BY139" s="319"/>
      <c r="BZ139" s="319"/>
      <c r="CA139" s="319"/>
      <c r="CB139" s="319"/>
      <c r="CC139" s="319"/>
      <c r="CD139" s="319"/>
      <c r="CE139" s="319"/>
    </row>
    <row r="140" spans="1:83" x14ac:dyDescent="0.3">
      <c r="A140" s="313" t="s">
        <v>538</v>
      </c>
      <c r="B140" s="304">
        <v>2.4799999999999999E-2</v>
      </c>
      <c r="C140" s="304">
        <v>2.6099999999999998E-2</v>
      </c>
      <c r="D140" s="348">
        <v>2.5700000000000001E-2</v>
      </c>
      <c r="E140" s="295">
        <v>21885646.370000001</v>
      </c>
      <c r="F140" s="295">
        <v>21885646.370000001</v>
      </c>
      <c r="G140" s="295">
        <v>21885646.370000001</v>
      </c>
      <c r="H140" s="295">
        <v>21885646.370000001</v>
      </c>
      <c r="I140" s="295">
        <v>21885646.370000001</v>
      </c>
      <c r="J140" s="295">
        <v>21885646.370000001</v>
      </c>
      <c r="K140" s="295">
        <v>21885646.370000001</v>
      </c>
      <c r="L140" s="295">
        <v>21885646.370000001</v>
      </c>
      <c r="M140" s="295">
        <v>21885646.370000001</v>
      </c>
      <c r="N140" s="295">
        <v>21885646.370000001</v>
      </c>
      <c r="O140" s="295">
        <v>21885646.370000001</v>
      </c>
      <c r="P140" s="295">
        <v>21885646.370000001</v>
      </c>
      <c r="Q140" s="295">
        <f t="shared" si="23"/>
        <v>262627756.44000003</v>
      </c>
      <c r="R140" s="295">
        <v>21885646.370000001</v>
      </c>
      <c r="S140" s="295">
        <v>21885646.370000001</v>
      </c>
      <c r="T140" s="295">
        <v>21885646.370000001</v>
      </c>
      <c r="U140" s="295">
        <v>21885646.370000001</v>
      </c>
      <c r="V140" s="295">
        <v>21885646.370000001</v>
      </c>
      <c r="W140" s="295">
        <v>21885646.370000001</v>
      </c>
      <c r="X140" s="295">
        <v>21885646.370000001</v>
      </c>
      <c r="Y140" s="295">
        <v>21885646.370000001</v>
      </c>
      <c r="Z140" s="295">
        <v>21885646.370000001</v>
      </c>
      <c r="AA140" s="295">
        <v>21885646.370000001</v>
      </c>
      <c r="AB140" s="295">
        <v>21885646.370000001</v>
      </c>
      <c r="AC140" s="295">
        <v>21885646.370000001</v>
      </c>
      <c r="AD140" s="295">
        <f t="shared" si="24"/>
        <v>262627756.44000003</v>
      </c>
      <c r="AE140" s="295"/>
      <c r="AF140" s="319">
        <v>45230.33</v>
      </c>
      <c r="AG140" s="319">
        <v>45230.33</v>
      </c>
      <c r="AH140" s="319">
        <v>45230.33</v>
      </c>
      <c r="AI140" s="319">
        <v>45230.33</v>
      </c>
      <c r="AJ140" s="319">
        <v>45230.33</v>
      </c>
      <c r="AK140" s="319">
        <v>45230.33</v>
      </c>
      <c r="AL140" s="319">
        <f t="shared" si="20"/>
        <v>45230.34</v>
      </c>
      <c r="AM140" s="319">
        <f t="shared" si="20"/>
        <v>45230.34</v>
      </c>
      <c r="AN140" s="319">
        <f t="shared" si="20"/>
        <v>45230.34</v>
      </c>
      <c r="AO140" s="319">
        <f t="shared" si="20"/>
        <v>45230.34</v>
      </c>
      <c r="AP140" s="319">
        <f t="shared" si="20"/>
        <v>45230.34</v>
      </c>
      <c r="AQ140" s="319">
        <f t="shared" si="20"/>
        <v>45230.34</v>
      </c>
      <c r="AR140" s="295">
        <f t="shared" si="25"/>
        <v>542764.0199999999</v>
      </c>
      <c r="AS140" s="319">
        <f t="shared" si="17"/>
        <v>46871.76</v>
      </c>
      <c r="AT140" s="319">
        <f t="shared" si="17"/>
        <v>46871.76</v>
      </c>
      <c r="AU140" s="319">
        <f t="shared" si="17"/>
        <v>46871.76</v>
      </c>
      <c r="AV140" s="319">
        <f t="shared" si="17"/>
        <v>46871.76</v>
      </c>
      <c r="AW140" s="319">
        <f t="shared" si="17"/>
        <v>46871.76</v>
      </c>
      <c r="AX140" s="319">
        <f t="shared" si="17"/>
        <v>46871.76</v>
      </c>
      <c r="AY140" s="319">
        <f t="shared" si="22"/>
        <v>46871.76</v>
      </c>
      <c r="AZ140" s="319">
        <f t="shared" si="22"/>
        <v>46871.76</v>
      </c>
      <c r="BA140" s="319">
        <f t="shared" si="22"/>
        <v>46871.76</v>
      </c>
      <c r="BB140" s="319">
        <f t="shared" si="19"/>
        <v>46871.76</v>
      </c>
      <c r="BC140" s="319">
        <f t="shared" si="19"/>
        <v>46871.76</v>
      </c>
      <c r="BD140" s="319">
        <f t="shared" si="19"/>
        <v>46871.76</v>
      </c>
      <c r="BE140" s="295">
        <f t="shared" si="26"/>
        <v>562461.12</v>
      </c>
      <c r="BF140" s="319"/>
      <c r="BG140" s="319"/>
      <c r="BH140" s="319"/>
      <c r="BI140" s="319"/>
      <c r="BJ140" s="319"/>
      <c r="BK140" s="319"/>
      <c r="BL140" s="319"/>
      <c r="BM140" s="319"/>
      <c r="BN140" s="319"/>
      <c r="BO140" s="319"/>
      <c r="BP140" s="319"/>
      <c r="BQ140" s="319"/>
      <c r="BR140" s="319"/>
      <c r="BS140" s="319"/>
      <c r="BT140" s="319"/>
      <c r="BU140" s="319"/>
      <c r="BV140" s="319"/>
      <c r="BW140" s="319"/>
      <c r="BX140" s="319"/>
      <c r="BY140" s="319"/>
      <c r="BZ140" s="319"/>
      <c r="CA140" s="319"/>
      <c r="CB140" s="319"/>
      <c r="CC140" s="319"/>
      <c r="CD140" s="319"/>
      <c r="CE140" s="319"/>
    </row>
    <row r="141" spans="1:83" x14ac:dyDescent="0.3">
      <c r="A141" s="313" t="s">
        <v>539</v>
      </c>
      <c r="B141" s="304">
        <v>3.6600000000000001E-2</v>
      </c>
      <c r="C141" s="304">
        <v>3.8600000000000002E-2</v>
      </c>
      <c r="D141" s="348">
        <v>3.8199999999999998E-2</v>
      </c>
      <c r="E141" s="295">
        <v>14046741.58</v>
      </c>
      <c r="F141" s="295">
        <v>14046741.58</v>
      </c>
      <c r="G141" s="295">
        <v>14046741.58</v>
      </c>
      <c r="H141" s="295">
        <v>14046741.58</v>
      </c>
      <c r="I141" s="295">
        <v>14046741.58</v>
      </c>
      <c r="J141" s="295">
        <v>14046741.58</v>
      </c>
      <c r="K141" s="295">
        <v>14046741.58</v>
      </c>
      <c r="L141" s="295">
        <v>14046741.58</v>
      </c>
      <c r="M141" s="295">
        <v>14046741.58</v>
      </c>
      <c r="N141" s="295">
        <v>14046741.58</v>
      </c>
      <c r="O141" s="295">
        <v>14046741.58</v>
      </c>
      <c r="P141" s="295">
        <v>14046741.58</v>
      </c>
      <c r="Q141" s="295">
        <f t="shared" si="23"/>
        <v>168560898.96000004</v>
      </c>
      <c r="R141" s="295">
        <v>14046741.58</v>
      </c>
      <c r="S141" s="295">
        <v>14046741.58</v>
      </c>
      <c r="T141" s="295">
        <v>14046741.58</v>
      </c>
      <c r="U141" s="295">
        <v>14046741.58</v>
      </c>
      <c r="V141" s="295">
        <v>14046741.58</v>
      </c>
      <c r="W141" s="295">
        <v>14046741.58</v>
      </c>
      <c r="X141" s="295">
        <v>14046741.58</v>
      </c>
      <c r="Y141" s="295">
        <v>14046741.58</v>
      </c>
      <c r="Z141" s="295">
        <v>14046741.58</v>
      </c>
      <c r="AA141" s="295">
        <v>14046741.58</v>
      </c>
      <c r="AB141" s="295">
        <v>14046741.58</v>
      </c>
      <c r="AC141" s="295">
        <v>14046741.58</v>
      </c>
      <c r="AD141" s="295">
        <f t="shared" si="24"/>
        <v>168560898.96000004</v>
      </c>
      <c r="AE141" s="295"/>
      <c r="AF141" s="319">
        <v>42842.57</v>
      </c>
      <c r="AG141" s="319">
        <v>42842.57</v>
      </c>
      <c r="AH141" s="319">
        <v>42842.57</v>
      </c>
      <c r="AI141" s="319">
        <v>42842.57</v>
      </c>
      <c r="AJ141" s="319">
        <v>42842.57</v>
      </c>
      <c r="AK141" s="319">
        <v>42842.57</v>
      </c>
      <c r="AL141" s="319">
        <f t="shared" si="20"/>
        <v>42842.559999999998</v>
      </c>
      <c r="AM141" s="319">
        <f t="shared" si="20"/>
        <v>42842.559999999998</v>
      </c>
      <c r="AN141" s="319">
        <f t="shared" si="20"/>
        <v>42842.559999999998</v>
      </c>
      <c r="AO141" s="319">
        <f t="shared" si="20"/>
        <v>42842.559999999998</v>
      </c>
      <c r="AP141" s="319">
        <f t="shared" si="20"/>
        <v>42842.559999999998</v>
      </c>
      <c r="AQ141" s="319">
        <f t="shared" si="20"/>
        <v>42842.559999999998</v>
      </c>
      <c r="AR141" s="295">
        <f t="shared" si="25"/>
        <v>514110.77999999997</v>
      </c>
      <c r="AS141" s="319">
        <f t="shared" si="17"/>
        <v>44715.46</v>
      </c>
      <c r="AT141" s="319">
        <f t="shared" si="17"/>
        <v>44715.46</v>
      </c>
      <c r="AU141" s="319">
        <f t="shared" si="17"/>
        <v>44715.46</v>
      </c>
      <c r="AV141" s="319">
        <f t="shared" si="17"/>
        <v>44715.46</v>
      </c>
      <c r="AW141" s="319">
        <f t="shared" si="17"/>
        <v>44715.46</v>
      </c>
      <c r="AX141" s="319">
        <f t="shared" si="17"/>
        <v>44715.46</v>
      </c>
      <c r="AY141" s="319">
        <f t="shared" si="22"/>
        <v>44715.46</v>
      </c>
      <c r="AZ141" s="319">
        <f t="shared" si="22"/>
        <v>44715.46</v>
      </c>
      <c r="BA141" s="319">
        <f t="shared" si="22"/>
        <v>44715.46</v>
      </c>
      <c r="BB141" s="319">
        <f t="shared" si="19"/>
        <v>44715.46</v>
      </c>
      <c r="BC141" s="319">
        <f t="shared" si="19"/>
        <v>44715.46</v>
      </c>
      <c r="BD141" s="319">
        <f t="shared" si="19"/>
        <v>44715.46</v>
      </c>
      <c r="BE141" s="295">
        <f t="shared" si="26"/>
        <v>536585.52000000014</v>
      </c>
      <c r="BF141" s="319"/>
      <c r="BG141" s="319"/>
      <c r="BH141" s="319"/>
      <c r="BI141" s="319"/>
      <c r="BJ141" s="319"/>
      <c r="BK141" s="319"/>
      <c r="BL141" s="319"/>
      <c r="BM141" s="319"/>
      <c r="BN141" s="319"/>
      <c r="BO141" s="319"/>
      <c r="BP141" s="319"/>
      <c r="BQ141" s="319"/>
      <c r="BR141" s="319"/>
      <c r="BS141" s="319"/>
      <c r="BT141" s="319"/>
      <c r="BU141" s="319"/>
      <c r="BV141" s="319"/>
      <c r="BW141" s="319"/>
      <c r="BX141" s="319"/>
      <c r="BY141" s="319"/>
      <c r="BZ141" s="319"/>
      <c r="CA141" s="319"/>
      <c r="CB141" s="319"/>
      <c r="CC141" s="319"/>
      <c r="CD141" s="319"/>
      <c r="CE141" s="319"/>
    </row>
    <row r="142" spans="1:83" x14ac:dyDescent="0.3">
      <c r="A142" s="313" t="s">
        <v>540</v>
      </c>
      <c r="B142" s="304">
        <v>3.5099999999999999E-2</v>
      </c>
      <c r="C142" s="304">
        <v>3.8100000000000002E-2</v>
      </c>
      <c r="D142" s="348">
        <v>3.7699999999999997E-2</v>
      </c>
      <c r="E142" s="295">
        <v>1365369.23</v>
      </c>
      <c r="F142" s="295">
        <v>1362584.79</v>
      </c>
      <c r="G142" s="295">
        <v>1362584.79</v>
      </c>
      <c r="H142" s="295">
        <v>1362584.79</v>
      </c>
      <c r="I142" s="295">
        <v>1362584.79</v>
      </c>
      <c r="J142" s="295">
        <v>1362584.79</v>
      </c>
      <c r="K142" s="295">
        <v>1362584.79</v>
      </c>
      <c r="L142" s="295">
        <v>1362584.79</v>
      </c>
      <c r="M142" s="295">
        <v>1362584.79</v>
      </c>
      <c r="N142" s="295">
        <v>1362584.79</v>
      </c>
      <c r="O142" s="295">
        <v>1362584.79</v>
      </c>
      <c r="P142" s="295">
        <v>1362584.79</v>
      </c>
      <c r="Q142" s="295">
        <f t="shared" si="23"/>
        <v>16353801.919999994</v>
      </c>
      <c r="R142" s="295">
        <v>1362584.79</v>
      </c>
      <c r="S142" s="295">
        <v>1362584.79</v>
      </c>
      <c r="T142" s="295">
        <v>1362584.79</v>
      </c>
      <c r="U142" s="295">
        <v>1362584.79</v>
      </c>
      <c r="V142" s="295">
        <v>1362584.79</v>
      </c>
      <c r="W142" s="295">
        <v>1362584.79</v>
      </c>
      <c r="X142" s="295">
        <v>1362584.79</v>
      </c>
      <c r="Y142" s="295">
        <v>1362584.79</v>
      </c>
      <c r="Z142" s="295">
        <v>1362584.79</v>
      </c>
      <c r="AA142" s="295">
        <v>1362584.79</v>
      </c>
      <c r="AB142" s="295">
        <v>1362584.79</v>
      </c>
      <c r="AC142" s="295">
        <v>1362584.79</v>
      </c>
      <c r="AD142" s="295">
        <f t="shared" si="24"/>
        <v>16351017.479999997</v>
      </c>
      <c r="AE142" s="295"/>
      <c r="AF142" s="319">
        <v>3993.7000000000003</v>
      </c>
      <c r="AG142" s="319">
        <v>3985.5600000000004</v>
      </c>
      <c r="AH142" s="319">
        <v>3985.5600000000004</v>
      </c>
      <c r="AI142" s="319">
        <v>3985.5600000000004</v>
      </c>
      <c r="AJ142" s="319">
        <v>3985.5600000000004</v>
      </c>
      <c r="AK142" s="319">
        <v>3985.5600000000004</v>
      </c>
      <c r="AL142" s="319">
        <f t="shared" si="20"/>
        <v>3985.56</v>
      </c>
      <c r="AM142" s="319">
        <f t="shared" si="20"/>
        <v>3985.56</v>
      </c>
      <c r="AN142" s="319">
        <f t="shared" si="20"/>
        <v>3985.56</v>
      </c>
      <c r="AO142" s="319">
        <f t="shared" si="20"/>
        <v>3985.56</v>
      </c>
      <c r="AP142" s="319">
        <f t="shared" si="20"/>
        <v>3985.56</v>
      </c>
      <c r="AQ142" s="319">
        <f t="shared" si="20"/>
        <v>3985.56</v>
      </c>
      <c r="AR142" s="295">
        <f t="shared" si="25"/>
        <v>47834.86</v>
      </c>
      <c r="AS142" s="319">
        <f t="shared" si="17"/>
        <v>4280.79</v>
      </c>
      <c r="AT142" s="319">
        <f t="shared" si="17"/>
        <v>4280.79</v>
      </c>
      <c r="AU142" s="319">
        <f t="shared" si="17"/>
        <v>4280.79</v>
      </c>
      <c r="AV142" s="319">
        <f t="shared" si="17"/>
        <v>4280.79</v>
      </c>
      <c r="AW142" s="319">
        <f t="shared" si="17"/>
        <v>4280.79</v>
      </c>
      <c r="AX142" s="319">
        <f t="shared" si="17"/>
        <v>4280.79</v>
      </c>
      <c r="AY142" s="319">
        <f t="shared" si="22"/>
        <v>4280.79</v>
      </c>
      <c r="AZ142" s="319">
        <f t="shared" si="22"/>
        <v>4280.79</v>
      </c>
      <c r="BA142" s="319">
        <f t="shared" si="22"/>
        <v>4280.79</v>
      </c>
      <c r="BB142" s="319">
        <f t="shared" si="19"/>
        <v>4280.79</v>
      </c>
      <c r="BC142" s="319">
        <f t="shared" si="19"/>
        <v>4280.79</v>
      </c>
      <c r="BD142" s="319">
        <f t="shared" si="19"/>
        <v>4280.79</v>
      </c>
      <c r="BE142" s="295">
        <f t="shared" si="26"/>
        <v>51369.48</v>
      </c>
      <c r="BF142" s="319"/>
      <c r="BG142" s="319"/>
      <c r="BH142" s="319"/>
      <c r="BI142" s="319"/>
      <c r="BJ142" s="319"/>
      <c r="BK142" s="319"/>
      <c r="BL142" s="319"/>
      <c r="BM142" s="319"/>
      <c r="BN142" s="319"/>
      <c r="BO142" s="319"/>
      <c r="BP142" s="319"/>
      <c r="BQ142" s="319"/>
      <c r="BR142" s="319"/>
      <c r="BS142" s="319"/>
      <c r="BT142" s="319"/>
      <c r="BU142" s="319"/>
      <c r="BV142" s="319"/>
      <c r="BW142" s="319"/>
      <c r="BX142" s="319"/>
      <c r="BY142" s="319"/>
      <c r="BZ142" s="319"/>
      <c r="CA142" s="319"/>
      <c r="CB142" s="319"/>
      <c r="CC142" s="319"/>
      <c r="CD142" s="319"/>
      <c r="CE142" s="319"/>
    </row>
    <row r="143" spans="1:83" x14ac:dyDescent="0.3">
      <c r="A143" s="313" t="s">
        <v>541</v>
      </c>
      <c r="B143" s="304">
        <v>4.3800000000000006E-2</v>
      </c>
      <c r="C143" s="304">
        <v>3.7599999999999995E-2</v>
      </c>
      <c r="D143" s="348">
        <v>3.7100000000000001E-2</v>
      </c>
      <c r="E143" s="295">
        <v>316946.74</v>
      </c>
      <c r="F143" s="295">
        <v>316946.74</v>
      </c>
      <c r="G143" s="295">
        <v>316946.74</v>
      </c>
      <c r="H143" s="295">
        <v>316946.74</v>
      </c>
      <c r="I143" s="295">
        <v>316946.74</v>
      </c>
      <c r="J143" s="295">
        <v>316946.74</v>
      </c>
      <c r="K143" s="295">
        <v>316946.74</v>
      </c>
      <c r="L143" s="295">
        <v>316946.74</v>
      </c>
      <c r="M143" s="295">
        <v>316946.74</v>
      </c>
      <c r="N143" s="295">
        <v>316946.74</v>
      </c>
      <c r="O143" s="295">
        <v>316946.74</v>
      </c>
      <c r="P143" s="295">
        <v>316946.74</v>
      </c>
      <c r="Q143" s="295">
        <f t="shared" si="23"/>
        <v>3803360.8800000008</v>
      </c>
      <c r="R143" s="295">
        <v>316946.74</v>
      </c>
      <c r="S143" s="295">
        <v>316946.74</v>
      </c>
      <c r="T143" s="295">
        <v>316946.74</v>
      </c>
      <c r="U143" s="295">
        <v>316946.74</v>
      </c>
      <c r="V143" s="295">
        <v>316946.74</v>
      </c>
      <c r="W143" s="295">
        <v>316946.74</v>
      </c>
      <c r="X143" s="295">
        <v>316946.74</v>
      </c>
      <c r="Y143" s="295">
        <v>316946.74</v>
      </c>
      <c r="Z143" s="295">
        <v>316946.74</v>
      </c>
      <c r="AA143" s="295">
        <v>316946.74</v>
      </c>
      <c r="AB143" s="295">
        <v>316946.74</v>
      </c>
      <c r="AC143" s="295">
        <v>316946.74</v>
      </c>
      <c r="AD143" s="295">
        <f t="shared" si="24"/>
        <v>3803360.8800000008</v>
      </c>
      <c r="AE143" s="295"/>
      <c r="AF143" s="319">
        <v>1156.8599999999999</v>
      </c>
      <c r="AG143" s="319">
        <v>1156.8599999999999</v>
      </c>
      <c r="AH143" s="319">
        <v>1156.8599999999999</v>
      </c>
      <c r="AI143" s="319">
        <v>1156.8599999999999</v>
      </c>
      <c r="AJ143" s="319">
        <v>1156.8599999999999</v>
      </c>
      <c r="AK143" s="319">
        <v>1156.8599999999999</v>
      </c>
      <c r="AL143" s="319">
        <f t="shared" si="20"/>
        <v>1156.8599999999999</v>
      </c>
      <c r="AM143" s="319">
        <f t="shared" si="20"/>
        <v>1156.8599999999999</v>
      </c>
      <c r="AN143" s="319">
        <f t="shared" si="20"/>
        <v>1156.8599999999999</v>
      </c>
      <c r="AO143" s="319">
        <f t="shared" si="20"/>
        <v>1156.8599999999999</v>
      </c>
      <c r="AP143" s="319">
        <f t="shared" si="20"/>
        <v>1156.8599999999999</v>
      </c>
      <c r="AQ143" s="319">
        <f t="shared" si="20"/>
        <v>1156.8599999999999</v>
      </c>
      <c r="AR143" s="295">
        <f t="shared" si="25"/>
        <v>13882.320000000002</v>
      </c>
      <c r="AS143" s="319">
        <f t="shared" si="17"/>
        <v>979.89</v>
      </c>
      <c r="AT143" s="319">
        <f t="shared" si="17"/>
        <v>979.89</v>
      </c>
      <c r="AU143" s="319">
        <f t="shared" si="17"/>
        <v>979.89</v>
      </c>
      <c r="AV143" s="319">
        <f t="shared" si="17"/>
        <v>979.89</v>
      </c>
      <c r="AW143" s="319">
        <f t="shared" si="17"/>
        <v>979.89</v>
      </c>
      <c r="AX143" s="319">
        <f t="shared" si="17"/>
        <v>979.89</v>
      </c>
      <c r="AY143" s="319">
        <f t="shared" si="22"/>
        <v>979.89</v>
      </c>
      <c r="AZ143" s="319">
        <f t="shared" si="22"/>
        <v>979.89</v>
      </c>
      <c r="BA143" s="319">
        <f t="shared" si="22"/>
        <v>979.89</v>
      </c>
      <c r="BB143" s="319">
        <f t="shared" si="19"/>
        <v>979.89</v>
      </c>
      <c r="BC143" s="319">
        <f t="shared" si="19"/>
        <v>979.89</v>
      </c>
      <c r="BD143" s="319">
        <f t="shared" si="19"/>
        <v>979.89</v>
      </c>
      <c r="BE143" s="295">
        <f t="shared" si="26"/>
        <v>11758.679999999998</v>
      </c>
      <c r="BF143" s="319"/>
      <c r="BG143" s="319"/>
      <c r="BH143" s="319"/>
      <c r="BI143" s="319"/>
      <c r="BJ143" s="319"/>
      <c r="BK143" s="319"/>
      <c r="BL143" s="319"/>
      <c r="BM143" s="319"/>
      <c r="BN143" s="319"/>
      <c r="BO143" s="319"/>
      <c r="BP143" s="319"/>
      <c r="BQ143" s="319"/>
      <c r="BR143" s="319"/>
      <c r="BS143" s="319"/>
      <c r="BT143" s="319"/>
      <c r="BU143" s="319"/>
      <c r="BV143" s="319"/>
      <c r="BW143" s="319"/>
      <c r="BX143" s="319"/>
      <c r="BY143" s="319"/>
      <c r="BZ143" s="319"/>
      <c r="CA143" s="319"/>
      <c r="CB143" s="319"/>
      <c r="CC143" s="319"/>
      <c r="CD143" s="319"/>
      <c r="CE143" s="319"/>
    </row>
    <row r="144" spans="1:83" x14ac:dyDescent="0.3">
      <c r="A144" s="313" t="s">
        <v>542</v>
      </c>
      <c r="B144" s="304">
        <v>3.85E-2</v>
      </c>
      <c r="C144" s="304">
        <v>3.3300000000000003E-2</v>
      </c>
      <c r="D144" s="348">
        <v>3.2899999999999999E-2</v>
      </c>
      <c r="E144" s="295">
        <v>234509.13</v>
      </c>
      <c r="F144" s="295">
        <v>234509.13</v>
      </c>
      <c r="G144" s="295">
        <v>234509.13</v>
      </c>
      <c r="H144" s="295">
        <v>234509.13</v>
      </c>
      <c r="I144" s="295">
        <v>234509.13</v>
      </c>
      <c r="J144" s="295">
        <v>234509.13</v>
      </c>
      <c r="K144" s="295">
        <v>234509.13</v>
      </c>
      <c r="L144" s="295">
        <v>234509.13</v>
      </c>
      <c r="M144" s="295">
        <v>234509.13</v>
      </c>
      <c r="N144" s="295">
        <v>234509.13</v>
      </c>
      <c r="O144" s="295">
        <v>234509.13</v>
      </c>
      <c r="P144" s="295">
        <v>234509.13</v>
      </c>
      <c r="Q144" s="295">
        <f t="shared" si="23"/>
        <v>2814109.5599999991</v>
      </c>
      <c r="R144" s="295">
        <v>234509.13</v>
      </c>
      <c r="S144" s="295">
        <v>622009.13</v>
      </c>
      <c r="T144" s="295">
        <v>1009509.13</v>
      </c>
      <c r="U144" s="295">
        <v>1009509.13</v>
      </c>
      <c r="V144" s="295">
        <v>1009509.13</v>
      </c>
      <c r="W144" s="295">
        <v>1009509.13</v>
      </c>
      <c r="X144" s="295">
        <v>1009509.13</v>
      </c>
      <c r="Y144" s="295">
        <v>1009509.13</v>
      </c>
      <c r="Z144" s="295">
        <v>1009509.13</v>
      </c>
      <c r="AA144" s="295">
        <v>1009509.13</v>
      </c>
      <c r="AB144" s="295">
        <v>1009509.13</v>
      </c>
      <c r="AC144" s="295">
        <v>1009509.13</v>
      </c>
      <c r="AD144" s="295">
        <f t="shared" si="24"/>
        <v>10951609.560000002</v>
      </c>
      <c r="AE144" s="295"/>
      <c r="AF144" s="319">
        <v>752.39</v>
      </c>
      <c r="AG144" s="319">
        <v>752.39</v>
      </c>
      <c r="AH144" s="319">
        <v>752.39</v>
      </c>
      <c r="AI144" s="319">
        <v>752.39</v>
      </c>
      <c r="AJ144" s="319">
        <v>752.39</v>
      </c>
      <c r="AK144" s="319">
        <v>752.39</v>
      </c>
      <c r="AL144" s="319">
        <f t="shared" si="20"/>
        <v>752.38</v>
      </c>
      <c r="AM144" s="319">
        <f t="shared" si="20"/>
        <v>752.38</v>
      </c>
      <c r="AN144" s="319">
        <f t="shared" si="20"/>
        <v>752.38</v>
      </c>
      <c r="AO144" s="319">
        <f t="shared" si="20"/>
        <v>752.38</v>
      </c>
      <c r="AP144" s="319">
        <f t="shared" si="20"/>
        <v>752.38</v>
      </c>
      <c r="AQ144" s="319">
        <f t="shared" si="20"/>
        <v>752.38</v>
      </c>
      <c r="AR144" s="295">
        <f t="shared" si="25"/>
        <v>9028.619999999999</v>
      </c>
      <c r="AS144" s="319">
        <f t="shared" si="17"/>
        <v>642.95000000000005</v>
      </c>
      <c r="AT144" s="319">
        <f t="shared" si="17"/>
        <v>1705.34</v>
      </c>
      <c r="AU144" s="319">
        <f t="shared" si="17"/>
        <v>2767.74</v>
      </c>
      <c r="AV144" s="319">
        <f t="shared" si="17"/>
        <v>2767.74</v>
      </c>
      <c r="AW144" s="319">
        <f t="shared" si="17"/>
        <v>2767.74</v>
      </c>
      <c r="AX144" s="319">
        <f t="shared" si="17"/>
        <v>2767.74</v>
      </c>
      <c r="AY144" s="319">
        <f t="shared" si="22"/>
        <v>2767.74</v>
      </c>
      <c r="AZ144" s="319">
        <f t="shared" si="22"/>
        <v>2767.74</v>
      </c>
      <c r="BA144" s="319">
        <f t="shared" si="22"/>
        <v>2767.74</v>
      </c>
      <c r="BB144" s="319">
        <f t="shared" si="19"/>
        <v>2767.74</v>
      </c>
      <c r="BC144" s="319">
        <f t="shared" si="19"/>
        <v>2767.74</v>
      </c>
      <c r="BD144" s="319">
        <f t="shared" si="19"/>
        <v>2767.74</v>
      </c>
      <c r="BE144" s="295">
        <f t="shared" si="26"/>
        <v>30025.689999999988</v>
      </c>
      <c r="BF144" s="319"/>
      <c r="BG144" s="319"/>
      <c r="BH144" s="319"/>
      <c r="BI144" s="319"/>
      <c r="BJ144" s="319"/>
      <c r="BK144" s="319"/>
      <c r="BL144" s="319"/>
      <c r="BM144" s="319"/>
      <c r="BN144" s="319"/>
      <c r="BO144" s="319"/>
      <c r="BP144" s="319"/>
      <c r="BQ144" s="319"/>
      <c r="BR144" s="319"/>
      <c r="BS144" s="319"/>
      <c r="BT144" s="319"/>
      <c r="BU144" s="319"/>
      <c r="BV144" s="319"/>
      <c r="BW144" s="319"/>
      <c r="BX144" s="319"/>
      <c r="BY144" s="319"/>
      <c r="BZ144" s="319"/>
      <c r="CA144" s="319"/>
      <c r="CB144" s="319"/>
      <c r="CC144" s="319"/>
      <c r="CD144" s="319"/>
      <c r="CE144" s="319"/>
    </row>
    <row r="145" spans="1:83" x14ac:dyDescent="0.3">
      <c r="A145" s="313" t="s">
        <v>543</v>
      </c>
      <c r="B145" s="304">
        <v>0</v>
      </c>
      <c r="C145" s="304">
        <v>0</v>
      </c>
      <c r="D145" s="304">
        <v>0</v>
      </c>
      <c r="E145" s="295">
        <v>96395.56</v>
      </c>
      <c r="F145" s="295">
        <v>96395.56</v>
      </c>
      <c r="G145" s="295">
        <v>96395.56</v>
      </c>
      <c r="H145" s="295">
        <v>96395.56</v>
      </c>
      <c r="I145" s="295">
        <v>96395.56</v>
      </c>
      <c r="J145" s="295">
        <v>96395.56</v>
      </c>
      <c r="K145" s="295">
        <v>96395.56</v>
      </c>
      <c r="L145" s="295">
        <v>96395.56</v>
      </c>
      <c r="M145" s="295">
        <v>96395.56</v>
      </c>
      <c r="N145" s="295">
        <v>96395.56</v>
      </c>
      <c r="O145" s="295">
        <v>96395.56</v>
      </c>
      <c r="P145" s="295">
        <v>96395.56</v>
      </c>
      <c r="Q145" s="295">
        <f t="shared" si="23"/>
        <v>1156746.7200000002</v>
      </c>
      <c r="R145" s="295">
        <v>96395.56</v>
      </c>
      <c r="S145" s="295">
        <v>96395.56</v>
      </c>
      <c r="T145" s="295">
        <v>96395.56</v>
      </c>
      <c r="U145" s="295">
        <v>96395.56</v>
      </c>
      <c r="V145" s="295">
        <v>96395.56</v>
      </c>
      <c r="W145" s="295">
        <v>96395.56</v>
      </c>
      <c r="X145" s="295">
        <v>96395.56</v>
      </c>
      <c r="Y145" s="295">
        <v>96395.56</v>
      </c>
      <c r="Z145" s="295">
        <v>96395.56</v>
      </c>
      <c r="AA145" s="295">
        <v>96395.56</v>
      </c>
      <c r="AB145" s="295">
        <v>96395.56</v>
      </c>
      <c r="AC145" s="295">
        <v>96395.56</v>
      </c>
      <c r="AD145" s="295">
        <f t="shared" si="24"/>
        <v>1156746.7200000002</v>
      </c>
      <c r="AE145" s="295"/>
      <c r="AF145" s="319">
        <v>0</v>
      </c>
      <c r="AG145" s="319">
        <v>0</v>
      </c>
      <c r="AH145" s="319">
        <v>0</v>
      </c>
      <c r="AI145" s="319">
        <v>0</v>
      </c>
      <c r="AJ145" s="319">
        <v>0</v>
      </c>
      <c r="AK145" s="319">
        <v>0</v>
      </c>
      <c r="AL145" s="319">
        <f t="shared" si="20"/>
        <v>0</v>
      </c>
      <c r="AM145" s="319">
        <f t="shared" si="20"/>
        <v>0</v>
      </c>
      <c r="AN145" s="319">
        <f t="shared" si="20"/>
        <v>0</v>
      </c>
      <c r="AO145" s="319">
        <f t="shared" si="20"/>
        <v>0</v>
      </c>
      <c r="AP145" s="319">
        <f t="shared" si="20"/>
        <v>0</v>
      </c>
      <c r="AQ145" s="319">
        <f t="shared" si="20"/>
        <v>0</v>
      </c>
      <c r="AR145" s="295">
        <f t="shared" si="25"/>
        <v>0</v>
      </c>
      <c r="AS145" s="319">
        <f t="shared" si="17"/>
        <v>0</v>
      </c>
      <c r="AT145" s="319">
        <f t="shared" si="17"/>
        <v>0</v>
      </c>
      <c r="AU145" s="319">
        <f t="shared" si="17"/>
        <v>0</v>
      </c>
      <c r="AV145" s="319">
        <f t="shared" si="17"/>
        <v>0</v>
      </c>
      <c r="AW145" s="319">
        <f t="shared" si="17"/>
        <v>0</v>
      </c>
      <c r="AX145" s="319">
        <f t="shared" si="17"/>
        <v>0</v>
      </c>
      <c r="AY145" s="319">
        <f t="shared" si="22"/>
        <v>0</v>
      </c>
      <c r="AZ145" s="319">
        <f t="shared" si="22"/>
        <v>0</v>
      </c>
      <c r="BA145" s="319">
        <f t="shared" si="22"/>
        <v>0</v>
      </c>
      <c r="BB145" s="319">
        <f t="shared" si="19"/>
        <v>0</v>
      </c>
      <c r="BC145" s="319">
        <f t="shared" si="19"/>
        <v>0</v>
      </c>
      <c r="BD145" s="319">
        <f t="shared" si="19"/>
        <v>0</v>
      </c>
      <c r="BE145" s="295">
        <f t="shared" si="26"/>
        <v>0</v>
      </c>
      <c r="BF145" s="319"/>
      <c r="BG145" s="319"/>
      <c r="BH145" s="319"/>
      <c r="BI145" s="319"/>
      <c r="BJ145" s="319"/>
      <c r="BK145" s="319"/>
      <c r="BL145" s="319"/>
      <c r="BM145" s="319"/>
      <c r="BN145" s="319"/>
      <c r="BO145" s="319"/>
      <c r="BP145" s="319"/>
      <c r="BQ145" s="319"/>
      <c r="BR145" s="319"/>
      <c r="BS145" s="319"/>
      <c r="BT145" s="319"/>
      <c r="BU145" s="319"/>
      <c r="BV145" s="319"/>
      <c r="BW145" s="319"/>
      <c r="BX145" s="319"/>
      <c r="BY145" s="319"/>
      <c r="BZ145" s="319"/>
      <c r="CA145" s="319"/>
      <c r="CB145" s="319"/>
      <c r="CC145" s="319"/>
      <c r="CD145" s="319"/>
      <c r="CE145" s="319"/>
    </row>
    <row r="146" spans="1:83" x14ac:dyDescent="0.3">
      <c r="A146" s="313" t="s">
        <v>544</v>
      </c>
      <c r="B146" s="304">
        <v>0</v>
      </c>
      <c r="C146" s="304">
        <v>0</v>
      </c>
      <c r="D146" s="304">
        <v>0</v>
      </c>
      <c r="E146" s="295">
        <v>0</v>
      </c>
      <c r="F146" s="295">
        <v>0</v>
      </c>
      <c r="G146" s="295">
        <v>0</v>
      </c>
      <c r="H146" s="295">
        <v>81035.100000000006</v>
      </c>
      <c r="I146" s="295">
        <v>162070.19</v>
      </c>
      <c r="J146" s="295">
        <v>162070.19</v>
      </c>
      <c r="K146" s="295">
        <v>162070.19</v>
      </c>
      <c r="L146" s="295">
        <v>162070.19</v>
      </c>
      <c r="M146" s="295">
        <v>162070.19</v>
      </c>
      <c r="N146" s="295">
        <v>162070.19</v>
      </c>
      <c r="O146" s="295">
        <v>162070.19</v>
      </c>
      <c r="P146" s="295">
        <v>162070.19</v>
      </c>
      <c r="Q146" s="295">
        <f t="shared" si="23"/>
        <v>1377596.6199999996</v>
      </c>
      <c r="R146" s="295">
        <v>162070.19</v>
      </c>
      <c r="S146" s="295">
        <v>162070.19</v>
      </c>
      <c r="T146" s="295">
        <v>162070.19</v>
      </c>
      <c r="U146" s="295">
        <v>162070.19</v>
      </c>
      <c r="V146" s="295">
        <v>162070.19</v>
      </c>
      <c r="W146" s="295">
        <v>162070.19</v>
      </c>
      <c r="X146" s="295">
        <v>162070.19</v>
      </c>
      <c r="Y146" s="295">
        <v>162070.19</v>
      </c>
      <c r="Z146" s="295">
        <v>162070.19</v>
      </c>
      <c r="AA146" s="295">
        <v>162070.19</v>
      </c>
      <c r="AB146" s="295">
        <v>162070.19</v>
      </c>
      <c r="AC146" s="295">
        <v>162070.19</v>
      </c>
      <c r="AD146" s="295">
        <f t="shared" si="24"/>
        <v>1944842.2799999996</v>
      </c>
      <c r="AE146" s="295"/>
      <c r="AF146" s="319">
        <v>0</v>
      </c>
      <c r="AG146" s="319">
        <v>0</v>
      </c>
      <c r="AH146" s="319">
        <v>0</v>
      </c>
      <c r="AI146" s="319">
        <v>0</v>
      </c>
      <c r="AJ146" s="319">
        <v>0</v>
      </c>
      <c r="AK146" s="319">
        <v>0</v>
      </c>
      <c r="AL146" s="319">
        <f t="shared" si="20"/>
        <v>0</v>
      </c>
      <c r="AM146" s="319">
        <f t="shared" si="20"/>
        <v>0</v>
      </c>
      <c r="AN146" s="319">
        <f t="shared" si="20"/>
        <v>0</v>
      </c>
      <c r="AO146" s="319">
        <f t="shared" si="20"/>
        <v>0</v>
      </c>
      <c r="AP146" s="319">
        <f t="shared" si="20"/>
        <v>0</v>
      </c>
      <c r="AQ146" s="319">
        <f t="shared" si="20"/>
        <v>0</v>
      </c>
      <c r="AR146" s="295">
        <f t="shared" si="25"/>
        <v>0</v>
      </c>
      <c r="AS146" s="319">
        <f t="shared" si="17"/>
        <v>0</v>
      </c>
      <c r="AT146" s="319">
        <f t="shared" si="17"/>
        <v>0</v>
      </c>
      <c r="AU146" s="319">
        <f t="shared" si="17"/>
        <v>0</v>
      </c>
      <c r="AV146" s="319">
        <f t="shared" si="17"/>
        <v>0</v>
      </c>
      <c r="AW146" s="319">
        <f t="shared" si="17"/>
        <v>0</v>
      </c>
      <c r="AX146" s="319">
        <f t="shared" si="17"/>
        <v>0</v>
      </c>
      <c r="AY146" s="319">
        <f t="shared" si="22"/>
        <v>0</v>
      </c>
      <c r="AZ146" s="319">
        <f t="shared" si="22"/>
        <v>0</v>
      </c>
      <c r="BA146" s="319">
        <f t="shared" si="22"/>
        <v>0</v>
      </c>
      <c r="BB146" s="319">
        <f t="shared" si="19"/>
        <v>0</v>
      </c>
      <c r="BC146" s="319">
        <f t="shared" si="19"/>
        <v>0</v>
      </c>
      <c r="BD146" s="319">
        <f t="shared" si="19"/>
        <v>0</v>
      </c>
      <c r="BE146" s="295">
        <f t="shared" si="26"/>
        <v>0</v>
      </c>
      <c r="BF146" s="319"/>
      <c r="BG146" s="319"/>
      <c r="BH146" s="319"/>
      <c r="BI146" s="319"/>
      <c r="BJ146" s="319"/>
      <c r="BK146" s="319"/>
      <c r="BL146" s="319"/>
      <c r="BM146" s="319"/>
      <c r="BN146" s="319"/>
      <c r="BO146" s="319"/>
      <c r="BP146" s="319"/>
      <c r="BQ146" s="319"/>
      <c r="BR146" s="319"/>
      <c r="BS146" s="319"/>
      <c r="BT146" s="319"/>
      <c r="BU146" s="319"/>
      <c r="BV146" s="319"/>
      <c r="BW146" s="319"/>
      <c r="BX146" s="319"/>
      <c r="BY146" s="319"/>
      <c r="BZ146" s="319"/>
      <c r="CA146" s="319"/>
      <c r="CB146" s="319"/>
      <c r="CC146" s="319"/>
      <c r="CD146" s="319"/>
      <c r="CE146" s="319"/>
    </row>
    <row r="147" spans="1:83" x14ac:dyDescent="0.3">
      <c r="A147" s="313" t="s">
        <v>545</v>
      </c>
      <c r="B147" s="304">
        <v>0</v>
      </c>
      <c r="C147" s="304">
        <v>0</v>
      </c>
      <c r="D147" s="304">
        <v>0</v>
      </c>
      <c r="E147" s="295">
        <v>348244.31</v>
      </c>
      <c r="F147" s="295">
        <v>348244.31</v>
      </c>
      <c r="G147" s="295">
        <v>348244.31</v>
      </c>
      <c r="H147" s="295">
        <v>348244.31</v>
      </c>
      <c r="I147" s="295">
        <v>348244.31</v>
      </c>
      <c r="J147" s="295">
        <v>348244.31</v>
      </c>
      <c r="K147" s="295">
        <v>348244.31</v>
      </c>
      <c r="L147" s="295">
        <v>348244.31</v>
      </c>
      <c r="M147" s="295">
        <v>348244.31</v>
      </c>
      <c r="N147" s="295">
        <v>348244.31</v>
      </c>
      <c r="O147" s="295">
        <v>348244.31</v>
      </c>
      <c r="P147" s="295">
        <v>348244.31</v>
      </c>
      <c r="Q147" s="295">
        <f t="shared" si="23"/>
        <v>4178931.72</v>
      </c>
      <c r="R147" s="295">
        <v>348244.31</v>
      </c>
      <c r="S147" s="295">
        <v>348244.31</v>
      </c>
      <c r="T147" s="295">
        <v>348244.31</v>
      </c>
      <c r="U147" s="295">
        <v>348244.31</v>
      </c>
      <c r="V147" s="295">
        <v>348244.31</v>
      </c>
      <c r="W147" s="295">
        <v>348244.31</v>
      </c>
      <c r="X147" s="295">
        <v>348244.31</v>
      </c>
      <c r="Y147" s="295">
        <v>348244.31</v>
      </c>
      <c r="Z147" s="295">
        <v>348244.31</v>
      </c>
      <c r="AA147" s="295">
        <v>348244.31</v>
      </c>
      <c r="AB147" s="295">
        <v>348244.31</v>
      </c>
      <c r="AC147" s="295">
        <v>348244.31</v>
      </c>
      <c r="AD147" s="295">
        <f t="shared" si="24"/>
        <v>4178931.72</v>
      </c>
      <c r="AE147" s="295"/>
      <c r="AF147" s="319">
        <v>0</v>
      </c>
      <c r="AG147" s="319">
        <v>0</v>
      </c>
      <c r="AH147" s="319">
        <v>0</v>
      </c>
      <c r="AI147" s="319">
        <v>0</v>
      </c>
      <c r="AJ147" s="319">
        <v>0</v>
      </c>
      <c r="AK147" s="319">
        <v>0</v>
      </c>
      <c r="AL147" s="319">
        <f t="shared" si="20"/>
        <v>0</v>
      </c>
      <c r="AM147" s="319">
        <f t="shared" si="20"/>
        <v>0</v>
      </c>
      <c r="AN147" s="319">
        <f t="shared" si="20"/>
        <v>0</v>
      </c>
      <c r="AO147" s="319">
        <f t="shared" si="20"/>
        <v>0</v>
      </c>
      <c r="AP147" s="319">
        <f t="shared" si="20"/>
        <v>0</v>
      </c>
      <c r="AQ147" s="319">
        <f t="shared" si="20"/>
        <v>0</v>
      </c>
      <c r="AR147" s="295">
        <f t="shared" si="25"/>
        <v>0</v>
      </c>
      <c r="AS147" s="319">
        <f t="shared" si="17"/>
        <v>0</v>
      </c>
      <c r="AT147" s="319">
        <f t="shared" si="17"/>
        <v>0</v>
      </c>
      <c r="AU147" s="319">
        <f t="shared" si="17"/>
        <v>0</v>
      </c>
      <c r="AV147" s="319">
        <f t="shared" si="17"/>
        <v>0</v>
      </c>
      <c r="AW147" s="319">
        <f t="shared" si="17"/>
        <v>0</v>
      </c>
      <c r="AX147" s="319">
        <f t="shared" si="17"/>
        <v>0</v>
      </c>
      <c r="AY147" s="319">
        <f t="shared" si="22"/>
        <v>0</v>
      </c>
      <c r="AZ147" s="319">
        <f t="shared" si="22"/>
        <v>0</v>
      </c>
      <c r="BA147" s="319">
        <f t="shared" si="22"/>
        <v>0</v>
      </c>
      <c r="BB147" s="319">
        <f t="shared" si="19"/>
        <v>0</v>
      </c>
      <c r="BC147" s="319">
        <f t="shared" si="19"/>
        <v>0</v>
      </c>
      <c r="BD147" s="319">
        <f t="shared" si="19"/>
        <v>0</v>
      </c>
      <c r="BE147" s="295">
        <f t="shared" si="26"/>
        <v>0</v>
      </c>
      <c r="BF147" s="319"/>
      <c r="BG147" s="319"/>
      <c r="BH147" s="319"/>
      <c r="BI147" s="319"/>
      <c r="BJ147" s="319"/>
      <c r="BK147" s="319"/>
      <c r="BL147" s="319"/>
      <c r="BM147" s="319"/>
      <c r="BN147" s="319"/>
      <c r="BO147" s="319"/>
      <c r="BP147" s="319"/>
      <c r="BQ147" s="319"/>
      <c r="BR147" s="319"/>
      <c r="BS147" s="319"/>
      <c r="BT147" s="319"/>
      <c r="BU147" s="319"/>
      <c r="BV147" s="319"/>
      <c r="BW147" s="319"/>
      <c r="BX147" s="319"/>
      <c r="BY147" s="319"/>
      <c r="BZ147" s="319"/>
      <c r="CA147" s="319"/>
      <c r="CB147" s="319"/>
      <c r="CC147" s="319"/>
      <c r="CD147" s="319"/>
      <c r="CE147" s="319"/>
    </row>
    <row r="148" spans="1:83" x14ac:dyDescent="0.3">
      <c r="A148" s="313" t="s">
        <v>546</v>
      </c>
      <c r="B148" s="304">
        <v>2.6200000000000001E-2</v>
      </c>
      <c r="C148" s="304">
        <v>3.0300000000000001E-2</v>
      </c>
      <c r="D148" s="347">
        <f>'KU Depr Exp-KIUC Adj #2'!D148</f>
        <v>2.4500000000000001E-2</v>
      </c>
      <c r="E148" s="295">
        <v>46904840.93</v>
      </c>
      <c r="F148" s="295">
        <v>46905915.149999999</v>
      </c>
      <c r="G148" s="295">
        <v>46906770.189999998</v>
      </c>
      <c r="H148" s="295">
        <v>46907457.729999997</v>
      </c>
      <c r="I148" s="295">
        <v>47296618.369999997</v>
      </c>
      <c r="J148" s="295">
        <v>47685779.009999998</v>
      </c>
      <c r="K148" s="295">
        <v>47706028.229999997</v>
      </c>
      <c r="L148" s="295">
        <v>47796477.449999996</v>
      </c>
      <c r="M148" s="295">
        <v>47866677.449999996</v>
      </c>
      <c r="N148" s="295">
        <v>47866677.449999996</v>
      </c>
      <c r="O148" s="295">
        <v>47866677.449999996</v>
      </c>
      <c r="P148" s="295">
        <v>47866677.449999996</v>
      </c>
      <c r="Q148" s="295">
        <f t="shared" si="23"/>
        <v>569576596.86000001</v>
      </c>
      <c r="R148" s="295">
        <v>47866677.449999996</v>
      </c>
      <c r="S148" s="295">
        <v>47866677.449999996</v>
      </c>
      <c r="T148" s="295">
        <v>47964177.449999996</v>
      </c>
      <c r="U148" s="295">
        <v>48159177.449999996</v>
      </c>
      <c r="V148" s="295">
        <v>48256677.449999996</v>
      </c>
      <c r="W148" s="295">
        <v>48256677.449999996</v>
      </c>
      <c r="X148" s="295">
        <v>48256677.449999996</v>
      </c>
      <c r="Y148" s="295">
        <v>48256677.449999996</v>
      </c>
      <c r="Z148" s="295">
        <v>48256677.449999996</v>
      </c>
      <c r="AA148" s="295">
        <v>48256677.449999996</v>
      </c>
      <c r="AB148" s="295">
        <v>48256677.449999996</v>
      </c>
      <c r="AC148" s="295">
        <v>48256677.449999996</v>
      </c>
      <c r="AD148" s="295">
        <f t="shared" si="24"/>
        <v>577910129.39999998</v>
      </c>
      <c r="AE148" s="295"/>
      <c r="AF148" s="319">
        <v>102408.9</v>
      </c>
      <c r="AG148" s="319">
        <v>102411.25</v>
      </c>
      <c r="AH148" s="319">
        <v>102413.11</v>
      </c>
      <c r="AI148" s="319">
        <v>102414.62</v>
      </c>
      <c r="AJ148" s="319">
        <v>103264.28</v>
      </c>
      <c r="AK148" s="319">
        <v>104113.95</v>
      </c>
      <c r="AL148" s="319">
        <f t="shared" si="20"/>
        <v>104158.16</v>
      </c>
      <c r="AM148" s="319">
        <f t="shared" si="20"/>
        <v>104355.64</v>
      </c>
      <c r="AN148" s="319">
        <f t="shared" si="20"/>
        <v>104508.91</v>
      </c>
      <c r="AO148" s="319">
        <f t="shared" si="20"/>
        <v>104508.91</v>
      </c>
      <c r="AP148" s="319">
        <f t="shared" si="20"/>
        <v>104508.91</v>
      </c>
      <c r="AQ148" s="319">
        <f t="shared" si="20"/>
        <v>104508.91</v>
      </c>
      <c r="AR148" s="295">
        <f t="shared" si="25"/>
        <v>1243575.55</v>
      </c>
      <c r="AS148" s="319">
        <f t="shared" ref="AS148:BA189" si="27">ROUND(R148*$D148/12,2)</f>
        <v>97727.8</v>
      </c>
      <c r="AT148" s="319">
        <f t="shared" si="27"/>
        <v>97727.8</v>
      </c>
      <c r="AU148" s="319">
        <f t="shared" si="27"/>
        <v>97926.86</v>
      </c>
      <c r="AV148" s="319">
        <f t="shared" si="27"/>
        <v>98324.99</v>
      </c>
      <c r="AW148" s="319">
        <f t="shared" si="27"/>
        <v>98524.05</v>
      </c>
      <c r="AX148" s="319">
        <f t="shared" si="27"/>
        <v>98524.05</v>
      </c>
      <c r="AY148" s="319">
        <f t="shared" si="22"/>
        <v>98524.05</v>
      </c>
      <c r="AZ148" s="319">
        <f t="shared" si="22"/>
        <v>98524.05</v>
      </c>
      <c r="BA148" s="319">
        <f t="shared" si="22"/>
        <v>98524.05</v>
      </c>
      <c r="BB148" s="319">
        <f t="shared" si="19"/>
        <v>98524.05</v>
      </c>
      <c r="BC148" s="319">
        <f t="shared" si="19"/>
        <v>98524.05</v>
      </c>
      <c r="BD148" s="319">
        <f t="shared" si="19"/>
        <v>98524.05</v>
      </c>
      <c r="BE148" s="295">
        <f t="shared" si="26"/>
        <v>1179899.8500000003</v>
      </c>
      <c r="BF148" s="319"/>
      <c r="BG148" s="319"/>
      <c r="BH148" s="319"/>
      <c r="BI148" s="319"/>
      <c r="BJ148" s="319"/>
      <c r="BK148" s="319"/>
      <c r="BL148" s="319"/>
      <c r="BM148" s="319"/>
      <c r="BN148" s="319"/>
      <c r="BO148" s="319"/>
      <c r="BP148" s="319"/>
      <c r="BQ148" s="319"/>
      <c r="BR148" s="319"/>
      <c r="BS148" s="319"/>
      <c r="BT148" s="319"/>
      <c r="BU148" s="319"/>
      <c r="BV148" s="319"/>
      <c r="BW148" s="319"/>
      <c r="BX148" s="319"/>
      <c r="BY148" s="319"/>
      <c r="BZ148" s="319"/>
      <c r="CA148" s="319"/>
      <c r="CB148" s="319"/>
      <c r="CC148" s="319"/>
      <c r="CD148" s="319"/>
      <c r="CE148" s="319"/>
    </row>
    <row r="149" spans="1:83" x14ac:dyDescent="0.3">
      <c r="A149" s="313" t="s">
        <v>547</v>
      </c>
      <c r="B149" s="304">
        <v>2.8299999999999999E-2</v>
      </c>
      <c r="C149" s="304">
        <v>2.92E-2</v>
      </c>
      <c r="D149" s="347">
        <f>'KU Depr Exp-KIUC Adj #2'!D149</f>
        <v>1.5900000000000001E-2</v>
      </c>
      <c r="E149" s="295">
        <v>1865718.2</v>
      </c>
      <c r="F149" s="295">
        <v>1865718.2</v>
      </c>
      <c r="G149" s="295">
        <v>1865718.2</v>
      </c>
      <c r="H149" s="295">
        <v>1865718.2</v>
      </c>
      <c r="I149" s="295">
        <v>1865718.2</v>
      </c>
      <c r="J149" s="295">
        <v>1865718.2</v>
      </c>
      <c r="K149" s="295">
        <v>1865718.2</v>
      </c>
      <c r="L149" s="295">
        <v>1865718.2</v>
      </c>
      <c r="M149" s="295">
        <v>1865718.2</v>
      </c>
      <c r="N149" s="295">
        <v>1865718.2</v>
      </c>
      <c r="O149" s="295">
        <v>1865718.2</v>
      </c>
      <c r="P149" s="295">
        <v>1865718.2</v>
      </c>
      <c r="Q149" s="295">
        <f t="shared" si="23"/>
        <v>22388618.399999995</v>
      </c>
      <c r="R149" s="295">
        <v>1865718.2</v>
      </c>
      <c r="S149" s="295">
        <v>1865718.2</v>
      </c>
      <c r="T149" s="295">
        <v>1865718.2</v>
      </c>
      <c r="U149" s="295">
        <v>1865718.2</v>
      </c>
      <c r="V149" s="295">
        <v>1865718.2</v>
      </c>
      <c r="W149" s="295">
        <v>1865718.2</v>
      </c>
      <c r="X149" s="295">
        <v>1865718.2</v>
      </c>
      <c r="Y149" s="295">
        <v>1865718.2</v>
      </c>
      <c r="Z149" s="295">
        <v>1865718.2</v>
      </c>
      <c r="AA149" s="295">
        <v>1865718.2</v>
      </c>
      <c r="AB149" s="295">
        <v>1865718.2</v>
      </c>
      <c r="AC149" s="295">
        <v>1865718.2</v>
      </c>
      <c r="AD149" s="295">
        <f t="shared" si="24"/>
        <v>22388618.399999995</v>
      </c>
      <c r="AE149" s="295"/>
      <c r="AF149" s="319">
        <v>4399.99</v>
      </c>
      <c r="AG149" s="319">
        <v>4399.99</v>
      </c>
      <c r="AH149" s="319">
        <v>4399.99</v>
      </c>
      <c r="AI149" s="319">
        <v>4399.99</v>
      </c>
      <c r="AJ149" s="319">
        <v>4399.99</v>
      </c>
      <c r="AK149" s="319">
        <v>4399.99</v>
      </c>
      <c r="AL149" s="319">
        <f t="shared" si="20"/>
        <v>4399.99</v>
      </c>
      <c r="AM149" s="319">
        <f t="shared" si="20"/>
        <v>4399.99</v>
      </c>
      <c r="AN149" s="319">
        <f t="shared" si="20"/>
        <v>4399.99</v>
      </c>
      <c r="AO149" s="319">
        <f t="shared" si="20"/>
        <v>4399.99</v>
      </c>
      <c r="AP149" s="319">
        <f t="shared" si="20"/>
        <v>4399.99</v>
      </c>
      <c r="AQ149" s="319">
        <f t="shared" si="20"/>
        <v>4399.99</v>
      </c>
      <c r="AR149" s="295">
        <f t="shared" si="25"/>
        <v>52799.879999999983</v>
      </c>
      <c r="AS149" s="319">
        <f t="shared" si="27"/>
        <v>2472.08</v>
      </c>
      <c r="AT149" s="319">
        <f t="shared" si="27"/>
        <v>2472.08</v>
      </c>
      <c r="AU149" s="319">
        <f t="shared" si="27"/>
        <v>2472.08</v>
      </c>
      <c r="AV149" s="319">
        <f t="shared" si="27"/>
        <v>2472.08</v>
      </c>
      <c r="AW149" s="319">
        <f t="shared" si="27"/>
        <v>2472.08</v>
      </c>
      <c r="AX149" s="319">
        <f t="shared" si="27"/>
        <v>2472.08</v>
      </c>
      <c r="AY149" s="319">
        <f t="shared" si="22"/>
        <v>2472.08</v>
      </c>
      <c r="AZ149" s="319">
        <f t="shared" si="22"/>
        <v>2472.08</v>
      </c>
      <c r="BA149" s="319">
        <f t="shared" si="22"/>
        <v>2472.08</v>
      </c>
      <c r="BB149" s="319">
        <f t="shared" si="19"/>
        <v>2472.08</v>
      </c>
      <c r="BC149" s="319">
        <f t="shared" si="19"/>
        <v>2472.08</v>
      </c>
      <c r="BD149" s="319">
        <f t="shared" si="19"/>
        <v>2472.08</v>
      </c>
      <c r="BE149" s="295">
        <f t="shared" si="26"/>
        <v>29664.960000000006</v>
      </c>
      <c r="BF149" s="319"/>
      <c r="BG149" s="319"/>
      <c r="BH149" s="319"/>
      <c r="BI149" s="319"/>
      <c r="BJ149" s="319"/>
      <c r="BK149" s="319"/>
      <c r="BL149" s="319"/>
      <c r="BM149" s="319"/>
      <c r="BN149" s="319"/>
      <c r="BO149" s="319"/>
      <c r="BP149" s="319"/>
      <c r="BQ149" s="319"/>
      <c r="BR149" s="319"/>
      <c r="BS149" s="319"/>
      <c r="BT149" s="319"/>
      <c r="BU149" s="319"/>
      <c r="BV149" s="319"/>
      <c r="BW149" s="319"/>
      <c r="BX149" s="319"/>
      <c r="BY149" s="319"/>
      <c r="BZ149" s="319"/>
      <c r="CA149" s="319"/>
      <c r="CB149" s="319"/>
      <c r="CC149" s="319"/>
      <c r="CD149" s="319"/>
      <c r="CE149" s="319"/>
    </row>
    <row r="150" spans="1:83" x14ac:dyDescent="0.3">
      <c r="A150" s="313" t="s">
        <v>548</v>
      </c>
      <c r="B150" s="304">
        <v>3.78E-2</v>
      </c>
      <c r="C150" s="304">
        <v>4.3200000000000002E-2</v>
      </c>
      <c r="D150" s="347">
        <f>'KU Depr Exp-KIUC Adj #2'!D150</f>
        <v>1.55E-2</v>
      </c>
      <c r="E150" s="295">
        <v>1919015.13</v>
      </c>
      <c r="F150" s="295">
        <v>1919015.13</v>
      </c>
      <c r="G150" s="295">
        <v>1919015.13</v>
      </c>
      <c r="H150" s="295">
        <v>1919015.13</v>
      </c>
      <c r="I150" s="295">
        <v>1919015.13</v>
      </c>
      <c r="J150" s="295">
        <v>1919015.13</v>
      </c>
      <c r="K150" s="295">
        <v>1919015.13</v>
      </c>
      <c r="L150" s="295">
        <v>1919015.13</v>
      </c>
      <c r="M150" s="295">
        <v>1919015.13</v>
      </c>
      <c r="N150" s="295">
        <v>1919015.13</v>
      </c>
      <c r="O150" s="295">
        <v>1919015.13</v>
      </c>
      <c r="P150" s="295">
        <v>1919015.13</v>
      </c>
      <c r="Q150" s="295">
        <f t="shared" si="23"/>
        <v>23028181.559999991</v>
      </c>
      <c r="R150" s="295">
        <v>1919015.13</v>
      </c>
      <c r="S150" s="295">
        <v>1919015.13</v>
      </c>
      <c r="T150" s="295">
        <v>1919015.13</v>
      </c>
      <c r="U150" s="295">
        <v>1919015.13</v>
      </c>
      <c r="V150" s="295">
        <v>1919015.13</v>
      </c>
      <c r="W150" s="295">
        <v>1919015.13</v>
      </c>
      <c r="X150" s="295">
        <v>1919015.13</v>
      </c>
      <c r="Y150" s="295">
        <v>1919015.13</v>
      </c>
      <c r="Z150" s="295">
        <v>1919015.13</v>
      </c>
      <c r="AA150" s="295">
        <v>1919015.13</v>
      </c>
      <c r="AB150" s="295">
        <v>1919015.13</v>
      </c>
      <c r="AC150" s="295">
        <v>1919015.13</v>
      </c>
      <c r="AD150" s="295">
        <f t="shared" si="24"/>
        <v>23028181.559999991</v>
      </c>
      <c r="AE150" s="295"/>
      <c r="AF150" s="319">
        <v>6044.9</v>
      </c>
      <c r="AG150" s="319">
        <v>6044.9</v>
      </c>
      <c r="AH150" s="319">
        <v>6044.9</v>
      </c>
      <c r="AI150" s="319">
        <v>6044.9</v>
      </c>
      <c r="AJ150" s="319">
        <v>6044.9</v>
      </c>
      <c r="AK150" s="319">
        <v>6044.9</v>
      </c>
      <c r="AL150" s="319">
        <f t="shared" si="20"/>
        <v>6044.9</v>
      </c>
      <c r="AM150" s="319">
        <f t="shared" si="20"/>
        <v>6044.9</v>
      </c>
      <c r="AN150" s="319">
        <f t="shared" si="20"/>
        <v>6044.9</v>
      </c>
      <c r="AO150" s="319">
        <f t="shared" si="20"/>
        <v>6044.9</v>
      </c>
      <c r="AP150" s="319">
        <f t="shared" si="20"/>
        <v>6044.9</v>
      </c>
      <c r="AQ150" s="319">
        <f t="shared" si="20"/>
        <v>6044.9</v>
      </c>
      <c r="AR150" s="295">
        <f t="shared" si="25"/>
        <v>72538.8</v>
      </c>
      <c r="AS150" s="319">
        <f t="shared" si="27"/>
        <v>2478.73</v>
      </c>
      <c r="AT150" s="319">
        <f t="shared" si="27"/>
        <v>2478.73</v>
      </c>
      <c r="AU150" s="319">
        <f t="shared" si="27"/>
        <v>2478.73</v>
      </c>
      <c r="AV150" s="319">
        <f t="shared" si="27"/>
        <v>2478.73</v>
      </c>
      <c r="AW150" s="319">
        <f t="shared" si="27"/>
        <v>2478.73</v>
      </c>
      <c r="AX150" s="319">
        <f t="shared" si="27"/>
        <v>2478.73</v>
      </c>
      <c r="AY150" s="319">
        <f t="shared" si="22"/>
        <v>2478.73</v>
      </c>
      <c r="AZ150" s="319">
        <f t="shared" si="22"/>
        <v>2478.73</v>
      </c>
      <c r="BA150" s="319">
        <f t="shared" si="22"/>
        <v>2478.73</v>
      </c>
      <c r="BB150" s="319">
        <f t="shared" si="19"/>
        <v>2478.73</v>
      </c>
      <c r="BC150" s="319">
        <f t="shared" si="19"/>
        <v>2478.73</v>
      </c>
      <c r="BD150" s="319">
        <f t="shared" si="19"/>
        <v>2478.73</v>
      </c>
      <c r="BE150" s="295">
        <f t="shared" si="26"/>
        <v>29744.76</v>
      </c>
      <c r="BF150" s="319"/>
      <c r="BG150" s="319"/>
      <c r="BH150" s="319"/>
      <c r="BI150" s="319"/>
      <c r="BJ150" s="319"/>
      <c r="BK150" s="319"/>
      <c r="BL150" s="319"/>
      <c r="BM150" s="319"/>
      <c r="BN150" s="319"/>
      <c r="BO150" s="319"/>
      <c r="BP150" s="319"/>
      <c r="BQ150" s="319"/>
      <c r="BR150" s="319"/>
      <c r="BS150" s="319"/>
      <c r="BT150" s="319"/>
      <c r="BU150" s="319"/>
      <c r="BV150" s="319"/>
      <c r="BW150" s="319"/>
      <c r="BX150" s="319"/>
      <c r="BY150" s="319"/>
      <c r="BZ150" s="319"/>
      <c r="CA150" s="319"/>
      <c r="CB150" s="319"/>
      <c r="CC150" s="319"/>
      <c r="CD150" s="319"/>
      <c r="CE150" s="319"/>
    </row>
    <row r="151" spans="1:83" x14ac:dyDescent="0.3">
      <c r="A151" s="313" t="s">
        <v>549</v>
      </c>
      <c r="B151" s="304">
        <v>3.7100000000000001E-2</v>
      </c>
      <c r="C151" s="304">
        <v>3.9399999999999998E-2</v>
      </c>
      <c r="D151" s="347">
        <f>'KU Depr Exp-KIUC Adj #2'!D151</f>
        <v>1.7899999999999999E-2</v>
      </c>
      <c r="E151" s="295">
        <v>1131572.3700000001</v>
      </c>
      <c r="F151" s="295">
        <v>1133190.71</v>
      </c>
      <c r="G151" s="295">
        <v>1049739.8400000001</v>
      </c>
      <c r="H151" s="295">
        <v>966288.97</v>
      </c>
      <c r="I151" s="295">
        <v>966305.99</v>
      </c>
      <c r="J151" s="295">
        <v>966323.01</v>
      </c>
      <c r="K151" s="295">
        <v>966323.01</v>
      </c>
      <c r="L151" s="295">
        <v>966323.01</v>
      </c>
      <c r="M151" s="295">
        <v>966323.01</v>
      </c>
      <c r="N151" s="295">
        <v>966323.01</v>
      </c>
      <c r="O151" s="295">
        <v>966323.01</v>
      </c>
      <c r="P151" s="295">
        <v>966323.01</v>
      </c>
      <c r="Q151" s="295">
        <f t="shared" si="23"/>
        <v>12011358.949999999</v>
      </c>
      <c r="R151" s="295">
        <v>966323.01</v>
      </c>
      <c r="S151" s="295">
        <v>966323.01</v>
      </c>
      <c r="T151" s="295">
        <v>966323.01</v>
      </c>
      <c r="U151" s="295">
        <v>966323.01</v>
      </c>
      <c r="V151" s="295">
        <v>966323.01</v>
      </c>
      <c r="W151" s="295">
        <v>966323.01</v>
      </c>
      <c r="X151" s="295">
        <v>966323.01</v>
      </c>
      <c r="Y151" s="295">
        <v>966323.01</v>
      </c>
      <c r="Z151" s="295">
        <v>966323.01</v>
      </c>
      <c r="AA151" s="295">
        <v>966323.01</v>
      </c>
      <c r="AB151" s="295">
        <v>966323.01</v>
      </c>
      <c r="AC151" s="295">
        <v>966323.01</v>
      </c>
      <c r="AD151" s="295">
        <f t="shared" si="24"/>
        <v>11595876.119999999</v>
      </c>
      <c r="AE151" s="295"/>
      <c r="AF151" s="319">
        <v>3498.4500000000003</v>
      </c>
      <c r="AG151" s="319">
        <v>3503.45</v>
      </c>
      <c r="AH151" s="319">
        <v>3245.44</v>
      </c>
      <c r="AI151" s="319">
        <v>2987.45</v>
      </c>
      <c r="AJ151" s="319">
        <v>2987.5</v>
      </c>
      <c r="AK151" s="319">
        <v>2987.5499999999997</v>
      </c>
      <c r="AL151" s="319">
        <f t="shared" si="20"/>
        <v>2987.55</v>
      </c>
      <c r="AM151" s="319">
        <f t="shared" si="20"/>
        <v>2987.55</v>
      </c>
      <c r="AN151" s="319">
        <f t="shared" si="20"/>
        <v>2987.55</v>
      </c>
      <c r="AO151" s="319">
        <f t="shared" si="20"/>
        <v>2987.55</v>
      </c>
      <c r="AP151" s="319">
        <f t="shared" si="20"/>
        <v>2987.55</v>
      </c>
      <c r="AQ151" s="319">
        <f t="shared" si="20"/>
        <v>2987.55</v>
      </c>
      <c r="AR151" s="295">
        <f t="shared" si="25"/>
        <v>37135.14</v>
      </c>
      <c r="AS151" s="319">
        <f t="shared" si="27"/>
        <v>1441.43</v>
      </c>
      <c r="AT151" s="319">
        <f t="shared" si="27"/>
        <v>1441.43</v>
      </c>
      <c r="AU151" s="319">
        <f t="shared" si="27"/>
        <v>1441.43</v>
      </c>
      <c r="AV151" s="319">
        <f t="shared" si="27"/>
        <v>1441.43</v>
      </c>
      <c r="AW151" s="319">
        <f t="shared" si="27"/>
        <v>1441.43</v>
      </c>
      <c r="AX151" s="319">
        <f t="shared" si="27"/>
        <v>1441.43</v>
      </c>
      <c r="AY151" s="319">
        <f t="shared" si="22"/>
        <v>1441.43</v>
      </c>
      <c r="AZ151" s="319">
        <f t="shared" si="22"/>
        <v>1441.43</v>
      </c>
      <c r="BA151" s="319">
        <f t="shared" si="22"/>
        <v>1441.43</v>
      </c>
      <c r="BB151" s="319">
        <f t="shared" si="19"/>
        <v>1441.43</v>
      </c>
      <c r="BC151" s="319">
        <f t="shared" si="19"/>
        <v>1441.43</v>
      </c>
      <c r="BD151" s="319">
        <f t="shared" si="19"/>
        <v>1441.43</v>
      </c>
      <c r="BE151" s="295">
        <f t="shared" si="26"/>
        <v>17297.16</v>
      </c>
      <c r="BF151" s="319"/>
      <c r="BG151" s="319"/>
      <c r="BH151" s="319"/>
      <c r="BI151" s="319"/>
      <c r="BJ151" s="319"/>
      <c r="BK151" s="319"/>
      <c r="BL151" s="319"/>
      <c r="BM151" s="319"/>
      <c r="BN151" s="319"/>
      <c r="BO151" s="319"/>
      <c r="BP151" s="319"/>
      <c r="BQ151" s="319"/>
      <c r="BR151" s="319"/>
      <c r="BS151" s="319"/>
      <c r="BT151" s="319"/>
      <c r="BU151" s="319"/>
      <c r="BV151" s="319"/>
      <c r="BW151" s="319"/>
      <c r="BX151" s="319"/>
      <c r="BY151" s="319"/>
      <c r="BZ151" s="319"/>
      <c r="CA151" s="319"/>
      <c r="CB151" s="319"/>
      <c r="CC151" s="319"/>
      <c r="CD151" s="319"/>
      <c r="CE151" s="319"/>
    </row>
    <row r="152" spans="1:83" x14ac:dyDescent="0.3">
      <c r="A152" s="313" t="s">
        <v>550</v>
      </c>
      <c r="B152" s="304">
        <v>4.07E-2</v>
      </c>
      <c r="C152" s="304">
        <v>4.3399999999999994E-2</v>
      </c>
      <c r="D152" s="347">
        <f>'KU Depr Exp-KIUC Adj #2'!D152</f>
        <v>1.84E-2</v>
      </c>
      <c r="E152" s="295">
        <v>192814.02</v>
      </c>
      <c r="F152" s="295">
        <v>192814.02</v>
      </c>
      <c r="G152" s="295">
        <v>192814.02</v>
      </c>
      <c r="H152" s="295">
        <v>192814.02</v>
      </c>
      <c r="I152" s="295">
        <v>192814.02</v>
      </c>
      <c r="J152" s="295">
        <v>192814.02</v>
      </c>
      <c r="K152" s="295">
        <v>192814.02</v>
      </c>
      <c r="L152" s="295">
        <v>192814.02</v>
      </c>
      <c r="M152" s="295">
        <v>192814.02</v>
      </c>
      <c r="N152" s="295">
        <v>192814.02</v>
      </c>
      <c r="O152" s="295">
        <v>192814.02</v>
      </c>
      <c r="P152" s="295">
        <v>192814.02</v>
      </c>
      <c r="Q152" s="295">
        <f t="shared" si="23"/>
        <v>2313768.2399999998</v>
      </c>
      <c r="R152" s="295">
        <v>192814.02</v>
      </c>
      <c r="S152" s="295">
        <v>192814.02</v>
      </c>
      <c r="T152" s="295">
        <v>192814.02</v>
      </c>
      <c r="U152" s="295">
        <v>192814.02</v>
      </c>
      <c r="V152" s="295">
        <v>192814.02</v>
      </c>
      <c r="W152" s="295">
        <v>192814.02</v>
      </c>
      <c r="X152" s="295">
        <v>192814.02</v>
      </c>
      <c r="Y152" s="295">
        <v>192814.02</v>
      </c>
      <c r="Z152" s="295">
        <v>192814.02</v>
      </c>
      <c r="AA152" s="295">
        <v>192814.02</v>
      </c>
      <c r="AB152" s="295">
        <v>192814.02</v>
      </c>
      <c r="AC152" s="295">
        <v>192814.02</v>
      </c>
      <c r="AD152" s="295">
        <f t="shared" si="24"/>
        <v>2313768.2399999998</v>
      </c>
      <c r="AE152" s="295"/>
      <c r="AF152" s="319">
        <v>653.96</v>
      </c>
      <c r="AG152" s="319">
        <v>653.96</v>
      </c>
      <c r="AH152" s="319">
        <v>653.96</v>
      </c>
      <c r="AI152" s="319">
        <v>653.96</v>
      </c>
      <c r="AJ152" s="319">
        <v>653.96</v>
      </c>
      <c r="AK152" s="319">
        <v>653.96</v>
      </c>
      <c r="AL152" s="319">
        <f t="shared" si="20"/>
        <v>653.96</v>
      </c>
      <c r="AM152" s="319">
        <f t="shared" si="20"/>
        <v>653.96</v>
      </c>
      <c r="AN152" s="319">
        <f t="shared" si="20"/>
        <v>653.96</v>
      </c>
      <c r="AO152" s="319">
        <f t="shared" si="20"/>
        <v>653.96</v>
      </c>
      <c r="AP152" s="319">
        <f t="shared" si="20"/>
        <v>653.96</v>
      </c>
      <c r="AQ152" s="319">
        <f t="shared" si="20"/>
        <v>653.96</v>
      </c>
      <c r="AR152" s="295">
        <f t="shared" si="25"/>
        <v>7847.52</v>
      </c>
      <c r="AS152" s="319">
        <f t="shared" si="27"/>
        <v>295.64999999999998</v>
      </c>
      <c r="AT152" s="319">
        <f t="shared" si="27"/>
        <v>295.64999999999998</v>
      </c>
      <c r="AU152" s="319">
        <f t="shared" si="27"/>
        <v>295.64999999999998</v>
      </c>
      <c r="AV152" s="319">
        <f t="shared" si="27"/>
        <v>295.64999999999998</v>
      </c>
      <c r="AW152" s="319">
        <f t="shared" si="27"/>
        <v>295.64999999999998</v>
      </c>
      <c r="AX152" s="319">
        <f t="shared" si="27"/>
        <v>295.64999999999998</v>
      </c>
      <c r="AY152" s="319">
        <f t="shared" si="22"/>
        <v>295.64999999999998</v>
      </c>
      <c r="AZ152" s="319">
        <f t="shared" si="22"/>
        <v>295.64999999999998</v>
      </c>
      <c r="BA152" s="319">
        <f t="shared" si="22"/>
        <v>295.64999999999998</v>
      </c>
      <c r="BB152" s="319">
        <f t="shared" si="19"/>
        <v>295.64999999999998</v>
      </c>
      <c r="BC152" s="319">
        <f t="shared" si="19"/>
        <v>295.64999999999998</v>
      </c>
      <c r="BD152" s="319">
        <f t="shared" si="19"/>
        <v>295.64999999999998</v>
      </c>
      <c r="BE152" s="295">
        <f t="shared" si="26"/>
        <v>3547.8000000000006</v>
      </c>
      <c r="BF152" s="319"/>
      <c r="BG152" s="319"/>
      <c r="BH152" s="319"/>
      <c r="BI152" s="319"/>
      <c r="BJ152" s="319"/>
      <c r="BK152" s="319"/>
      <c r="BL152" s="319"/>
      <c r="BM152" s="319"/>
      <c r="BN152" s="319"/>
      <c r="BO152" s="319"/>
      <c r="BP152" s="319"/>
      <c r="BQ152" s="319"/>
      <c r="BR152" s="319"/>
      <c r="BS152" s="319"/>
      <c r="BT152" s="319"/>
      <c r="BU152" s="319"/>
      <c r="BV152" s="319"/>
      <c r="BW152" s="319"/>
      <c r="BX152" s="319"/>
      <c r="BY152" s="319"/>
      <c r="BZ152" s="319"/>
      <c r="CA152" s="319"/>
      <c r="CB152" s="319"/>
      <c r="CC152" s="319"/>
      <c r="CD152" s="319"/>
      <c r="CE152" s="319"/>
    </row>
    <row r="153" spans="1:83" x14ac:dyDescent="0.3">
      <c r="A153" s="313" t="s">
        <v>551</v>
      </c>
      <c r="B153" s="304">
        <v>3.9199999999999999E-2</v>
      </c>
      <c r="C153" s="304">
        <v>4.3300000000000005E-2</v>
      </c>
      <c r="D153" s="347">
        <f>'KU Depr Exp-KIUC Adj #2'!D153</f>
        <v>1.83E-2</v>
      </c>
      <c r="E153" s="295">
        <v>567512.06999999995</v>
      </c>
      <c r="F153" s="295">
        <v>567512.06999999995</v>
      </c>
      <c r="G153" s="295">
        <v>567512.06999999995</v>
      </c>
      <c r="H153" s="295">
        <v>561752.42000000004</v>
      </c>
      <c r="I153" s="295">
        <v>555992.76</v>
      </c>
      <c r="J153" s="295">
        <v>555992.76</v>
      </c>
      <c r="K153" s="295">
        <v>555992.76</v>
      </c>
      <c r="L153" s="295">
        <v>555992.76</v>
      </c>
      <c r="M153" s="295">
        <v>555992.76</v>
      </c>
      <c r="N153" s="295">
        <v>555992.76</v>
      </c>
      <c r="O153" s="295">
        <v>555992.76</v>
      </c>
      <c r="P153" s="295">
        <v>555992.76</v>
      </c>
      <c r="Q153" s="295">
        <f t="shared" si="23"/>
        <v>6712230.7099999981</v>
      </c>
      <c r="R153" s="295">
        <v>555992.76</v>
      </c>
      <c r="S153" s="295">
        <v>555992.76</v>
      </c>
      <c r="T153" s="295">
        <v>555992.76</v>
      </c>
      <c r="U153" s="295">
        <v>555992.76</v>
      </c>
      <c r="V153" s="295">
        <v>555992.76</v>
      </c>
      <c r="W153" s="295">
        <v>555992.76</v>
      </c>
      <c r="X153" s="295">
        <v>555992.76</v>
      </c>
      <c r="Y153" s="295">
        <v>555992.76</v>
      </c>
      <c r="Z153" s="295">
        <v>555992.76</v>
      </c>
      <c r="AA153" s="295">
        <v>555992.76</v>
      </c>
      <c r="AB153" s="295">
        <v>555992.76</v>
      </c>
      <c r="AC153" s="295">
        <v>555992.76</v>
      </c>
      <c r="AD153" s="295">
        <f t="shared" si="24"/>
        <v>6671913.1199999982</v>
      </c>
      <c r="AE153" s="295"/>
      <c r="AF153" s="319">
        <v>1853.87</v>
      </c>
      <c r="AG153" s="319">
        <v>1853.87</v>
      </c>
      <c r="AH153" s="319">
        <v>1853.87</v>
      </c>
      <c r="AI153" s="319">
        <v>1835.06</v>
      </c>
      <c r="AJ153" s="319">
        <v>1816.25</v>
      </c>
      <c r="AK153" s="319">
        <v>1816.25</v>
      </c>
      <c r="AL153" s="319">
        <f t="shared" si="20"/>
        <v>1816.24</v>
      </c>
      <c r="AM153" s="319">
        <f t="shared" si="20"/>
        <v>1816.24</v>
      </c>
      <c r="AN153" s="319">
        <f t="shared" si="20"/>
        <v>1816.24</v>
      </c>
      <c r="AO153" s="319">
        <f t="shared" si="20"/>
        <v>1816.24</v>
      </c>
      <c r="AP153" s="319">
        <f t="shared" si="20"/>
        <v>1816.24</v>
      </c>
      <c r="AQ153" s="319">
        <f t="shared" si="20"/>
        <v>1816.24</v>
      </c>
      <c r="AR153" s="295">
        <f t="shared" si="25"/>
        <v>21926.610000000004</v>
      </c>
      <c r="AS153" s="319">
        <f t="shared" si="27"/>
        <v>847.89</v>
      </c>
      <c r="AT153" s="319">
        <f t="shared" si="27"/>
        <v>847.89</v>
      </c>
      <c r="AU153" s="319">
        <f t="shared" si="27"/>
        <v>847.89</v>
      </c>
      <c r="AV153" s="319">
        <f t="shared" si="27"/>
        <v>847.89</v>
      </c>
      <c r="AW153" s="319">
        <f t="shared" si="27"/>
        <v>847.89</v>
      </c>
      <c r="AX153" s="319">
        <f t="shared" si="27"/>
        <v>847.89</v>
      </c>
      <c r="AY153" s="319">
        <f t="shared" si="22"/>
        <v>847.89</v>
      </c>
      <c r="AZ153" s="319">
        <f t="shared" si="22"/>
        <v>847.89</v>
      </c>
      <c r="BA153" s="319">
        <f t="shared" si="22"/>
        <v>847.89</v>
      </c>
      <c r="BB153" s="319">
        <f t="shared" si="19"/>
        <v>847.89</v>
      </c>
      <c r="BC153" s="319">
        <f t="shared" si="19"/>
        <v>847.89</v>
      </c>
      <c r="BD153" s="319">
        <f t="shared" si="19"/>
        <v>847.89</v>
      </c>
      <c r="BE153" s="295">
        <f t="shared" si="26"/>
        <v>10174.68</v>
      </c>
      <c r="BF153" s="319"/>
      <c r="BG153" s="319"/>
      <c r="BH153" s="319"/>
      <c r="BI153" s="319"/>
      <c r="BJ153" s="319"/>
      <c r="BK153" s="319"/>
      <c r="BL153" s="319"/>
      <c r="BM153" s="319"/>
      <c r="BN153" s="319"/>
      <c r="BO153" s="319"/>
      <c r="BP153" s="319"/>
      <c r="BQ153" s="319"/>
      <c r="BR153" s="319"/>
      <c r="BS153" s="319"/>
      <c r="BT153" s="319"/>
      <c r="BU153" s="319"/>
      <c r="BV153" s="319"/>
      <c r="BW153" s="319"/>
      <c r="BX153" s="319"/>
      <c r="BY153" s="319"/>
      <c r="BZ153" s="319"/>
      <c r="CA153" s="319"/>
      <c r="CB153" s="319"/>
      <c r="CC153" s="319"/>
      <c r="CD153" s="319"/>
      <c r="CE153" s="319"/>
    </row>
    <row r="154" spans="1:83" x14ac:dyDescent="0.3">
      <c r="A154" s="313" t="s">
        <v>552</v>
      </c>
      <c r="B154" s="304">
        <v>3.56E-2</v>
      </c>
      <c r="C154" s="304">
        <v>3.9699999999999999E-2</v>
      </c>
      <c r="D154" s="347">
        <f>'KU Depr Exp-KIUC Adj #2'!D154</f>
        <v>1.2999999999999999E-2</v>
      </c>
      <c r="E154" s="295">
        <v>2012654.95</v>
      </c>
      <c r="F154" s="295">
        <v>2012654.95</v>
      </c>
      <c r="G154" s="295">
        <v>2012654.95</v>
      </c>
      <c r="H154" s="295">
        <v>2012654.95</v>
      </c>
      <c r="I154" s="295">
        <v>2012654.95</v>
      </c>
      <c r="J154" s="295">
        <v>2012654.95</v>
      </c>
      <c r="K154" s="295">
        <v>2012654.95</v>
      </c>
      <c r="L154" s="295">
        <v>2012654.95</v>
      </c>
      <c r="M154" s="295">
        <v>2012654.95</v>
      </c>
      <c r="N154" s="295">
        <v>2012654.95</v>
      </c>
      <c r="O154" s="295">
        <v>2012654.95</v>
      </c>
      <c r="P154" s="295">
        <v>2012654.95</v>
      </c>
      <c r="Q154" s="295">
        <f t="shared" si="23"/>
        <v>24151859.399999995</v>
      </c>
      <c r="R154" s="295">
        <v>2012654.95</v>
      </c>
      <c r="S154" s="295">
        <v>2012654.95</v>
      </c>
      <c r="T154" s="295">
        <v>2012654.95</v>
      </c>
      <c r="U154" s="295">
        <v>2012654.95</v>
      </c>
      <c r="V154" s="295">
        <v>2012654.95</v>
      </c>
      <c r="W154" s="295">
        <v>2012654.95</v>
      </c>
      <c r="X154" s="295">
        <v>2012654.95</v>
      </c>
      <c r="Y154" s="295">
        <v>2012654.95</v>
      </c>
      <c r="Z154" s="295">
        <v>2012654.95</v>
      </c>
      <c r="AA154" s="295">
        <v>2012654.95</v>
      </c>
      <c r="AB154" s="295">
        <v>2012654.95</v>
      </c>
      <c r="AC154" s="295">
        <v>2012654.95</v>
      </c>
      <c r="AD154" s="295">
        <f t="shared" si="24"/>
        <v>24151859.399999995</v>
      </c>
      <c r="AE154" s="295"/>
      <c r="AF154" s="319">
        <v>5970.87</v>
      </c>
      <c r="AG154" s="319">
        <v>5970.87</v>
      </c>
      <c r="AH154" s="319">
        <v>5970.87</v>
      </c>
      <c r="AI154" s="319">
        <v>5970.87</v>
      </c>
      <c r="AJ154" s="319">
        <v>5970.87</v>
      </c>
      <c r="AK154" s="319">
        <v>5970.87</v>
      </c>
      <c r="AL154" s="319">
        <f t="shared" si="20"/>
        <v>5970.88</v>
      </c>
      <c r="AM154" s="319">
        <f t="shared" si="20"/>
        <v>5970.88</v>
      </c>
      <c r="AN154" s="319">
        <f t="shared" si="20"/>
        <v>5970.88</v>
      </c>
      <c r="AO154" s="319">
        <f t="shared" ref="AO154:AQ217" si="28">ROUND(N154*$B154/12,2)</f>
        <v>5970.88</v>
      </c>
      <c r="AP154" s="319">
        <f t="shared" si="28"/>
        <v>5970.88</v>
      </c>
      <c r="AQ154" s="319">
        <f t="shared" si="28"/>
        <v>5970.88</v>
      </c>
      <c r="AR154" s="295">
        <f t="shared" si="25"/>
        <v>71650.5</v>
      </c>
      <c r="AS154" s="319">
        <f t="shared" si="27"/>
        <v>2180.38</v>
      </c>
      <c r="AT154" s="319">
        <f t="shared" si="27"/>
        <v>2180.38</v>
      </c>
      <c r="AU154" s="319">
        <f t="shared" si="27"/>
        <v>2180.38</v>
      </c>
      <c r="AV154" s="319">
        <f t="shared" si="27"/>
        <v>2180.38</v>
      </c>
      <c r="AW154" s="319">
        <f t="shared" si="27"/>
        <v>2180.38</v>
      </c>
      <c r="AX154" s="319">
        <f t="shared" si="27"/>
        <v>2180.38</v>
      </c>
      <c r="AY154" s="319">
        <f t="shared" si="22"/>
        <v>2180.38</v>
      </c>
      <c r="AZ154" s="319">
        <f t="shared" si="22"/>
        <v>2180.38</v>
      </c>
      <c r="BA154" s="319">
        <f t="shared" si="22"/>
        <v>2180.38</v>
      </c>
      <c r="BB154" s="319">
        <f t="shared" si="19"/>
        <v>2180.38</v>
      </c>
      <c r="BC154" s="319">
        <f t="shared" si="19"/>
        <v>2180.38</v>
      </c>
      <c r="BD154" s="319">
        <f t="shared" si="19"/>
        <v>2180.38</v>
      </c>
      <c r="BE154" s="295">
        <f t="shared" si="26"/>
        <v>26164.560000000009</v>
      </c>
      <c r="BF154" s="319"/>
      <c r="BG154" s="319"/>
      <c r="BH154" s="319"/>
      <c r="BI154" s="319"/>
      <c r="BJ154" s="319"/>
      <c r="BK154" s="319"/>
      <c r="BL154" s="319"/>
      <c r="BM154" s="319"/>
      <c r="BN154" s="319"/>
      <c r="BO154" s="319"/>
      <c r="BP154" s="319"/>
      <c r="BQ154" s="319"/>
      <c r="BR154" s="319"/>
      <c r="BS154" s="319"/>
      <c r="BT154" s="319"/>
      <c r="BU154" s="319"/>
      <c r="BV154" s="319"/>
      <c r="BW154" s="319"/>
      <c r="BX154" s="319"/>
      <c r="BY154" s="319"/>
      <c r="BZ154" s="319"/>
      <c r="CA154" s="319"/>
      <c r="CB154" s="319"/>
      <c r="CC154" s="319"/>
      <c r="CD154" s="319"/>
      <c r="CE154" s="319"/>
    </row>
    <row r="155" spans="1:83" x14ac:dyDescent="0.3">
      <c r="A155" s="313" t="s">
        <v>553</v>
      </c>
      <c r="B155" s="304">
        <v>2.64E-2</v>
      </c>
      <c r="C155" s="304">
        <v>2.7599999999999996E-2</v>
      </c>
      <c r="D155" s="347">
        <f>'KU Depr Exp-KIUC Adj #2'!D155</f>
        <v>1.5599999999999999E-2</v>
      </c>
      <c r="E155" s="295">
        <v>4660156.04</v>
      </c>
      <c r="F155" s="295">
        <v>4660156.04</v>
      </c>
      <c r="G155" s="295">
        <v>4660156.04</v>
      </c>
      <c r="H155" s="295">
        <v>4660156.04</v>
      </c>
      <c r="I155" s="295">
        <v>4660156.04</v>
      </c>
      <c r="J155" s="295">
        <v>4660156.04</v>
      </c>
      <c r="K155" s="295">
        <v>4660156.04</v>
      </c>
      <c r="L155" s="295">
        <v>4660156.04</v>
      </c>
      <c r="M155" s="295">
        <v>4660156.04</v>
      </c>
      <c r="N155" s="295">
        <v>4660156.04</v>
      </c>
      <c r="O155" s="295">
        <v>4660156.04</v>
      </c>
      <c r="P155" s="295">
        <v>4660156.04</v>
      </c>
      <c r="Q155" s="295">
        <f t="shared" si="23"/>
        <v>55921872.479999997</v>
      </c>
      <c r="R155" s="295">
        <v>4660156.04</v>
      </c>
      <c r="S155" s="295">
        <v>4660156.04</v>
      </c>
      <c r="T155" s="295">
        <v>4660156.04</v>
      </c>
      <c r="U155" s="295">
        <v>4660156.04</v>
      </c>
      <c r="V155" s="295">
        <v>4660156.04</v>
      </c>
      <c r="W155" s="295">
        <v>4660156.04</v>
      </c>
      <c r="X155" s="295">
        <v>4660156.04</v>
      </c>
      <c r="Y155" s="295">
        <v>4660156.04</v>
      </c>
      <c r="Z155" s="295">
        <v>4660156.04</v>
      </c>
      <c r="AA155" s="295">
        <v>4660156.04</v>
      </c>
      <c r="AB155" s="295">
        <v>4660156.04</v>
      </c>
      <c r="AC155" s="295">
        <v>4660156.04</v>
      </c>
      <c r="AD155" s="295">
        <f t="shared" si="24"/>
        <v>55921872.479999997</v>
      </c>
      <c r="AE155" s="295"/>
      <c r="AF155" s="319">
        <v>10252.34</v>
      </c>
      <c r="AG155" s="319">
        <v>10252.34</v>
      </c>
      <c r="AH155" s="319">
        <v>10252.34</v>
      </c>
      <c r="AI155" s="319">
        <v>10252.34</v>
      </c>
      <c r="AJ155" s="319">
        <v>10252.34</v>
      </c>
      <c r="AK155" s="319">
        <v>10252.34</v>
      </c>
      <c r="AL155" s="319">
        <f t="shared" ref="AL155:AQ218" si="29">ROUND(K155*$B155/12,2)</f>
        <v>10252.34</v>
      </c>
      <c r="AM155" s="319">
        <f t="shared" si="29"/>
        <v>10252.34</v>
      </c>
      <c r="AN155" s="319">
        <f t="shared" si="29"/>
        <v>10252.34</v>
      </c>
      <c r="AO155" s="319">
        <f t="shared" si="28"/>
        <v>10252.34</v>
      </c>
      <c r="AP155" s="319">
        <f t="shared" si="28"/>
        <v>10252.34</v>
      </c>
      <c r="AQ155" s="319">
        <f t="shared" si="28"/>
        <v>10252.34</v>
      </c>
      <c r="AR155" s="295">
        <f t="shared" si="25"/>
        <v>123028.07999999997</v>
      </c>
      <c r="AS155" s="319">
        <f t="shared" si="27"/>
        <v>6058.2</v>
      </c>
      <c r="AT155" s="319">
        <f t="shared" si="27"/>
        <v>6058.2</v>
      </c>
      <c r="AU155" s="319">
        <f t="shared" si="27"/>
        <v>6058.2</v>
      </c>
      <c r="AV155" s="319">
        <f t="shared" si="27"/>
        <v>6058.2</v>
      </c>
      <c r="AW155" s="319">
        <f t="shared" si="27"/>
        <v>6058.2</v>
      </c>
      <c r="AX155" s="319">
        <f t="shared" si="27"/>
        <v>6058.2</v>
      </c>
      <c r="AY155" s="319">
        <f t="shared" si="22"/>
        <v>6058.2</v>
      </c>
      <c r="AZ155" s="319">
        <f t="shared" si="22"/>
        <v>6058.2</v>
      </c>
      <c r="BA155" s="319">
        <f t="shared" si="22"/>
        <v>6058.2</v>
      </c>
      <c r="BB155" s="319">
        <f t="shared" si="19"/>
        <v>6058.2</v>
      </c>
      <c r="BC155" s="319">
        <f t="shared" si="19"/>
        <v>6058.2</v>
      </c>
      <c r="BD155" s="319">
        <f t="shared" si="19"/>
        <v>6058.2</v>
      </c>
      <c r="BE155" s="295">
        <f t="shared" si="26"/>
        <v>72698.39999999998</v>
      </c>
      <c r="BF155" s="319"/>
      <c r="BG155" s="319"/>
      <c r="BH155" s="319"/>
      <c r="BI155" s="319"/>
      <c r="BJ155" s="319"/>
      <c r="BK155" s="319"/>
      <c r="BL155" s="319"/>
      <c r="BM155" s="319"/>
      <c r="BN155" s="319"/>
      <c r="BO155" s="319"/>
      <c r="BP155" s="319"/>
      <c r="BQ155" s="319"/>
      <c r="BR155" s="319"/>
      <c r="BS155" s="319"/>
      <c r="BT155" s="319"/>
      <c r="BU155" s="319"/>
      <c r="BV155" s="319"/>
      <c r="BW155" s="319"/>
      <c r="BX155" s="319"/>
      <c r="BY155" s="319"/>
      <c r="BZ155" s="319"/>
      <c r="CA155" s="319"/>
      <c r="CB155" s="319"/>
      <c r="CC155" s="319"/>
      <c r="CD155" s="319"/>
      <c r="CE155" s="319"/>
    </row>
    <row r="156" spans="1:83" x14ac:dyDescent="0.3">
      <c r="A156" s="313" t="s">
        <v>554</v>
      </c>
      <c r="B156" s="304">
        <v>4.24E-2</v>
      </c>
      <c r="C156" s="304">
        <v>4.24E-2</v>
      </c>
      <c r="D156" s="348">
        <f>'KU Depr Exp-KIUC Adj #2'!D156</f>
        <v>4.24E-2</v>
      </c>
      <c r="E156" s="295">
        <v>0</v>
      </c>
      <c r="F156" s="295">
        <v>0</v>
      </c>
      <c r="G156" s="295">
        <v>0</v>
      </c>
      <c r="H156" s="295">
        <v>428682.33</v>
      </c>
      <c r="I156" s="295">
        <v>858480.48</v>
      </c>
      <c r="J156" s="295">
        <v>860431.17</v>
      </c>
      <c r="K156" s="295">
        <v>861266.04</v>
      </c>
      <c r="L156" s="295">
        <v>861266.04</v>
      </c>
      <c r="M156" s="295">
        <v>861266.04</v>
      </c>
      <c r="N156" s="295">
        <v>861266.04</v>
      </c>
      <c r="O156" s="295">
        <v>861266.04</v>
      </c>
      <c r="P156" s="295">
        <v>861266.04</v>
      </c>
      <c r="Q156" s="295">
        <f t="shared" si="23"/>
        <v>7315190.2199999997</v>
      </c>
      <c r="R156" s="295">
        <v>861266.04</v>
      </c>
      <c r="S156" s="295">
        <v>861266.04</v>
      </c>
      <c r="T156" s="295">
        <v>861266.04</v>
      </c>
      <c r="U156" s="295">
        <v>861266.04</v>
      </c>
      <c r="V156" s="295">
        <v>861266.04</v>
      </c>
      <c r="W156" s="295">
        <v>861266.04</v>
      </c>
      <c r="X156" s="295">
        <v>861266.04</v>
      </c>
      <c r="Y156" s="295">
        <v>861266.04</v>
      </c>
      <c r="Z156" s="295">
        <v>861266.04</v>
      </c>
      <c r="AA156" s="295">
        <v>861266.04</v>
      </c>
      <c r="AB156" s="295">
        <v>861266.04</v>
      </c>
      <c r="AC156" s="295">
        <v>861266.04</v>
      </c>
      <c r="AD156" s="295">
        <f t="shared" si="24"/>
        <v>10335192.48</v>
      </c>
      <c r="AE156" s="295"/>
      <c r="AF156" s="319">
        <v>0</v>
      </c>
      <c r="AG156" s="319">
        <v>0</v>
      </c>
      <c r="AH156" s="319">
        <v>0</v>
      </c>
      <c r="AI156" s="319">
        <v>1514.68</v>
      </c>
      <c r="AJ156" s="319">
        <v>3033.2999999999997</v>
      </c>
      <c r="AK156" s="319">
        <v>3040.19</v>
      </c>
      <c r="AL156" s="319">
        <f t="shared" si="29"/>
        <v>3043.14</v>
      </c>
      <c r="AM156" s="319">
        <f t="shared" si="29"/>
        <v>3043.14</v>
      </c>
      <c r="AN156" s="319">
        <f t="shared" si="29"/>
        <v>3043.14</v>
      </c>
      <c r="AO156" s="319">
        <f t="shared" si="28"/>
        <v>3043.14</v>
      </c>
      <c r="AP156" s="319">
        <f t="shared" si="28"/>
        <v>3043.14</v>
      </c>
      <c r="AQ156" s="319">
        <f t="shared" si="28"/>
        <v>3043.14</v>
      </c>
      <c r="AR156" s="295">
        <f t="shared" si="25"/>
        <v>25847.01</v>
      </c>
      <c r="AS156" s="319">
        <f t="shared" si="27"/>
        <v>3043.14</v>
      </c>
      <c r="AT156" s="319">
        <f t="shared" si="27"/>
        <v>3043.14</v>
      </c>
      <c r="AU156" s="319">
        <f t="shared" si="27"/>
        <v>3043.14</v>
      </c>
      <c r="AV156" s="319">
        <f t="shared" si="27"/>
        <v>3043.14</v>
      </c>
      <c r="AW156" s="319">
        <f t="shared" si="27"/>
        <v>3043.14</v>
      </c>
      <c r="AX156" s="319">
        <f t="shared" si="27"/>
        <v>3043.14</v>
      </c>
      <c r="AY156" s="319">
        <f t="shared" si="22"/>
        <v>3043.14</v>
      </c>
      <c r="AZ156" s="319">
        <f t="shared" si="22"/>
        <v>3043.14</v>
      </c>
      <c r="BA156" s="319">
        <f t="shared" si="22"/>
        <v>3043.14</v>
      </c>
      <c r="BB156" s="319">
        <f t="shared" si="19"/>
        <v>3043.14</v>
      </c>
      <c r="BC156" s="319">
        <f t="shared" si="19"/>
        <v>3043.14</v>
      </c>
      <c r="BD156" s="319">
        <f t="shared" si="19"/>
        <v>3043.14</v>
      </c>
      <c r="BE156" s="295">
        <f t="shared" si="26"/>
        <v>36517.68</v>
      </c>
      <c r="BF156" s="319"/>
      <c r="BG156" s="319"/>
      <c r="BH156" s="319"/>
      <c r="BI156" s="319"/>
      <c r="BJ156" s="319"/>
      <c r="BK156" s="319"/>
      <c r="BL156" s="319"/>
      <c r="BM156" s="319"/>
      <c r="BN156" s="319"/>
      <c r="BO156" s="319"/>
      <c r="BP156" s="319"/>
      <c r="BQ156" s="319"/>
      <c r="BR156" s="319"/>
      <c r="BS156" s="319"/>
      <c r="BT156" s="319"/>
      <c r="BU156" s="319"/>
      <c r="BV156" s="319"/>
      <c r="BW156" s="319"/>
      <c r="BX156" s="319"/>
      <c r="BY156" s="319"/>
      <c r="BZ156" s="319"/>
      <c r="CA156" s="319"/>
      <c r="CB156" s="319"/>
      <c r="CC156" s="319"/>
      <c r="CD156" s="319"/>
      <c r="CE156" s="319"/>
    </row>
    <row r="157" spans="1:83" x14ac:dyDescent="0.3">
      <c r="A157" s="313" t="s">
        <v>555</v>
      </c>
      <c r="B157" s="304">
        <v>9.8799999999999999E-2</v>
      </c>
      <c r="C157" s="304">
        <v>0.19170000000000004</v>
      </c>
      <c r="D157" s="348">
        <f>'KU Depr Exp-KIUC Adj #2'!D157</f>
        <v>0.1716</v>
      </c>
      <c r="E157" s="295">
        <v>291451.55</v>
      </c>
      <c r="F157" s="295">
        <v>291451.55</v>
      </c>
      <c r="G157" s="295">
        <v>291451.55</v>
      </c>
      <c r="H157" s="295">
        <v>291451.55</v>
      </c>
      <c r="I157" s="295">
        <v>291451.55</v>
      </c>
      <c r="J157" s="295">
        <v>291451.55</v>
      </c>
      <c r="K157" s="295">
        <v>291451.55</v>
      </c>
      <c r="L157" s="295">
        <v>291451.55</v>
      </c>
      <c r="M157" s="295">
        <v>291451.55</v>
      </c>
      <c r="N157" s="295">
        <v>291451.55</v>
      </c>
      <c r="O157" s="295">
        <v>291451.55</v>
      </c>
      <c r="P157" s="295">
        <v>291451.55</v>
      </c>
      <c r="Q157" s="295">
        <f t="shared" si="23"/>
        <v>3497418.5999999992</v>
      </c>
      <c r="R157" s="295">
        <v>291451.55</v>
      </c>
      <c r="S157" s="295">
        <v>291451.55</v>
      </c>
      <c r="T157" s="295">
        <v>291451.55</v>
      </c>
      <c r="U157" s="295">
        <v>291451.55</v>
      </c>
      <c r="V157" s="295">
        <v>291451.55</v>
      </c>
      <c r="W157" s="295">
        <v>291451.55</v>
      </c>
      <c r="X157" s="295">
        <v>291451.55</v>
      </c>
      <c r="Y157" s="295">
        <v>291451.55</v>
      </c>
      <c r="Z157" s="295">
        <v>291451.55</v>
      </c>
      <c r="AA157" s="295">
        <v>291451.55</v>
      </c>
      <c r="AB157" s="295">
        <v>291451.55</v>
      </c>
      <c r="AC157" s="295">
        <v>291451.55</v>
      </c>
      <c r="AD157" s="295">
        <f t="shared" si="24"/>
        <v>3497418.5999999992</v>
      </c>
      <c r="AE157" s="295"/>
      <c r="AF157" s="319">
        <v>2399.62</v>
      </c>
      <c r="AG157" s="319">
        <v>2399.62</v>
      </c>
      <c r="AH157" s="319">
        <v>2399.62</v>
      </c>
      <c r="AI157" s="319">
        <v>2399.62</v>
      </c>
      <c r="AJ157" s="319">
        <v>2399.62</v>
      </c>
      <c r="AK157" s="319">
        <v>2399.62</v>
      </c>
      <c r="AL157" s="319">
        <f t="shared" si="29"/>
        <v>2399.62</v>
      </c>
      <c r="AM157" s="319">
        <f t="shared" si="29"/>
        <v>2399.62</v>
      </c>
      <c r="AN157" s="319">
        <f t="shared" si="29"/>
        <v>2399.62</v>
      </c>
      <c r="AO157" s="319">
        <f t="shared" si="28"/>
        <v>2399.62</v>
      </c>
      <c r="AP157" s="319">
        <f t="shared" si="28"/>
        <v>2399.62</v>
      </c>
      <c r="AQ157" s="319">
        <f t="shared" si="28"/>
        <v>2399.62</v>
      </c>
      <c r="AR157" s="295">
        <f t="shared" si="25"/>
        <v>28795.439999999991</v>
      </c>
      <c r="AS157" s="319">
        <f t="shared" si="27"/>
        <v>4167.76</v>
      </c>
      <c r="AT157" s="319">
        <f t="shared" si="27"/>
        <v>4167.76</v>
      </c>
      <c r="AU157" s="319">
        <f t="shared" si="27"/>
        <v>4167.76</v>
      </c>
      <c r="AV157" s="319">
        <f t="shared" si="27"/>
        <v>4167.76</v>
      </c>
      <c r="AW157" s="319">
        <f t="shared" si="27"/>
        <v>4167.76</v>
      </c>
      <c r="AX157" s="319">
        <f t="shared" si="27"/>
        <v>4167.76</v>
      </c>
      <c r="AY157" s="319">
        <f t="shared" si="22"/>
        <v>4167.76</v>
      </c>
      <c r="AZ157" s="319">
        <f t="shared" si="22"/>
        <v>4167.76</v>
      </c>
      <c r="BA157" s="319">
        <f t="shared" si="22"/>
        <v>4167.76</v>
      </c>
      <c r="BB157" s="319">
        <f t="shared" si="19"/>
        <v>4167.76</v>
      </c>
      <c r="BC157" s="319">
        <f t="shared" si="19"/>
        <v>4167.76</v>
      </c>
      <c r="BD157" s="319">
        <f t="shared" si="19"/>
        <v>4167.76</v>
      </c>
      <c r="BE157" s="295">
        <f t="shared" si="26"/>
        <v>50013.120000000017</v>
      </c>
      <c r="BF157" s="319"/>
      <c r="BG157" s="319"/>
      <c r="BH157" s="319"/>
      <c r="BI157" s="319"/>
      <c r="BJ157" s="319"/>
      <c r="BK157" s="319"/>
      <c r="BL157" s="319"/>
      <c r="BM157" s="319"/>
      <c r="BN157" s="319"/>
      <c r="BO157" s="319"/>
      <c r="BP157" s="319"/>
      <c r="BQ157" s="319"/>
      <c r="BR157" s="319"/>
      <c r="BS157" s="319"/>
      <c r="BT157" s="319"/>
      <c r="BU157" s="319"/>
      <c r="BV157" s="319"/>
      <c r="BW157" s="319"/>
      <c r="BX157" s="319"/>
      <c r="BY157" s="319"/>
      <c r="BZ157" s="319"/>
      <c r="CA157" s="319"/>
      <c r="CB157" s="319"/>
      <c r="CC157" s="319"/>
      <c r="CD157" s="319"/>
      <c r="CE157" s="319"/>
    </row>
    <row r="158" spans="1:83" x14ac:dyDescent="0.3">
      <c r="A158" s="313" t="s">
        <v>556</v>
      </c>
      <c r="B158" s="304">
        <v>3.7100000000000001E-2</v>
      </c>
      <c r="C158" s="304">
        <v>4.1599999999999998E-2</v>
      </c>
      <c r="D158" s="347">
        <f>'KU Depr Exp-KIUC Adj #2'!D158</f>
        <v>1.9400000000000001E-2</v>
      </c>
      <c r="E158" s="295">
        <v>2138790.6</v>
      </c>
      <c r="F158" s="295">
        <v>2138790.6</v>
      </c>
      <c r="G158" s="295">
        <v>2138790.6</v>
      </c>
      <c r="H158" s="295">
        <v>2138790.6</v>
      </c>
      <c r="I158" s="295">
        <v>2138790.6</v>
      </c>
      <c r="J158" s="295">
        <v>2138790.6</v>
      </c>
      <c r="K158" s="295">
        <v>2138790.6</v>
      </c>
      <c r="L158" s="295">
        <v>2138790.6</v>
      </c>
      <c r="M158" s="295">
        <v>2138790.6</v>
      </c>
      <c r="N158" s="295">
        <v>2138790.6</v>
      </c>
      <c r="O158" s="295">
        <v>2138790.6</v>
      </c>
      <c r="P158" s="295">
        <v>2138790.6</v>
      </c>
      <c r="Q158" s="295">
        <f t="shared" si="23"/>
        <v>25665487.200000007</v>
      </c>
      <c r="R158" s="295">
        <v>2138790.6</v>
      </c>
      <c r="S158" s="295">
        <v>2138790.6</v>
      </c>
      <c r="T158" s="295">
        <v>2138790.6</v>
      </c>
      <c r="U158" s="295">
        <v>2138790.6</v>
      </c>
      <c r="V158" s="295">
        <v>2162290.6</v>
      </c>
      <c r="W158" s="295">
        <v>2185790.6</v>
      </c>
      <c r="X158" s="295">
        <v>2185790.6</v>
      </c>
      <c r="Y158" s="295">
        <v>2185790.6</v>
      </c>
      <c r="Z158" s="295">
        <v>2185790.6</v>
      </c>
      <c r="AA158" s="295">
        <v>2185790.6</v>
      </c>
      <c r="AB158" s="295">
        <v>2209290.6</v>
      </c>
      <c r="AC158" s="295">
        <v>2232790.6</v>
      </c>
      <c r="AD158" s="295">
        <f t="shared" si="24"/>
        <v>26088487.200000007</v>
      </c>
      <c r="AE158" s="295"/>
      <c r="AF158" s="319">
        <v>6612.42</v>
      </c>
      <c r="AG158" s="319">
        <v>6612.42</v>
      </c>
      <c r="AH158" s="319">
        <v>6612.42</v>
      </c>
      <c r="AI158" s="319">
        <v>6612.42</v>
      </c>
      <c r="AJ158" s="319">
        <v>6612.42</v>
      </c>
      <c r="AK158" s="319">
        <v>6612.42</v>
      </c>
      <c r="AL158" s="319">
        <f t="shared" si="29"/>
        <v>6612.43</v>
      </c>
      <c r="AM158" s="319">
        <f t="shared" si="29"/>
        <v>6612.43</v>
      </c>
      <c r="AN158" s="319">
        <f t="shared" si="29"/>
        <v>6612.43</v>
      </c>
      <c r="AO158" s="319">
        <f t="shared" si="28"/>
        <v>6612.43</v>
      </c>
      <c r="AP158" s="319">
        <f t="shared" si="28"/>
        <v>6612.43</v>
      </c>
      <c r="AQ158" s="319">
        <f t="shared" si="28"/>
        <v>6612.43</v>
      </c>
      <c r="AR158" s="295">
        <f t="shared" si="25"/>
        <v>79349.099999999977</v>
      </c>
      <c r="AS158" s="319">
        <f t="shared" si="27"/>
        <v>3457.71</v>
      </c>
      <c r="AT158" s="319">
        <f t="shared" si="27"/>
        <v>3457.71</v>
      </c>
      <c r="AU158" s="319">
        <f t="shared" si="27"/>
        <v>3457.71</v>
      </c>
      <c r="AV158" s="319">
        <f t="shared" si="27"/>
        <v>3457.71</v>
      </c>
      <c r="AW158" s="319">
        <f t="shared" si="27"/>
        <v>3495.7</v>
      </c>
      <c r="AX158" s="319">
        <f t="shared" si="27"/>
        <v>3533.69</v>
      </c>
      <c r="AY158" s="319">
        <f t="shared" si="22"/>
        <v>3533.69</v>
      </c>
      <c r="AZ158" s="319">
        <f t="shared" si="22"/>
        <v>3533.69</v>
      </c>
      <c r="BA158" s="319">
        <f t="shared" si="22"/>
        <v>3533.69</v>
      </c>
      <c r="BB158" s="319">
        <f t="shared" si="19"/>
        <v>3533.69</v>
      </c>
      <c r="BC158" s="319">
        <f t="shared" si="19"/>
        <v>3571.69</v>
      </c>
      <c r="BD158" s="319">
        <f t="shared" si="19"/>
        <v>3609.68</v>
      </c>
      <c r="BE158" s="295">
        <f t="shared" si="26"/>
        <v>42176.36</v>
      </c>
      <c r="BF158" s="319"/>
      <c r="BG158" s="319"/>
      <c r="BH158" s="319"/>
      <c r="BI158" s="319"/>
      <c r="BJ158" s="319"/>
      <c r="BK158" s="319"/>
      <c r="BL158" s="319"/>
      <c r="BM158" s="319"/>
      <c r="BN158" s="319"/>
      <c r="BO158" s="319"/>
      <c r="BP158" s="319"/>
      <c r="BQ158" s="319"/>
      <c r="BR158" s="319"/>
      <c r="BS158" s="319"/>
      <c r="BT158" s="319"/>
      <c r="BU158" s="319"/>
      <c r="BV158" s="319"/>
      <c r="BW158" s="319"/>
      <c r="BX158" s="319"/>
      <c r="BY158" s="319"/>
      <c r="BZ158" s="319"/>
      <c r="CA158" s="319"/>
      <c r="CB158" s="319"/>
      <c r="CC158" s="319"/>
      <c r="CD158" s="319"/>
      <c r="CE158" s="319"/>
    </row>
    <row r="159" spans="1:83" x14ac:dyDescent="0.3">
      <c r="A159" s="313" t="s">
        <v>557</v>
      </c>
      <c r="B159" s="304">
        <v>3.7199999999999997E-2</v>
      </c>
      <c r="C159" s="304">
        <v>3.7900000000000003E-2</v>
      </c>
      <c r="D159" s="347">
        <f>'KU Depr Exp-KIUC Adj #2'!D159</f>
        <v>1.9300000000000001E-2</v>
      </c>
      <c r="E159" s="295">
        <v>3653029.99</v>
      </c>
      <c r="F159" s="295">
        <v>3653029.99</v>
      </c>
      <c r="G159" s="295">
        <v>3653029.99</v>
      </c>
      <c r="H159" s="295">
        <v>3653029.99</v>
      </c>
      <c r="I159" s="295">
        <v>3653029.99</v>
      </c>
      <c r="J159" s="295">
        <v>3653029.99</v>
      </c>
      <c r="K159" s="295">
        <v>3653029.99</v>
      </c>
      <c r="L159" s="295">
        <v>3653029.99</v>
      </c>
      <c r="M159" s="295">
        <v>3653029.99</v>
      </c>
      <c r="N159" s="295">
        <v>3653029.99</v>
      </c>
      <c r="O159" s="295">
        <v>3653029.99</v>
      </c>
      <c r="P159" s="295">
        <v>3653029.99</v>
      </c>
      <c r="Q159" s="295">
        <f t="shared" si="23"/>
        <v>43836359.880000018</v>
      </c>
      <c r="R159" s="295">
        <v>3653029.99</v>
      </c>
      <c r="S159" s="295">
        <v>3653029.99</v>
      </c>
      <c r="T159" s="295">
        <v>3653029.99</v>
      </c>
      <c r="U159" s="295">
        <v>3653029.99</v>
      </c>
      <c r="V159" s="295">
        <v>3653029.99</v>
      </c>
      <c r="W159" s="295">
        <v>3653029.99</v>
      </c>
      <c r="X159" s="295">
        <v>3653029.99</v>
      </c>
      <c r="Y159" s="295">
        <v>3653029.99</v>
      </c>
      <c r="Z159" s="295">
        <v>3653029.99</v>
      </c>
      <c r="AA159" s="295">
        <v>3653029.99</v>
      </c>
      <c r="AB159" s="295">
        <v>3653029.99</v>
      </c>
      <c r="AC159" s="295">
        <v>3653029.99</v>
      </c>
      <c r="AD159" s="295">
        <f t="shared" si="24"/>
        <v>43836359.880000018</v>
      </c>
      <c r="AE159" s="295"/>
      <c r="AF159" s="319">
        <v>11324.390000000001</v>
      </c>
      <c r="AG159" s="319">
        <v>11324.390000000001</v>
      </c>
      <c r="AH159" s="319">
        <v>11324.390000000001</v>
      </c>
      <c r="AI159" s="319">
        <v>11324.390000000001</v>
      </c>
      <c r="AJ159" s="319">
        <v>11324.390000000001</v>
      </c>
      <c r="AK159" s="319">
        <v>11324.390000000001</v>
      </c>
      <c r="AL159" s="319">
        <f t="shared" si="29"/>
        <v>11324.39</v>
      </c>
      <c r="AM159" s="319">
        <f t="shared" si="29"/>
        <v>11324.39</v>
      </c>
      <c r="AN159" s="319">
        <f t="shared" si="29"/>
        <v>11324.39</v>
      </c>
      <c r="AO159" s="319">
        <f t="shared" si="28"/>
        <v>11324.39</v>
      </c>
      <c r="AP159" s="319">
        <f t="shared" si="28"/>
        <v>11324.39</v>
      </c>
      <c r="AQ159" s="319">
        <f t="shared" si="28"/>
        <v>11324.39</v>
      </c>
      <c r="AR159" s="295">
        <f t="shared" si="25"/>
        <v>135892.68</v>
      </c>
      <c r="AS159" s="319">
        <f t="shared" si="27"/>
        <v>5875.29</v>
      </c>
      <c r="AT159" s="319">
        <f t="shared" si="27"/>
        <v>5875.29</v>
      </c>
      <c r="AU159" s="319">
        <f t="shared" si="27"/>
        <v>5875.29</v>
      </c>
      <c r="AV159" s="319">
        <f t="shared" si="27"/>
        <v>5875.29</v>
      </c>
      <c r="AW159" s="319">
        <f t="shared" si="27"/>
        <v>5875.29</v>
      </c>
      <c r="AX159" s="319">
        <f t="shared" si="27"/>
        <v>5875.29</v>
      </c>
      <c r="AY159" s="319">
        <f t="shared" si="22"/>
        <v>5875.29</v>
      </c>
      <c r="AZ159" s="319">
        <f t="shared" si="22"/>
        <v>5875.29</v>
      </c>
      <c r="BA159" s="319">
        <f t="shared" si="22"/>
        <v>5875.29</v>
      </c>
      <c r="BB159" s="319">
        <f t="shared" si="19"/>
        <v>5875.29</v>
      </c>
      <c r="BC159" s="319">
        <f t="shared" si="19"/>
        <v>5875.29</v>
      </c>
      <c r="BD159" s="319">
        <f t="shared" si="19"/>
        <v>5875.29</v>
      </c>
      <c r="BE159" s="295">
        <f t="shared" si="26"/>
        <v>70503.48</v>
      </c>
      <c r="BF159" s="319"/>
      <c r="BG159" s="319"/>
      <c r="BH159" s="319"/>
      <c r="BI159" s="319"/>
      <c r="BJ159" s="319"/>
      <c r="BK159" s="319"/>
      <c r="BL159" s="319"/>
      <c r="BM159" s="319"/>
      <c r="BN159" s="319"/>
      <c r="BO159" s="319"/>
      <c r="BP159" s="319"/>
      <c r="BQ159" s="319"/>
      <c r="BR159" s="319"/>
      <c r="BS159" s="319"/>
      <c r="BT159" s="319"/>
      <c r="BU159" s="319"/>
      <c r="BV159" s="319"/>
      <c r="BW159" s="319"/>
      <c r="BX159" s="319"/>
      <c r="BY159" s="319"/>
      <c r="BZ159" s="319"/>
      <c r="CA159" s="319"/>
      <c r="CB159" s="319"/>
      <c r="CC159" s="319"/>
      <c r="CD159" s="319"/>
      <c r="CE159" s="319"/>
    </row>
    <row r="160" spans="1:83" x14ac:dyDescent="0.3">
      <c r="A160" s="313" t="s">
        <v>558</v>
      </c>
      <c r="B160" s="304">
        <v>3.7699999999999997E-2</v>
      </c>
      <c r="C160" s="304">
        <v>3.8700000000000005E-2</v>
      </c>
      <c r="D160" s="347">
        <f>'KU Depr Exp-KIUC Adj #2'!D160</f>
        <v>1.8599999999999998E-2</v>
      </c>
      <c r="E160" s="295">
        <v>3740231.32</v>
      </c>
      <c r="F160" s="295">
        <v>3740231.32</v>
      </c>
      <c r="G160" s="295">
        <v>3740231.32</v>
      </c>
      <c r="H160" s="295">
        <v>3740231.32</v>
      </c>
      <c r="I160" s="295">
        <v>3740231.32</v>
      </c>
      <c r="J160" s="295">
        <v>3740231.32</v>
      </c>
      <c r="K160" s="295">
        <v>3740231.32</v>
      </c>
      <c r="L160" s="295">
        <v>3740231.32</v>
      </c>
      <c r="M160" s="295">
        <v>3740231.32</v>
      </c>
      <c r="N160" s="295">
        <v>3740231.32</v>
      </c>
      <c r="O160" s="295">
        <v>3740231.32</v>
      </c>
      <c r="P160" s="295">
        <v>3740231.32</v>
      </c>
      <c r="Q160" s="295">
        <f t="shared" si="23"/>
        <v>44882775.839999996</v>
      </c>
      <c r="R160" s="295">
        <v>3740231.32</v>
      </c>
      <c r="S160" s="295">
        <v>3740231.32</v>
      </c>
      <c r="T160" s="295">
        <v>3740231.32</v>
      </c>
      <c r="U160" s="295">
        <v>3740231.32</v>
      </c>
      <c r="V160" s="295">
        <v>3740231.32</v>
      </c>
      <c r="W160" s="295">
        <v>3740231.32</v>
      </c>
      <c r="X160" s="295">
        <v>3740231.32</v>
      </c>
      <c r="Y160" s="295">
        <v>3740231.32</v>
      </c>
      <c r="Z160" s="295">
        <v>3740231.32</v>
      </c>
      <c r="AA160" s="295">
        <v>3740231.32</v>
      </c>
      <c r="AB160" s="295">
        <v>3740231.32</v>
      </c>
      <c r="AC160" s="295">
        <v>3740231.32</v>
      </c>
      <c r="AD160" s="295">
        <f t="shared" si="24"/>
        <v>44882775.839999996</v>
      </c>
      <c r="AE160" s="295"/>
      <c r="AF160" s="319">
        <v>11750.56</v>
      </c>
      <c r="AG160" s="319">
        <v>11750.56</v>
      </c>
      <c r="AH160" s="319">
        <v>11750.56</v>
      </c>
      <c r="AI160" s="319">
        <v>11750.56</v>
      </c>
      <c r="AJ160" s="319">
        <v>11750.56</v>
      </c>
      <c r="AK160" s="319">
        <v>11750.56</v>
      </c>
      <c r="AL160" s="319">
        <f t="shared" si="29"/>
        <v>11750.56</v>
      </c>
      <c r="AM160" s="319">
        <f t="shared" si="29"/>
        <v>11750.56</v>
      </c>
      <c r="AN160" s="319">
        <f t="shared" si="29"/>
        <v>11750.56</v>
      </c>
      <c r="AO160" s="319">
        <f t="shared" si="28"/>
        <v>11750.56</v>
      </c>
      <c r="AP160" s="319">
        <f t="shared" si="28"/>
        <v>11750.56</v>
      </c>
      <c r="AQ160" s="319">
        <f t="shared" si="28"/>
        <v>11750.56</v>
      </c>
      <c r="AR160" s="295">
        <f t="shared" si="25"/>
        <v>141006.72</v>
      </c>
      <c r="AS160" s="319">
        <f t="shared" si="27"/>
        <v>5797.36</v>
      </c>
      <c r="AT160" s="319">
        <f t="shared" si="27"/>
        <v>5797.36</v>
      </c>
      <c r="AU160" s="319">
        <f t="shared" si="27"/>
        <v>5797.36</v>
      </c>
      <c r="AV160" s="319">
        <f t="shared" si="27"/>
        <v>5797.36</v>
      </c>
      <c r="AW160" s="319">
        <f t="shared" si="27"/>
        <v>5797.36</v>
      </c>
      <c r="AX160" s="319">
        <f t="shared" si="27"/>
        <v>5797.36</v>
      </c>
      <c r="AY160" s="319">
        <f t="shared" si="22"/>
        <v>5797.36</v>
      </c>
      <c r="AZ160" s="319">
        <f t="shared" si="22"/>
        <v>5797.36</v>
      </c>
      <c r="BA160" s="319">
        <f t="shared" si="22"/>
        <v>5797.36</v>
      </c>
      <c r="BB160" s="319">
        <f t="shared" si="22"/>
        <v>5797.36</v>
      </c>
      <c r="BC160" s="319">
        <f t="shared" si="22"/>
        <v>5797.36</v>
      </c>
      <c r="BD160" s="319">
        <f t="shared" si="22"/>
        <v>5797.36</v>
      </c>
      <c r="BE160" s="295">
        <f t="shared" si="26"/>
        <v>69568.319999999992</v>
      </c>
      <c r="BF160" s="319"/>
      <c r="BG160" s="319"/>
      <c r="BH160" s="319"/>
      <c r="BI160" s="319"/>
      <c r="BJ160" s="319"/>
      <c r="BK160" s="319"/>
      <c r="BL160" s="319"/>
      <c r="BM160" s="319"/>
      <c r="BN160" s="319"/>
      <c r="BO160" s="319"/>
      <c r="BP160" s="319"/>
      <c r="BQ160" s="319"/>
      <c r="BR160" s="319"/>
      <c r="BS160" s="319"/>
      <c r="BT160" s="319"/>
      <c r="BU160" s="319"/>
      <c r="BV160" s="319"/>
      <c r="BW160" s="319"/>
      <c r="BX160" s="319"/>
      <c r="BY160" s="319"/>
      <c r="BZ160" s="319"/>
      <c r="CA160" s="319"/>
      <c r="CB160" s="319"/>
      <c r="CC160" s="319"/>
      <c r="CD160" s="319"/>
      <c r="CE160" s="319"/>
    </row>
    <row r="161" spans="1:83" x14ac:dyDescent="0.3">
      <c r="A161" s="313" t="s">
        <v>559</v>
      </c>
      <c r="B161" s="304">
        <v>3.7599999999999995E-2</v>
      </c>
      <c r="C161" s="304">
        <v>3.8600000000000002E-2</v>
      </c>
      <c r="D161" s="347">
        <f>'KU Depr Exp-KIUC Adj #2'!D161</f>
        <v>1.8499999999999999E-2</v>
      </c>
      <c r="E161" s="295">
        <v>3588684.24</v>
      </c>
      <c r="F161" s="295">
        <v>3588684.24</v>
      </c>
      <c r="G161" s="295">
        <v>3588684.24</v>
      </c>
      <c r="H161" s="295">
        <v>3588684.24</v>
      </c>
      <c r="I161" s="295">
        <v>3588684.24</v>
      </c>
      <c r="J161" s="295">
        <v>3588684.24</v>
      </c>
      <c r="K161" s="295">
        <v>3588684.24</v>
      </c>
      <c r="L161" s="295">
        <v>3588684.24</v>
      </c>
      <c r="M161" s="295">
        <v>3588684.24</v>
      </c>
      <c r="N161" s="295">
        <v>3588684.24</v>
      </c>
      <c r="O161" s="295">
        <v>3588684.24</v>
      </c>
      <c r="P161" s="295">
        <v>3588684.24</v>
      </c>
      <c r="Q161" s="295">
        <f t="shared" si="23"/>
        <v>43064210.880000018</v>
      </c>
      <c r="R161" s="295">
        <v>3588684.24</v>
      </c>
      <c r="S161" s="295">
        <v>3588684.24</v>
      </c>
      <c r="T161" s="295">
        <v>3588684.24</v>
      </c>
      <c r="U161" s="295">
        <v>3588684.24</v>
      </c>
      <c r="V161" s="295">
        <v>3588684.24</v>
      </c>
      <c r="W161" s="295">
        <v>3588684.24</v>
      </c>
      <c r="X161" s="295">
        <v>3588684.24</v>
      </c>
      <c r="Y161" s="295">
        <v>3588684.24</v>
      </c>
      <c r="Z161" s="295">
        <v>3588684.24</v>
      </c>
      <c r="AA161" s="295">
        <v>3588684.24</v>
      </c>
      <c r="AB161" s="295">
        <v>3588684.24</v>
      </c>
      <c r="AC161" s="295">
        <v>3588684.24</v>
      </c>
      <c r="AD161" s="295">
        <f t="shared" si="24"/>
        <v>43064210.880000018</v>
      </c>
      <c r="AE161" s="295"/>
      <c r="AF161" s="319">
        <v>11244.539999999999</v>
      </c>
      <c r="AG161" s="319">
        <v>11244.539999999999</v>
      </c>
      <c r="AH161" s="319">
        <v>11244.539999999999</v>
      </c>
      <c r="AI161" s="319">
        <v>11244.539999999999</v>
      </c>
      <c r="AJ161" s="319">
        <v>11244.539999999999</v>
      </c>
      <c r="AK161" s="319">
        <v>11244.539999999999</v>
      </c>
      <c r="AL161" s="319">
        <f t="shared" si="29"/>
        <v>11244.54</v>
      </c>
      <c r="AM161" s="319">
        <f t="shared" si="29"/>
        <v>11244.54</v>
      </c>
      <c r="AN161" s="319">
        <f t="shared" si="29"/>
        <v>11244.54</v>
      </c>
      <c r="AO161" s="319">
        <f t="shared" si="28"/>
        <v>11244.54</v>
      </c>
      <c r="AP161" s="319">
        <f t="shared" si="28"/>
        <v>11244.54</v>
      </c>
      <c r="AQ161" s="319">
        <f t="shared" si="28"/>
        <v>11244.54</v>
      </c>
      <c r="AR161" s="295">
        <f t="shared" si="25"/>
        <v>134934.48000000004</v>
      </c>
      <c r="AS161" s="319">
        <f t="shared" si="27"/>
        <v>5532.55</v>
      </c>
      <c r="AT161" s="319">
        <f t="shared" si="27"/>
        <v>5532.55</v>
      </c>
      <c r="AU161" s="319">
        <f t="shared" si="27"/>
        <v>5532.55</v>
      </c>
      <c r="AV161" s="319">
        <f t="shared" si="27"/>
        <v>5532.55</v>
      </c>
      <c r="AW161" s="319">
        <f t="shared" si="27"/>
        <v>5532.55</v>
      </c>
      <c r="AX161" s="319">
        <f t="shared" si="27"/>
        <v>5532.55</v>
      </c>
      <c r="AY161" s="319">
        <f t="shared" si="22"/>
        <v>5532.55</v>
      </c>
      <c r="AZ161" s="319">
        <f t="shared" si="22"/>
        <v>5532.55</v>
      </c>
      <c r="BA161" s="319">
        <f t="shared" si="22"/>
        <v>5532.55</v>
      </c>
      <c r="BB161" s="319">
        <f t="shared" si="22"/>
        <v>5532.55</v>
      </c>
      <c r="BC161" s="319">
        <f t="shared" si="22"/>
        <v>5532.55</v>
      </c>
      <c r="BD161" s="319">
        <f t="shared" si="22"/>
        <v>5532.55</v>
      </c>
      <c r="BE161" s="295">
        <f t="shared" si="26"/>
        <v>66390.60000000002</v>
      </c>
      <c r="BF161" s="319"/>
      <c r="BG161" s="319"/>
      <c r="BH161" s="319"/>
      <c r="BI161" s="319"/>
      <c r="BJ161" s="319"/>
      <c r="BK161" s="319"/>
      <c r="BL161" s="319"/>
      <c r="BM161" s="319"/>
      <c r="BN161" s="319"/>
      <c r="BO161" s="319"/>
      <c r="BP161" s="319"/>
      <c r="BQ161" s="319"/>
      <c r="BR161" s="319"/>
      <c r="BS161" s="319"/>
      <c r="BT161" s="319"/>
      <c r="BU161" s="319"/>
      <c r="BV161" s="319"/>
      <c r="BW161" s="319"/>
      <c r="BX161" s="319"/>
      <c r="BY161" s="319"/>
      <c r="BZ161" s="319"/>
      <c r="CA161" s="319"/>
      <c r="CB161" s="319"/>
      <c r="CC161" s="319"/>
      <c r="CD161" s="319"/>
      <c r="CE161" s="319"/>
    </row>
    <row r="162" spans="1:83" x14ac:dyDescent="0.3">
      <c r="A162" s="313" t="s">
        <v>560</v>
      </c>
      <c r="B162" s="304">
        <v>3.7099999999999994E-2</v>
      </c>
      <c r="C162" s="304">
        <v>3.78E-2</v>
      </c>
      <c r="D162" s="347">
        <f>'KU Depr Exp-KIUC Adj #2'!D162</f>
        <v>1.9199999999999998E-2</v>
      </c>
      <c r="E162" s="295">
        <v>3559154.97</v>
      </c>
      <c r="F162" s="295">
        <v>3559154.97</v>
      </c>
      <c r="G162" s="295">
        <v>3559154.97</v>
      </c>
      <c r="H162" s="295">
        <v>3559154.97</v>
      </c>
      <c r="I162" s="295">
        <v>3559154.97</v>
      </c>
      <c r="J162" s="295">
        <v>3559154.97</v>
      </c>
      <c r="K162" s="295">
        <v>3559154.97</v>
      </c>
      <c r="L162" s="295">
        <v>3559154.97</v>
      </c>
      <c r="M162" s="295">
        <v>3559154.97</v>
      </c>
      <c r="N162" s="295">
        <v>3559154.97</v>
      </c>
      <c r="O162" s="295">
        <v>3559154.97</v>
      </c>
      <c r="P162" s="295">
        <v>3559154.97</v>
      </c>
      <c r="Q162" s="295">
        <f t="shared" si="23"/>
        <v>42709859.639999993</v>
      </c>
      <c r="R162" s="295">
        <v>3559154.97</v>
      </c>
      <c r="S162" s="295">
        <v>3559154.97</v>
      </c>
      <c r="T162" s="295">
        <v>3559154.97</v>
      </c>
      <c r="U162" s="295">
        <v>3559154.97</v>
      </c>
      <c r="V162" s="295">
        <v>3559154.97</v>
      </c>
      <c r="W162" s="295">
        <v>3559154.97</v>
      </c>
      <c r="X162" s="295">
        <v>3559154.97</v>
      </c>
      <c r="Y162" s="295">
        <v>3559154.97</v>
      </c>
      <c r="Z162" s="295">
        <v>3559154.97</v>
      </c>
      <c r="AA162" s="295">
        <v>3559154.97</v>
      </c>
      <c r="AB162" s="295">
        <v>3559154.97</v>
      </c>
      <c r="AC162" s="295">
        <v>3559154.97</v>
      </c>
      <c r="AD162" s="295">
        <f t="shared" si="24"/>
        <v>42709859.639999993</v>
      </c>
      <c r="AE162" s="295"/>
      <c r="AF162" s="319">
        <v>11003.72</v>
      </c>
      <c r="AG162" s="319">
        <v>11003.72</v>
      </c>
      <c r="AH162" s="319">
        <v>11003.72</v>
      </c>
      <c r="AI162" s="319">
        <v>11003.72</v>
      </c>
      <c r="AJ162" s="319">
        <v>11003.72</v>
      </c>
      <c r="AK162" s="319">
        <v>11003.72</v>
      </c>
      <c r="AL162" s="319">
        <f t="shared" si="29"/>
        <v>11003.72</v>
      </c>
      <c r="AM162" s="319">
        <f t="shared" si="29"/>
        <v>11003.72</v>
      </c>
      <c r="AN162" s="319">
        <f t="shared" si="29"/>
        <v>11003.72</v>
      </c>
      <c r="AO162" s="319">
        <f t="shared" si="28"/>
        <v>11003.72</v>
      </c>
      <c r="AP162" s="319">
        <f t="shared" si="28"/>
        <v>11003.72</v>
      </c>
      <c r="AQ162" s="319">
        <f t="shared" si="28"/>
        <v>11003.72</v>
      </c>
      <c r="AR162" s="295">
        <f t="shared" si="25"/>
        <v>132044.63999999998</v>
      </c>
      <c r="AS162" s="319">
        <f t="shared" si="27"/>
        <v>5694.65</v>
      </c>
      <c r="AT162" s="319">
        <f t="shared" si="27"/>
        <v>5694.65</v>
      </c>
      <c r="AU162" s="319">
        <f t="shared" si="27"/>
        <v>5694.65</v>
      </c>
      <c r="AV162" s="319">
        <f t="shared" si="27"/>
        <v>5694.65</v>
      </c>
      <c r="AW162" s="319">
        <f t="shared" si="27"/>
        <v>5694.65</v>
      </c>
      <c r="AX162" s="319">
        <f t="shared" si="27"/>
        <v>5694.65</v>
      </c>
      <c r="AY162" s="319">
        <f t="shared" si="22"/>
        <v>5694.65</v>
      </c>
      <c r="AZ162" s="319">
        <f t="shared" si="22"/>
        <v>5694.65</v>
      </c>
      <c r="BA162" s="319">
        <f t="shared" si="22"/>
        <v>5694.65</v>
      </c>
      <c r="BB162" s="319">
        <f t="shared" si="22"/>
        <v>5694.65</v>
      </c>
      <c r="BC162" s="319">
        <f t="shared" si="22"/>
        <v>5694.65</v>
      </c>
      <c r="BD162" s="319">
        <f t="shared" si="22"/>
        <v>5694.65</v>
      </c>
      <c r="BE162" s="295">
        <f t="shared" si="26"/>
        <v>68335.8</v>
      </c>
      <c r="BF162" s="319"/>
      <c r="BG162" s="319"/>
      <c r="BH162" s="319"/>
      <c r="BI162" s="319"/>
      <c r="BJ162" s="319"/>
      <c r="BK162" s="319"/>
      <c r="BL162" s="319"/>
      <c r="BM162" s="319"/>
      <c r="BN162" s="319"/>
      <c r="BO162" s="319"/>
      <c r="BP162" s="319"/>
      <c r="BQ162" s="319"/>
      <c r="BR162" s="319"/>
      <c r="BS162" s="319"/>
      <c r="BT162" s="319"/>
      <c r="BU162" s="319"/>
      <c r="BV162" s="319"/>
      <c r="BW162" s="319"/>
      <c r="BX162" s="319"/>
      <c r="BY162" s="319"/>
      <c r="BZ162" s="319"/>
      <c r="CA162" s="319"/>
      <c r="CB162" s="319"/>
      <c r="CC162" s="319"/>
      <c r="CD162" s="319"/>
      <c r="CE162" s="319"/>
    </row>
    <row r="163" spans="1:83" x14ac:dyDescent="0.3">
      <c r="A163" s="313" t="s">
        <v>561</v>
      </c>
      <c r="B163" s="304">
        <v>3.7099999999999994E-2</v>
      </c>
      <c r="C163" s="304">
        <v>3.78E-2</v>
      </c>
      <c r="D163" s="347">
        <f>'KU Depr Exp-KIUC Adj #2'!D163</f>
        <v>1.9199999999999998E-2</v>
      </c>
      <c r="E163" s="295">
        <v>3548851.71</v>
      </c>
      <c r="F163" s="295">
        <v>3548851.71</v>
      </c>
      <c r="G163" s="295">
        <v>3548851.71</v>
      </c>
      <c r="H163" s="295">
        <v>3548851.71</v>
      </c>
      <c r="I163" s="295">
        <v>3548851.71</v>
      </c>
      <c r="J163" s="295">
        <v>3548851.71</v>
      </c>
      <c r="K163" s="295">
        <v>3548851.71</v>
      </c>
      <c r="L163" s="295">
        <v>3548851.71</v>
      </c>
      <c r="M163" s="295">
        <v>3548851.71</v>
      </c>
      <c r="N163" s="295">
        <v>3548851.71</v>
      </c>
      <c r="O163" s="295">
        <v>3548851.71</v>
      </c>
      <c r="P163" s="295">
        <v>3548851.71</v>
      </c>
      <c r="Q163" s="295">
        <f t="shared" si="23"/>
        <v>42586220.520000003</v>
      </c>
      <c r="R163" s="295">
        <v>3548851.71</v>
      </c>
      <c r="S163" s="295">
        <v>3548851.71</v>
      </c>
      <c r="T163" s="295">
        <v>3548851.71</v>
      </c>
      <c r="U163" s="295">
        <v>3548851.71</v>
      </c>
      <c r="V163" s="295">
        <v>3548851.71</v>
      </c>
      <c r="W163" s="295">
        <v>3548851.71</v>
      </c>
      <c r="X163" s="295">
        <v>3548851.71</v>
      </c>
      <c r="Y163" s="295">
        <v>3548851.71</v>
      </c>
      <c r="Z163" s="295">
        <v>3548851.71</v>
      </c>
      <c r="AA163" s="295">
        <v>3548851.71</v>
      </c>
      <c r="AB163" s="295">
        <v>3548851.71</v>
      </c>
      <c r="AC163" s="295">
        <v>3548851.71</v>
      </c>
      <c r="AD163" s="295">
        <f t="shared" si="24"/>
        <v>42586220.520000003</v>
      </c>
      <c r="AE163" s="295"/>
      <c r="AF163" s="319">
        <v>10971.869999999999</v>
      </c>
      <c r="AG163" s="319">
        <v>10971.869999999999</v>
      </c>
      <c r="AH163" s="319">
        <v>10971.869999999999</v>
      </c>
      <c r="AI163" s="319">
        <v>10971.869999999999</v>
      </c>
      <c r="AJ163" s="319">
        <v>10971.869999999999</v>
      </c>
      <c r="AK163" s="319">
        <v>10971.869999999999</v>
      </c>
      <c r="AL163" s="319">
        <f t="shared" si="29"/>
        <v>10971.87</v>
      </c>
      <c r="AM163" s="319">
        <f t="shared" si="29"/>
        <v>10971.87</v>
      </c>
      <c r="AN163" s="319">
        <f t="shared" si="29"/>
        <v>10971.87</v>
      </c>
      <c r="AO163" s="319">
        <f t="shared" si="28"/>
        <v>10971.87</v>
      </c>
      <c r="AP163" s="319">
        <f t="shared" si="28"/>
        <v>10971.87</v>
      </c>
      <c r="AQ163" s="319">
        <f t="shared" si="28"/>
        <v>10971.87</v>
      </c>
      <c r="AR163" s="295">
        <f t="shared" si="25"/>
        <v>131662.43999999997</v>
      </c>
      <c r="AS163" s="319">
        <f t="shared" si="27"/>
        <v>5678.16</v>
      </c>
      <c r="AT163" s="319">
        <f t="shared" si="27"/>
        <v>5678.16</v>
      </c>
      <c r="AU163" s="319">
        <f t="shared" si="27"/>
        <v>5678.16</v>
      </c>
      <c r="AV163" s="319">
        <f t="shared" si="27"/>
        <v>5678.16</v>
      </c>
      <c r="AW163" s="319">
        <f t="shared" si="27"/>
        <v>5678.16</v>
      </c>
      <c r="AX163" s="319">
        <f t="shared" si="27"/>
        <v>5678.16</v>
      </c>
      <c r="AY163" s="319">
        <f t="shared" si="22"/>
        <v>5678.16</v>
      </c>
      <c r="AZ163" s="319">
        <f t="shared" si="22"/>
        <v>5678.16</v>
      </c>
      <c r="BA163" s="319">
        <f t="shared" si="22"/>
        <v>5678.16</v>
      </c>
      <c r="BB163" s="319">
        <f t="shared" si="22"/>
        <v>5678.16</v>
      </c>
      <c r="BC163" s="319">
        <f t="shared" si="22"/>
        <v>5678.16</v>
      </c>
      <c r="BD163" s="319">
        <f t="shared" si="22"/>
        <v>5678.16</v>
      </c>
      <c r="BE163" s="295">
        <f t="shared" si="26"/>
        <v>68137.920000000013</v>
      </c>
      <c r="BF163" s="319"/>
      <c r="BG163" s="319"/>
      <c r="BH163" s="319"/>
      <c r="BI163" s="319"/>
      <c r="BJ163" s="319"/>
      <c r="BK163" s="319"/>
      <c r="BL163" s="319"/>
      <c r="BM163" s="319"/>
      <c r="BN163" s="319"/>
      <c r="BO163" s="319"/>
      <c r="BP163" s="319"/>
      <c r="BQ163" s="319"/>
      <c r="BR163" s="319"/>
      <c r="BS163" s="319"/>
      <c r="BT163" s="319"/>
      <c r="BU163" s="319"/>
      <c r="BV163" s="319"/>
      <c r="BW163" s="319"/>
      <c r="BX163" s="319"/>
      <c r="BY163" s="319"/>
      <c r="BZ163" s="319"/>
      <c r="CA163" s="319"/>
      <c r="CB163" s="319"/>
      <c r="CC163" s="319"/>
      <c r="CD163" s="319"/>
      <c r="CE163" s="319"/>
    </row>
    <row r="164" spans="1:83" x14ac:dyDescent="0.3">
      <c r="A164" s="313" t="s">
        <v>562</v>
      </c>
      <c r="B164" s="304">
        <v>3.7199999999999997E-2</v>
      </c>
      <c r="C164" s="304">
        <v>3.7900000000000003E-2</v>
      </c>
      <c r="D164" s="347">
        <f>'KU Depr Exp-KIUC Adj #2'!D164</f>
        <v>1.9300000000000001E-2</v>
      </c>
      <c r="E164" s="295">
        <v>3655976.41</v>
      </c>
      <c r="F164" s="295">
        <v>3655976.41</v>
      </c>
      <c r="G164" s="295">
        <v>3655976.41</v>
      </c>
      <c r="H164" s="295">
        <v>3655976.41</v>
      </c>
      <c r="I164" s="295">
        <v>3655976.41</v>
      </c>
      <c r="J164" s="295">
        <v>3655976.41</v>
      </c>
      <c r="K164" s="295">
        <v>3655976.41</v>
      </c>
      <c r="L164" s="295">
        <v>3655976.41</v>
      </c>
      <c r="M164" s="295">
        <v>3655976.41</v>
      </c>
      <c r="N164" s="295">
        <v>3655976.41</v>
      </c>
      <c r="O164" s="295">
        <v>3655976.41</v>
      </c>
      <c r="P164" s="295">
        <v>3655976.41</v>
      </c>
      <c r="Q164" s="295">
        <f t="shared" si="23"/>
        <v>43871716.920000002</v>
      </c>
      <c r="R164" s="295">
        <v>3655976.41</v>
      </c>
      <c r="S164" s="295">
        <v>3655976.41</v>
      </c>
      <c r="T164" s="295">
        <v>3655976.41</v>
      </c>
      <c r="U164" s="295">
        <v>3655976.41</v>
      </c>
      <c r="V164" s="295">
        <v>3655976.41</v>
      </c>
      <c r="W164" s="295">
        <v>3655976.41</v>
      </c>
      <c r="X164" s="295">
        <v>3655976.41</v>
      </c>
      <c r="Y164" s="295">
        <v>3655976.41</v>
      </c>
      <c r="Z164" s="295">
        <v>3655976.41</v>
      </c>
      <c r="AA164" s="295">
        <v>3655976.41</v>
      </c>
      <c r="AB164" s="295">
        <v>3655976.41</v>
      </c>
      <c r="AC164" s="295">
        <v>3655976.41</v>
      </c>
      <c r="AD164" s="295">
        <f t="shared" si="24"/>
        <v>43871716.920000002</v>
      </c>
      <c r="AE164" s="295"/>
      <c r="AF164" s="319">
        <v>11333.529999999999</v>
      </c>
      <c r="AG164" s="319">
        <v>11333.529999999999</v>
      </c>
      <c r="AH164" s="319">
        <v>11333.529999999999</v>
      </c>
      <c r="AI164" s="319">
        <v>11333.529999999999</v>
      </c>
      <c r="AJ164" s="319">
        <v>11333.529999999999</v>
      </c>
      <c r="AK164" s="319">
        <v>11333.529999999999</v>
      </c>
      <c r="AL164" s="319">
        <f t="shared" si="29"/>
        <v>11333.53</v>
      </c>
      <c r="AM164" s="319">
        <f t="shared" si="29"/>
        <v>11333.53</v>
      </c>
      <c r="AN164" s="319">
        <f t="shared" si="29"/>
        <v>11333.53</v>
      </c>
      <c r="AO164" s="319">
        <f t="shared" si="28"/>
        <v>11333.53</v>
      </c>
      <c r="AP164" s="319">
        <f t="shared" si="28"/>
        <v>11333.53</v>
      </c>
      <c r="AQ164" s="319">
        <f t="shared" si="28"/>
        <v>11333.53</v>
      </c>
      <c r="AR164" s="295">
        <f t="shared" si="25"/>
        <v>136002.35999999999</v>
      </c>
      <c r="AS164" s="319">
        <f t="shared" si="27"/>
        <v>5880.03</v>
      </c>
      <c r="AT164" s="319">
        <f t="shared" si="27"/>
        <v>5880.03</v>
      </c>
      <c r="AU164" s="319">
        <f t="shared" si="27"/>
        <v>5880.03</v>
      </c>
      <c r="AV164" s="319">
        <f t="shared" si="27"/>
        <v>5880.03</v>
      </c>
      <c r="AW164" s="319">
        <f t="shared" si="27"/>
        <v>5880.03</v>
      </c>
      <c r="AX164" s="319">
        <f t="shared" si="27"/>
        <v>5880.03</v>
      </c>
      <c r="AY164" s="319">
        <f t="shared" si="22"/>
        <v>5880.03</v>
      </c>
      <c r="AZ164" s="319">
        <f t="shared" si="22"/>
        <v>5880.03</v>
      </c>
      <c r="BA164" s="319">
        <f t="shared" si="22"/>
        <v>5880.03</v>
      </c>
      <c r="BB164" s="319">
        <f t="shared" si="22"/>
        <v>5880.03</v>
      </c>
      <c r="BC164" s="319">
        <f t="shared" si="22"/>
        <v>5880.03</v>
      </c>
      <c r="BD164" s="319">
        <f t="shared" si="22"/>
        <v>5880.03</v>
      </c>
      <c r="BE164" s="295">
        <f t="shared" si="26"/>
        <v>70560.36</v>
      </c>
      <c r="BF164" s="319"/>
      <c r="BG164" s="319"/>
      <c r="BH164" s="319"/>
      <c r="BI164" s="319"/>
      <c r="BJ164" s="319"/>
      <c r="BK164" s="319"/>
      <c r="BL164" s="319"/>
      <c r="BM164" s="319"/>
      <c r="BN164" s="319"/>
      <c r="BO164" s="319"/>
      <c r="BP164" s="319"/>
      <c r="BQ164" s="319"/>
      <c r="BR164" s="319"/>
      <c r="BS164" s="319"/>
      <c r="BT164" s="319"/>
      <c r="BU164" s="319"/>
      <c r="BV164" s="319"/>
      <c r="BW164" s="319"/>
      <c r="BX164" s="319"/>
      <c r="BY164" s="319"/>
      <c r="BZ164" s="319"/>
      <c r="CA164" s="319"/>
      <c r="CB164" s="319"/>
      <c r="CC164" s="319"/>
      <c r="CD164" s="319"/>
      <c r="CE164" s="319"/>
    </row>
    <row r="165" spans="1:83" x14ac:dyDescent="0.3">
      <c r="A165" s="313" t="s">
        <v>563</v>
      </c>
      <c r="B165" s="304">
        <v>2.7299999999999998E-2</v>
      </c>
      <c r="C165" s="304">
        <v>3.1E-2</v>
      </c>
      <c r="D165" s="347">
        <f>'KU Depr Exp-KIUC Adj #2'!D165</f>
        <v>2.5000000000000001E-2</v>
      </c>
      <c r="E165" s="295">
        <v>111557830.63</v>
      </c>
      <c r="F165" s="295">
        <v>111560385.54000001</v>
      </c>
      <c r="G165" s="295">
        <v>111562419.14</v>
      </c>
      <c r="H165" s="295">
        <v>111564054.39</v>
      </c>
      <c r="I165" s="295">
        <v>58941726.25</v>
      </c>
      <c r="J165" s="295">
        <v>6319398.0999999996</v>
      </c>
      <c r="K165" s="295">
        <v>6319398.0999999996</v>
      </c>
      <c r="L165" s="295">
        <v>6319398.0999999996</v>
      </c>
      <c r="M165" s="295">
        <v>6319398.0999999996</v>
      </c>
      <c r="N165" s="295">
        <v>6319398.0999999996</v>
      </c>
      <c r="O165" s="295">
        <v>6319398.0999999996</v>
      </c>
      <c r="P165" s="295">
        <v>6319398.0999999996</v>
      </c>
      <c r="Q165" s="295">
        <f t="shared" si="23"/>
        <v>549422202.6500001</v>
      </c>
      <c r="R165" s="295">
        <v>6319398.0999999996</v>
      </c>
      <c r="S165" s="295">
        <v>6319398.0999999996</v>
      </c>
      <c r="T165" s="295">
        <v>6319398.0999999996</v>
      </c>
      <c r="U165" s="295">
        <v>6319398.0999999996</v>
      </c>
      <c r="V165" s="295">
        <v>6319398.0999999996</v>
      </c>
      <c r="W165" s="295">
        <v>6319398.0999999996</v>
      </c>
      <c r="X165" s="295">
        <v>6319398.0999999996</v>
      </c>
      <c r="Y165" s="295">
        <v>6319398.0999999996</v>
      </c>
      <c r="Z165" s="295">
        <v>6319398.0999999996</v>
      </c>
      <c r="AA165" s="295">
        <v>6319398.0999999996</v>
      </c>
      <c r="AB165" s="295">
        <v>6319398.0999999996</v>
      </c>
      <c r="AC165" s="295">
        <v>6319398.0999999996</v>
      </c>
      <c r="AD165" s="295">
        <f t="shared" si="24"/>
        <v>75832777.200000003</v>
      </c>
      <c r="AE165" s="295"/>
      <c r="AF165" s="319">
        <v>253794.06</v>
      </c>
      <c r="AG165" s="319">
        <v>253799.88</v>
      </c>
      <c r="AH165" s="319">
        <v>253804.5</v>
      </c>
      <c r="AI165" s="319">
        <v>253808.22999999998</v>
      </c>
      <c r="AJ165" s="319">
        <v>134092.42000000001</v>
      </c>
      <c r="AK165" s="319">
        <v>14376.630000000001</v>
      </c>
      <c r="AL165" s="319">
        <f t="shared" si="29"/>
        <v>14376.63</v>
      </c>
      <c r="AM165" s="319">
        <f t="shared" si="29"/>
        <v>14376.63</v>
      </c>
      <c r="AN165" s="319">
        <f t="shared" si="29"/>
        <v>14376.63</v>
      </c>
      <c r="AO165" s="319">
        <f t="shared" si="28"/>
        <v>14376.63</v>
      </c>
      <c r="AP165" s="319">
        <f t="shared" si="28"/>
        <v>14376.63</v>
      </c>
      <c r="AQ165" s="319">
        <f t="shared" si="28"/>
        <v>14376.63</v>
      </c>
      <c r="AR165" s="295">
        <f t="shared" si="25"/>
        <v>1249935.4999999991</v>
      </c>
      <c r="AS165" s="319">
        <f t="shared" si="27"/>
        <v>13165.41</v>
      </c>
      <c r="AT165" s="319">
        <f t="shared" si="27"/>
        <v>13165.41</v>
      </c>
      <c r="AU165" s="319">
        <f t="shared" si="27"/>
        <v>13165.41</v>
      </c>
      <c r="AV165" s="319">
        <f t="shared" si="27"/>
        <v>13165.41</v>
      </c>
      <c r="AW165" s="319">
        <f t="shared" si="27"/>
        <v>13165.41</v>
      </c>
      <c r="AX165" s="319">
        <f t="shared" si="27"/>
        <v>13165.41</v>
      </c>
      <c r="AY165" s="319">
        <f t="shared" si="22"/>
        <v>13165.41</v>
      </c>
      <c r="AZ165" s="319">
        <f t="shared" si="22"/>
        <v>13165.41</v>
      </c>
      <c r="BA165" s="319">
        <f t="shared" si="22"/>
        <v>13165.41</v>
      </c>
      <c r="BB165" s="319">
        <f t="shared" si="22"/>
        <v>13165.41</v>
      </c>
      <c r="BC165" s="319">
        <f t="shared" si="22"/>
        <v>13165.41</v>
      </c>
      <c r="BD165" s="319">
        <f t="shared" si="22"/>
        <v>13165.41</v>
      </c>
      <c r="BE165" s="295">
        <f t="shared" si="26"/>
        <v>157984.92000000001</v>
      </c>
      <c r="BF165" s="319"/>
      <c r="BG165" s="319"/>
      <c r="BH165" s="319"/>
      <c r="BI165" s="319"/>
      <c r="BJ165" s="319"/>
      <c r="BK165" s="319"/>
      <c r="BL165" s="319"/>
      <c r="BM165" s="319"/>
      <c r="BN165" s="319"/>
      <c r="BO165" s="319"/>
      <c r="BP165" s="319"/>
      <c r="BQ165" s="319"/>
      <c r="BR165" s="319"/>
      <c r="BS165" s="319"/>
      <c r="BT165" s="319"/>
      <c r="BU165" s="319"/>
      <c r="BV165" s="319"/>
      <c r="BW165" s="319"/>
      <c r="BX165" s="319"/>
      <c r="BY165" s="319"/>
      <c r="BZ165" s="319"/>
      <c r="CA165" s="319"/>
      <c r="CB165" s="319"/>
      <c r="CC165" s="319"/>
      <c r="CD165" s="319"/>
      <c r="CE165" s="319"/>
    </row>
    <row r="166" spans="1:83" x14ac:dyDescent="0.3">
      <c r="A166" s="313" t="s">
        <v>564</v>
      </c>
      <c r="B166" s="304">
        <v>4.8000000000000001E-2</v>
      </c>
      <c r="C166" s="304">
        <v>5.4299999999999994E-2</v>
      </c>
      <c r="D166" s="347">
        <f>'KU Depr Exp-KIUC Adj #2'!D166</f>
        <v>3.1899999999999998E-2</v>
      </c>
      <c r="E166" s="295">
        <v>282445.64</v>
      </c>
      <c r="F166" s="295">
        <v>282445.64</v>
      </c>
      <c r="G166" s="295">
        <v>282445.64</v>
      </c>
      <c r="H166" s="295">
        <v>282445.64</v>
      </c>
      <c r="I166" s="295">
        <v>282445.64</v>
      </c>
      <c r="J166" s="295">
        <v>282445.64</v>
      </c>
      <c r="K166" s="295">
        <v>282445.64</v>
      </c>
      <c r="L166" s="295">
        <v>282445.64</v>
      </c>
      <c r="M166" s="295">
        <v>282445.64</v>
      </c>
      <c r="N166" s="295">
        <v>282445.64</v>
      </c>
      <c r="O166" s="295">
        <v>282445.64</v>
      </c>
      <c r="P166" s="295">
        <v>282445.64</v>
      </c>
      <c r="Q166" s="295">
        <f t="shared" si="23"/>
        <v>3389347.6800000011</v>
      </c>
      <c r="R166" s="295">
        <v>282445.64</v>
      </c>
      <c r="S166" s="295">
        <v>282445.64</v>
      </c>
      <c r="T166" s="295">
        <v>282445.64</v>
      </c>
      <c r="U166" s="295">
        <v>282445.64</v>
      </c>
      <c r="V166" s="295">
        <v>282445.64</v>
      </c>
      <c r="W166" s="295">
        <v>282445.64</v>
      </c>
      <c r="X166" s="295">
        <v>282445.64</v>
      </c>
      <c r="Y166" s="295">
        <v>282445.64</v>
      </c>
      <c r="Z166" s="295">
        <v>282445.64</v>
      </c>
      <c r="AA166" s="295">
        <v>282445.64</v>
      </c>
      <c r="AB166" s="295">
        <v>282445.64</v>
      </c>
      <c r="AC166" s="295">
        <v>282445.64</v>
      </c>
      <c r="AD166" s="295">
        <f t="shared" si="24"/>
        <v>3389347.6800000011</v>
      </c>
      <c r="AE166" s="295"/>
      <c r="AF166" s="319">
        <v>1129.78</v>
      </c>
      <c r="AG166" s="319">
        <v>1129.78</v>
      </c>
      <c r="AH166" s="319">
        <v>1129.78</v>
      </c>
      <c r="AI166" s="319">
        <v>1129.78</v>
      </c>
      <c r="AJ166" s="319">
        <v>1129.78</v>
      </c>
      <c r="AK166" s="319">
        <v>1129.78</v>
      </c>
      <c r="AL166" s="319">
        <f t="shared" si="29"/>
        <v>1129.78</v>
      </c>
      <c r="AM166" s="319">
        <f t="shared" si="29"/>
        <v>1129.78</v>
      </c>
      <c r="AN166" s="319">
        <f t="shared" si="29"/>
        <v>1129.78</v>
      </c>
      <c r="AO166" s="319">
        <f t="shared" si="28"/>
        <v>1129.78</v>
      </c>
      <c r="AP166" s="319">
        <f t="shared" si="28"/>
        <v>1129.78</v>
      </c>
      <c r="AQ166" s="319">
        <f t="shared" si="28"/>
        <v>1129.78</v>
      </c>
      <c r="AR166" s="295">
        <f t="shared" si="25"/>
        <v>13557.360000000002</v>
      </c>
      <c r="AS166" s="319">
        <f t="shared" si="27"/>
        <v>750.83</v>
      </c>
      <c r="AT166" s="319">
        <f t="shared" si="27"/>
        <v>750.83</v>
      </c>
      <c r="AU166" s="319">
        <f t="shared" si="27"/>
        <v>750.83</v>
      </c>
      <c r="AV166" s="319">
        <f t="shared" si="27"/>
        <v>750.83</v>
      </c>
      <c r="AW166" s="319">
        <f t="shared" si="27"/>
        <v>750.83</v>
      </c>
      <c r="AX166" s="319">
        <f t="shared" si="27"/>
        <v>750.83</v>
      </c>
      <c r="AY166" s="319">
        <f t="shared" si="22"/>
        <v>750.83</v>
      </c>
      <c r="AZ166" s="319">
        <f t="shared" si="22"/>
        <v>750.83</v>
      </c>
      <c r="BA166" s="319">
        <f t="shared" si="22"/>
        <v>750.83</v>
      </c>
      <c r="BB166" s="319">
        <f t="shared" si="22"/>
        <v>750.83</v>
      </c>
      <c r="BC166" s="319">
        <f t="shared" si="22"/>
        <v>750.83</v>
      </c>
      <c r="BD166" s="319">
        <f t="shared" si="22"/>
        <v>750.83</v>
      </c>
      <c r="BE166" s="295">
        <f t="shared" si="26"/>
        <v>9009.9600000000009</v>
      </c>
      <c r="BF166" s="319"/>
      <c r="BG166" s="319"/>
      <c r="BH166" s="319"/>
      <c r="BI166" s="319"/>
      <c r="BJ166" s="319"/>
      <c r="BK166" s="319"/>
      <c r="BL166" s="319"/>
      <c r="BM166" s="319"/>
      <c r="BN166" s="319"/>
      <c r="BO166" s="319"/>
      <c r="BP166" s="319"/>
      <c r="BQ166" s="319"/>
      <c r="BR166" s="319"/>
      <c r="BS166" s="319"/>
      <c r="BT166" s="319"/>
      <c r="BU166" s="319"/>
      <c r="BV166" s="319"/>
      <c r="BW166" s="319"/>
      <c r="BX166" s="319"/>
      <c r="BY166" s="319"/>
      <c r="BZ166" s="319"/>
      <c r="CA166" s="319"/>
      <c r="CB166" s="319"/>
      <c r="CC166" s="319"/>
      <c r="CD166" s="319"/>
      <c r="CE166" s="319"/>
    </row>
    <row r="167" spans="1:83" x14ac:dyDescent="0.3">
      <c r="A167" s="313" t="s">
        <v>565</v>
      </c>
      <c r="B167" s="304">
        <v>6.2199999999999998E-2</v>
      </c>
      <c r="C167" s="304">
        <v>7.3899999999999993E-2</v>
      </c>
      <c r="D167" s="347">
        <f>'KU Depr Exp-KIUC Adj #2'!D167</f>
        <v>2.81E-2</v>
      </c>
      <c r="E167" s="295">
        <v>301560.87</v>
      </c>
      <c r="F167" s="295">
        <v>301560.87</v>
      </c>
      <c r="G167" s="295">
        <v>301560.87</v>
      </c>
      <c r="H167" s="295">
        <v>301560.87</v>
      </c>
      <c r="I167" s="295">
        <v>301560.87</v>
      </c>
      <c r="J167" s="295">
        <v>301560.87</v>
      </c>
      <c r="K167" s="295">
        <v>301560.87</v>
      </c>
      <c r="L167" s="295">
        <v>301560.87</v>
      </c>
      <c r="M167" s="295">
        <v>301560.87</v>
      </c>
      <c r="N167" s="295">
        <v>301560.87</v>
      </c>
      <c r="O167" s="295">
        <v>301560.87</v>
      </c>
      <c r="P167" s="295">
        <v>301560.87</v>
      </c>
      <c r="Q167" s="295">
        <f t="shared" si="23"/>
        <v>3618730.4400000009</v>
      </c>
      <c r="R167" s="295">
        <v>301560.87</v>
      </c>
      <c r="S167" s="295">
        <v>301560.87</v>
      </c>
      <c r="T167" s="295">
        <v>301560.87</v>
      </c>
      <c r="U167" s="295">
        <v>301560.87</v>
      </c>
      <c r="V167" s="295">
        <v>301560.87</v>
      </c>
      <c r="W167" s="295">
        <v>301560.87</v>
      </c>
      <c r="X167" s="295">
        <v>301560.87</v>
      </c>
      <c r="Y167" s="295">
        <v>301560.87</v>
      </c>
      <c r="Z167" s="295">
        <v>301560.87</v>
      </c>
      <c r="AA167" s="295">
        <v>301560.87</v>
      </c>
      <c r="AB167" s="295">
        <v>301560.87</v>
      </c>
      <c r="AC167" s="295">
        <v>301560.87</v>
      </c>
      <c r="AD167" s="295">
        <f t="shared" si="24"/>
        <v>3618730.4400000009</v>
      </c>
      <c r="AE167" s="295"/>
      <c r="AF167" s="319">
        <v>1563.0900000000001</v>
      </c>
      <c r="AG167" s="319">
        <v>1563.0900000000001</v>
      </c>
      <c r="AH167" s="319">
        <v>1563.0900000000001</v>
      </c>
      <c r="AI167" s="319">
        <v>1563.0900000000001</v>
      </c>
      <c r="AJ167" s="319">
        <v>1563.0900000000001</v>
      </c>
      <c r="AK167" s="319">
        <v>1563.0900000000001</v>
      </c>
      <c r="AL167" s="319">
        <f t="shared" si="29"/>
        <v>1563.09</v>
      </c>
      <c r="AM167" s="319">
        <f t="shared" si="29"/>
        <v>1563.09</v>
      </c>
      <c r="AN167" s="319">
        <f t="shared" si="29"/>
        <v>1563.09</v>
      </c>
      <c r="AO167" s="319">
        <f t="shared" si="28"/>
        <v>1563.09</v>
      </c>
      <c r="AP167" s="319">
        <f t="shared" si="28"/>
        <v>1563.09</v>
      </c>
      <c r="AQ167" s="319">
        <f t="shared" si="28"/>
        <v>1563.09</v>
      </c>
      <c r="AR167" s="295">
        <f t="shared" si="25"/>
        <v>18757.080000000002</v>
      </c>
      <c r="AS167" s="319">
        <f t="shared" si="27"/>
        <v>706.16</v>
      </c>
      <c r="AT167" s="319">
        <f t="shared" si="27"/>
        <v>706.16</v>
      </c>
      <c r="AU167" s="319">
        <f t="shared" si="27"/>
        <v>706.16</v>
      </c>
      <c r="AV167" s="319">
        <f t="shared" si="27"/>
        <v>706.16</v>
      </c>
      <c r="AW167" s="319">
        <f t="shared" si="27"/>
        <v>706.16</v>
      </c>
      <c r="AX167" s="319">
        <f t="shared" si="27"/>
        <v>706.16</v>
      </c>
      <c r="AY167" s="319">
        <f t="shared" si="22"/>
        <v>706.16</v>
      </c>
      <c r="AZ167" s="319">
        <f t="shared" si="22"/>
        <v>706.16</v>
      </c>
      <c r="BA167" s="319">
        <f t="shared" si="22"/>
        <v>706.16</v>
      </c>
      <c r="BB167" s="319">
        <f t="shared" si="22"/>
        <v>706.16</v>
      </c>
      <c r="BC167" s="319">
        <f t="shared" si="22"/>
        <v>706.16</v>
      </c>
      <c r="BD167" s="319">
        <f t="shared" si="22"/>
        <v>706.16</v>
      </c>
      <c r="BE167" s="295">
        <f t="shared" si="26"/>
        <v>8473.92</v>
      </c>
      <c r="BF167" s="319"/>
      <c r="BG167" s="319"/>
      <c r="BH167" s="319"/>
      <c r="BI167" s="319"/>
      <c r="BJ167" s="319"/>
      <c r="BK167" s="319"/>
      <c r="BL167" s="319"/>
      <c r="BM167" s="319"/>
      <c r="BN167" s="319"/>
      <c r="BO167" s="319"/>
      <c r="BP167" s="319"/>
      <c r="BQ167" s="319"/>
      <c r="BR167" s="319"/>
      <c r="BS167" s="319"/>
      <c r="BT167" s="319"/>
      <c r="BU167" s="319"/>
      <c r="BV167" s="319"/>
      <c r="BW167" s="319"/>
      <c r="BX167" s="319"/>
      <c r="BY167" s="319"/>
      <c r="BZ167" s="319"/>
      <c r="CA167" s="319"/>
      <c r="CB167" s="319"/>
      <c r="CC167" s="319"/>
      <c r="CD167" s="319"/>
      <c r="CE167" s="319"/>
    </row>
    <row r="168" spans="1:83" x14ac:dyDescent="0.3">
      <c r="A168" s="313" t="s">
        <v>566</v>
      </c>
      <c r="B168" s="304">
        <v>4.6199999999999998E-2</v>
      </c>
      <c r="C168" s="304">
        <v>4.9999999999999996E-2</v>
      </c>
      <c r="D168" s="347">
        <f>'KU Depr Exp-KIUC Adj #2'!D168</f>
        <v>2.3199999999999998E-2</v>
      </c>
      <c r="E168" s="295">
        <v>795787.89</v>
      </c>
      <c r="F168" s="295">
        <v>795787.89</v>
      </c>
      <c r="G168" s="295">
        <v>795787.89</v>
      </c>
      <c r="H168" s="295">
        <v>795787.89</v>
      </c>
      <c r="I168" s="295">
        <v>795787.89</v>
      </c>
      <c r="J168" s="295">
        <v>795787.89</v>
      </c>
      <c r="K168" s="295">
        <v>795787.89</v>
      </c>
      <c r="L168" s="295">
        <v>795787.89</v>
      </c>
      <c r="M168" s="295">
        <v>795787.89</v>
      </c>
      <c r="N168" s="295">
        <v>795787.89</v>
      </c>
      <c r="O168" s="295">
        <v>795787.89</v>
      </c>
      <c r="P168" s="295">
        <v>795787.89</v>
      </c>
      <c r="Q168" s="295">
        <f t="shared" si="23"/>
        <v>9549454.6799999997</v>
      </c>
      <c r="R168" s="295">
        <v>795787.89</v>
      </c>
      <c r="S168" s="295">
        <v>795787.89</v>
      </c>
      <c r="T168" s="295">
        <v>795787.89</v>
      </c>
      <c r="U168" s="295">
        <v>795787.89</v>
      </c>
      <c r="V168" s="295">
        <v>795787.89</v>
      </c>
      <c r="W168" s="295">
        <v>795787.89</v>
      </c>
      <c r="X168" s="295">
        <v>795787.89</v>
      </c>
      <c r="Y168" s="295">
        <v>795787.89</v>
      </c>
      <c r="Z168" s="295">
        <v>795787.89</v>
      </c>
      <c r="AA168" s="295">
        <v>795787.89</v>
      </c>
      <c r="AB168" s="295">
        <v>795787.89</v>
      </c>
      <c r="AC168" s="295">
        <v>795787.89</v>
      </c>
      <c r="AD168" s="295">
        <f t="shared" si="24"/>
        <v>9549454.6799999997</v>
      </c>
      <c r="AE168" s="295"/>
      <c r="AF168" s="319">
        <v>3063.7799999999997</v>
      </c>
      <c r="AG168" s="319">
        <v>3063.7799999999997</v>
      </c>
      <c r="AH168" s="319">
        <v>3063.7799999999997</v>
      </c>
      <c r="AI168" s="319">
        <v>3063.7799999999997</v>
      </c>
      <c r="AJ168" s="319">
        <v>3063.7799999999997</v>
      </c>
      <c r="AK168" s="319">
        <v>3063.7799999999997</v>
      </c>
      <c r="AL168" s="319">
        <f t="shared" si="29"/>
        <v>3063.78</v>
      </c>
      <c r="AM168" s="319">
        <f t="shared" si="29"/>
        <v>3063.78</v>
      </c>
      <c r="AN168" s="319">
        <f t="shared" si="29"/>
        <v>3063.78</v>
      </c>
      <c r="AO168" s="319">
        <f t="shared" si="28"/>
        <v>3063.78</v>
      </c>
      <c r="AP168" s="319">
        <f t="shared" si="28"/>
        <v>3063.78</v>
      </c>
      <c r="AQ168" s="319">
        <f t="shared" si="28"/>
        <v>3063.78</v>
      </c>
      <c r="AR168" s="295">
        <f t="shared" si="25"/>
        <v>36765.359999999993</v>
      </c>
      <c r="AS168" s="319">
        <f t="shared" si="27"/>
        <v>1538.52</v>
      </c>
      <c r="AT168" s="319">
        <f t="shared" si="27"/>
        <v>1538.52</v>
      </c>
      <c r="AU168" s="319">
        <f t="shared" si="27"/>
        <v>1538.52</v>
      </c>
      <c r="AV168" s="319">
        <f t="shared" si="27"/>
        <v>1538.52</v>
      </c>
      <c r="AW168" s="319">
        <f t="shared" si="27"/>
        <v>1538.52</v>
      </c>
      <c r="AX168" s="319">
        <f t="shared" si="27"/>
        <v>1538.52</v>
      </c>
      <c r="AY168" s="319">
        <f t="shared" si="22"/>
        <v>1538.52</v>
      </c>
      <c r="AZ168" s="319">
        <f t="shared" si="22"/>
        <v>1538.52</v>
      </c>
      <c r="BA168" s="319">
        <f t="shared" si="22"/>
        <v>1538.52</v>
      </c>
      <c r="BB168" s="319">
        <f t="shared" si="22"/>
        <v>1538.52</v>
      </c>
      <c r="BC168" s="319">
        <f t="shared" si="22"/>
        <v>1538.52</v>
      </c>
      <c r="BD168" s="319">
        <f t="shared" si="22"/>
        <v>1538.52</v>
      </c>
      <c r="BE168" s="295">
        <f t="shared" si="26"/>
        <v>18462.240000000002</v>
      </c>
      <c r="BF168" s="319"/>
      <c r="BG168" s="319"/>
      <c r="BH168" s="319"/>
      <c r="BI168" s="319"/>
      <c r="BJ168" s="319"/>
      <c r="BK168" s="319"/>
      <c r="BL168" s="319"/>
      <c r="BM168" s="319"/>
      <c r="BN168" s="319"/>
      <c r="BO168" s="319"/>
      <c r="BP168" s="319"/>
      <c r="BQ168" s="319"/>
      <c r="BR168" s="319"/>
      <c r="BS168" s="319"/>
      <c r="BT168" s="319"/>
      <c r="BU168" s="319"/>
      <c r="BV168" s="319"/>
      <c r="BW168" s="319"/>
      <c r="BX168" s="319"/>
      <c r="BY168" s="319"/>
      <c r="BZ168" s="319"/>
      <c r="CA168" s="319"/>
      <c r="CB168" s="319"/>
      <c r="CC168" s="319"/>
      <c r="CD168" s="319"/>
      <c r="CE168" s="319"/>
    </row>
    <row r="169" spans="1:83" x14ac:dyDescent="0.3">
      <c r="A169" s="313" t="s">
        <v>567</v>
      </c>
      <c r="B169" s="304">
        <v>5.74E-2</v>
      </c>
      <c r="C169" s="304">
        <v>6.9599999999999995E-2</v>
      </c>
      <c r="D169" s="347">
        <f>'KU Depr Exp-KIUC Adj #2'!D169</f>
        <v>3.09E-2</v>
      </c>
      <c r="E169" s="295">
        <v>959617.2</v>
      </c>
      <c r="F169" s="295">
        <v>959617.2</v>
      </c>
      <c r="G169" s="295">
        <v>959617.2</v>
      </c>
      <c r="H169" s="295">
        <v>959617.2</v>
      </c>
      <c r="I169" s="295">
        <v>959617.2</v>
      </c>
      <c r="J169" s="295">
        <v>959617.2</v>
      </c>
      <c r="K169" s="295">
        <v>959617.2</v>
      </c>
      <c r="L169" s="295">
        <v>959617.2</v>
      </c>
      <c r="M169" s="295">
        <v>959617.2</v>
      </c>
      <c r="N169" s="295">
        <v>959617.2</v>
      </c>
      <c r="O169" s="295">
        <v>959617.2</v>
      </c>
      <c r="P169" s="295">
        <v>959617.2</v>
      </c>
      <c r="Q169" s="295">
        <f t="shared" si="23"/>
        <v>11515406.399999999</v>
      </c>
      <c r="R169" s="295">
        <v>1059617.2</v>
      </c>
      <c r="S169" s="295">
        <v>1059617.2</v>
      </c>
      <c r="T169" s="295">
        <v>1059617.2</v>
      </c>
      <c r="U169" s="295">
        <v>1059617.2</v>
      </c>
      <c r="V169" s="295">
        <v>1059617.2</v>
      </c>
      <c r="W169" s="295">
        <v>1059617.2</v>
      </c>
      <c r="X169" s="295">
        <v>1059617.2</v>
      </c>
      <c r="Y169" s="295">
        <v>1059617.2</v>
      </c>
      <c r="Z169" s="295">
        <v>1059617.2</v>
      </c>
      <c r="AA169" s="295">
        <v>1059617.2</v>
      </c>
      <c r="AB169" s="295">
        <v>1059617.2</v>
      </c>
      <c r="AC169" s="295">
        <v>1059617.2</v>
      </c>
      <c r="AD169" s="295">
        <f t="shared" si="24"/>
        <v>12715406.399999997</v>
      </c>
      <c r="AE169" s="295"/>
      <c r="AF169" s="319">
        <v>4590.16</v>
      </c>
      <c r="AG169" s="319">
        <v>4590.16</v>
      </c>
      <c r="AH169" s="319">
        <v>4590.16</v>
      </c>
      <c r="AI169" s="319">
        <v>4590.16</v>
      </c>
      <c r="AJ169" s="319">
        <v>4590.16</v>
      </c>
      <c r="AK169" s="319">
        <v>4590.16</v>
      </c>
      <c r="AL169" s="319">
        <f t="shared" si="29"/>
        <v>4590.17</v>
      </c>
      <c r="AM169" s="319">
        <f t="shared" si="29"/>
        <v>4590.17</v>
      </c>
      <c r="AN169" s="319">
        <f t="shared" si="29"/>
        <v>4590.17</v>
      </c>
      <c r="AO169" s="319">
        <f t="shared" si="28"/>
        <v>4590.17</v>
      </c>
      <c r="AP169" s="319">
        <f t="shared" si="28"/>
        <v>4590.17</v>
      </c>
      <c r="AQ169" s="319">
        <f t="shared" si="28"/>
        <v>4590.17</v>
      </c>
      <c r="AR169" s="295">
        <f t="shared" si="25"/>
        <v>55081.979999999989</v>
      </c>
      <c r="AS169" s="319">
        <f t="shared" si="27"/>
        <v>2728.51</v>
      </c>
      <c r="AT169" s="319">
        <f t="shared" si="27"/>
        <v>2728.51</v>
      </c>
      <c r="AU169" s="319">
        <f t="shared" si="27"/>
        <v>2728.51</v>
      </c>
      <c r="AV169" s="319">
        <f t="shared" si="27"/>
        <v>2728.51</v>
      </c>
      <c r="AW169" s="319">
        <f t="shared" si="27"/>
        <v>2728.51</v>
      </c>
      <c r="AX169" s="319">
        <f t="shared" si="27"/>
        <v>2728.51</v>
      </c>
      <c r="AY169" s="319">
        <f t="shared" si="22"/>
        <v>2728.51</v>
      </c>
      <c r="AZ169" s="319">
        <f t="shared" si="22"/>
        <v>2728.51</v>
      </c>
      <c r="BA169" s="319">
        <f t="shared" si="22"/>
        <v>2728.51</v>
      </c>
      <c r="BB169" s="319">
        <f t="shared" si="22"/>
        <v>2728.51</v>
      </c>
      <c r="BC169" s="319">
        <f t="shared" si="22"/>
        <v>2728.51</v>
      </c>
      <c r="BD169" s="319">
        <f t="shared" si="22"/>
        <v>2728.51</v>
      </c>
      <c r="BE169" s="295">
        <f t="shared" si="26"/>
        <v>32742.12000000001</v>
      </c>
      <c r="BF169" s="319"/>
      <c r="BG169" s="319"/>
      <c r="BH169" s="319"/>
      <c r="BI169" s="319"/>
      <c r="BJ169" s="319"/>
      <c r="BK169" s="319"/>
      <c r="BL169" s="319"/>
      <c r="BM169" s="319"/>
      <c r="BN169" s="319"/>
      <c r="BO169" s="319"/>
      <c r="BP169" s="319"/>
      <c r="BQ169" s="319"/>
      <c r="BR169" s="319"/>
      <c r="BS169" s="319"/>
      <c r="BT169" s="319"/>
      <c r="BU169" s="319"/>
      <c r="BV169" s="319"/>
      <c r="BW169" s="319"/>
      <c r="BX169" s="319"/>
      <c r="BY169" s="319"/>
      <c r="BZ169" s="319"/>
      <c r="CA169" s="319"/>
      <c r="CB169" s="319"/>
      <c r="CC169" s="319"/>
      <c r="CD169" s="319"/>
      <c r="CE169" s="319"/>
    </row>
    <row r="170" spans="1:83" x14ac:dyDescent="0.3">
      <c r="A170" s="313" t="s">
        <v>568</v>
      </c>
      <c r="B170" s="304">
        <v>5.8099999999999999E-2</v>
      </c>
      <c r="C170" s="304">
        <v>6.989999999999999E-2</v>
      </c>
      <c r="D170" s="347">
        <f>'KU Depr Exp-KIUC Adj #2'!D170</f>
        <v>3.1E-2</v>
      </c>
      <c r="E170" s="295">
        <v>959028.11</v>
      </c>
      <c r="F170" s="295">
        <v>959028.11</v>
      </c>
      <c r="G170" s="295">
        <v>959028.11</v>
      </c>
      <c r="H170" s="295">
        <v>959028.11</v>
      </c>
      <c r="I170" s="295">
        <v>959028.11</v>
      </c>
      <c r="J170" s="295">
        <v>959028.11</v>
      </c>
      <c r="K170" s="295">
        <v>959028.11</v>
      </c>
      <c r="L170" s="295">
        <v>959028.11</v>
      </c>
      <c r="M170" s="295">
        <v>959028.11</v>
      </c>
      <c r="N170" s="295">
        <v>959028.11</v>
      </c>
      <c r="O170" s="295">
        <v>959028.11</v>
      </c>
      <c r="P170" s="295">
        <v>959028.11</v>
      </c>
      <c r="Q170" s="295">
        <f t="shared" si="23"/>
        <v>11508337.319999998</v>
      </c>
      <c r="R170" s="295">
        <v>959028.11</v>
      </c>
      <c r="S170" s="295">
        <v>959028.11</v>
      </c>
      <c r="T170" s="295">
        <v>959028.11</v>
      </c>
      <c r="U170" s="295">
        <v>959028.11</v>
      </c>
      <c r="V170" s="295">
        <v>959028.11</v>
      </c>
      <c r="W170" s="295">
        <v>959028.11</v>
      </c>
      <c r="X170" s="295">
        <v>959028.11</v>
      </c>
      <c r="Y170" s="295">
        <v>959028.11</v>
      </c>
      <c r="Z170" s="295">
        <v>959028.11</v>
      </c>
      <c r="AA170" s="295">
        <v>959028.11</v>
      </c>
      <c r="AB170" s="295">
        <v>959028.11</v>
      </c>
      <c r="AC170" s="295">
        <v>959028.11</v>
      </c>
      <c r="AD170" s="295">
        <f t="shared" si="24"/>
        <v>11508337.319999998</v>
      </c>
      <c r="AE170" s="295"/>
      <c r="AF170" s="319">
        <v>4643.29</v>
      </c>
      <c r="AG170" s="319">
        <v>4643.29</v>
      </c>
      <c r="AH170" s="319">
        <v>4643.29</v>
      </c>
      <c r="AI170" s="319">
        <v>4643.29</v>
      </c>
      <c r="AJ170" s="319">
        <v>4643.29</v>
      </c>
      <c r="AK170" s="319">
        <v>4643.29</v>
      </c>
      <c r="AL170" s="319">
        <f t="shared" si="29"/>
        <v>4643.29</v>
      </c>
      <c r="AM170" s="319">
        <f t="shared" si="29"/>
        <v>4643.29</v>
      </c>
      <c r="AN170" s="319">
        <f t="shared" si="29"/>
        <v>4643.29</v>
      </c>
      <c r="AO170" s="319">
        <f t="shared" si="28"/>
        <v>4643.29</v>
      </c>
      <c r="AP170" s="319">
        <f t="shared" si="28"/>
        <v>4643.29</v>
      </c>
      <c r="AQ170" s="319">
        <f t="shared" si="28"/>
        <v>4643.29</v>
      </c>
      <c r="AR170" s="295">
        <f t="shared" si="25"/>
        <v>55719.48</v>
      </c>
      <c r="AS170" s="319">
        <f t="shared" si="27"/>
        <v>2477.4899999999998</v>
      </c>
      <c r="AT170" s="319">
        <f t="shared" si="27"/>
        <v>2477.4899999999998</v>
      </c>
      <c r="AU170" s="319">
        <f t="shared" si="27"/>
        <v>2477.4899999999998</v>
      </c>
      <c r="AV170" s="319">
        <f t="shared" si="27"/>
        <v>2477.4899999999998</v>
      </c>
      <c r="AW170" s="319">
        <f t="shared" si="27"/>
        <v>2477.4899999999998</v>
      </c>
      <c r="AX170" s="319">
        <f t="shared" si="27"/>
        <v>2477.4899999999998</v>
      </c>
      <c r="AY170" s="319">
        <f t="shared" si="22"/>
        <v>2477.4899999999998</v>
      </c>
      <c r="AZ170" s="319">
        <f t="shared" si="22"/>
        <v>2477.4899999999998</v>
      </c>
      <c r="BA170" s="319">
        <f t="shared" si="22"/>
        <v>2477.4899999999998</v>
      </c>
      <c r="BB170" s="319">
        <f t="shared" si="22"/>
        <v>2477.4899999999998</v>
      </c>
      <c r="BC170" s="319">
        <f t="shared" si="22"/>
        <v>2477.4899999999998</v>
      </c>
      <c r="BD170" s="319">
        <f t="shared" si="22"/>
        <v>2477.4899999999998</v>
      </c>
      <c r="BE170" s="295">
        <f t="shared" si="26"/>
        <v>29729.87999999999</v>
      </c>
      <c r="BF170" s="319"/>
      <c r="BG170" s="319"/>
      <c r="BH170" s="319"/>
      <c r="BI170" s="319"/>
      <c r="BJ170" s="319"/>
      <c r="BK170" s="319"/>
      <c r="BL170" s="319"/>
      <c r="BM170" s="319"/>
      <c r="BN170" s="319"/>
      <c r="BO170" s="319"/>
      <c r="BP170" s="319"/>
      <c r="BQ170" s="319"/>
      <c r="BR170" s="319"/>
      <c r="BS170" s="319"/>
      <c r="BT170" s="319"/>
      <c r="BU170" s="319"/>
      <c r="BV170" s="319"/>
      <c r="BW170" s="319"/>
      <c r="BX170" s="319"/>
      <c r="BY170" s="319"/>
      <c r="BZ170" s="319"/>
      <c r="CA170" s="319"/>
      <c r="CB170" s="319"/>
      <c r="CC170" s="319"/>
      <c r="CD170" s="319"/>
      <c r="CE170" s="319"/>
    </row>
    <row r="171" spans="1:83" x14ac:dyDescent="0.3">
      <c r="A171" s="313" t="s">
        <v>569</v>
      </c>
      <c r="B171" s="304">
        <v>7.0199999999999999E-2</v>
      </c>
      <c r="C171" s="304">
        <v>6.5300000000000011E-2</v>
      </c>
      <c r="D171" s="347">
        <f>'KU Depr Exp-KIUC Adj #2'!D171</f>
        <v>2.3099999999999999E-2</v>
      </c>
      <c r="E171" s="295">
        <v>263045.52</v>
      </c>
      <c r="F171" s="295">
        <v>263045.52</v>
      </c>
      <c r="G171" s="295">
        <v>263045.52</v>
      </c>
      <c r="H171" s="295">
        <v>263045.52</v>
      </c>
      <c r="I171" s="295">
        <v>263045.52</v>
      </c>
      <c r="J171" s="295">
        <v>263045.52</v>
      </c>
      <c r="K171" s="295">
        <v>263045.52</v>
      </c>
      <c r="L171" s="295">
        <v>263045.52</v>
      </c>
      <c r="M171" s="295">
        <v>263045.52</v>
      </c>
      <c r="N171" s="295">
        <v>263045.52</v>
      </c>
      <c r="O171" s="295">
        <v>263045.52</v>
      </c>
      <c r="P171" s="295">
        <v>263045.52</v>
      </c>
      <c r="Q171" s="295">
        <f t="shared" si="23"/>
        <v>3156546.24</v>
      </c>
      <c r="R171" s="295">
        <v>263045.52</v>
      </c>
      <c r="S171" s="295">
        <v>263045.52</v>
      </c>
      <c r="T171" s="295">
        <v>263045.52</v>
      </c>
      <c r="U171" s="295">
        <v>263045.52</v>
      </c>
      <c r="V171" s="295">
        <v>263045.52</v>
      </c>
      <c r="W171" s="295">
        <v>263045.52</v>
      </c>
      <c r="X171" s="295">
        <v>263045.52</v>
      </c>
      <c r="Y171" s="295">
        <v>263045.52</v>
      </c>
      <c r="Z171" s="295">
        <v>263045.52</v>
      </c>
      <c r="AA171" s="295">
        <v>263045.52</v>
      </c>
      <c r="AB171" s="295">
        <v>263045.52</v>
      </c>
      <c r="AC171" s="295">
        <v>263045.52</v>
      </c>
      <c r="AD171" s="295">
        <f t="shared" si="24"/>
        <v>3156546.24</v>
      </c>
      <c r="AE171" s="295"/>
      <c r="AF171" s="319">
        <v>1538.8200000000002</v>
      </c>
      <c r="AG171" s="319">
        <v>1538.8200000000002</v>
      </c>
      <c r="AH171" s="319">
        <v>1538.8200000000002</v>
      </c>
      <c r="AI171" s="319">
        <v>1538.8200000000002</v>
      </c>
      <c r="AJ171" s="319">
        <v>1538.8200000000002</v>
      </c>
      <c r="AK171" s="319">
        <v>1538.8200000000002</v>
      </c>
      <c r="AL171" s="319">
        <f t="shared" si="29"/>
        <v>1538.82</v>
      </c>
      <c r="AM171" s="319">
        <f t="shared" si="29"/>
        <v>1538.82</v>
      </c>
      <c r="AN171" s="319">
        <f t="shared" si="29"/>
        <v>1538.82</v>
      </c>
      <c r="AO171" s="319">
        <f t="shared" si="28"/>
        <v>1538.82</v>
      </c>
      <c r="AP171" s="319">
        <f t="shared" si="28"/>
        <v>1538.82</v>
      </c>
      <c r="AQ171" s="319">
        <f t="shared" si="28"/>
        <v>1538.82</v>
      </c>
      <c r="AR171" s="295">
        <f t="shared" si="25"/>
        <v>18465.84</v>
      </c>
      <c r="AS171" s="319">
        <f t="shared" si="27"/>
        <v>506.36</v>
      </c>
      <c r="AT171" s="319">
        <f t="shared" si="27"/>
        <v>506.36</v>
      </c>
      <c r="AU171" s="319">
        <f t="shared" si="27"/>
        <v>506.36</v>
      </c>
      <c r="AV171" s="319">
        <f t="shared" si="27"/>
        <v>506.36</v>
      </c>
      <c r="AW171" s="319">
        <f t="shared" si="27"/>
        <v>506.36</v>
      </c>
      <c r="AX171" s="319">
        <f t="shared" si="27"/>
        <v>506.36</v>
      </c>
      <c r="AY171" s="319">
        <f t="shared" si="22"/>
        <v>506.36</v>
      </c>
      <c r="AZ171" s="319">
        <f t="shared" si="22"/>
        <v>506.36</v>
      </c>
      <c r="BA171" s="319">
        <f t="shared" si="22"/>
        <v>506.36</v>
      </c>
      <c r="BB171" s="319">
        <f t="shared" si="22"/>
        <v>506.36</v>
      </c>
      <c r="BC171" s="319">
        <f t="shared" si="22"/>
        <v>506.36</v>
      </c>
      <c r="BD171" s="319">
        <f t="shared" si="22"/>
        <v>506.36</v>
      </c>
      <c r="BE171" s="295">
        <f t="shared" si="26"/>
        <v>6076.32</v>
      </c>
      <c r="BF171" s="319"/>
      <c r="BG171" s="319"/>
      <c r="BH171" s="319"/>
      <c r="BI171" s="319"/>
      <c r="BJ171" s="319"/>
      <c r="BK171" s="319"/>
      <c r="BL171" s="319"/>
      <c r="BM171" s="319"/>
      <c r="BN171" s="319"/>
      <c r="BO171" s="319"/>
      <c r="BP171" s="319"/>
      <c r="BQ171" s="319"/>
      <c r="BR171" s="319"/>
      <c r="BS171" s="319"/>
      <c r="BT171" s="319"/>
      <c r="BU171" s="319"/>
      <c r="BV171" s="319"/>
      <c r="BW171" s="319"/>
      <c r="BX171" s="319"/>
      <c r="BY171" s="319"/>
      <c r="BZ171" s="319"/>
      <c r="CA171" s="319"/>
      <c r="CB171" s="319"/>
      <c r="CC171" s="319"/>
      <c r="CD171" s="319"/>
      <c r="CE171" s="319"/>
    </row>
    <row r="172" spans="1:83" x14ac:dyDescent="0.3">
      <c r="A172" s="313" t="s">
        <v>570</v>
      </c>
      <c r="B172" s="304">
        <v>3.1699999999999999E-2</v>
      </c>
      <c r="C172" s="304">
        <v>4.6500000000000007E-2</v>
      </c>
      <c r="D172" s="347">
        <f>'KU Depr Exp-KIUC Adj #2'!D172</f>
        <v>2.8000000000000001E-2</v>
      </c>
      <c r="E172" s="295">
        <v>3155168.07</v>
      </c>
      <c r="F172" s="295">
        <v>3155168.07</v>
      </c>
      <c r="G172" s="295">
        <v>3155168.07</v>
      </c>
      <c r="H172" s="295">
        <v>3155168.07</v>
      </c>
      <c r="I172" s="295">
        <v>3155168.07</v>
      </c>
      <c r="J172" s="295">
        <v>3155168.07</v>
      </c>
      <c r="K172" s="295">
        <v>3155168.07</v>
      </c>
      <c r="L172" s="295">
        <v>3155168.07</v>
      </c>
      <c r="M172" s="295">
        <v>3155168.07</v>
      </c>
      <c r="N172" s="295">
        <v>3155168.07</v>
      </c>
      <c r="O172" s="295">
        <v>3155168.07</v>
      </c>
      <c r="P172" s="295">
        <v>3155168.07</v>
      </c>
      <c r="Q172" s="295">
        <f t="shared" si="23"/>
        <v>37862016.839999996</v>
      </c>
      <c r="R172" s="295">
        <v>3155168.07</v>
      </c>
      <c r="S172" s="295">
        <v>3155168.07</v>
      </c>
      <c r="T172" s="295">
        <v>3155168.07</v>
      </c>
      <c r="U172" s="295">
        <v>3155168.07</v>
      </c>
      <c r="V172" s="295">
        <v>3155168.07</v>
      </c>
      <c r="W172" s="295">
        <v>3155168.07</v>
      </c>
      <c r="X172" s="295">
        <v>3155168.07</v>
      </c>
      <c r="Y172" s="295">
        <v>3155168.07</v>
      </c>
      <c r="Z172" s="295">
        <v>3155168.07</v>
      </c>
      <c r="AA172" s="295">
        <v>3155168.07</v>
      </c>
      <c r="AB172" s="295">
        <v>3155168.07</v>
      </c>
      <c r="AC172" s="295">
        <v>3155168.07</v>
      </c>
      <c r="AD172" s="295">
        <f t="shared" si="24"/>
        <v>37862016.839999996</v>
      </c>
      <c r="AE172" s="295"/>
      <c r="AF172" s="319">
        <v>8334.9</v>
      </c>
      <c r="AG172" s="319">
        <v>8334.9</v>
      </c>
      <c r="AH172" s="319">
        <v>8334.9</v>
      </c>
      <c r="AI172" s="319">
        <v>8334.9</v>
      </c>
      <c r="AJ172" s="319">
        <v>8334.9</v>
      </c>
      <c r="AK172" s="319">
        <v>8334.9</v>
      </c>
      <c r="AL172" s="319">
        <f t="shared" si="29"/>
        <v>8334.9</v>
      </c>
      <c r="AM172" s="319">
        <f t="shared" si="29"/>
        <v>8334.9</v>
      </c>
      <c r="AN172" s="319">
        <f t="shared" si="29"/>
        <v>8334.9</v>
      </c>
      <c r="AO172" s="319">
        <f t="shared" si="28"/>
        <v>8334.9</v>
      </c>
      <c r="AP172" s="319">
        <f t="shared" si="28"/>
        <v>8334.9</v>
      </c>
      <c r="AQ172" s="319">
        <f t="shared" si="28"/>
        <v>8334.9</v>
      </c>
      <c r="AR172" s="295">
        <f t="shared" si="25"/>
        <v>100018.79999999997</v>
      </c>
      <c r="AS172" s="319">
        <f t="shared" si="27"/>
        <v>7362.06</v>
      </c>
      <c r="AT172" s="319">
        <f t="shared" si="27"/>
        <v>7362.06</v>
      </c>
      <c r="AU172" s="319">
        <f t="shared" si="27"/>
        <v>7362.06</v>
      </c>
      <c r="AV172" s="319">
        <f t="shared" si="27"/>
        <v>7362.06</v>
      </c>
      <c r="AW172" s="319">
        <f t="shared" si="27"/>
        <v>7362.06</v>
      </c>
      <c r="AX172" s="319">
        <f t="shared" si="27"/>
        <v>7362.06</v>
      </c>
      <c r="AY172" s="319">
        <f t="shared" si="22"/>
        <v>7362.06</v>
      </c>
      <c r="AZ172" s="319">
        <f t="shared" si="22"/>
        <v>7362.06</v>
      </c>
      <c r="BA172" s="319">
        <f t="shared" si="22"/>
        <v>7362.06</v>
      </c>
      <c r="BB172" s="319">
        <f t="shared" si="22"/>
        <v>7362.06</v>
      </c>
      <c r="BC172" s="319">
        <f t="shared" si="22"/>
        <v>7362.06</v>
      </c>
      <c r="BD172" s="319">
        <f t="shared" si="22"/>
        <v>7362.06</v>
      </c>
      <c r="BE172" s="295">
        <f t="shared" si="26"/>
        <v>88344.719999999987</v>
      </c>
      <c r="BF172" s="319"/>
      <c r="BG172" s="319"/>
      <c r="BH172" s="319"/>
      <c r="BI172" s="319"/>
      <c r="BJ172" s="319"/>
      <c r="BK172" s="319"/>
      <c r="BL172" s="319"/>
      <c r="BM172" s="319"/>
      <c r="BN172" s="319"/>
      <c r="BO172" s="319"/>
      <c r="BP172" s="319"/>
      <c r="BQ172" s="319"/>
      <c r="BR172" s="319"/>
      <c r="BS172" s="319"/>
      <c r="BT172" s="319"/>
      <c r="BU172" s="319"/>
      <c r="BV172" s="319"/>
      <c r="BW172" s="319"/>
      <c r="BX172" s="319"/>
      <c r="BY172" s="319"/>
      <c r="BZ172" s="319"/>
      <c r="CA172" s="319"/>
      <c r="CB172" s="319"/>
      <c r="CC172" s="319"/>
      <c r="CD172" s="319"/>
      <c r="CE172" s="319"/>
    </row>
    <row r="173" spans="1:83" x14ac:dyDescent="0.3">
      <c r="A173" s="313" t="s">
        <v>571</v>
      </c>
      <c r="B173" s="304">
        <v>0.1026</v>
      </c>
      <c r="C173" s="304">
        <v>0.15740000000000001</v>
      </c>
      <c r="D173" s="348">
        <f>'KU Depr Exp-KIUC Adj #2'!D173</f>
        <v>0.13689999999999999</v>
      </c>
      <c r="E173" s="295">
        <v>472117.33</v>
      </c>
      <c r="F173" s="295">
        <v>472117.33</v>
      </c>
      <c r="G173" s="295">
        <v>472117.33</v>
      </c>
      <c r="H173" s="295">
        <v>472117.33</v>
      </c>
      <c r="I173" s="295">
        <v>472117.33</v>
      </c>
      <c r="J173" s="295">
        <v>472117.33</v>
      </c>
      <c r="K173" s="295">
        <v>472117.33</v>
      </c>
      <c r="L173" s="295">
        <v>472117.33</v>
      </c>
      <c r="M173" s="295">
        <v>472117.33</v>
      </c>
      <c r="N173" s="295">
        <v>472117.33</v>
      </c>
      <c r="O173" s="295">
        <v>472117.33</v>
      </c>
      <c r="P173" s="295">
        <v>472117.33</v>
      </c>
      <c r="Q173" s="295">
        <f t="shared" si="23"/>
        <v>5665407.96</v>
      </c>
      <c r="R173" s="295">
        <v>472117.33</v>
      </c>
      <c r="S173" s="295">
        <v>472117.33</v>
      </c>
      <c r="T173" s="295">
        <v>472117.33</v>
      </c>
      <c r="U173" s="295">
        <v>472117.33</v>
      </c>
      <c r="V173" s="295">
        <v>472117.33</v>
      </c>
      <c r="W173" s="295">
        <v>472117.33</v>
      </c>
      <c r="X173" s="295">
        <v>472117.33</v>
      </c>
      <c r="Y173" s="295">
        <v>472117.33</v>
      </c>
      <c r="Z173" s="295">
        <v>472117.33</v>
      </c>
      <c r="AA173" s="295">
        <v>472117.33</v>
      </c>
      <c r="AB173" s="295">
        <v>472117.33</v>
      </c>
      <c r="AC173" s="295">
        <v>472117.33</v>
      </c>
      <c r="AD173" s="295">
        <f t="shared" si="24"/>
        <v>5665407.96</v>
      </c>
      <c r="AE173" s="295"/>
      <c r="AF173" s="319">
        <v>4036.61</v>
      </c>
      <c r="AG173" s="319">
        <v>4036.61</v>
      </c>
      <c r="AH173" s="319">
        <v>4036.61</v>
      </c>
      <c r="AI173" s="319">
        <v>4036.61</v>
      </c>
      <c r="AJ173" s="319">
        <v>4036.61</v>
      </c>
      <c r="AK173" s="319">
        <v>4036.61</v>
      </c>
      <c r="AL173" s="319">
        <f t="shared" si="29"/>
        <v>4036.6</v>
      </c>
      <c r="AM173" s="319">
        <f t="shared" si="29"/>
        <v>4036.6</v>
      </c>
      <c r="AN173" s="319">
        <f t="shared" si="29"/>
        <v>4036.6</v>
      </c>
      <c r="AO173" s="319">
        <f t="shared" si="28"/>
        <v>4036.6</v>
      </c>
      <c r="AP173" s="319">
        <f t="shared" si="28"/>
        <v>4036.6</v>
      </c>
      <c r="AQ173" s="319">
        <f t="shared" si="28"/>
        <v>4036.6</v>
      </c>
      <c r="AR173" s="295">
        <f t="shared" si="25"/>
        <v>48439.259999999995</v>
      </c>
      <c r="AS173" s="319">
        <f t="shared" si="27"/>
        <v>5386.07</v>
      </c>
      <c r="AT173" s="319">
        <f t="shared" si="27"/>
        <v>5386.07</v>
      </c>
      <c r="AU173" s="319">
        <f t="shared" si="27"/>
        <v>5386.07</v>
      </c>
      <c r="AV173" s="319">
        <f t="shared" si="27"/>
        <v>5386.07</v>
      </c>
      <c r="AW173" s="319">
        <f t="shared" si="27"/>
        <v>5386.07</v>
      </c>
      <c r="AX173" s="319">
        <f t="shared" si="27"/>
        <v>5386.07</v>
      </c>
      <c r="AY173" s="319">
        <f t="shared" si="22"/>
        <v>5386.07</v>
      </c>
      <c r="AZ173" s="319">
        <f t="shared" si="22"/>
        <v>5386.07</v>
      </c>
      <c r="BA173" s="319">
        <f t="shared" si="22"/>
        <v>5386.07</v>
      </c>
      <c r="BB173" s="319">
        <f t="shared" si="22"/>
        <v>5386.07</v>
      </c>
      <c r="BC173" s="319">
        <f t="shared" si="22"/>
        <v>5386.07</v>
      </c>
      <c r="BD173" s="319">
        <f t="shared" si="22"/>
        <v>5386.07</v>
      </c>
      <c r="BE173" s="295">
        <f t="shared" si="26"/>
        <v>64632.84</v>
      </c>
      <c r="BF173" s="319"/>
      <c r="BG173" s="319"/>
      <c r="BH173" s="319"/>
      <c r="BI173" s="319"/>
      <c r="BJ173" s="319"/>
      <c r="BK173" s="319"/>
      <c r="BL173" s="319"/>
      <c r="BM173" s="319"/>
      <c r="BN173" s="319"/>
      <c r="BO173" s="319"/>
      <c r="BP173" s="319"/>
      <c r="BQ173" s="319"/>
      <c r="BR173" s="319"/>
      <c r="BS173" s="319"/>
      <c r="BT173" s="319"/>
      <c r="BU173" s="319"/>
      <c r="BV173" s="319"/>
      <c r="BW173" s="319"/>
      <c r="BX173" s="319"/>
      <c r="BY173" s="319"/>
      <c r="BZ173" s="319"/>
      <c r="CA173" s="319"/>
      <c r="CB173" s="319"/>
      <c r="CC173" s="319"/>
      <c r="CD173" s="319"/>
      <c r="CE173" s="319"/>
    </row>
    <row r="174" spans="1:83" x14ac:dyDescent="0.3">
      <c r="A174" s="313" t="s">
        <v>572</v>
      </c>
      <c r="B174" s="304">
        <v>3.6400000000000002E-2</v>
      </c>
      <c r="C174" s="304">
        <v>3.8899999999999997E-2</v>
      </c>
      <c r="D174" s="347">
        <f>'KU Depr Exp-KIUC Adj #2'!D174</f>
        <v>1.7899999999999999E-2</v>
      </c>
      <c r="E174" s="295">
        <v>1997091.15</v>
      </c>
      <c r="F174" s="295">
        <v>1997091.15</v>
      </c>
      <c r="G174" s="295">
        <v>1997091.15</v>
      </c>
      <c r="H174" s="295">
        <v>1997091.15</v>
      </c>
      <c r="I174" s="295">
        <v>1997091.15</v>
      </c>
      <c r="J174" s="295">
        <v>1997091.15</v>
      </c>
      <c r="K174" s="295">
        <v>1997091.15</v>
      </c>
      <c r="L174" s="295">
        <v>1997091.15</v>
      </c>
      <c r="M174" s="295">
        <v>1997091.15</v>
      </c>
      <c r="N174" s="295">
        <v>5334957.0449999999</v>
      </c>
      <c r="O174" s="295">
        <v>8672822.9399999995</v>
      </c>
      <c r="P174" s="295">
        <v>8672822.9399999995</v>
      </c>
      <c r="Q174" s="295">
        <f t="shared" si="23"/>
        <v>40654423.274999999</v>
      </c>
      <c r="R174" s="295">
        <v>8672822.9399999995</v>
      </c>
      <c r="S174" s="295">
        <v>8672822.9399999995</v>
      </c>
      <c r="T174" s="295">
        <v>8672822.9399999995</v>
      </c>
      <c r="U174" s="295">
        <v>8672822.9399999995</v>
      </c>
      <c r="V174" s="295">
        <v>8672822.9399999995</v>
      </c>
      <c r="W174" s="295">
        <v>8672822.9399999995</v>
      </c>
      <c r="X174" s="295">
        <v>8672822.9399999995</v>
      </c>
      <c r="Y174" s="295">
        <v>8672822.9399999995</v>
      </c>
      <c r="Z174" s="295">
        <v>8672822.9399999995</v>
      </c>
      <c r="AA174" s="295">
        <v>8672822.9399999995</v>
      </c>
      <c r="AB174" s="295">
        <v>8672822.9399999995</v>
      </c>
      <c r="AC174" s="295">
        <v>8672822.9399999995</v>
      </c>
      <c r="AD174" s="295">
        <f t="shared" si="24"/>
        <v>104073875.27999999</v>
      </c>
      <c r="AE174" s="295"/>
      <c r="AF174" s="319">
        <v>6057.85</v>
      </c>
      <c r="AG174" s="319">
        <v>6057.85</v>
      </c>
      <c r="AH174" s="319">
        <v>6057.85</v>
      </c>
      <c r="AI174" s="319">
        <v>6057.85</v>
      </c>
      <c r="AJ174" s="319">
        <v>6057.85</v>
      </c>
      <c r="AK174" s="319">
        <v>6057.85</v>
      </c>
      <c r="AL174" s="319">
        <f t="shared" si="29"/>
        <v>6057.84</v>
      </c>
      <c r="AM174" s="319">
        <f t="shared" si="29"/>
        <v>6057.84</v>
      </c>
      <c r="AN174" s="319">
        <f t="shared" si="29"/>
        <v>6057.84</v>
      </c>
      <c r="AO174" s="319">
        <f t="shared" si="28"/>
        <v>16182.7</v>
      </c>
      <c r="AP174" s="319">
        <f t="shared" si="28"/>
        <v>26307.56</v>
      </c>
      <c r="AQ174" s="319">
        <f t="shared" si="28"/>
        <v>26307.56</v>
      </c>
      <c r="AR174" s="295">
        <f t="shared" si="25"/>
        <v>123318.43999999999</v>
      </c>
      <c r="AS174" s="319">
        <f t="shared" si="27"/>
        <v>12936.96</v>
      </c>
      <c r="AT174" s="319">
        <f t="shared" si="27"/>
        <v>12936.96</v>
      </c>
      <c r="AU174" s="319">
        <f t="shared" si="27"/>
        <v>12936.96</v>
      </c>
      <c r="AV174" s="319">
        <f t="shared" si="27"/>
        <v>12936.96</v>
      </c>
      <c r="AW174" s="319">
        <f t="shared" si="27"/>
        <v>12936.96</v>
      </c>
      <c r="AX174" s="319">
        <f t="shared" si="27"/>
        <v>12936.96</v>
      </c>
      <c r="AY174" s="319">
        <f t="shared" si="22"/>
        <v>12936.96</v>
      </c>
      <c r="AZ174" s="319">
        <f t="shared" si="22"/>
        <v>12936.96</v>
      </c>
      <c r="BA174" s="319">
        <f t="shared" si="22"/>
        <v>12936.96</v>
      </c>
      <c r="BB174" s="319">
        <f t="shared" si="22"/>
        <v>12936.96</v>
      </c>
      <c r="BC174" s="319">
        <f t="shared" si="22"/>
        <v>12936.96</v>
      </c>
      <c r="BD174" s="319">
        <f t="shared" si="22"/>
        <v>12936.96</v>
      </c>
      <c r="BE174" s="295">
        <f t="shared" si="26"/>
        <v>155243.51999999996</v>
      </c>
      <c r="BF174" s="319"/>
      <c r="BG174" s="319"/>
      <c r="BH174" s="319"/>
      <c r="BI174" s="319"/>
      <c r="BJ174" s="319"/>
      <c r="BK174" s="319"/>
      <c r="BL174" s="319"/>
      <c r="BM174" s="319"/>
      <c r="BN174" s="319"/>
      <c r="BO174" s="319"/>
      <c r="BP174" s="319"/>
      <c r="BQ174" s="319"/>
      <c r="BR174" s="319"/>
      <c r="BS174" s="319"/>
      <c r="BT174" s="319"/>
      <c r="BU174" s="319"/>
      <c r="BV174" s="319"/>
      <c r="BW174" s="319"/>
      <c r="BX174" s="319"/>
      <c r="BY174" s="319"/>
      <c r="BZ174" s="319"/>
      <c r="CA174" s="319"/>
      <c r="CB174" s="319"/>
      <c r="CC174" s="319"/>
      <c r="CD174" s="319"/>
      <c r="CE174" s="319"/>
    </row>
    <row r="175" spans="1:83" x14ac:dyDescent="0.3">
      <c r="A175" s="313" t="s">
        <v>573</v>
      </c>
      <c r="B175" s="304">
        <v>3.6499999999999998E-2</v>
      </c>
      <c r="C175" s="304">
        <v>3.8500000000000006E-2</v>
      </c>
      <c r="D175" s="347">
        <f>'KU Depr Exp-KIUC Adj #2'!D175</f>
        <v>1.95E-2</v>
      </c>
      <c r="E175" s="295">
        <v>622872.6</v>
      </c>
      <c r="F175" s="295">
        <v>622872.6</v>
      </c>
      <c r="G175" s="295">
        <v>622872.6</v>
      </c>
      <c r="H175" s="295">
        <v>622872.6</v>
      </c>
      <c r="I175" s="295">
        <v>622872.6</v>
      </c>
      <c r="J175" s="295">
        <v>622872.6</v>
      </c>
      <c r="K175" s="295">
        <v>622872.6</v>
      </c>
      <c r="L175" s="295">
        <v>622872.6</v>
      </c>
      <c r="M175" s="295">
        <v>622872.6</v>
      </c>
      <c r="N175" s="295">
        <v>622872.6</v>
      </c>
      <c r="O175" s="295">
        <v>622872.6</v>
      </c>
      <c r="P175" s="295">
        <v>622872.6</v>
      </c>
      <c r="Q175" s="295">
        <f t="shared" si="23"/>
        <v>7474471.1999999983</v>
      </c>
      <c r="R175" s="295">
        <v>622872.6</v>
      </c>
      <c r="S175" s="295">
        <v>622872.6</v>
      </c>
      <c r="T175" s="295">
        <v>622872.6</v>
      </c>
      <c r="U175" s="295">
        <v>622872.6</v>
      </c>
      <c r="V175" s="295">
        <v>622872.6</v>
      </c>
      <c r="W175" s="295">
        <v>622872.6</v>
      </c>
      <c r="X175" s="295">
        <v>622872.6</v>
      </c>
      <c r="Y175" s="295">
        <v>622872.6</v>
      </c>
      <c r="Z175" s="295">
        <v>622872.6</v>
      </c>
      <c r="AA175" s="295">
        <v>622872.6</v>
      </c>
      <c r="AB175" s="295">
        <v>622872.6</v>
      </c>
      <c r="AC175" s="295">
        <v>622872.6</v>
      </c>
      <c r="AD175" s="295">
        <f t="shared" si="24"/>
        <v>7474471.1999999983</v>
      </c>
      <c r="AE175" s="295"/>
      <c r="AF175" s="319">
        <v>1894.57</v>
      </c>
      <c r="AG175" s="319">
        <v>1894.57</v>
      </c>
      <c r="AH175" s="319">
        <v>1894.57</v>
      </c>
      <c r="AI175" s="319">
        <v>1894.57</v>
      </c>
      <c r="AJ175" s="319">
        <v>1894.57</v>
      </c>
      <c r="AK175" s="319">
        <v>1894.57</v>
      </c>
      <c r="AL175" s="319">
        <f t="shared" si="29"/>
        <v>1894.57</v>
      </c>
      <c r="AM175" s="319">
        <f t="shared" si="29"/>
        <v>1894.57</v>
      </c>
      <c r="AN175" s="319">
        <f t="shared" si="29"/>
        <v>1894.57</v>
      </c>
      <c r="AO175" s="319">
        <f t="shared" si="28"/>
        <v>1894.57</v>
      </c>
      <c r="AP175" s="319">
        <f t="shared" si="28"/>
        <v>1894.57</v>
      </c>
      <c r="AQ175" s="319">
        <f t="shared" si="28"/>
        <v>1894.57</v>
      </c>
      <c r="AR175" s="295">
        <f t="shared" si="25"/>
        <v>22734.84</v>
      </c>
      <c r="AS175" s="319">
        <f t="shared" si="27"/>
        <v>1012.17</v>
      </c>
      <c r="AT175" s="319">
        <f t="shared" si="27"/>
        <v>1012.17</v>
      </c>
      <c r="AU175" s="319">
        <f t="shared" si="27"/>
        <v>1012.17</v>
      </c>
      <c r="AV175" s="319">
        <f t="shared" si="27"/>
        <v>1012.17</v>
      </c>
      <c r="AW175" s="319">
        <f t="shared" si="27"/>
        <v>1012.17</v>
      </c>
      <c r="AX175" s="319">
        <f t="shared" si="27"/>
        <v>1012.17</v>
      </c>
      <c r="AY175" s="319">
        <f t="shared" si="22"/>
        <v>1012.17</v>
      </c>
      <c r="AZ175" s="319">
        <f t="shared" si="22"/>
        <v>1012.17</v>
      </c>
      <c r="BA175" s="319">
        <f t="shared" si="22"/>
        <v>1012.17</v>
      </c>
      <c r="BB175" s="319">
        <f t="shared" si="22"/>
        <v>1012.17</v>
      </c>
      <c r="BC175" s="319">
        <f t="shared" si="22"/>
        <v>1012.17</v>
      </c>
      <c r="BD175" s="319">
        <f t="shared" si="22"/>
        <v>1012.17</v>
      </c>
      <c r="BE175" s="295">
        <f t="shared" si="26"/>
        <v>12146.039999999999</v>
      </c>
      <c r="BF175" s="319"/>
      <c r="BG175" s="319"/>
      <c r="BH175" s="319"/>
      <c r="BI175" s="319"/>
      <c r="BJ175" s="319"/>
      <c r="BK175" s="319"/>
      <c r="BL175" s="319"/>
      <c r="BM175" s="319"/>
      <c r="BN175" s="319"/>
      <c r="BO175" s="319"/>
      <c r="BP175" s="319"/>
      <c r="BQ175" s="319"/>
      <c r="BR175" s="319"/>
      <c r="BS175" s="319"/>
      <c r="BT175" s="319"/>
      <c r="BU175" s="319"/>
      <c r="BV175" s="319"/>
      <c r="BW175" s="319"/>
      <c r="BX175" s="319"/>
      <c r="BY175" s="319"/>
      <c r="BZ175" s="319"/>
      <c r="CA175" s="319"/>
      <c r="CB175" s="319"/>
      <c r="CC175" s="319"/>
      <c r="CD175" s="319"/>
      <c r="CE175" s="319"/>
    </row>
    <row r="176" spans="1:83" x14ac:dyDescent="0.3">
      <c r="A176" s="313" t="s">
        <v>574</v>
      </c>
      <c r="B176" s="304">
        <v>3.6699999999999997E-2</v>
      </c>
      <c r="C176" s="304">
        <v>3.8999999999999993E-2</v>
      </c>
      <c r="D176" s="347">
        <f>'KU Depr Exp-KIUC Adj #2'!D176</f>
        <v>1.8599999999999998E-2</v>
      </c>
      <c r="E176" s="295">
        <v>239584.43</v>
      </c>
      <c r="F176" s="295">
        <v>239584.43</v>
      </c>
      <c r="G176" s="295">
        <v>239584.43</v>
      </c>
      <c r="H176" s="295">
        <v>239584.43</v>
      </c>
      <c r="I176" s="295">
        <v>239584.43</v>
      </c>
      <c r="J176" s="295">
        <v>239584.43</v>
      </c>
      <c r="K176" s="295">
        <v>239584.43</v>
      </c>
      <c r="L176" s="295">
        <v>239584.43</v>
      </c>
      <c r="M176" s="295">
        <v>239584.43</v>
      </c>
      <c r="N176" s="295">
        <v>239584.43</v>
      </c>
      <c r="O176" s="295">
        <v>239584.43</v>
      </c>
      <c r="P176" s="295">
        <v>239584.43</v>
      </c>
      <c r="Q176" s="295">
        <f t="shared" si="23"/>
        <v>2875013.16</v>
      </c>
      <c r="R176" s="295">
        <v>239584.43</v>
      </c>
      <c r="S176" s="295">
        <v>239584.43</v>
      </c>
      <c r="T176" s="295">
        <v>239584.43</v>
      </c>
      <c r="U176" s="295">
        <v>239584.43</v>
      </c>
      <c r="V176" s="295">
        <v>239584.43</v>
      </c>
      <c r="W176" s="295">
        <v>239584.43</v>
      </c>
      <c r="X176" s="295">
        <v>239584.43</v>
      </c>
      <c r="Y176" s="295">
        <v>239584.43</v>
      </c>
      <c r="Z176" s="295">
        <v>239584.43</v>
      </c>
      <c r="AA176" s="295">
        <v>239584.43</v>
      </c>
      <c r="AB176" s="295">
        <v>239584.43</v>
      </c>
      <c r="AC176" s="295">
        <v>239584.43</v>
      </c>
      <c r="AD176" s="295">
        <f t="shared" si="24"/>
        <v>2875013.16</v>
      </c>
      <c r="AE176" s="295"/>
      <c r="AF176" s="319">
        <v>732.73</v>
      </c>
      <c r="AG176" s="319">
        <v>732.73</v>
      </c>
      <c r="AH176" s="319">
        <v>732.73</v>
      </c>
      <c r="AI176" s="319">
        <v>732.73</v>
      </c>
      <c r="AJ176" s="319">
        <v>732.73</v>
      </c>
      <c r="AK176" s="319">
        <v>732.73</v>
      </c>
      <c r="AL176" s="319">
        <f t="shared" si="29"/>
        <v>732.73</v>
      </c>
      <c r="AM176" s="319">
        <f t="shared" si="29"/>
        <v>732.73</v>
      </c>
      <c r="AN176" s="319">
        <f t="shared" si="29"/>
        <v>732.73</v>
      </c>
      <c r="AO176" s="319">
        <f t="shared" si="28"/>
        <v>732.73</v>
      </c>
      <c r="AP176" s="319">
        <f t="shared" si="28"/>
        <v>732.73</v>
      </c>
      <c r="AQ176" s="319">
        <f t="shared" si="28"/>
        <v>732.73</v>
      </c>
      <c r="AR176" s="295">
        <f t="shared" si="25"/>
        <v>8792.7599999999984</v>
      </c>
      <c r="AS176" s="319">
        <f t="shared" si="27"/>
        <v>371.36</v>
      </c>
      <c r="AT176" s="319">
        <f t="shared" si="27"/>
        <v>371.36</v>
      </c>
      <c r="AU176" s="319">
        <f t="shared" si="27"/>
        <v>371.36</v>
      </c>
      <c r="AV176" s="319">
        <f t="shared" si="27"/>
        <v>371.36</v>
      </c>
      <c r="AW176" s="319">
        <f t="shared" si="27"/>
        <v>371.36</v>
      </c>
      <c r="AX176" s="319">
        <f t="shared" si="27"/>
        <v>371.36</v>
      </c>
      <c r="AY176" s="319">
        <f t="shared" si="22"/>
        <v>371.36</v>
      </c>
      <c r="AZ176" s="319">
        <f t="shared" si="22"/>
        <v>371.36</v>
      </c>
      <c r="BA176" s="319">
        <f t="shared" si="22"/>
        <v>371.36</v>
      </c>
      <c r="BB176" s="319">
        <f t="shared" si="22"/>
        <v>371.36</v>
      </c>
      <c r="BC176" s="319">
        <f t="shared" si="22"/>
        <v>371.36</v>
      </c>
      <c r="BD176" s="319">
        <f t="shared" si="22"/>
        <v>371.36</v>
      </c>
      <c r="BE176" s="295">
        <f t="shared" si="26"/>
        <v>4456.3200000000006</v>
      </c>
      <c r="BF176" s="319"/>
      <c r="BG176" s="319"/>
      <c r="BH176" s="319"/>
      <c r="BI176" s="319"/>
      <c r="BJ176" s="319"/>
      <c r="BK176" s="319"/>
      <c r="BL176" s="319"/>
      <c r="BM176" s="319"/>
      <c r="BN176" s="319"/>
      <c r="BO176" s="319"/>
      <c r="BP176" s="319"/>
      <c r="BQ176" s="319"/>
      <c r="BR176" s="319"/>
      <c r="BS176" s="319"/>
      <c r="BT176" s="319"/>
      <c r="BU176" s="319"/>
      <c r="BV176" s="319"/>
      <c r="BW176" s="319"/>
      <c r="BX176" s="319"/>
      <c r="BY176" s="319"/>
      <c r="BZ176" s="319"/>
      <c r="CA176" s="319"/>
      <c r="CB176" s="319"/>
      <c r="CC176" s="319"/>
      <c r="CD176" s="319"/>
      <c r="CE176" s="319"/>
    </row>
    <row r="177" spans="1:83" x14ac:dyDescent="0.3">
      <c r="A177" s="313" t="s">
        <v>575</v>
      </c>
      <c r="B177" s="304">
        <v>3.6699999999999997E-2</v>
      </c>
      <c r="C177" s="304">
        <v>3.8999999999999993E-2</v>
      </c>
      <c r="D177" s="347">
        <f>'KU Depr Exp-KIUC Adj #2'!D177</f>
        <v>1.8599999999999998E-2</v>
      </c>
      <c r="E177" s="295">
        <v>239245.54</v>
      </c>
      <c r="F177" s="295">
        <v>239245.54</v>
      </c>
      <c r="G177" s="295">
        <v>239245.54</v>
      </c>
      <c r="H177" s="295">
        <v>239245.54</v>
      </c>
      <c r="I177" s="295">
        <v>239245.54</v>
      </c>
      <c r="J177" s="295">
        <v>239245.54</v>
      </c>
      <c r="K177" s="295">
        <v>239245.54</v>
      </c>
      <c r="L177" s="295">
        <v>239245.54</v>
      </c>
      <c r="M177" s="295">
        <v>239245.54</v>
      </c>
      <c r="N177" s="295">
        <v>239245.54</v>
      </c>
      <c r="O177" s="295">
        <v>239245.54</v>
      </c>
      <c r="P177" s="295">
        <v>239245.54</v>
      </c>
      <c r="Q177" s="295">
        <f t="shared" si="23"/>
        <v>2870946.48</v>
      </c>
      <c r="R177" s="295">
        <v>239245.54</v>
      </c>
      <c r="S177" s="295">
        <v>239245.54</v>
      </c>
      <c r="T177" s="295">
        <v>239245.54</v>
      </c>
      <c r="U177" s="295">
        <v>239245.54</v>
      </c>
      <c r="V177" s="295">
        <v>239245.54</v>
      </c>
      <c r="W177" s="295">
        <v>239245.54</v>
      </c>
      <c r="X177" s="295">
        <v>239245.54</v>
      </c>
      <c r="Y177" s="295">
        <v>239245.54</v>
      </c>
      <c r="Z177" s="295">
        <v>239245.54</v>
      </c>
      <c r="AA177" s="295">
        <v>239245.54</v>
      </c>
      <c r="AB177" s="295">
        <v>239245.54</v>
      </c>
      <c r="AC177" s="295">
        <v>239245.54</v>
      </c>
      <c r="AD177" s="295">
        <f t="shared" si="24"/>
        <v>2870946.48</v>
      </c>
      <c r="AE177" s="295"/>
      <c r="AF177" s="319">
        <v>731.68999999999994</v>
      </c>
      <c r="AG177" s="319">
        <v>731.68999999999994</v>
      </c>
      <c r="AH177" s="319">
        <v>731.68999999999994</v>
      </c>
      <c r="AI177" s="319">
        <v>731.68999999999994</v>
      </c>
      <c r="AJ177" s="319">
        <v>731.68999999999994</v>
      </c>
      <c r="AK177" s="319">
        <v>731.68999999999994</v>
      </c>
      <c r="AL177" s="319">
        <f t="shared" si="29"/>
        <v>731.69</v>
      </c>
      <c r="AM177" s="319">
        <f t="shared" si="29"/>
        <v>731.69</v>
      </c>
      <c r="AN177" s="319">
        <f t="shared" si="29"/>
        <v>731.69</v>
      </c>
      <c r="AO177" s="319">
        <f t="shared" si="28"/>
        <v>731.69</v>
      </c>
      <c r="AP177" s="319">
        <f t="shared" si="28"/>
        <v>731.69</v>
      </c>
      <c r="AQ177" s="319">
        <f t="shared" si="28"/>
        <v>731.69</v>
      </c>
      <c r="AR177" s="295">
        <f t="shared" si="25"/>
        <v>8780.2800000000025</v>
      </c>
      <c r="AS177" s="319">
        <f t="shared" si="27"/>
        <v>370.83</v>
      </c>
      <c r="AT177" s="319">
        <f t="shared" si="27"/>
        <v>370.83</v>
      </c>
      <c r="AU177" s="319">
        <f t="shared" si="27"/>
        <v>370.83</v>
      </c>
      <c r="AV177" s="319">
        <f t="shared" si="27"/>
        <v>370.83</v>
      </c>
      <c r="AW177" s="319">
        <f t="shared" si="27"/>
        <v>370.83</v>
      </c>
      <c r="AX177" s="319">
        <f t="shared" si="27"/>
        <v>370.83</v>
      </c>
      <c r="AY177" s="319">
        <f t="shared" si="22"/>
        <v>370.83</v>
      </c>
      <c r="AZ177" s="319">
        <f t="shared" si="22"/>
        <v>370.83</v>
      </c>
      <c r="BA177" s="319">
        <f t="shared" si="22"/>
        <v>370.83</v>
      </c>
      <c r="BB177" s="319">
        <f t="shared" si="22"/>
        <v>370.83</v>
      </c>
      <c r="BC177" s="319">
        <f t="shared" si="22"/>
        <v>370.83</v>
      </c>
      <c r="BD177" s="319">
        <f t="shared" si="22"/>
        <v>370.83</v>
      </c>
      <c r="BE177" s="295">
        <f t="shared" si="26"/>
        <v>4449.96</v>
      </c>
      <c r="BF177" s="319"/>
      <c r="BG177" s="319"/>
      <c r="BH177" s="319"/>
      <c r="BI177" s="319"/>
      <c r="BJ177" s="319"/>
      <c r="BK177" s="319"/>
      <c r="BL177" s="319"/>
      <c r="BM177" s="319"/>
      <c r="BN177" s="319"/>
      <c r="BO177" s="319"/>
      <c r="BP177" s="319"/>
      <c r="BQ177" s="319"/>
      <c r="BR177" s="319"/>
      <c r="BS177" s="319"/>
      <c r="BT177" s="319"/>
      <c r="BU177" s="319"/>
      <c r="BV177" s="319"/>
      <c r="BW177" s="319"/>
      <c r="BX177" s="319"/>
      <c r="BY177" s="319"/>
      <c r="BZ177" s="319"/>
      <c r="CA177" s="319"/>
      <c r="CB177" s="319"/>
      <c r="CC177" s="319"/>
      <c r="CD177" s="319"/>
      <c r="CE177" s="319"/>
    </row>
    <row r="178" spans="1:83" x14ac:dyDescent="0.3">
      <c r="A178" s="313" t="s">
        <v>576</v>
      </c>
      <c r="B178" s="304">
        <v>3.6199999999999996E-2</v>
      </c>
      <c r="C178" s="304">
        <v>3.8199999999999998E-2</v>
      </c>
      <c r="D178" s="347">
        <f>'KU Depr Exp-KIUC Adj #2'!D178</f>
        <v>1.9300000000000001E-2</v>
      </c>
      <c r="E178" s="295">
        <v>578059.38</v>
      </c>
      <c r="F178" s="295">
        <v>578059.38</v>
      </c>
      <c r="G178" s="295">
        <v>578059.38</v>
      </c>
      <c r="H178" s="295">
        <v>578059.38</v>
      </c>
      <c r="I178" s="295">
        <v>578059.38</v>
      </c>
      <c r="J178" s="295">
        <v>578059.38</v>
      </c>
      <c r="K178" s="295">
        <v>578059.38</v>
      </c>
      <c r="L178" s="295">
        <v>578059.38</v>
      </c>
      <c r="M178" s="295">
        <v>578059.38</v>
      </c>
      <c r="N178" s="295">
        <v>578059.38</v>
      </c>
      <c r="O178" s="295">
        <v>578059.38</v>
      </c>
      <c r="P178" s="295">
        <v>578059.38</v>
      </c>
      <c r="Q178" s="295">
        <f t="shared" si="23"/>
        <v>6936712.5599999996</v>
      </c>
      <c r="R178" s="295">
        <v>578059.38</v>
      </c>
      <c r="S178" s="295">
        <v>578059.38</v>
      </c>
      <c r="T178" s="295">
        <v>578059.38</v>
      </c>
      <c r="U178" s="295">
        <v>578059.38</v>
      </c>
      <c r="V178" s="295">
        <v>578059.38</v>
      </c>
      <c r="W178" s="295">
        <v>578059.38</v>
      </c>
      <c r="X178" s="295">
        <v>578059.38</v>
      </c>
      <c r="Y178" s="295">
        <v>578059.38</v>
      </c>
      <c r="Z178" s="295">
        <v>578059.38</v>
      </c>
      <c r="AA178" s="295">
        <v>578059.38</v>
      </c>
      <c r="AB178" s="295">
        <v>578059.38</v>
      </c>
      <c r="AC178" s="295">
        <v>578059.38</v>
      </c>
      <c r="AD178" s="295">
        <f t="shared" si="24"/>
        <v>6936712.5599999996</v>
      </c>
      <c r="AE178" s="295"/>
      <c r="AF178" s="319">
        <v>1743.81</v>
      </c>
      <c r="AG178" s="319">
        <v>1743.81</v>
      </c>
      <c r="AH178" s="319">
        <v>1743.81</v>
      </c>
      <c r="AI178" s="319">
        <v>1743.81</v>
      </c>
      <c r="AJ178" s="319">
        <v>1743.81</v>
      </c>
      <c r="AK178" s="319">
        <v>1743.81</v>
      </c>
      <c r="AL178" s="319">
        <f t="shared" si="29"/>
        <v>1743.81</v>
      </c>
      <c r="AM178" s="319">
        <f t="shared" si="29"/>
        <v>1743.81</v>
      </c>
      <c r="AN178" s="319">
        <f t="shared" si="29"/>
        <v>1743.81</v>
      </c>
      <c r="AO178" s="319">
        <f t="shared" si="28"/>
        <v>1743.81</v>
      </c>
      <c r="AP178" s="319">
        <f t="shared" si="28"/>
        <v>1743.81</v>
      </c>
      <c r="AQ178" s="319">
        <f t="shared" si="28"/>
        <v>1743.81</v>
      </c>
      <c r="AR178" s="295">
        <f t="shared" si="25"/>
        <v>20925.72</v>
      </c>
      <c r="AS178" s="319">
        <f t="shared" si="27"/>
        <v>929.71</v>
      </c>
      <c r="AT178" s="319">
        <f t="shared" si="27"/>
        <v>929.71</v>
      </c>
      <c r="AU178" s="319">
        <f t="shared" si="27"/>
        <v>929.71</v>
      </c>
      <c r="AV178" s="319">
        <f t="shared" si="27"/>
        <v>929.71</v>
      </c>
      <c r="AW178" s="319">
        <f t="shared" si="27"/>
        <v>929.71</v>
      </c>
      <c r="AX178" s="319">
        <f t="shared" si="27"/>
        <v>929.71</v>
      </c>
      <c r="AY178" s="319">
        <f t="shared" si="22"/>
        <v>929.71</v>
      </c>
      <c r="AZ178" s="319">
        <f t="shared" si="22"/>
        <v>929.71</v>
      </c>
      <c r="BA178" s="319">
        <f t="shared" si="22"/>
        <v>929.71</v>
      </c>
      <c r="BB178" s="319">
        <f t="shared" si="22"/>
        <v>929.71</v>
      </c>
      <c r="BC178" s="319">
        <f t="shared" si="22"/>
        <v>929.71</v>
      </c>
      <c r="BD178" s="319">
        <f t="shared" si="22"/>
        <v>929.71</v>
      </c>
      <c r="BE178" s="295">
        <f t="shared" si="26"/>
        <v>11156.519999999997</v>
      </c>
      <c r="BF178" s="319"/>
      <c r="BG178" s="319"/>
      <c r="BH178" s="319"/>
      <c r="BI178" s="319"/>
      <c r="BJ178" s="319"/>
      <c r="BK178" s="319"/>
      <c r="BL178" s="319"/>
      <c r="BM178" s="319"/>
      <c r="BN178" s="319"/>
      <c r="BO178" s="319"/>
      <c r="BP178" s="319"/>
      <c r="BQ178" s="319"/>
      <c r="BR178" s="319"/>
      <c r="BS178" s="319"/>
      <c r="BT178" s="319"/>
      <c r="BU178" s="319"/>
      <c r="BV178" s="319"/>
      <c r="BW178" s="319"/>
      <c r="BX178" s="319"/>
      <c r="BY178" s="319"/>
      <c r="BZ178" s="319"/>
      <c r="CA178" s="319"/>
      <c r="CB178" s="319"/>
      <c r="CC178" s="319"/>
      <c r="CD178" s="319"/>
      <c r="CE178" s="319"/>
    </row>
    <row r="179" spans="1:83" x14ac:dyDescent="0.3">
      <c r="A179" s="313" t="s">
        <v>577</v>
      </c>
      <c r="B179" s="304">
        <v>3.6199999999999996E-2</v>
      </c>
      <c r="C179" s="304">
        <v>3.8199999999999998E-2</v>
      </c>
      <c r="D179" s="347">
        <f>'KU Depr Exp-KIUC Adj #2'!D179</f>
        <v>1.9300000000000001E-2</v>
      </c>
      <c r="E179" s="295">
        <v>576385.74</v>
      </c>
      <c r="F179" s="295">
        <v>576385.74</v>
      </c>
      <c r="G179" s="295">
        <v>576385.74</v>
      </c>
      <c r="H179" s="295">
        <v>576385.74</v>
      </c>
      <c r="I179" s="295">
        <v>576385.74</v>
      </c>
      <c r="J179" s="295">
        <v>576385.74</v>
      </c>
      <c r="K179" s="295">
        <v>576385.74</v>
      </c>
      <c r="L179" s="295">
        <v>576385.74</v>
      </c>
      <c r="M179" s="295">
        <v>576385.74</v>
      </c>
      <c r="N179" s="295">
        <v>576385.74</v>
      </c>
      <c r="O179" s="295">
        <v>576385.74</v>
      </c>
      <c r="P179" s="295">
        <v>576385.74</v>
      </c>
      <c r="Q179" s="295">
        <f t="shared" si="23"/>
        <v>6916628.8800000018</v>
      </c>
      <c r="R179" s="295">
        <v>576385.74</v>
      </c>
      <c r="S179" s="295">
        <v>576385.74</v>
      </c>
      <c r="T179" s="295">
        <v>576385.74</v>
      </c>
      <c r="U179" s="295">
        <v>576385.74</v>
      </c>
      <c r="V179" s="295">
        <v>576385.74</v>
      </c>
      <c r="W179" s="295">
        <v>576385.74</v>
      </c>
      <c r="X179" s="295">
        <v>576385.74</v>
      </c>
      <c r="Y179" s="295">
        <v>576385.74</v>
      </c>
      <c r="Z179" s="295">
        <v>576385.74</v>
      </c>
      <c r="AA179" s="295">
        <v>576385.74</v>
      </c>
      <c r="AB179" s="295">
        <v>576385.74</v>
      </c>
      <c r="AC179" s="295">
        <v>576385.74</v>
      </c>
      <c r="AD179" s="295">
        <f t="shared" si="24"/>
        <v>6916628.8800000018</v>
      </c>
      <c r="AE179" s="295"/>
      <c r="AF179" s="319">
        <v>1738.77</v>
      </c>
      <c r="AG179" s="319">
        <v>1738.77</v>
      </c>
      <c r="AH179" s="319">
        <v>1738.77</v>
      </c>
      <c r="AI179" s="319">
        <v>1738.77</v>
      </c>
      <c r="AJ179" s="319">
        <v>1738.77</v>
      </c>
      <c r="AK179" s="319">
        <v>1738.77</v>
      </c>
      <c r="AL179" s="319">
        <f t="shared" si="29"/>
        <v>1738.76</v>
      </c>
      <c r="AM179" s="319">
        <f t="shared" si="29"/>
        <v>1738.76</v>
      </c>
      <c r="AN179" s="319">
        <f t="shared" si="29"/>
        <v>1738.76</v>
      </c>
      <c r="AO179" s="319">
        <f t="shared" si="28"/>
        <v>1738.76</v>
      </c>
      <c r="AP179" s="319">
        <f t="shared" si="28"/>
        <v>1738.76</v>
      </c>
      <c r="AQ179" s="319">
        <f t="shared" si="28"/>
        <v>1738.76</v>
      </c>
      <c r="AR179" s="295">
        <f t="shared" si="25"/>
        <v>20865.179999999997</v>
      </c>
      <c r="AS179" s="319">
        <f t="shared" si="27"/>
        <v>927.02</v>
      </c>
      <c r="AT179" s="319">
        <f t="shared" si="27"/>
        <v>927.02</v>
      </c>
      <c r="AU179" s="319">
        <f t="shared" si="27"/>
        <v>927.02</v>
      </c>
      <c r="AV179" s="319">
        <f t="shared" si="27"/>
        <v>927.02</v>
      </c>
      <c r="AW179" s="319">
        <f t="shared" si="27"/>
        <v>927.02</v>
      </c>
      <c r="AX179" s="319">
        <f t="shared" si="27"/>
        <v>927.02</v>
      </c>
      <c r="AY179" s="319">
        <f t="shared" si="22"/>
        <v>927.02</v>
      </c>
      <c r="AZ179" s="319">
        <f t="shared" si="22"/>
        <v>927.02</v>
      </c>
      <c r="BA179" s="319">
        <f t="shared" si="22"/>
        <v>927.02</v>
      </c>
      <c r="BB179" s="319">
        <f t="shared" si="22"/>
        <v>927.02</v>
      </c>
      <c r="BC179" s="319">
        <f t="shared" si="22"/>
        <v>927.02</v>
      </c>
      <c r="BD179" s="319">
        <f t="shared" si="22"/>
        <v>927.02</v>
      </c>
      <c r="BE179" s="295">
        <f t="shared" si="26"/>
        <v>11124.240000000003</v>
      </c>
      <c r="BF179" s="319"/>
      <c r="BG179" s="319"/>
      <c r="BH179" s="319"/>
      <c r="BI179" s="319"/>
      <c r="BJ179" s="319"/>
      <c r="BK179" s="319"/>
      <c r="BL179" s="319"/>
      <c r="BM179" s="319"/>
      <c r="BN179" s="319"/>
      <c r="BO179" s="319"/>
      <c r="BP179" s="319"/>
      <c r="BQ179" s="319"/>
      <c r="BR179" s="319"/>
      <c r="BS179" s="319"/>
      <c r="BT179" s="319"/>
      <c r="BU179" s="319"/>
      <c r="BV179" s="319"/>
      <c r="BW179" s="319"/>
      <c r="BX179" s="319"/>
      <c r="BY179" s="319"/>
      <c r="BZ179" s="319"/>
      <c r="CA179" s="319"/>
      <c r="CB179" s="319"/>
      <c r="CC179" s="319"/>
      <c r="CD179" s="319"/>
      <c r="CE179" s="319"/>
    </row>
    <row r="180" spans="1:83" x14ac:dyDescent="0.3">
      <c r="A180" s="313" t="s">
        <v>578</v>
      </c>
      <c r="B180" s="304">
        <v>3.6399999999999995E-2</v>
      </c>
      <c r="C180" s="304">
        <v>3.8300000000000001E-2</v>
      </c>
      <c r="D180" s="347">
        <f>'KU Depr Exp-KIUC Adj #2'!D180</f>
        <v>1.9400000000000001E-2</v>
      </c>
      <c r="E180" s="295">
        <v>593786.01</v>
      </c>
      <c r="F180" s="295">
        <v>593786.01</v>
      </c>
      <c r="G180" s="295">
        <v>593786.01</v>
      </c>
      <c r="H180" s="295">
        <v>593786.01</v>
      </c>
      <c r="I180" s="295">
        <v>593786.01</v>
      </c>
      <c r="J180" s="295">
        <v>593786.01</v>
      </c>
      <c r="K180" s="295">
        <v>593786.01</v>
      </c>
      <c r="L180" s="295">
        <v>593786.01</v>
      </c>
      <c r="M180" s="295">
        <v>593786.01</v>
      </c>
      <c r="N180" s="295">
        <v>593786.01</v>
      </c>
      <c r="O180" s="295">
        <v>593786.01</v>
      </c>
      <c r="P180" s="295">
        <v>593786.01</v>
      </c>
      <c r="Q180" s="295">
        <f t="shared" si="23"/>
        <v>7125432.1199999982</v>
      </c>
      <c r="R180" s="295">
        <v>593786.01</v>
      </c>
      <c r="S180" s="295">
        <v>593786.01</v>
      </c>
      <c r="T180" s="295">
        <v>593786.01</v>
      </c>
      <c r="U180" s="295">
        <v>593786.01</v>
      </c>
      <c r="V180" s="295">
        <v>593786.01</v>
      </c>
      <c r="W180" s="295">
        <v>593786.01</v>
      </c>
      <c r="X180" s="295">
        <v>593786.01</v>
      </c>
      <c r="Y180" s="295">
        <v>593786.01</v>
      </c>
      <c r="Z180" s="295">
        <v>593786.01</v>
      </c>
      <c r="AA180" s="295">
        <v>593786.01</v>
      </c>
      <c r="AB180" s="295">
        <v>593786.01</v>
      </c>
      <c r="AC180" s="295">
        <v>593786.01</v>
      </c>
      <c r="AD180" s="295">
        <f t="shared" si="24"/>
        <v>7125432.1199999982</v>
      </c>
      <c r="AE180" s="295"/>
      <c r="AF180" s="319">
        <v>1801.15</v>
      </c>
      <c r="AG180" s="319">
        <v>1801.15</v>
      </c>
      <c r="AH180" s="319">
        <v>1801.15</v>
      </c>
      <c r="AI180" s="319">
        <v>1801.15</v>
      </c>
      <c r="AJ180" s="319">
        <v>1801.15</v>
      </c>
      <c r="AK180" s="319">
        <v>1801.15</v>
      </c>
      <c r="AL180" s="319">
        <f t="shared" si="29"/>
        <v>1801.15</v>
      </c>
      <c r="AM180" s="319">
        <f t="shared" si="29"/>
        <v>1801.15</v>
      </c>
      <c r="AN180" s="319">
        <f t="shared" si="29"/>
        <v>1801.15</v>
      </c>
      <c r="AO180" s="319">
        <f t="shared" si="28"/>
        <v>1801.15</v>
      </c>
      <c r="AP180" s="319">
        <f t="shared" si="28"/>
        <v>1801.15</v>
      </c>
      <c r="AQ180" s="319">
        <f t="shared" si="28"/>
        <v>1801.15</v>
      </c>
      <c r="AR180" s="295">
        <f t="shared" si="25"/>
        <v>21613.800000000003</v>
      </c>
      <c r="AS180" s="319">
        <f t="shared" si="27"/>
        <v>959.95</v>
      </c>
      <c r="AT180" s="319">
        <f t="shared" si="27"/>
        <v>959.95</v>
      </c>
      <c r="AU180" s="319">
        <f t="shared" si="27"/>
        <v>959.95</v>
      </c>
      <c r="AV180" s="319">
        <f t="shared" si="27"/>
        <v>959.95</v>
      </c>
      <c r="AW180" s="319">
        <f t="shared" si="27"/>
        <v>959.95</v>
      </c>
      <c r="AX180" s="319">
        <f t="shared" si="27"/>
        <v>959.95</v>
      </c>
      <c r="AY180" s="319">
        <f t="shared" si="22"/>
        <v>959.95</v>
      </c>
      <c r="AZ180" s="319">
        <f t="shared" si="22"/>
        <v>959.95</v>
      </c>
      <c r="BA180" s="319">
        <f t="shared" si="22"/>
        <v>959.95</v>
      </c>
      <c r="BB180" s="319">
        <f t="shared" si="22"/>
        <v>959.95</v>
      </c>
      <c r="BC180" s="319">
        <f t="shared" si="22"/>
        <v>959.95</v>
      </c>
      <c r="BD180" s="319">
        <f t="shared" si="22"/>
        <v>959.95</v>
      </c>
      <c r="BE180" s="295">
        <f t="shared" si="26"/>
        <v>11519.400000000001</v>
      </c>
      <c r="BF180" s="319"/>
      <c r="BG180" s="319"/>
      <c r="BH180" s="319"/>
      <c r="BI180" s="319"/>
      <c r="BJ180" s="319"/>
      <c r="BK180" s="319"/>
      <c r="BL180" s="319"/>
      <c r="BM180" s="319"/>
      <c r="BN180" s="319"/>
      <c r="BO180" s="319"/>
      <c r="BP180" s="319"/>
      <c r="BQ180" s="319"/>
      <c r="BR180" s="319"/>
      <c r="BS180" s="319"/>
      <c r="BT180" s="319"/>
      <c r="BU180" s="319"/>
      <c r="BV180" s="319"/>
      <c r="BW180" s="319"/>
      <c r="BX180" s="319"/>
      <c r="BY180" s="319"/>
      <c r="BZ180" s="319"/>
      <c r="CA180" s="319"/>
      <c r="CB180" s="319"/>
      <c r="CC180" s="319"/>
      <c r="CD180" s="319"/>
      <c r="CE180" s="319"/>
    </row>
    <row r="181" spans="1:83" x14ac:dyDescent="0.3">
      <c r="A181" s="313" t="s">
        <v>579</v>
      </c>
      <c r="B181" s="304">
        <v>2.7899999999999998E-2</v>
      </c>
      <c r="C181" s="304">
        <v>3.5699999999999996E-2</v>
      </c>
      <c r="D181" s="347">
        <f>'KU Depr Exp-KIUC Adj #2'!D181</f>
        <v>2.8299999999999999E-2</v>
      </c>
      <c r="E181" s="295">
        <v>89891288.640000001</v>
      </c>
      <c r="F181" s="295">
        <v>89893347.340000004</v>
      </c>
      <c r="G181" s="295">
        <v>89894985.969999999</v>
      </c>
      <c r="H181" s="295">
        <v>89896303.620000005</v>
      </c>
      <c r="I181" s="295">
        <v>172624515.09999999</v>
      </c>
      <c r="J181" s="295">
        <v>255352726.58000001</v>
      </c>
      <c r="K181" s="295">
        <v>257247793.94000003</v>
      </c>
      <c r="L181" s="295">
        <v>259152562.55000001</v>
      </c>
      <c r="M181" s="295">
        <v>259182303.56</v>
      </c>
      <c r="N181" s="295">
        <v>259202343.32000002</v>
      </c>
      <c r="O181" s="295">
        <v>259202343.32000002</v>
      </c>
      <c r="P181" s="295">
        <v>259202343.32000002</v>
      </c>
      <c r="Q181" s="295">
        <f t="shared" si="23"/>
        <v>2340742857.2600002</v>
      </c>
      <c r="R181" s="295">
        <v>259202343.32000002</v>
      </c>
      <c r="S181" s="295">
        <v>259202343.32000002</v>
      </c>
      <c r="T181" s="295">
        <v>259202343.32000002</v>
      </c>
      <c r="U181" s="295">
        <v>263154996.32000002</v>
      </c>
      <c r="V181" s="295">
        <v>267107649.32000002</v>
      </c>
      <c r="W181" s="295">
        <v>267107649.32000002</v>
      </c>
      <c r="X181" s="295">
        <v>267107649.32000002</v>
      </c>
      <c r="Y181" s="295">
        <v>267107649.32000002</v>
      </c>
      <c r="Z181" s="295">
        <v>267107649.32000002</v>
      </c>
      <c r="AA181" s="295">
        <v>267107649.32000002</v>
      </c>
      <c r="AB181" s="295">
        <v>267107649.32000002</v>
      </c>
      <c r="AC181" s="295">
        <v>267107649.32000002</v>
      </c>
      <c r="AD181" s="295">
        <f t="shared" si="24"/>
        <v>3177623220.8400006</v>
      </c>
      <c r="AE181" s="295"/>
      <c r="AF181" s="319">
        <v>208997.25</v>
      </c>
      <c r="AG181" s="319">
        <v>209002.04</v>
      </c>
      <c r="AH181" s="319">
        <v>209005.85</v>
      </c>
      <c r="AI181" s="319">
        <v>209008.90000000002</v>
      </c>
      <c r="AJ181" s="319">
        <v>401352</v>
      </c>
      <c r="AK181" s="319">
        <v>593695.09000000008</v>
      </c>
      <c r="AL181" s="319">
        <f t="shared" si="29"/>
        <v>598101.12</v>
      </c>
      <c r="AM181" s="319">
        <f t="shared" si="29"/>
        <v>602529.71</v>
      </c>
      <c r="AN181" s="319">
        <f t="shared" si="29"/>
        <v>602598.86</v>
      </c>
      <c r="AO181" s="319">
        <f t="shared" si="28"/>
        <v>602645.44999999995</v>
      </c>
      <c r="AP181" s="319">
        <f t="shared" si="28"/>
        <v>602645.44999999995</v>
      </c>
      <c r="AQ181" s="319">
        <f t="shared" si="28"/>
        <v>602645.44999999995</v>
      </c>
      <c r="AR181" s="295">
        <f t="shared" si="25"/>
        <v>5442227.1699999999</v>
      </c>
      <c r="AS181" s="319">
        <f t="shared" si="27"/>
        <v>611285.53</v>
      </c>
      <c r="AT181" s="319">
        <f t="shared" si="27"/>
        <v>611285.53</v>
      </c>
      <c r="AU181" s="319">
        <f t="shared" si="27"/>
        <v>611285.53</v>
      </c>
      <c r="AV181" s="319">
        <f t="shared" si="27"/>
        <v>620607.19999999995</v>
      </c>
      <c r="AW181" s="319">
        <f t="shared" si="27"/>
        <v>629928.87</v>
      </c>
      <c r="AX181" s="319">
        <f t="shared" si="27"/>
        <v>629928.87</v>
      </c>
      <c r="AY181" s="319">
        <f t="shared" si="22"/>
        <v>629928.87</v>
      </c>
      <c r="AZ181" s="319">
        <f t="shared" si="22"/>
        <v>629928.87</v>
      </c>
      <c r="BA181" s="319">
        <f t="shared" si="22"/>
        <v>629928.87</v>
      </c>
      <c r="BB181" s="319">
        <f t="shared" si="22"/>
        <v>629928.87</v>
      </c>
      <c r="BC181" s="319">
        <f t="shared" si="22"/>
        <v>629928.87</v>
      </c>
      <c r="BD181" s="319">
        <f t="shared" si="22"/>
        <v>629928.87</v>
      </c>
      <c r="BE181" s="295">
        <f t="shared" si="26"/>
        <v>7493894.7500000009</v>
      </c>
      <c r="BF181" s="319"/>
      <c r="BG181" s="319"/>
      <c r="BH181" s="319"/>
      <c r="BI181" s="319"/>
      <c r="BJ181" s="319"/>
      <c r="BK181" s="319"/>
      <c r="BL181" s="319"/>
      <c r="BM181" s="319"/>
      <c r="BN181" s="319"/>
      <c r="BO181" s="319"/>
      <c r="BP181" s="319"/>
      <c r="BQ181" s="319"/>
      <c r="BR181" s="319"/>
      <c r="BS181" s="319"/>
      <c r="BT181" s="319"/>
      <c r="BU181" s="319"/>
      <c r="BV181" s="319"/>
      <c r="BW181" s="319"/>
      <c r="BX181" s="319"/>
      <c r="BY181" s="319"/>
      <c r="BZ181" s="319"/>
      <c r="CA181" s="319"/>
      <c r="CB181" s="319"/>
      <c r="CC181" s="319"/>
      <c r="CD181" s="319"/>
      <c r="CE181" s="319"/>
    </row>
    <row r="182" spans="1:83" x14ac:dyDescent="0.3">
      <c r="A182" s="313" t="s">
        <v>580</v>
      </c>
      <c r="B182" s="304">
        <v>3.3000000000000002E-2</v>
      </c>
      <c r="C182" s="304">
        <v>4.9399999999999999E-2</v>
      </c>
      <c r="D182" s="347">
        <f>'KU Depr Exp-KIUC Adj #2'!D182</f>
        <v>2.7699999999999999E-2</v>
      </c>
      <c r="E182" s="295">
        <v>25926887.420000002</v>
      </c>
      <c r="F182" s="295">
        <v>25926887.420000002</v>
      </c>
      <c r="G182" s="295">
        <v>25926887.420000002</v>
      </c>
      <c r="H182" s="295">
        <v>25926887.420000002</v>
      </c>
      <c r="I182" s="295">
        <v>25926887.420000002</v>
      </c>
      <c r="J182" s="295">
        <v>25926887.420000002</v>
      </c>
      <c r="K182" s="295">
        <v>25926887.420000002</v>
      </c>
      <c r="L182" s="295">
        <v>25926887.420000002</v>
      </c>
      <c r="M182" s="295">
        <v>25926887.420000002</v>
      </c>
      <c r="N182" s="295">
        <v>25926887.420000002</v>
      </c>
      <c r="O182" s="295">
        <v>25926887.420000002</v>
      </c>
      <c r="P182" s="295">
        <v>25926887.420000002</v>
      </c>
      <c r="Q182" s="295">
        <f t="shared" si="23"/>
        <v>311122649.04000008</v>
      </c>
      <c r="R182" s="295">
        <v>25926887.420000002</v>
      </c>
      <c r="S182" s="295">
        <v>25926887.420000002</v>
      </c>
      <c r="T182" s="295">
        <v>25926887.420000002</v>
      </c>
      <c r="U182" s="295">
        <v>25926887.420000002</v>
      </c>
      <c r="V182" s="295">
        <v>25926887.420000002</v>
      </c>
      <c r="W182" s="295">
        <v>25926887.420000002</v>
      </c>
      <c r="X182" s="295">
        <v>25926887.420000002</v>
      </c>
      <c r="Y182" s="295">
        <v>25926887.420000002</v>
      </c>
      <c r="Z182" s="295">
        <v>25926887.420000002</v>
      </c>
      <c r="AA182" s="295">
        <v>25926887.420000002</v>
      </c>
      <c r="AB182" s="295">
        <v>25926887.420000002</v>
      </c>
      <c r="AC182" s="295">
        <v>25926887.420000002</v>
      </c>
      <c r="AD182" s="295">
        <f t="shared" si="24"/>
        <v>311122649.04000008</v>
      </c>
      <c r="AE182" s="295"/>
      <c r="AF182" s="319">
        <v>71298.94</v>
      </c>
      <c r="AG182" s="319">
        <v>71298.94</v>
      </c>
      <c r="AH182" s="319">
        <v>71298.94</v>
      </c>
      <c r="AI182" s="319">
        <v>71298.94</v>
      </c>
      <c r="AJ182" s="319">
        <v>71298.94</v>
      </c>
      <c r="AK182" s="319">
        <v>71298.94</v>
      </c>
      <c r="AL182" s="319">
        <f t="shared" si="29"/>
        <v>71298.94</v>
      </c>
      <c r="AM182" s="319">
        <f t="shared" si="29"/>
        <v>71298.94</v>
      </c>
      <c r="AN182" s="319">
        <f t="shared" si="29"/>
        <v>71298.94</v>
      </c>
      <c r="AO182" s="319">
        <f t="shared" si="28"/>
        <v>71298.94</v>
      </c>
      <c r="AP182" s="319">
        <f t="shared" si="28"/>
        <v>71298.94</v>
      </c>
      <c r="AQ182" s="319">
        <f t="shared" si="28"/>
        <v>71298.94</v>
      </c>
      <c r="AR182" s="295">
        <f t="shared" si="25"/>
        <v>855587.2799999998</v>
      </c>
      <c r="AS182" s="319">
        <f t="shared" si="27"/>
        <v>59847.9</v>
      </c>
      <c r="AT182" s="319">
        <f t="shared" si="27"/>
        <v>59847.9</v>
      </c>
      <c r="AU182" s="319">
        <f t="shared" si="27"/>
        <v>59847.9</v>
      </c>
      <c r="AV182" s="319">
        <f t="shared" si="27"/>
        <v>59847.9</v>
      </c>
      <c r="AW182" s="319">
        <f t="shared" si="27"/>
        <v>59847.9</v>
      </c>
      <c r="AX182" s="319">
        <f t="shared" si="27"/>
        <v>59847.9</v>
      </c>
      <c r="AY182" s="319">
        <f t="shared" si="22"/>
        <v>59847.9</v>
      </c>
      <c r="AZ182" s="319">
        <f t="shared" si="22"/>
        <v>59847.9</v>
      </c>
      <c r="BA182" s="319">
        <f t="shared" si="22"/>
        <v>59847.9</v>
      </c>
      <c r="BB182" s="319">
        <f t="shared" si="22"/>
        <v>59847.9</v>
      </c>
      <c r="BC182" s="319">
        <f t="shared" si="22"/>
        <v>59847.9</v>
      </c>
      <c r="BD182" s="319">
        <f t="shared" si="22"/>
        <v>59847.9</v>
      </c>
      <c r="BE182" s="295">
        <f t="shared" si="26"/>
        <v>718174.80000000016</v>
      </c>
      <c r="BF182" s="319"/>
      <c r="BG182" s="319"/>
      <c r="BH182" s="319"/>
      <c r="BI182" s="319"/>
      <c r="BJ182" s="319"/>
      <c r="BK182" s="319"/>
      <c r="BL182" s="319"/>
      <c r="BM182" s="319"/>
      <c r="BN182" s="319"/>
      <c r="BO182" s="319"/>
      <c r="BP182" s="319"/>
      <c r="BQ182" s="319"/>
      <c r="BR182" s="319"/>
      <c r="BS182" s="319"/>
      <c r="BT182" s="319"/>
      <c r="BU182" s="319"/>
      <c r="BV182" s="319"/>
      <c r="BW182" s="319"/>
      <c r="BX182" s="319"/>
      <c r="BY182" s="319"/>
      <c r="BZ182" s="319"/>
      <c r="CA182" s="319"/>
      <c r="CB182" s="319"/>
      <c r="CC182" s="319"/>
      <c r="CD182" s="319"/>
      <c r="CE182" s="319"/>
    </row>
    <row r="183" spans="1:83" x14ac:dyDescent="0.3">
      <c r="A183" s="313" t="s">
        <v>581</v>
      </c>
      <c r="B183" s="304">
        <v>4.4200000000000003E-2</v>
      </c>
      <c r="C183" s="304">
        <v>4.82E-2</v>
      </c>
      <c r="D183" s="347">
        <f>'KU Depr Exp-KIUC Adj #2'!D183</f>
        <v>1.6799999999999999E-2</v>
      </c>
      <c r="E183" s="295">
        <v>34682773.229999997</v>
      </c>
      <c r="F183" s="295">
        <v>34682773.229999997</v>
      </c>
      <c r="G183" s="295">
        <v>34682773.229999997</v>
      </c>
      <c r="H183" s="295">
        <v>34682773.229999997</v>
      </c>
      <c r="I183" s="295">
        <v>34682773.229999997</v>
      </c>
      <c r="J183" s="295">
        <v>34720380.289999999</v>
      </c>
      <c r="K183" s="295">
        <v>34757987.339999996</v>
      </c>
      <c r="L183" s="295">
        <v>34757987.339999996</v>
      </c>
      <c r="M183" s="295">
        <v>34757987.339999996</v>
      </c>
      <c r="N183" s="295">
        <v>34757987.339999996</v>
      </c>
      <c r="O183" s="295">
        <v>34757987.339999996</v>
      </c>
      <c r="P183" s="295">
        <v>34757987.339999996</v>
      </c>
      <c r="Q183" s="295">
        <f t="shared" si="23"/>
        <v>416682170.47999984</v>
      </c>
      <c r="R183" s="295">
        <v>34757987.339999996</v>
      </c>
      <c r="S183" s="295">
        <v>34757987.339999996</v>
      </c>
      <c r="T183" s="295">
        <v>34757987.339999996</v>
      </c>
      <c r="U183" s="295">
        <v>34757987.339999996</v>
      </c>
      <c r="V183" s="295">
        <v>34757987.339999996</v>
      </c>
      <c r="W183" s="295">
        <v>34757987.339999996</v>
      </c>
      <c r="X183" s="295">
        <v>34757987.339999996</v>
      </c>
      <c r="Y183" s="295">
        <v>34757987.339999996</v>
      </c>
      <c r="Z183" s="295">
        <v>34757987.339999996</v>
      </c>
      <c r="AA183" s="295">
        <v>34757987.339999996</v>
      </c>
      <c r="AB183" s="295">
        <v>34757987.339999996</v>
      </c>
      <c r="AC183" s="295">
        <v>34757987.339999996</v>
      </c>
      <c r="AD183" s="295">
        <f t="shared" si="24"/>
        <v>417095848.07999986</v>
      </c>
      <c r="AE183" s="295"/>
      <c r="AF183" s="319">
        <v>127748.22</v>
      </c>
      <c r="AG183" s="319">
        <v>127748.22</v>
      </c>
      <c r="AH183" s="319">
        <v>127748.22</v>
      </c>
      <c r="AI183" s="319">
        <v>127748.22</v>
      </c>
      <c r="AJ183" s="319">
        <v>127748.22</v>
      </c>
      <c r="AK183" s="319">
        <v>127886.73</v>
      </c>
      <c r="AL183" s="319">
        <f t="shared" si="29"/>
        <v>128025.25</v>
      </c>
      <c r="AM183" s="319">
        <f t="shared" si="29"/>
        <v>128025.25</v>
      </c>
      <c r="AN183" s="319">
        <f t="shared" si="29"/>
        <v>128025.25</v>
      </c>
      <c r="AO183" s="319">
        <f t="shared" si="28"/>
        <v>128025.25</v>
      </c>
      <c r="AP183" s="319">
        <f t="shared" si="28"/>
        <v>128025.25</v>
      </c>
      <c r="AQ183" s="319">
        <f t="shared" si="28"/>
        <v>128025.25</v>
      </c>
      <c r="AR183" s="295">
        <f t="shared" si="25"/>
        <v>1534779.33</v>
      </c>
      <c r="AS183" s="319">
        <f t="shared" si="27"/>
        <v>48661.18</v>
      </c>
      <c r="AT183" s="319">
        <f t="shared" si="27"/>
        <v>48661.18</v>
      </c>
      <c r="AU183" s="319">
        <f t="shared" si="27"/>
        <v>48661.18</v>
      </c>
      <c r="AV183" s="319">
        <f t="shared" si="27"/>
        <v>48661.18</v>
      </c>
      <c r="AW183" s="319">
        <f t="shared" si="27"/>
        <v>48661.18</v>
      </c>
      <c r="AX183" s="319">
        <f t="shared" si="27"/>
        <v>48661.18</v>
      </c>
      <c r="AY183" s="319">
        <f t="shared" si="22"/>
        <v>48661.18</v>
      </c>
      <c r="AZ183" s="319">
        <f t="shared" si="22"/>
        <v>48661.18</v>
      </c>
      <c r="BA183" s="319">
        <f t="shared" si="22"/>
        <v>48661.18</v>
      </c>
      <c r="BB183" s="319">
        <f t="shared" si="22"/>
        <v>48661.18</v>
      </c>
      <c r="BC183" s="319">
        <f t="shared" si="22"/>
        <v>48661.18</v>
      </c>
      <c r="BD183" s="319">
        <f t="shared" si="22"/>
        <v>48661.18</v>
      </c>
      <c r="BE183" s="295">
        <f t="shared" si="26"/>
        <v>583934.16</v>
      </c>
      <c r="BF183" s="319"/>
      <c r="BG183" s="319"/>
      <c r="BH183" s="319"/>
      <c r="BI183" s="319"/>
      <c r="BJ183" s="319"/>
      <c r="BK183" s="319"/>
      <c r="BL183" s="319"/>
      <c r="BM183" s="319"/>
      <c r="BN183" s="319"/>
      <c r="BO183" s="319"/>
      <c r="BP183" s="319"/>
      <c r="BQ183" s="319"/>
      <c r="BR183" s="319"/>
      <c r="BS183" s="319"/>
      <c r="BT183" s="319"/>
      <c r="BU183" s="319"/>
      <c r="BV183" s="319"/>
      <c r="BW183" s="319"/>
      <c r="BX183" s="319"/>
      <c r="BY183" s="319"/>
      <c r="BZ183" s="319"/>
      <c r="CA183" s="319"/>
      <c r="CB183" s="319"/>
      <c r="CC183" s="319"/>
      <c r="CD183" s="319"/>
      <c r="CE183" s="319"/>
    </row>
    <row r="184" spans="1:83" x14ac:dyDescent="0.3">
      <c r="A184" s="313" t="s">
        <v>582</v>
      </c>
      <c r="B184" s="304">
        <v>4.1600000000000005E-2</v>
      </c>
      <c r="C184" s="304">
        <v>4.41E-2</v>
      </c>
      <c r="D184" s="347">
        <f>'KU Depr Exp-KIUC Adj #2'!D184</f>
        <v>1.9400000000000001E-2</v>
      </c>
      <c r="E184" s="295">
        <v>14722669.92</v>
      </c>
      <c r="F184" s="295">
        <v>14722669.92</v>
      </c>
      <c r="G184" s="295">
        <v>14722669.92</v>
      </c>
      <c r="H184" s="295">
        <v>14722669.92</v>
      </c>
      <c r="I184" s="295">
        <v>14722669.92</v>
      </c>
      <c r="J184" s="295">
        <v>14722669.92</v>
      </c>
      <c r="K184" s="295">
        <v>14722669.92</v>
      </c>
      <c r="L184" s="295">
        <v>14722669.92</v>
      </c>
      <c r="M184" s="295">
        <v>14722669.92</v>
      </c>
      <c r="N184" s="295">
        <v>14722669.92</v>
      </c>
      <c r="O184" s="295">
        <v>14722669.92</v>
      </c>
      <c r="P184" s="295">
        <v>14722669.92</v>
      </c>
      <c r="Q184" s="295">
        <f t="shared" si="23"/>
        <v>176672039.03999996</v>
      </c>
      <c r="R184" s="295">
        <v>14722669.92</v>
      </c>
      <c r="S184" s="295">
        <v>14722669.92</v>
      </c>
      <c r="T184" s="295">
        <v>14722669.92</v>
      </c>
      <c r="U184" s="295">
        <v>14722669.92</v>
      </c>
      <c r="V184" s="295">
        <v>17177169.960000001</v>
      </c>
      <c r="W184" s="295">
        <v>19631670</v>
      </c>
      <c r="X184" s="295">
        <v>19631670</v>
      </c>
      <c r="Y184" s="295">
        <v>19631670</v>
      </c>
      <c r="Z184" s="295">
        <v>19631670</v>
      </c>
      <c r="AA184" s="295">
        <v>19631670</v>
      </c>
      <c r="AB184" s="295">
        <v>19631670</v>
      </c>
      <c r="AC184" s="295">
        <v>19631670</v>
      </c>
      <c r="AD184" s="295">
        <f t="shared" si="24"/>
        <v>213489539.63999999</v>
      </c>
      <c r="AE184" s="295"/>
      <c r="AF184" s="319">
        <v>51038.59</v>
      </c>
      <c r="AG184" s="319">
        <v>51038.59</v>
      </c>
      <c r="AH184" s="319">
        <v>51038.59</v>
      </c>
      <c r="AI184" s="319">
        <v>51038.59</v>
      </c>
      <c r="AJ184" s="319">
        <v>51038.59</v>
      </c>
      <c r="AK184" s="319">
        <v>51038.59</v>
      </c>
      <c r="AL184" s="319">
        <f t="shared" si="29"/>
        <v>51038.59</v>
      </c>
      <c r="AM184" s="319">
        <f t="shared" si="29"/>
        <v>51038.59</v>
      </c>
      <c r="AN184" s="319">
        <f t="shared" si="29"/>
        <v>51038.59</v>
      </c>
      <c r="AO184" s="319">
        <f t="shared" si="28"/>
        <v>51038.59</v>
      </c>
      <c r="AP184" s="319">
        <f t="shared" si="28"/>
        <v>51038.59</v>
      </c>
      <c r="AQ184" s="319">
        <f t="shared" si="28"/>
        <v>51038.59</v>
      </c>
      <c r="AR184" s="295">
        <f t="shared" si="25"/>
        <v>612463.07999999984</v>
      </c>
      <c r="AS184" s="319">
        <f t="shared" si="27"/>
        <v>23801.65</v>
      </c>
      <c r="AT184" s="319">
        <f t="shared" si="27"/>
        <v>23801.65</v>
      </c>
      <c r="AU184" s="319">
        <f t="shared" si="27"/>
        <v>23801.65</v>
      </c>
      <c r="AV184" s="319">
        <f t="shared" si="27"/>
        <v>23801.65</v>
      </c>
      <c r="AW184" s="319">
        <f t="shared" si="27"/>
        <v>27769.759999999998</v>
      </c>
      <c r="AX184" s="319">
        <f t="shared" si="27"/>
        <v>31737.87</v>
      </c>
      <c r="AY184" s="319">
        <f t="shared" si="22"/>
        <v>31737.87</v>
      </c>
      <c r="AZ184" s="319">
        <f t="shared" si="22"/>
        <v>31737.87</v>
      </c>
      <c r="BA184" s="319">
        <f t="shared" si="22"/>
        <v>31737.87</v>
      </c>
      <c r="BB184" s="319">
        <f t="shared" si="22"/>
        <v>31737.87</v>
      </c>
      <c r="BC184" s="319">
        <f t="shared" si="22"/>
        <v>31737.87</v>
      </c>
      <c r="BD184" s="319">
        <f t="shared" si="22"/>
        <v>31737.87</v>
      </c>
      <c r="BE184" s="295">
        <f t="shared" si="26"/>
        <v>345141.45</v>
      </c>
      <c r="BF184" s="319"/>
      <c r="BG184" s="319"/>
      <c r="BH184" s="319"/>
      <c r="BI184" s="319"/>
      <c r="BJ184" s="319"/>
      <c r="BK184" s="319"/>
      <c r="BL184" s="319"/>
      <c r="BM184" s="319"/>
      <c r="BN184" s="319"/>
      <c r="BO184" s="319"/>
      <c r="BP184" s="319"/>
      <c r="BQ184" s="319"/>
      <c r="BR184" s="319"/>
      <c r="BS184" s="319"/>
      <c r="BT184" s="319"/>
      <c r="BU184" s="319"/>
      <c r="BV184" s="319"/>
      <c r="BW184" s="319"/>
      <c r="BX184" s="319"/>
      <c r="BY184" s="319"/>
      <c r="BZ184" s="319"/>
      <c r="CA184" s="319"/>
      <c r="CB184" s="319"/>
      <c r="CC184" s="319"/>
      <c r="CD184" s="319"/>
      <c r="CE184" s="319"/>
    </row>
    <row r="185" spans="1:83" x14ac:dyDescent="0.3">
      <c r="A185" s="313" t="s">
        <v>583</v>
      </c>
      <c r="B185" s="304">
        <v>5.0500000000000003E-2</v>
      </c>
      <c r="C185" s="304">
        <v>5.4199999999999998E-2</v>
      </c>
      <c r="D185" s="347">
        <f>'KU Depr Exp-KIUC Adj #2'!D185</f>
        <v>2.2499999999999999E-2</v>
      </c>
      <c r="E185" s="295">
        <v>34702471.57</v>
      </c>
      <c r="F185" s="295">
        <v>34702471.57</v>
      </c>
      <c r="G185" s="295">
        <v>34702471.57</v>
      </c>
      <c r="H185" s="295">
        <v>34702471.57</v>
      </c>
      <c r="I185" s="295">
        <v>34702471.57</v>
      </c>
      <c r="J185" s="295">
        <v>34702471.57</v>
      </c>
      <c r="K185" s="295">
        <v>34703433.664999999</v>
      </c>
      <c r="L185" s="295">
        <v>34704395.759999998</v>
      </c>
      <c r="M185" s="295">
        <v>34704395.759999998</v>
      </c>
      <c r="N185" s="295">
        <v>34704395.759999998</v>
      </c>
      <c r="O185" s="295">
        <v>34704395.759999998</v>
      </c>
      <c r="P185" s="295">
        <v>34704395.759999998</v>
      </c>
      <c r="Q185" s="295">
        <f t="shared" si="23"/>
        <v>416440241.88499993</v>
      </c>
      <c r="R185" s="295">
        <v>34704395.759999998</v>
      </c>
      <c r="S185" s="295">
        <v>34704395.759999998</v>
      </c>
      <c r="T185" s="295">
        <v>34704395.759999998</v>
      </c>
      <c r="U185" s="295">
        <v>34704395.759999998</v>
      </c>
      <c r="V185" s="295">
        <v>34704395.759999998</v>
      </c>
      <c r="W185" s="295">
        <v>34704395.759999998</v>
      </c>
      <c r="X185" s="295">
        <v>34704395.759999998</v>
      </c>
      <c r="Y185" s="295">
        <v>34704395.759999998</v>
      </c>
      <c r="Z185" s="295">
        <v>34704395.759999998</v>
      </c>
      <c r="AA185" s="295">
        <v>34704395.759999998</v>
      </c>
      <c r="AB185" s="295">
        <v>34704395.759999998</v>
      </c>
      <c r="AC185" s="295">
        <v>34704395.759999998</v>
      </c>
      <c r="AD185" s="295">
        <f t="shared" si="24"/>
        <v>416452749.11999995</v>
      </c>
      <c r="AE185" s="295"/>
      <c r="AF185" s="319">
        <v>146039.57</v>
      </c>
      <c r="AG185" s="319">
        <v>146039.57</v>
      </c>
      <c r="AH185" s="319">
        <v>146039.57</v>
      </c>
      <c r="AI185" s="319">
        <v>146039.57</v>
      </c>
      <c r="AJ185" s="319">
        <v>146039.57</v>
      </c>
      <c r="AK185" s="319">
        <v>146039.57</v>
      </c>
      <c r="AL185" s="319">
        <f t="shared" si="29"/>
        <v>146043.62</v>
      </c>
      <c r="AM185" s="319">
        <f t="shared" si="29"/>
        <v>146047.67000000001</v>
      </c>
      <c r="AN185" s="319">
        <f t="shared" si="29"/>
        <v>146047.67000000001</v>
      </c>
      <c r="AO185" s="319">
        <f t="shared" si="28"/>
        <v>146047.67000000001</v>
      </c>
      <c r="AP185" s="319">
        <f t="shared" si="28"/>
        <v>146047.67000000001</v>
      </c>
      <c r="AQ185" s="319">
        <f t="shared" si="28"/>
        <v>146047.67000000001</v>
      </c>
      <c r="AR185" s="295">
        <f t="shared" si="25"/>
        <v>1752519.39</v>
      </c>
      <c r="AS185" s="319">
        <f t="shared" si="27"/>
        <v>65070.74</v>
      </c>
      <c r="AT185" s="319">
        <f t="shared" si="27"/>
        <v>65070.74</v>
      </c>
      <c r="AU185" s="319">
        <f t="shared" si="27"/>
        <v>65070.74</v>
      </c>
      <c r="AV185" s="319">
        <f t="shared" si="27"/>
        <v>65070.74</v>
      </c>
      <c r="AW185" s="319">
        <f t="shared" si="27"/>
        <v>65070.74</v>
      </c>
      <c r="AX185" s="319">
        <f t="shared" si="27"/>
        <v>65070.74</v>
      </c>
      <c r="AY185" s="319">
        <f t="shared" si="22"/>
        <v>65070.74</v>
      </c>
      <c r="AZ185" s="319">
        <f t="shared" si="22"/>
        <v>65070.74</v>
      </c>
      <c r="BA185" s="319">
        <f t="shared" si="22"/>
        <v>65070.74</v>
      </c>
      <c r="BB185" s="319">
        <f t="shared" si="22"/>
        <v>65070.74</v>
      </c>
      <c r="BC185" s="319">
        <f t="shared" si="22"/>
        <v>65070.74</v>
      </c>
      <c r="BD185" s="319">
        <f t="shared" si="22"/>
        <v>65070.74</v>
      </c>
      <c r="BE185" s="295">
        <f t="shared" si="26"/>
        <v>780848.88</v>
      </c>
      <c r="BF185" s="319"/>
      <c r="BG185" s="319"/>
      <c r="BH185" s="319"/>
      <c r="BI185" s="319"/>
      <c r="BJ185" s="319"/>
      <c r="BK185" s="319"/>
      <c r="BL185" s="319"/>
      <c r="BM185" s="319"/>
      <c r="BN185" s="319"/>
      <c r="BO185" s="319"/>
      <c r="BP185" s="319"/>
      <c r="BQ185" s="319"/>
      <c r="BR185" s="319"/>
      <c r="BS185" s="319"/>
      <c r="BT185" s="319"/>
      <c r="BU185" s="319"/>
      <c r="BV185" s="319"/>
      <c r="BW185" s="319"/>
      <c r="BX185" s="319"/>
      <c r="BY185" s="319"/>
      <c r="BZ185" s="319"/>
      <c r="CA185" s="319"/>
      <c r="CB185" s="319"/>
      <c r="CC185" s="319"/>
      <c r="CD185" s="319"/>
      <c r="CE185" s="319"/>
    </row>
    <row r="186" spans="1:83" x14ac:dyDescent="0.3">
      <c r="A186" s="313" t="s">
        <v>584</v>
      </c>
      <c r="B186" s="304">
        <v>4.9500000000000002E-2</v>
      </c>
      <c r="C186" s="304">
        <v>5.2800000000000007E-2</v>
      </c>
      <c r="D186" s="347">
        <f>'KU Depr Exp-KIUC Adj #2'!D186</f>
        <v>2.18E-2</v>
      </c>
      <c r="E186" s="295">
        <v>31876587.219999999</v>
      </c>
      <c r="F186" s="295">
        <v>31876587.219999999</v>
      </c>
      <c r="G186" s="295">
        <v>31876587.219999999</v>
      </c>
      <c r="H186" s="295">
        <v>31876587.219999999</v>
      </c>
      <c r="I186" s="295">
        <v>31876587.219999999</v>
      </c>
      <c r="J186" s="295">
        <v>31876587.219999999</v>
      </c>
      <c r="K186" s="295">
        <v>32046175.199999999</v>
      </c>
      <c r="L186" s="295">
        <v>32215763.18</v>
      </c>
      <c r="M186" s="295">
        <v>32215763.18</v>
      </c>
      <c r="N186" s="295">
        <v>32215763.18</v>
      </c>
      <c r="O186" s="295">
        <v>32215763.18</v>
      </c>
      <c r="P186" s="295">
        <v>32215763.18</v>
      </c>
      <c r="Q186" s="295">
        <f t="shared" si="23"/>
        <v>384384514.42000002</v>
      </c>
      <c r="R186" s="295">
        <v>32215763.18</v>
      </c>
      <c r="S186" s="295">
        <v>32215763.18</v>
      </c>
      <c r="T186" s="295">
        <v>32215763.18</v>
      </c>
      <c r="U186" s="295">
        <v>32215763.18</v>
      </c>
      <c r="V186" s="295">
        <v>32215763.18</v>
      </c>
      <c r="W186" s="295">
        <v>32215763.18</v>
      </c>
      <c r="X186" s="295">
        <v>32215763.18</v>
      </c>
      <c r="Y186" s="295">
        <v>32215763.18</v>
      </c>
      <c r="Z186" s="295">
        <v>32215763.18</v>
      </c>
      <c r="AA186" s="295">
        <v>32215763.18</v>
      </c>
      <c r="AB186" s="295">
        <v>32215763.18</v>
      </c>
      <c r="AC186" s="295">
        <v>32215763.18</v>
      </c>
      <c r="AD186" s="295">
        <f t="shared" si="24"/>
        <v>386589158.16000003</v>
      </c>
      <c r="AE186" s="295"/>
      <c r="AF186" s="319">
        <v>131490.91999999998</v>
      </c>
      <c r="AG186" s="319">
        <v>131490.91999999998</v>
      </c>
      <c r="AH186" s="319">
        <v>131490.91999999998</v>
      </c>
      <c r="AI186" s="319">
        <v>131490.91999999998</v>
      </c>
      <c r="AJ186" s="319">
        <v>131490.91999999998</v>
      </c>
      <c r="AK186" s="319">
        <v>131490.91999999998</v>
      </c>
      <c r="AL186" s="319">
        <f t="shared" si="29"/>
        <v>132190.47</v>
      </c>
      <c r="AM186" s="319">
        <f t="shared" si="29"/>
        <v>132890.01999999999</v>
      </c>
      <c r="AN186" s="319">
        <f t="shared" si="29"/>
        <v>132890.01999999999</v>
      </c>
      <c r="AO186" s="319">
        <f t="shared" si="28"/>
        <v>132890.01999999999</v>
      </c>
      <c r="AP186" s="319">
        <f t="shared" si="28"/>
        <v>132890.01999999999</v>
      </c>
      <c r="AQ186" s="319">
        <f t="shared" si="28"/>
        <v>132890.01999999999</v>
      </c>
      <c r="AR186" s="295">
        <f t="shared" si="25"/>
        <v>1585586.0899999999</v>
      </c>
      <c r="AS186" s="319">
        <f t="shared" si="27"/>
        <v>58525.3</v>
      </c>
      <c r="AT186" s="319">
        <f t="shared" si="27"/>
        <v>58525.3</v>
      </c>
      <c r="AU186" s="319">
        <f t="shared" si="27"/>
        <v>58525.3</v>
      </c>
      <c r="AV186" s="319">
        <f t="shared" si="27"/>
        <v>58525.3</v>
      </c>
      <c r="AW186" s="319">
        <f t="shared" si="27"/>
        <v>58525.3</v>
      </c>
      <c r="AX186" s="319">
        <f t="shared" si="27"/>
        <v>58525.3</v>
      </c>
      <c r="AY186" s="319">
        <f t="shared" si="22"/>
        <v>58525.3</v>
      </c>
      <c r="AZ186" s="319">
        <f t="shared" si="22"/>
        <v>58525.3</v>
      </c>
      <c r="BA186" s="319">
        <f t="shared" si="22"/>
        <v>58525.3</v>
      </c>
      <c r="BB186" s="319">
        <f t="shared" si="22"/>
        <v>58525.3</v>
      </c>
      <c r="BC186" s="319">
        <f t="shared" si="22"/>
        <v>58525.3</v>
      </c>
      <c r="BD186" s="319">
        <f t="shared" si="22"/>
        <v>58525.3</v>
      </c>
      <c r="BE186" s="295">
        <f t="shared" si="26"/>
        <v>702303.60000000009</v>
      </c>
      <c r="BF186" s="319"/>
      <c r="BG186" s="319"/>
      <c r="BH186" s="319"/>
      <c r="BI186" s="319"/>
      <c r="BJ186" s="319"/>
      <c r="BK186" s="319"/>
      <c r="BL186" s="319"/>
      <c r="BM186" s="319"/>
      <c r="BN186" s="319"/>
      <c r="BO186" s="319"/>
      <c r="BP186" s="319"/>
      <c r="BQ186" s="319"/>
      <c r="BR186" s="319"/>
      <c r="BS186" s="319"/>
      <c r="BT186" s="319"/>
      <c r="BU186" s="319"/>
      <c r="BV186" s="319"/>
      <c r="BW186" s="319"/>
      <c r="BX186" s="319"/>
      <c r="BY186" s="319"/>
      <c r="BZ186" s="319"/>
      <c r="CA186" s="319"/>
      <c r="CB186" s="319"/>
      <c r="CC186" s="319"/>
      <c r="CD186" s="319"/>
      <c r="CE186" s="319"/>
    </row>
    <row r="187" spans="1:83" x14ac:dyDescent="0.3">
      <c r="A187" s="313" t="s">
        <v>585</v>
      </c>
      <c r="B187" s="304">
        <v>5.1999999999999998E-2</v>
      </c>
      <c r="C187" s="304">
        <v>5.8099999999999992E-2</v>
      </c>
      <c r="D187" s="347">
        <f>'KU Depr Exp-KIUC Adj #2'!D187</f>
        <v>1.9400000000000001E-2</v>
      </c>
      <c r="E187" s="295">
        <v>26679925.25</v>
      </c>
      <c r="F187" s="295">
        <v>26679925.25</v>
      </c>
      <c r="G187" s="295">
        <v>26679925.25</v>
      </c>
      <c r="H187" s="295">
        <v>26679925.25</v>
      </c>
      <c r="I187" s="295">
        <v>26679925.25</v>
      </c>
      <c r="J187" s="295">
        <v>26679925.25</v>
      </c>
      <c r="K187" s="295">
        <v>26679925.25</v>
      </c>
      <c r="L187" s="295">
        <v>26679925.25</v>
      </c>
      <c r="M187" s="295">
        <v>26679925.25</v>
      </c>
      <c r="N187" s="295">
        <v>26679925.25</v>
      </c>
      <c r="O187" s="295">
        <v>26679925.25</v>
      </c>
      <c r="P187" s="295">
        <v>26679925.25</v>
      </c>
      <c r="Q187" s="295">
        <f t="shared" si="23"/>
        <v>320159103</v>
      </c>
      <c r="R187" s="295">
        <v>26679925.25</v>
      </c>
      <c r="S187" s="295">
        <v>26679925.25</v>
      </c>
      <c r="T187" s="295">
        <v>26679925.25</v>
      </c>
      <c r="U187" s="295">
        <v>26679925.25</v>
      </c>
      <c r="V187" s="295">
        <v>26679925.25</v>
      </c>
      <c r="W187" s="295">
        <v>26679925.25</v>
      </c>
      <c r="X187" s="295">
        <v>26679925.25</v>
      </c>
      <c r="Y187" s="295">
        <v>26679925.25</v>
      </c>
      <c r="Z187" s="295">
        <v>26679925.25</v>
      </c>
      <c r="AA187" s="295">
        <v>26679925.25</v>
      </c>
      <c r="AB187" s="295">
        <v>26679925.25</v>
      </c>
      <c r="AC187" s="295">
        <v>26679925.25</v>
      </c>
      <c r="AD187" s="295">
        <f t="shared" si="24"/>
        <v>320159103</v>
      </c>
      <c r="AE187" s="295"/>
      <c r="AF187" s="319">
        <v>115613.01</v>
      </c>
      <c r="AG187" s="319">
        <v>115613.01</v>
      </c>
      <c r="AH187" s="319">
        <v>115613.01</v>
      </c>
      <c r="AI187" s="319">
        <v>115613.01</v>
      </c>
      <c r="AJ187" s="319">
        <v>115613.01</v>
      </c>
      <c r="AK187" s="319">
        <v>115613.01</v>
      </c>
      <c r="AL187" s="319">
        <f t="shared" si="29"/>
        <v>115613.01</v>
      </c>
      <c r="AM187" s="319">
        <f t="shared" si="29"/>
        <v>115613.01</v>
      </c>
      <c r="AN187" s="319">
        <f t="shared" si="29"/>
        <v>115613.01</v>
      </c>
      <c r="AO187" s="319">
        <f t="shared" si="28"/>
        <v>115613.01</v>
      </c>
      <c r="AP187" s="319">
        <f t="shared" si="28"/>
        <v>115613.01</v>
      </c>
      <c r="AQ187" s="319">
        <f t="shared" si="28"/>
        <v>115613.01</v>
      </c>
      <c r="AR187" s="295">
        <f t="shared" si="25"/>
        <v>1387356.1199999999</v>
      </c>
      <c r="AS187" s="319">
        <f t="shared" si="27"/>
        <v>43132.55</v>
      </c>
      <c r="AT187" s="319">
        <f t="shared" si="27"/>
        <v>43132.55</v>
      </c>
      <c r="AU187" s="319">
        <f t="shared" si="27"/>
        <v>43132.55</v>
      </c>
      <c r="AV187" s="319">
        <f t="shared" si="27"/>
        <v>43132.55</v>
      </c>
      <c r="AW187" s="319">
        <f t="shared" si="27"/>
        <v>43132.55</v>
      </c>
      <c r="AX187" s="319">
        <f t="shared" si="27"/>
        <v>43132.55</v>
      </c>
      <c r="AY187" s="319">
        <f t="shared" si="22"/>
        <v>43132.55</v>
      </c>
      <c r="AZ187" s="319">
        <f t="shared" si="22"/>
        <v>43132.55</v>
      </c>
      <c r="BA187" s="319">
        <f t="shared" si="22"/>
        <v>43132.55</v>
      </c>
      <c r="BB187" s="319">
        <f t="shared" si="22"/>
        <v>43132.55</v>
      </c>
      <c r="BC187" s="319">
        <f t="shared" si="22"/>
        <v>43132.55</v>
      </c>
      <c r="BD187" s="319">
        <f t="shared" si="22"/>
        <v>43132.55</v>
      </c>
      <c r="BE187" s="295">
        <f t="shared" si="26"/>
        <v>517590.59999999992</v>
      </c>
      <c r="BF187" s="319"/>
      <c r="BG187" s="319"/>
      <c r="BH187" s="319"/>
      <c r="BI187" s="319"/>
      <c r="BJ187" s="319"/>
      <c r="BK187" s="319"/>
      <c r="BL187" s="319"/>
      <c r="BM187" s="319"/>
      <c r="BN187" s="319"/>
      <c r="BO187" s="319"/>
      <c r="BP187" s="319"/>
      <c r="BQ187" s="319"/>
      <c r="BR187" s="319"/>
      <c r="BS187" s="319"/>
      <c r="BT187" s="319"/>
      <c r="BU187" s="319"/>
      <c r="BV187" s="319"/>
      <c r="BW187" s="319"/>
      <c r="BX187" s="319"/>
      <c r="BY187" s="319"/>
      <c r="BZ187" s="319"/>
      <c r="CA187" s="319"/>
      <c r="CB187" s="319"/>
      <c r="CC187" s="319"/>
      <c r="CD187" s="319"/>
      <c r="CE187" s="319"/>
    </row>
    <row r="188" spans="1:83" x14ac:dyDescent="0.3">
      <c r="A188" s="313" t="s">
        <v>586</v>
      </c>
      <c r="B188" s="304">
        <v>3.2500000000000001E-2</v>
      </c>
      <c r="C188" s="304">
        <v>4.7400000000000012E-2</v>
      </c>
      <c r="D188" s="347">
        <f>'KU Depr Exp-KIUC Adj #2'!D188</f>
        <v>2.76E-2</v>
      </c>
      <c r="E188" s="295">
        <v>28722138.719999999</v>
      </c>
      <c r="F188" s="295">
        <v>28722138.719999999</v>
      </c>
      <c r="G188" s="295">
        <v>28722138.719999999</v>
      </c>
      <c r="H188" s="295">
        <v>28719982.91</v>
      </c>
      <c r="I188" s="295">
        <v>28717827.09</v>
      </c>
      <c r="J188" s="295">
        <v>28717827.09</v>
      </c>
      <c r="K188" s="295">
        <v>28760511.199999999</v>
      </c>
      <c r="L188" s="295">
        <v>28842195.309999999</v>
      </c>
      <c r="M188" s="295">
        <v>28881195.309999999</v>
      </c>
      <c r="N188" s="295">
        <v>28881195.309999999</v>
      </c>
      <c r="O188" s="295">
        <v>28881195.309999999</v>
      </c>
      <c r="P188" s="295">
        <v>28881195.309999999</v>
      </c>
      <c r="Q188" s="295">
        <f t="shared" si="23"/>
        <v>345449541</v>
      </c>
      <c r="R188" s="295">
        <v>28881195.309999999</v>
      </c>
      <c r="S188" s="295">
        <v>28997695.309999999</v>
      </c>
      <c r="T188" s="295">
        <v>29114195.309999999</v>
      </c>
      <c r="U188" s="295">
        <v>29562624.189999998</v>
      </c>
      <c r="V188" s="295">
        <v>30011053.07</v>
      </c>
      <c r="W188" s="295">
        <v>30011053.07</v>
      </c>
      <c r="X188" s="295">
        <v>30011053.07</v>
      </c>
      <c r="Y188" s="295">
        <v>30011053.07</v>
      </c>
      <c r="Z188" s="295">
        <v>30011053.07</v>
      </c>
      <c r="AA188" s="295">
        <v>30011053.07</v>
      </c>
      <c r="AB188" s="295">
        <v>30011053.07</v>
      </c>
      <c r="AC188" s="295">
        <v>30011053.07</v>
      </c>
      <c r="AD188" s="295">
        <f t="shared" si="24"/>
        <v>356644134.67999995</v>
      </c>
      <c r="AE188" s="295"/>
      <c r="AF188" s="319">
        <v>77789.12999999999</v>
      </c>
      <c r="AG188" s="319">
        <v>77789.12999999999</v>
      </c>
      <c r="AH188" s="319">
        <v>77789.12999999999</v>
      </c>
      <c r="AI188" s="319">
        <v>77783.28</v>
      </c>
      <c r="AJ188" s="319">
        <v>77777.440000000002</v>
      </c>
      <c r="AK188" s="319">
        <v>77777.440000000002</v>
      </c>
      <c r="AL188" s="319">
        <f t="shared" si="29"/>
        <v>77893.05</v>
      </c>
      <c r="AM188" s="319">
        <f t="shared" si="29"/>
        <v>78114.28</v>
      </c>
      <c r="AN188" s="319">
        <f t="shared" si="29"/>
        <v>78219.899999999994</v>
      </c>
      <c r="AO188" s="319">
        <f t="shared" si="28"/>
        <v>78219.899999999994</v>
      </c>
      <c r="AP188" s="319">
        <f t="shared" si="28"/>
        <v>78219.899999999994</v>
      </c>
      <c r="AQ188" s="319">
        <f t="shared" si="28"/>
        <v>78219.899999999994</v>
      </c>
      <c r="AR188" s="295">
        <f t="shared" si="25"/>
        <v>935592.4800000001</v>
      </c>
      <c r="AS188" s="319">
        <f t="shared" si="27"/>
        <v>66426.75</v>
      </c>
      <c r="AT188" s="319">
        <f t="shared" si="27"/>
        <v>66694.7</v>
      </c>
      <c r="AU188" s="319">
        <f t="shared" si="27"/>
        <v>66962.649999999994</v>
      </c>
      <c r="AV188" s="319">
        <f t="shared" si="27"/>
        <v>67994.039999999994</v>
      </c>
      <c r="AW188" s="319">
        <f t="shared" si="27"/>
        <v>69025.42</v>
      </c>
      <c r="AX188" s="319">
        <f t="shared" si="27"/>
        <v>69025.42</v>
      </c>
      <c r="AY188" s="319">
        <f t="shared" si="22"/>
        <v>69025.42</v>
      </c>
      <c r="AZ188" s="319">
        <f t="shared" si="22"/>
        <v>69025.42</v>
      </c>
      <c r="BA188" s="319">
        <f t="shared" si="22"/>
        <v>69025.42</v>
      </c>
      <c r="BB188" s="319">
        <f t="shared" ref="BB188:BD251" si="30">ROUND(AA188*$D188/12,2)</f>
        <v>69025.42</v>
      </c>
      <c r="BC188" s="319">
        <f t="shared" si="30"/>
        <v>69025.42</v>
      </c>
      <c r="BD188" s="319">
        <f t="shared" si="30"/>
        <v>69025.42</v>
      </c>
      <c r="BE188" s="295">
        <f t="shared" si="26"/>
        <v>820281.50000000012</v>
      </c>
      <c r="BF188" s="319"/>
      <c r="BG188" s="319"/>
      <c r="BH188" s="319"/>
      <c r="BI188" s="319"/>
      <c r="BJ188" s="319"/>
      <c r="BK188" s="319"/>
      <c r="BL188" s="319"/>
      <c r="BM188" s="319"/>
      <c r="BN188" s="319"/>
      <c r="BO188" s="319"/>
      <c r="BP188" s="319"/>
      <c r="BQ188" s="319"/>
      <c r="BR188" s="319"/>
      <c r="BS188" s="319"/>
      <c r="BT188" s="319"/>
      <c r="BU188" s="319"/>
      <c r="BV188" s="319"/>
      <c r="BW188" s="319"/>
      <c r="BX188" s="319"/>
      <c r="BY188" s="319"/>
      <c r="BZ188" s="319"/>
      <c r="CA188" s="319"/>
      <c r="CB188" s="319"/>
      <c r="CC188" s="319"/>
      <c r="CD188" s="319"/>
      <c r="CE188" s="319"/>
    </row>
    <row r="189" spans="1:83" x14ac:dyDescent="0.3">
      <c r="A189" s="313" t="s">
        <v>587</v>
      </c>
      <c r="B189" s="304">
        <v>4.3500000000000004E-2</v>
      </c>
      <c r="C189" s="304">
        <v>5.5300000000000002E-2</v>
      </c>
      <c r="D189" s="347">
        <f>'KU Depr Exp-KIUC Adj #2'!D189</f>
        <v>2.53E-2</v>
      </c>
      <c r="E189" s="295">
        <v>19558876.850000001</v>
      </c>
      <c r="F189" s="295">
        <v>19558876.850000001</v>
      </c>
      <c r="G189" s="295">
        <v>19558876.850000001</v>
      </c>
      <c r="H189" s="295">
        <v>19558876.850000001</v>
      </c>
      <c r="I189" s="295">
        <v>19558876.850000001</v>
      </c>
      <c r="J189" s="295">
        <v>19558876.850000001</v>
      </c>
      <c r="K189" s="295">
        <v>19558876.850000001</v>
      </c>
      <c r="L189" s="295">
        <v>19558876.850000001</v>
      </c>
      <c r="M189" s="295">
        <v>19558876.850000001</v>
      </c>
      <c r="N189" s="295">
        <v>19558876.850000001</v>
      </c>
      <c r="O189" s="295">
        <v>19558876.850000001</v>
      </c>
      <c r="P189" s="295">
        <v>19558876.850000001</v>
      </c>
      <c r="Q189" s="295">
        <f t="shared" si="23"/>
        <v>234706522.19999996</v>
      </c>
      <c r="R189" s="295">
        <v>19558876.850000001</v>
      </c>
      <c r="S189" s="295">
        <v>19558876.850000001</v>
      </c>
      <c r="T189" s="295">
        <v>19558876.850000001</v>
      </c>
      <c r="U189" s="295">
        <v>19558876.850000001</v>
      </c>
      <c r="V189" s="295">
        <v>19558876.850000001</v>
      </c>
      <c r="W189" s="295">
        <v>19558876.850000001</v>
      </c>
      <c r="X189" s="295">
        <v>19558876.850000001</v>
      </c>
      <c r="Y189" s="295">
        <v>19558876.850000001</v>
      </c>
      <c r="Z189" s="295">
        <v>19558876.850000001</v>
      </c>
      <c r="AA189" s="295">
        <v>19558876.850000001</v>
      </c>
      <c r="AB189" s="295">
        <v>19558876.850000001</v>
      </c>
      <c r="AC189" s="295">
        <v>19558876.850000001</v>
      </c>
      <c r="AD189" s="295">
        <f t="shared" si="24"/>
        <v>234706522.19999996</v>
      </c>
      <c r="AE189" s="295"/>
      <c r="AF189" s="319">
        <v>70900.929999999993</v>
      </c>
      <c r="AG189" s="319">
        <v>70900.929999999993</v>
      </c>
      <c r="AH189" s="319">
        <v>70900.929999999993</v>
      </c>
      <c r="AI189" s="319">
        <v>70900.929999999993</v>
      </c>
      <c r="AJ189" s="319">
        <v>70900.929999999993</v>
      </c>
      <c r="AK189" s="319">
        <v>70900.929999999993</v>
      </c>
      <c r="AL189" s="319">
        <f t="shared" si="29"/>
        <v>70900.929999999993</v>
      </c>
      <c r="AM189" s="319">
        <f t="shared" si="29"/>
        <v>70900.929999999993</v>
      </c>
      <c r="AN189" s="319">
        <f t="shared" si="29"/>
        <v>70900.929999999993</v>
      </c>
      <c r="AO189" s="319">
        <f t="shared" si="28"/>
        <v>70900.929999999993</v>
      </c>
      <c r="AP189" s="319">
        <f t="shared" si="28"/>
        <v>70900.929999999993</v>
      </c>
      <c r="AQ189" s="319">
        <f t="shared" si="28"/>
        <v>70900.929999999993</v>
      </c>
      <c r="AR189" s="295">
        <f t="shared" si="25"/>
        <v>850811.15999999968</v>
      </c>
      <c r="AS189" s="319">
        <f t="shared" si="27"/>
        <v>41236.629999999997</v>
      </c>
      <c r="AT189" s="319">
        <f t="shared" si="27"/>
        <v>41236.629999999997</v>
      </c>
      <c r="AU189" s="319">
        <f t="shared" si="27"/>
        <v>41236.629999999997</v>
      </c>
      <c r="AV189" s="319">
        <f t="shared" si="27"/>
        <v>41236.629999999997</v>
      </c>
      <c r="AW189" s="319">
        <f t="shared" si="27"/>
        <v>41236.629999999997</v>
      </c>
      <c r="AX189" s="319">
        <f t="shared" si="27"/>
        <v>41236.629999999997</v>
      </c>
      <c r="AY189" s="319">
        <f t="shared" si="27"/>
        <v>41236.629999999997</v>
      </c>
      <c r="AZ189" s="319">
        <f t="shared" si="27"/>
        <v>41236.629999999997</v>
      </c>
      <c r="BA189" s="319">
        <f t="shared" si="27"/>
        <v>41236.629999999997</v>
      </c>
      <c r="BB189" s="319">
        <f t="shared" si="30"/>
        <v>41236.629999999997</v>
      </c>
      <c r="BC189" s="319">
        <f t="shared" si="30"/>
        <v>41236.629999999997</v>
      </c>
      <c r="BD189" s="319">
        <f t="shared" si="30"/>
        <v>41236.629999999997</v>
      </c>
      <c r="BE189" s="295">
        <f t="shared" si="26"/>
        <v>494839.56</v>
      </c>
      <c r="BF189" s="319"/>
      <c r="BG189" s="319"/>
      <c r="BH189" s="319"/>
      <c r="BI189" s="319"/>
      <c r="BJ189" s="319"/>
      <c r="BK189" s="319"/>
      <c r="BL189" s="319"/>
      <c r="BM189" s="319"/>
      <c r="BN189" s="319"/>
      <c r="BO189" s="319"/>
      <c r="BP189" s="319"/>
      <c r="BQ189" s="319"/>
      <c r="BR189" s="319"/>
      <c r="BS189" s="319"/>
      <c r="BT189" s="319"/>
      <c r="BU189" s="319"/>
      <c r="BV189" s="319"/>
      <c r="BW189" s="319"/>
      <c r="BX189" s="319"/>
      <c r="BY189" s="319"/>
      <c r="BZ189" s="319"/>
      <c r="CA189" s="319"/>
      <c r="CB189" s="319"/>
      <c r="CC189" s="319"/>
      <c r="CD189" s="319"/>
      <c r="CE189" s="319"/>
    </row>
    <row r="190" spans="1:83" x14ac:dyDescent="0.3">
      <c r="A190" s="313" t="s">
        <v>588</v>
      </c>
      <c r="B190" s="304">
        <v>3.9400000000000004E-2</v>
      </c>
      <c r="C190" s="304">
        <v>4.4900000000000009E-2</v>
      </c>
      <c r="D190" s="347">
        <f>'KU Depr Exp-KIUC Adj #2'!D190</f>
        <v>2.2200000000000001E-2</v>
      </c>
      <c r="E190" s="295">
        <v>24739825.43</v>
      </c>
      <c r="F190" s="295">
        <v>24796260.77</v>
      </c>
      <c r="G190" s="295">
        <v>24855168.98</v>
      </c>
      <c r="H190" s="295">
        <v>24858360.170000002</v>
      </c>
      <c r="I190" s="295">
        <v>24859078.469999999</v>
      </c>
      <c r="J190" s="295">
        <v>24859078.469999999</v>
      </c>
      <c r="K190" s="295">
        <v>24859078.469999999</v>
      </c>
      <c r="L190" s="295">
        <v>24859078.469999999</v>
      </c>
      <c r="M190" s="295">
        <v>24859078.469999999</v>
      </c>
      <c r="N190" s="295">
        <v>24859078.469999999</v>
      </c>
      <c r="O190" s="295">
        <v>24859078.469999999</v>
      </c>
      <c r="P190" s="295">
        <v>24859078.469999999</v>
      </c>
      <c r="Q190" s="295">
        <f t="shared" si="23"/>
        <v>298122243.11000001</v>
      </c>
      <c r="R190" s="295">
        <v>24859078.469999999</v>
      </c>
      <c r="S190" s="295">
        <v>24859078.469999999</v>
      </c>
      <c r="T190" s="295">
        <v>24859078.469999999</v>
      </c>
      <c r="U190" s="295">
        <v>24859078.469999999</v>
      </c>
      <c r="V190" s="295">
        <v>24859078.469999999</v>
      </c>
      <c r="W190" s="295">
        <v>25091747.27</v>
      </c>
      <c r="X190" s="295">
        <v>25324416.07</v>
      </c>
      <c r="Y190" s="295">
        <v>25324416.07</v>
      </c>
      <c r="Z190" s="295">
        <v>25324416.07</v>
      </c>
      <c r="AA190" s="295">
        <v>25324416.07</v>
      </c>
      <c r="AB190" s="295">
        <v>25324416.07</v>
      </c>
      <c r="AC190" s="295">
        <v>25324416.07</v>
      </c>
      <c r="AD190" s="295">
        <f t="shared" si="24"/>
        <v>301333636.03999996</v>
      </c>
      <c r="AE190" s="295"/>
      <c r="AF190" s="319">
        <v>81229.099999999991</v>
      </c>
      <c r="AG190" s="319">
        <v>81414.39</v>
      </c>
      <c r="AH190" s="319">
        <v>81607.8</v>
      </c>
      <c r="AI190" s="319">
        <v>81618.290000000008</v>
      </c>
      <c r="AJ190" s="319">
        <v>81620.63</v>
      </c>
      <c r="AK190" s="319">
        <v>81620.63</v>
      </c>
      <c r="AL190" s="319">
        <f t="shared" si="29"/>
        <v>81620.639999999999</v>
      </c>
      <c r="AM190" s="319">
        <f t="shared" si="29"/>
        <v>81620.639999999999</v>
      </c>
      <c r="AN190" s="319">
        <f t="shared" si="29"/>
        <v>81620.639999999999</v>
      </c>
      <c r="AO190" s="319">
        <f t="shared" si="28"/>
        <v>81620.639999999999</v>
      </c>
      <c r="AP190" s="319">
        <f t="shared" si="28"/>
        <v>81620.639999999999</v>
      </c>
      <c r="AQ190" s="319">
        <f t="shared" si="28"/>
        <v>81620.639999999999</v>
      </c>
      <c r="AR190" s="295">
        <f t="shared" si="25"/>
        <v>978834.68</v>
      </c>
      <c r="AS190" s="319">
        <f t="shared" ref="AS190:BA218" si="31">ROUND(R190*$D190/12,2)</f>
        <v>45989.3</v>
      </c>
      <c r="AT190" s="319">
        <f t="shared" si="31"/>
        <v>45989.3</v>
      </c>
      <c r="AU190" s="319">
        <f t="shared" si="31"/>
        <v>45989.3</v>
      </c>
      <c r="AV190" s="319">
        <f t="shared" si="31"/>
        <v>45989.3</v>
      </c>
      <c r="AW190" s="319">
        <f t="shared" si="31"/>
        <v>45989.3</v>
      </c>
      <c r="AX190" s="319">
        <f t="shared" si="31"/>
        <v>46419.73</v>
      </c>
      <c r="AY190" s="319">
        <f t="shared" si="31"/>
        <v>46850.17</v>
      </c>
      <c r="AZ190" s="319">
        <f t="shared" si="31"/>
        <v>46850.17</v>
      </c>
      <c r="BA190" s="319">
        <f t="shared" si="31"/>
        <v>46850.17</v>
      </c>
      <c r="BB190" s="319">
        <f t="shared" si="30"/>
        <v>46850.17</v>
      </c>
      <c r="BC190" s="319">
        <f t="shared" si="30"/>
        <v>46850.17</v>
      </c>
      <c r="BD190" s="319">
        <f t="shared" si="30"/>
        <v>46850.17</v>
      </c>
      <c r="BE190" s="295">
        <f t="shared" si="26"/>
        <v>557467.24999999988</v>
      </c>
      <c r="BF190" s="319"/>
      <c r="BG190" s="319"/>
      <c r="BH190" s="319"/>
      <c r="BI190" s="319"/>
      <c r="BJ190" s="319"/>
      <c r="BK190" s="319"/>
      <c r="BL190" s="319"/>
      <c r="BM190" s="319"/>
      <c r="BN190" s="319"/>
      <c r="BO190" s="319"/>
      <c r="BP190" s="319"/>
      <c r="BQ190" s="319"/>
      <c r="BR190" s="319"/>
      <c r="BS190" s="319"/>
      <c r="BT190" s="319"/>
      <c r="BU190" s="319"/>
      <c r="BV190" s="319"/>
      <c r="BW190" s="319"/>
      <c r="BX190" s="319"/>
      <c r="BY190" s="319"/>
      <c r="BZ190" s="319"/>
      <c r="CA190" s="319"/>
      <c r="CB190" s="319"/>
      <c r="CC190" s="319"/>
      <c r="CD190" s="319"/>
      <c r="CE190" s="319"/>
    </row>
    <row r="191" spans="1:83" x14ac:dyDescent="0.3">
      <c r="A191" s="313" t="s">
        <v>589</v>
      </c>
      <c r="B191" s="304">
        <v>3.9300000000000002E-2</v>
      </c>
      <c r="C191" s="304">
        <v>4.5800000000000007E-2</v>
      </c>
      <c r="D191" s="347">
        <f>'KU Depr Exp-KIUC Adj #2'!D191</f>
        <v>2.1299999999999999E-2</v>
      </c>
      <c r="E191" s="295">
        <v>33056281.239999998</v>
      </c>
      <c r="F191" s="295">
        <v>33056281.239999998</v>
      </c>
      <c r="G191" s="295">
        <v>33056281.239999998</v>
      </c>
      <c r="H191" s="295">
        <v>33056281.239999998</v>
      </c>
      <c r="I191" s="295">
        <v>33056281.239999998</v>
      </c>
      <c r="J191" s="295">
        <v>33056281.239999998</v>
      </c>
      <c r="K191" s="295">
        <v>33056281.239999998</v>
      </c>
      <c r="L191" s="295">
        <v>33056281.239999998</v>
      </c>
      <c r="M191" s="295">
        <v>33056281.239999998</v>
      </c>
      <c r="N191" s="295">
        <v>33145299.619999997</v>
      </c>
      <c r="O191" s="295">
        <v>33234318</v>
      </c>
      <c r="P191" s="295">
        <v>33234318</v>
      </c>
      <c r="Q191" s="295">
        <f t="shared" si="23"/>
        <v>397120466.78000003</v>
      </c>
      <c r="R191" s="295">
        <v>33234318</v>
      </c>
      <c r="S191" s="295">
        <v>33234318</v>
      </c>
      <c r="T191" s="295">
        <v>33234318</v>
      </c>
      <c r="U191" s="295">
        <v>33234318</v>
      </c>
      <c r="V191" s="295">
        <v>33234318</v>
      </c>
      <c r="W191" s="295">
        <v>33234318</v>
      </c>
      <c r="X191" s="295">
        <v>33234318</v>
      </c>
      <c r="Y191" s="295">
        <v>33234318</v>
      </c>
      <c r="Z191" s="295">
        <v>33234318</v>
      </c>
      <c r="AA191" s="295">
        <v>33234318</v>
      </c>
      <c r="AB191" s="295">
        <v>33234318</v>
      </c>
      <c r="AC191" s="295">
        <v>33234318</v>
      </c>
      <c r="AD191" s="295">
        <f t="shared" si="24"/>
        <v>398811816</v>
      </c>
      <c r="AE191" s="295"/>
      <c r="AF191" s="319">
        <v>108259.31999999999</v>
      </c>
      <c r="AG191" s="319">
        <v>108259.31999999999</v>
      </c>
      <c r="AH191" s="319">
        <v>108259.31999999999</v>
      </c>
      <c r="AI191" s="319">
        <v>108259.31999999999</v>
      </c>
      <c r="AJ191" s="319">
        <v>108259.31999999999</v>
      </c>
      <c r="AK191" s="319">
        <v>108259.31999999999</v>
      </c>
      <c r="AL191" s="319">
        <f t="shared" si="29"/>
        <v>108259.32</v>
      </c>
      <c r="AM191" s="319">
        <f t="shared" si="29"/>
        <v>108259.32</v>
      </c>
      <c r="AN191" s="319">
        <f t="shared" si="29"/>
        <v>108259.32</v>
      </c>
      <c r="AO191" s="319">
        <f t="shared" si="28"/>
        <v>108550.86</v>
      </c>
      <c r="AP191" s="319">
        <f t="shared" si="28"/>
        <v>108842.39</v>
      </c>
      <c r="AQ191" s="319">
        <f t="shared" si="28"/>
        <v>108842.39</v>
      </c>
      <c r="AR191" s="295">
        <f t="shared" si="25"/>
        <v>1300569.52</v>
      </c>
      <c r="AS191" s="319">
        <f t="shared" si="31"/>
        <v>58990.91</v>
      </c>
      <c r="AT191" s="319">
        <f t="shared" si="31"/>
        <v>58990.91</v>
      </c>
      <c r="AU191" s="319">
        <f t="shared" si="31"/>
        <v>58990.91</v>
      </c>
      <c r="AV191" s="319">
        <f t="shared" si="31"/>
        <v>58990.91</v>
      </c>
      <c r="AW191" s="319">
        <f t="shared" si="31"/>
        <v>58990.91</v>
      </c>
      <c r="AX191" s="319">
        <f t="shared" si="31"/>
        <v>58990.91</v>
      </c>
      <c r="AY191" s="319">
        <f t="shared" si="31"/>
        <v>58990.91</v>
      </c>
      <c r="AZ191" s="319">
        <f t="shared" si="31"/>
        <v>58990.91</v>
      </c>
      <c r="BA191" s="319">
        <f t="shared" si="31"/>
        <v>58990.91</v>
      </c>
      <c r="BB191" s="319">
        <f t="shared" si="30"/>
        <v>58990.91</v>
      </c>
      <c r="BC191" s="319">
        <f t="shared" si="30"/>
        <v>58990.91</v>
      </c>
      <c r="BD191" s="319">
        <f t="shared" si="30"/>
        <v>58990.91</v>
      </c>
      <c r="BE191" s="295">
        <f t="shared" si="26"/>
        <v>707890.92000000027</v>
      </c>
      <c r="BF191" s="319"/>
      <c r="BG191" s="319"/>
      <c r="BH191" s="319"/>
      <c r="BI191" s="319"/>
      <c r="BJ191" s="319"/>
      <c r="BK191" s="319"/>
      <c r="BL191" s="319"/>
      <c r="BM191" s="319"/>
      <c r="BN191" s="319"/>
      <c r="BO191" s="319"/>
      <c r="BP191" s="319"/>
      <c r="BQ191" s="319"/>
      <c r="BR191" s="319"/>
      <c r="BS191" s="319"/>
      <c r="BT191" s="319"/>
      <c r="BU191" s="319"/>
      <c r="BV191" s="319"/>
      <c r="BW191" s="319"/>
      <c r="BX191" s="319"/>
      <c r="BY191" s="319"/>
      <c r="BZ191" s="319"/>
      <c r="CA191" s="319"/>
      <c r="CB191" s="319"/>
      <c r="CC191" s="319"/>
      <c r="CD191" s="319"/>
      <c r="CE191" s="319"/>
    </row>
    <row r="192" spans="1:83" x14ac:dyDescent="0.3">
      <c r="A192" s="313" t="s">
        <v>590</v>
      </c>
      <c r="B192" s="304">
        <v>4.3200000000000002E-2</v>
      </c>
      <c r="C192" s="304">
        <v>4.5000000000000005E-2</v>
      </c>
      <c r="D192" s="347">
        <f>'KU Depr Exp-KIUC Adj #2'!D192</f>
        <v>2.0899999999999998E-2</v>
      </c>
      <c r="E192" s="295">
        <v>32944728.98</v>
      </c>
      <c r="F192" s="295">
        <v>32944728.98</v>
      </c>
      <c r="G192" s="295">
        <v>32944728.98</v>
      </c>
      <c r="H192" s="295">
        <v>32944728.98</v>
      </c>
      <c r="I192" s="295">
        <v>32944728.98</v>
      </c>
      <c r="J192" s="295">
        <v>32944728.98</v>
      </c>
      <c r="K192" s="295">
        <v>32944728.98</v>
      </c>
      <c r="L192" s="295">
        <v>32944728.98</v>
      </c>
      <c r="M192" s="295">
        <v>32944728.98</v>
      </c>
      <c r="N192" s="295">
        <v>34622729.730000004</v>
      </c>
      <c r="O192" s="295">
        <v>36300730.480000004</v>
      </c>
      <c r="P192" s="295">
        <v>36300730.480000004</v>
      </c>
      <c r="Q192" s="295">
        <f t="shared" si="23"/>
        <v>403726751.51000005</v>
      </c>
      <c r="R192" s="295">
        <v>36300730.480000004</v>
      </c>
      <c r="S192" s="295">
        <v>36300730.480000004</v>
      </c>
      <c r="T192" s="295">
        <v>36300730.480000004</v>
      </c>
      <c r="U192" s="295">
        <v>36300730.480000004</v>
      </c>
      <c r="V192" s="295">
        <v>36300730.480000004</v>
      </c>
      <c r="W192" s="295">
        <v>36300730.480000004</v>
      </c>
      <c r="X192" s="295">
        <v>36300730.480000004</v>
      </c>
      <c r="Y192" s="295">
        <v>36300730.480000004</v>
      </c>
      <c r="Z192" s="295">
        <v>36300730.480000004</v>
      </c>
      <c r="AA192" s="295">
        <v>36300730.480000004</v>
      </c>
      <c r="AB192" s="295">
        <v>36300730.480000004</v>
      </c>
      <c r="AC192" s="295">
        <v>36300730.480000004</v>
      </c>
      <c r="AD192" s="295">
        <f t="shared" si="24"/>
        <v>435608765.76000017</v>
      </c>
      <c r="AE192" s="295"/>
      <c r="AF192" s="319">
        <v>118601.01999999999</v>
      </c>
      <c r="AG192" s="319">
        <v>118601.01999999999</v>
      </c>
      <c r="AH192" s="319">
        <v>118601.01999999999</v>
      </c>
      <c r="AI192" s="319">
        <v>118601.01999999999</v>
      </c>
      <c r="AJ192" s="319">
        <v>118601.01999999999</v>
      </c>
      <c r="AK192" s="319">
        <v>118601.01999999999</v>
      </c>
      <c r="AL192" s="319">
        <f t="shared" si="29"/>
        <v>118601.02</v>
      </c>
      <c r="AM192" s="319">
        <f t="shared" si="29"/>
        <v>118601.02</v>
      </c>
      <c r="AN192" s="319">
        <f t="shared" si="29"/>
        <v>118601.02</v>
      </c>
      <c r="AO192" s="319">
        <f t="shared" si="28"/>
        <v>124641.83</v>
      </c>
      <c r="AP192" s="319">
        <f t="shared" si="28"/>
        <v>130682.63</v>
      </c>
      <c r="AQ192" s="319">
        <f t="shared" si="28"/>
        <v>130682.63</v>
      </c>
      <c r="AR192" s="295">
        <f t="shared" si="25"/>
        <v>1453416.27</v>
      </c>
      <c r="AS192" s="319">
        <f t="shared" si="31"/>
        <v>63223.77</v>
      </c>
      <c r="AT192" s="319">
        <f t="shared" si="31"/>
        <v>63223.77</v>
      </c>
      <c r="AU192" s="319">
        <f t="shared" si="31"/>
        <v>63223.77</v>
      </c>
      <c r="AV192" s="319">
        <f t="shared" si="31"/>
        <v>63223.77</v>
      </c>
      <c r="AW192" s="319">
        <f t="shared" si="31"/>
        <v>63223.77</v>
      </c>
      <c r="AX192" s="319">
        <f t="shared" si="31"/>
        <v>63223.77</v>
      </c>
      <c r="AY192" s="319">
        <f t="shared" si="31"/>
        <v>63223.77</v>
      </c>
      <c r="AZ192" s="319">
        <f t="shared" si="31"/>
        <v>63223.77</v>
      </c>
      <c r="BA192" s="319">
        <f t="shared" si="31"/>
        <v>63223.77</v>
      </c>
      <c r="BB192" s="319">
        <f t="shared" si="30"/>
        <v>63223.77</v>
      </c>
      <c r="BC192" s="319">
        <f t="shared" si="30"/>
        <v>63223.77</v>
      </c>
      <c r="BD192" s="319">
        <f t="shared" si="30"/>
        <v>63223.77</v>
      </c>
      <c r="BE192" s="295">
        <f t="shared" si="26"/>
        <v>758685.24000000011</v>
      </c>
      <c r="BF192" s="319"/>
      <c r="BG192" s="319"/>
      <c r="BH192" s="319"/>
      <c r="BI192" s="319"/>
      <c r="BJ192" s="319"/>
      <c r="BK192" s="319"/>
      <c r="BL192" s="319"/>
      <c r="BM192" s="319"/>
      <c r="BN192" s="319"/>
      <c r="BO192" s="319"/>
      <c r="BP192" s="319"/>
      <c r="BQ192" s="319"/>
      <c r="BR192" s="319"/>
      <c r="BS192" s="319"/>
      <c r="BT192" s="319"/>
      <c r="BU192" s="319"/>
      <c r="BV192" s="319"/>
      <c r="BW192" s="319"/>
      <c r="BX192" s="319"/>
      <c r="BY192" s="319"/>
      <c r="BZ192" s="319"/>
      <c r="CA192" s="319"/>
      <c r="CB192" s="319"/>
      <c r="CC192" s="319"/>
      <c r="CD192" s="319"/>
      <c r="CE192" s="319"/>
    </row>
    <row r="193" spans="1:83" x14ac:dyDescent="0.3">
      <c r="A193" s="313" t="s">
        <v>591</v>
      </c>
      <c r="B193" s="304">
        <v>3.8900000000000004E-2</v>
      </c>
      <c r="C193" s="304">
        <v>4.5199999999999997E-2</v>
      </c>
      <c r="D193" s="347">
        <f>'KU Depr Exp-KIUC Adj #2'!D193</f>
        <v>2.23E-2</v>
      </c>
      <c r="E193" s="295">
        <v>26290569.66</v>
      </c>
      <c r="F193" s="295">
        <v>26290569.66</v>
      </c>
      <c r="G193" s="295">
        <v>26290569.66</v>
      </c>
      <c r="H193" s="295">
        <v>26290569.66</v>
      </c>
      <c r="I193" s="295">
        <v>26290569.66</v>
      </c>
      <c r="J193" s="295">
        <v>26290569.66</v>
      </c>
      <c r="K193" s="295">
        <v>26290569.66</v>
      </c>
      <c r="L193" s="295">
        <v>26290569.66</v>
      </c>
      <c r="M193" s="295">
        <v>26290569.66</v>
      </c>
      <c r="N193" s="295">
        <v>26290569.66</v>
      </c>
      <c r="O193" s="295">
        <v>26290569.66</v>
      </c>
      <c r="P193" s="295">
        <v>26290569.66</v>
      </c>
      <c r="Q193" s="295">
        <f t="shared" si="23"/>
        <v>315486835.92000002</v>
      </c>
      <c r="R193" s="295">
        <v>26290569.66</v>
      </c>
      <c r="S193" s="295">
        <v>26290569.66</v>
      </c>
      <c r="T193" s="295">
        <v>26290569.66</v>
      </c>
      <c r="U193" s="295">
        <v>26290569.66</v>
      </c>
      <c r="V193" s="295">
        <v>26290569.66</v>
      </c>
      <c r="W193" s="295">
        <v>26290569.66</v>
      </c>
      <c r="X193" s="295">
        <v>26290569.66</v>
      </c>
      <c r="Y193" s="295">
        <v>26290569.66</v>
      </c>
      <c r="Z193" s="295">
        <v>26290569.66</v>
      </c>
      <c r="AA193" s="295">
        <v>26290569.66</v>
      </c>
      <c r="AB193" s="295">
        <v>26290569.66</v>
      </c>
      <c r="AC193" s="295">
        <v>26290569.66</v>
      </c>
      <c r="AD193" s="295">
        <f t="shared" si="24"/>
        <v>315486835.92000002</v>
      </c>
      <c r="AE193" s="295"/>
      <c r="AF193" s="319">
        <v>85225.26</v>
      </c>
      <c r="AG193" s="319">
        <v>85225.26</v>
      </c>
      <c r="AH193" s="319">
        <v>85225.26</v>
      </c>
      <c r="AI193" s="319">
        <v>85225.26</v>
      </c>
      <c r="AJ193" s="319">
        <v>85225.26</v>
      </c>
      <c r="AK193" s="319">
        <v>85225.26</v>
      </c>
      <c r="AL193" s="319">
        <f t="shared" si="29"/>
        <v>85225.26</v>
      </c>
      <c r="AM193" s="319">
        <f t="shared" si="29"/>
        <v>85225.26</v>
      </c>
      <c r="AN193" s="319">
        <f t="shared" si="29"/>
        <v>85225.26</v>
      </c>
      <c r="AO193" s="319">
        <f t="shared" si="28"/>
        <v>85225.26</v>
      </c>
      <c r="AP193" s="319">
        <f t="shared" si="28"/>
        <v>85225.26</v>
      </c>
      <c r="AQ193" s="319">
        <f t="shared" si="28"/>
        <v>85225.26</v>
      </c>
      <c r="AR193" s="295">
        <f t="shared" si="25"/>
        <v>1022703.12</v>
      </c>
      <c r="AS193" s="319">
        <f t="shared" si="31"/>
        <v>48856.639999999999</v>
      </c>
      <c r="AT193" s="319">
        <f t="shared" si="31"/>
        <v>48856.639999999999</v>
      </c>
      <c r="AU193" s="319">
        <f t="shared" si="31"/>
        <v>48856.639999999999</v>
      </c>
      <c r="AV193" s="319">
        <f t="shared" si="31"/>
        <v>48856.639999999999</v>
      </c>
      <c r="AW193" s="319">
        <f t="shared" si="31"/>
        <v>48856.639999999999</v>
      </c>
      <c r="AX193" s="319">
        <f t="shared" si="31"/>
        <v>48856.639999999999</v>
      </c>
      <c r="AY193" s="319">
        <f t="shared" si="31"/>
        <v>48856.639999999999</v>
      </c>
      <c r="AZ193" s="319">
        <f t="shared" si="31"/>
        <v>48856.639999999999</v>
      </c>
      <c r="BA193" s="319">
        <f t="shared" si="31"/>
        <v>48856.639999999999</v>
      </c>
      <c r="BB193" s="319">
        <f t="shared" si="30"/>
        <v>48856.639999999999</v>
      </c>
      <c r="BC193" s="319">
        <f t="shared" si="30"/>
        <v>48856.639999999999</v>
      </c>
      <c r="BD193" s="319">
        <f t="shared" si="30"/>
        <v>48856.639999999999</v>
      </c>
      <c r="BE193" s="295">
        <f t="shared" si="26"/>
        <v>586279.68000000005</v>
      </c>
      <c r="BF193" s="319"/>
      <c r="BG193" s="319"/>
      <c r="BH193" s="319"/>
      <c r="BI193" s="319"/>
      <c r="BJ193" s="319"/>
      <c r="BK193" s="319"/>
      <c r="BL193" s="319"/>
      <c r="BM193" s="319"/>
      <c r="BN193" s="319"/>
      <c r="BO193" s="319"/>
      <c r="BP193" s="319"/>
      <c r="BQ193" s="319"/>
      <c r="BR193" s="319"/>
      <c r="BS193" s="319"/>
      <c r="BT193" s="319"/>
      <c r="BU193" s="319"/>
      <c r="BV193" s="319"/>
      <c r="BW193" s="319"/>
      <c r="BX193" s="319"/>
      <c r="BY193" s="319"/>
      <c r="BZ193" s="319"/>
      <c r="CA193" s="319"/>
      <c r="CB193" s="319"/>
      <c r="CC193" s="319"/>
      <c r="CD193" s="319"/>
      <c r="CE193" s="319"/>
    </row>
    <row r="194" spans="1:83" x14ac:dyDescent="0.3">
      <c r="A194" s="313" t="s">
        <v>592</v>
      </c>
      <c r="B194" s="304">
        <v>3.8900000000000004E-2</v>
      </c>
      <c r="C194" s="304">
        <v>4.5700000000000005E-2</v>
      </c>
      <c r="D194" s="347">
        <f>'KU Depr Exp-KIUC Adj #2'!D194</f>
        <v>2.2599999999999999E-2</v>
      </c>
      <c r="E194" s="295">
        <v>25158461.82</v>
      </c>
      <c r="F194" s="295">
        <v>25158461.82</v>
      </c>
      <c r="G194" s="295">
        <v>25158461.82</v>
      </c>
      <c r="H194" s="295">
        <v>25158461.82</v>
      </c>
      <c r="I194" s="295">
        <v>25158461.82</v>
      </c>
      <c r="J194" s="295">
        <v>25158461.82</v>
      </c>
      <c r="K194" s="295">
        <v>25158461.82</v>
      </c>
      <c r="L194" s="295">
        <v>25158461.82</v>
      </c>
      <c r="M194" s="295">
        <v>25158461.82</v>
      </c>
      <c r="N194" s="295">
        <v>25158461.82</v>
      </c>
      <c r="O194" s="295">
        <v>25158461.82</v>
      </c>
      <c r="P194" s="295">
        <v>25158461.82</v>
      </c>
      <c r="Q194" s="295">
        <f t="shared" si="23"/>
        <v>301901541.83999997</v>
      </c>
      <c r="R194" s="295">
        <v>25158461.82</v>
      </c>
      <c r="S194" s="295">
        <v>25158461.82</v>
      </c>
      <c r="T194" s="295">
        <v>25158461.82</v>
      </c>
      <c r="U194" s="295">
        <v>25158461.82</v>
      </c>
      <c r="V194" s="295">
        <v>25158461.82</v>
      </c>
      <c r="W194" s="295">
        <v>25158461.82</v>
      </c>
      <c r="X194" s="295">
        <v>25158461.82</v>
      </c>
      <c r="Y194" s="295">
        <v>25158461.82</v>
      </c>
      <c r="Z194" s="295">
        <v>25158461.82</v>
      </c>
      <c r="AA194" s="295">
        <v>25158461.82</v>
      </c>
      <c r="AB194" s="295">
        <v>25158461.82</v>
      </c>
      <c r="AC194" s="295">
        <v>25158461.82</v>
      </c>
      <c r="AD194" s="295">
        <f t="shared" si="24"/>
        <v>301901541.83999997</v>
      </c>
      <c r="AE194" s="295"/>
      <c r="AF194" s="319">
        <v>81555.34</v>
      </c>
      <c r="AG194" s="319">
        <v>81555.34</v>
      </c>
      <c r="AH194" s="319">
        <v>81555.34</v>
      </c>
      <c r="AI194" s="319">
        <v>81555.34</v>
      </c>
      <c r="AJ194" s="319">
        <v>81555.34</v>
      </c>
      <c r="AK194" s="319">
        <v>81555.34</v>
      </c>
      <c r="AL194" s="319">
        <f t="shared" si="29"/>
        <v>81555.350000000006</v>
      </c>
      <c r="AM194" s="319">
        <f t="shared" si="29"/>
        <v>81555.350000000006</v>
      </c>
      <c r="AN194" s="319">
        <f t="shared" si="29"/>
        <v>81555.350000000006</v>
      </c>
      <c r="AO194" s="319">
        <f t="shared" si="28"/>
        <v>81555.350000000006</v>
      </c>
      <c r="AP194" s="319">
        <f t="shared" si="28"/>
        <v>81555.350000000006</v>
      </c>
      <c r="AQ194" s="319">
        <f t="shared" si="28"/>
        <v>81555.350000000006</v>
      </c>
      <c r="AR194" s="295">
        <f t="shared" si="25"/>
        <v>978664.13999999978</v>
      </c>
      <c r="AS194" s="319">
        <f t="shared" si="31"/>
        <v>47381.77</v>
      </c>
      <c r="AT194" s="319">
        <f t="shared" si="31"/>
        <v>47381.77</v>
      </c>
      <c r="AU194" s="319">
        <f t="shared" si="31"/>
        <v>47381.77</v>
      </c>
      <c r="AV194" s="319">
        <f t="shared" si="31"/>
        <v>47381.77</v>
      </c>
      <c r="AW194" s="319">
        <f t="shared" si="31"/>
        <v>47381.77</v>
      </c>
      <c r="AX194" s="319">
        <f t="shared" si="31"/>
        <v>47381.77</v>
      </c>
      <c r="AY194" s="319">
        <f t="shared" si="31"/>
        <v>47381.77</v>
      </c>
      <c r="AZ194" s="319">
        <f t="shared" si="31"/>
        <v>47381.77</v>
      </c>
      <c r="BA194" s="319">
        <f t="shared" si="31"/>
        <v>47381.77</v>
      </c>
      <c r="BB194" s="319">
        <f t="shared" si="30"/>
        <v>47381.77</v>
      </c>
      <c r="BC194" s="319">
        <f t="shared" si="30"/>
        <v>47381.77</v>
      </c>
      <c r="BD194" s="319">
        <f t="shared" si="30"/>
        <v>47381.77</v>
      </c>
      <c r="BE194" s="295">
        <f t="shared" si="26"/>
        <v>568581.24000000011</v>
      </c>
      <c r="BF194" s="319"/>
      <c r="BG194" s="319"/>
      <c r="BH194" s="319"/>
      <c r="BI194" s="319"/>
      <c r="BJ194" s="319"/>
      <c r="BK194" s="319"/>
      <c r="BL194" s="319"/>
      <c r="BM194" s="319"/>
      <c r="BN194" s="319"/>
      <c r="BO194" s="319"/>
      <c r="BP194" s="319"/>
      <c r="BQ194" s="319"/>
      <c r="BR194" s="319"/>
      <c r="BS194" s="319"/>
      <c r="BT194" s="319"/>
      <c r="BU194" s="319"/>
      <c r="BV194" s="319"/>
      <c r="BW194" s="319"/>
      <c r="BX194" s="319"/>
      <c r="BY194" s="319"/>
      <c r="BZ194" s="319"/>
      <c r="CA194" s="319"/>
      <c r="CB194" s="319"/>
      <c r="CC194" s="319"/>
      <c r="CD194" s="319"/>
      <c r="CE194" s="319"/>
    </row>
    <row r="195" spans="1:83" x14ac:dyDescent="0.3">
      <c r="A195" s="313" t="s">
        <v>593</v>
      </c>
      <c r="B195" s="304">
        <v>3.9400000000000004E-2</v>
      </c>
      <c r="C195" s="304">
        <v>4.4800000000000006E-2</v>
      </c>
      <c r="D195" s="347">
        <f>'KU Depr Exp-KIUC Adj #2'!D195</f>
        <v>2.2100000000000002E-2</v>
      </c>
      <c r="E195" s="295">
        <v>24889310.25</v>
      </c>
      <c r="F195" s="295">
        <v>24889310.25</v>
      </c>
      <c r="G195" s="295">
        <v>24889310.25</v>
      </c>
      <c r="H195" s="295">
        <v>24889310.25</v>
      </c>
      <c r="I195" s="295">
        <v>24889310.25</v>
      </c>
      <c r="J195" s="295">
        <v>24889310.25</v>
      </c>
      <c r="K195" s="295">
        <v>24889310.25</v>
      </c>
      <c r="L195" s="295">
        <v>24889310.25</v>
      </c>
      <c r="M195" s="295">
        <v>24889310.25</v>
      </c>
      <c r="N195" s="295">
        <v>24889310.25</v>
      </c>
      <c r="O195" s="295">
        <v>24889310.25</v>
      </c>
      <c r="P195" s="295">
        <v>24889310.25</v>
      </c>
      <c r="Q195" s="295">
        <f t="shared" si="23"/>
        <v>298671723</v>
      </c>
      <c r="R195" s="295">
        <v>24889310.25</v>
      </c>
      <c r="S195" s="295">
        <v>24889310.25</v>
      </c>
      <c r="T195" s="295">
        <v>24889310.25</v>
      </c>
      <c r="U195" s="295">
        <v>24889310.25</v>
      </c>
      <c r="V195" s="295">
        <v>24889310.25</v>
      </c>
      <c r="W195" s="295">
        <v>24889310.25</v>
      </c>
      <c r="X195" s="295">
        <v>24889310.25</v>
      </c>
      <c r="Y195" s="295">
        <v>24889310.25</v>
      </c>
      <c r="Z195" s="295">
        <v>24889310.25</v>
      </c>
      <c r="AA195" s="295">
        <v>24889310.25</v>
      </c>
      <c r="AB195" s="295">
        <v>24889310.25</v>
      </c>
      <c r="AC195" s="295">
        <v>24889310.25</v>
      </c>
      <c r="AD195" s="295">
        <f t="shared" si="24"/>
        <v>298671723</v>
      </c>
      <c r="AE195" s="295"/>
      <c r="AF195" s="319">
        <v>81719.900000000009</v>
      </c>
      <c r="AG195" s="319">
        <v>81719.900000000009</v>
      </c>
      <c r="AH195" s="319">
        <v>81719.900000000009</v>
      </c>
      <c r="AI195" s="319">
        <v>81719.900000000009</v>
      </c>
      <c r="AJ195" s="319">
        <v>81719.900000000009</v>
      </c>
      <c r="AK195" s="319">
        <v>81719.900000000009</v>
      </c>
      <c r="AL195" s="319">
        <f t="shared" si="29"/>
        <v>81719.899999999994</v>
      </c>
      <c r="AM195" s="319">
        <f t="shared" si="29"/>
        <v>81719.899999999994</v>
      </c>
      <c r="AN195" s="319">
        <f t="shared" si="29"/>
        <v>81719.899999999994</v>
      </c>
      <c r="AO195" s="319">
        <f t="shared" si="28"/>
        <v>81719.899999999994</v>
      </c>
      <c r="AP195" s="319">
        <f t="shared" si="28"/>
        <v>81719.899999999994</v>
      </c>
      <c r="AQ195" s="319">
        <f t="shared" si="28"/>
        <v>81719.899999999994</v>
      </c>
      <c r="AR195" s="295">
        <f t="shared" si="25"/>
        <v>980638.80000000016</v>
      </c>
      <c r="AS195" s="319">
        <f t="shared" si="31"/>
        <v>45837.81</v>
      </c>
      <c r="AT195" s="319">
        <f t="shared" si="31"/>
        <v>45837.81</v>
      </c>
      <c r="AU195" s="319">
        <f t="shared" si="31"/>
        <v>45837.81</v>
      </c>
      <c r="AV195" s="319">
        <f t="shared" si="31"/>
        <v>45837.81</v>
      </c>
      <c r="AW195" s="319">
        <f t="shared" si="31"/>
        <v>45837.81</v>
      </c>
      <c r="AX195" s="319">
        <f t="shared" si="31"/>
        <v>45837.81</v>
      </c>
      <c r="AY195" s="319">
        <f t="shared" si="31"/>
        <v>45837.81</v>
      </c>
      <c r="AZ195" s="319">
        <f t="shared" si="31"/>
        <v>45837.81</v>
      </c>
      <c r="BA195" s="319">
        <f t="shared" si="31"/>
        <v>45837.81</v>
      </c>
      <c r="BB195" s="319">
        <f t="shared" si="30"/>
        <v>45837.81</v>
      </c>
      <c r="BC195" s="319">
        <f t="shared" si="30"/>
        <v>45837.81</v>
      </c>
      <c r="BD195" s="319">
        <f t="shared" si="30"/>
        <v>45837.81</v>
      </c>
      <c r="BE195" s="295">
        <f t="shared" si="26"/>
        <v>550053.72</v>
      </c>
      <c r="BF195" s="319"/>
      <c r="BG195" s="319"/>
      <c r="BH195" s="319"/>
      <c r="BI195" s="319"/>
      <c r="BJ195" s="319"/>
      <c r="BK195" s="319"/>
      <c r="BL195" s="319"/>
      <c r="BM195" s="319"/>
      <c r="BN195" s="319"/>
      <c r="BO195" s="319"/>
      <c r="BP195" s="319"/>
      <c r="BQ195" s="319"/>
      <c r="BR195" s="319"/>
      <c r="BS195" s="319"/>
      <c r="BT195" s="319"/>
      <c r="BU195" s="319"/>
      <c r="BV195" s="319"/>
      <c r="BW195" s="319"/>
      <c r="BX195" s="319"/>
      <c r="BY195" s="319"/>
      <c r="BZ195" s="319"/>
      <c r="CA195" s="319"/>
      <c r="CB195" s="319"/>
      <c r="CC195" s="319"/>
      <c r="CD195" s="319"/>
      <c r="CE195" s="319"/>
    </row>
    <row r="196" spans="1:83" x14ac:dyDescent="0.3">
      <c r="A196" s="313" t="s">
        <v>594</v>
      </c>
      <c r="B196" s="304">
        <v>3.1099999999999999E-2</v>
      </c>
      <c r="C196" s="304">
        <v>2.8899999999999999E-2</v>
      </c>
      <c r="D196" s="347">
        <f>'KU Depr Exp-KIUC Adj #2'!D196</f>
        <v>2.35E-2</v>
      </c>
      <c r="E196" s="295">
        <v>113412855.48</v>
      </c>
      <c r="F196" s="295">
        <v>113415452.87</v>
      </c>
      <c r="G196" s="295">
        <v>113417520.28</v>
      </c>
      <c r="H196" s="295">
        <v>113419182.70999999</v>
      </c>
      <c r="I196" s="295">
        <v>85639019.230000004</v>
      </c>
      <c r="J196" s="295">
        <v>57858855.740000002</v>
      </c>
      <c r="K196" s="295">
        <v>57858855.740000002</v>
      </c>
      <c r="L196" s="295">
        <v>57858855.740000002</v>
      </c>
      <c r="M196" s="295">
        <v>57858855.740000002</v>
      </c>
      <c r="N196" s="295">
        <v>57858855.740000002</v>
      </c>
      <c r="O196" s="295">
        <v>57858855.740000002</v>
      </c>
      <c r="P196" s="295">
        <v>57858855.740000002</v>
      </c>
      <c r="Q196" s="295">
        <f t="shared" si="23"/>
        <v>944316020.75</v>
      </c>
      <c r="R196" s="295">
        <v>58011355.740000002</v>
      </c>
      <c r="S196" s="295">
        <v>58011355.740000002</v>
      </c>
      <c r="T196" s="295">
        <v>58011355.740000002</v>
      </c>
      <c r="U196" s="295">
        <v>58011355.740000002</v>
      </c>
      <c r="V196" s="295">
        <v>58011355.740000002</v>
      </c>
      <c r="W196" s="295">
        <v>58011355.740000002</v>
      </c>
      <c r="X196" s="295">
        <v>58011355.740000002</v>
      </c>
      <c r="Y196" s="295">
        <v>58011355.740000002</v>
      </c>
      <c r="Z196" s="295">
        <v>58011355.740000002</v>
      </c>
      <c r="AA196" s="295">
        <v>58011355.740000002</v>
      </c>
      <c r="AB196" s="295">
        <v>58011355.740000002</v>
      </c>
      <c r="AC196" s="295">
        <v>58011355.740000002</v>
      </c>
      <c r="AD196" s="295">
        <f t="shared" si="24"/>
        <v>696136268.88</v>
      </c>
      <c r="AE196" s="295"/>
      <c r="AF196" s="319">
        <v>293928.32000000001</v>
      </c>
      <c r="AG196" s="319">
        <v>293935.05</v>
      </c>
      <c r="AH196" s="319">
        <v>293940.40000000002</v>
      </c>
      <c r="AI196" s="319">
        <v>293944.71999999997</v>
      </c>
      <c r="AJ196" s="319">
        <v>221947.78999999998</v>
      </c>
      <c r="AK196" s="319">
        <v>149950.87</v>
      </c>
      <c r="AL196" s="319">
        <f t="shared" si="29"/>
        <v>149950.87</v>
      </c>
      <c r="AM196" s="319">
        <f t="shared" si="29"/>
        <v>149950.87</v>
      </c>
      <c r="AN196" s="319">
        <f t="shared" si="29"/>
        <v>149950.87</v>
      </c>
      <c r="AO196" s="319">
        <f t="shared" si="28"/>
        <v>149950.87</v>
      </c>
      <c r="AP196" s="319">
        <f t="shared" si="28"/>
        <v>149950.87</v>
      </c>
      <c r="AQ196" s="319">
        <f t="shared" si="28"/>
        <v>149950.87</v>
      </c>
      <c r="AR196" s="295">
        <f t="shared" si="25"/>
        <v>2447352.3700000006</v>
      </c>
      <c r="AS196" s="319">
        <f t="shared" si="31"/>
        <v>113605.57</v>
      </c>
      <c r="AT196" s="319">
        <f t="shared" si="31"/>
        <v>113605.57</v>
      </c>
      <c r="AU196" s="319">
        <f t="shared" si="31"/>
        <v>113605.57</v>
      </c>
      <c r="AV196" s="319">
        <f t="shared" si="31"/>
        <v>113605.57</v>
      </c>
      <c r="AW196" s="319">
        <f t="shared" si="31"/>
        <v>113605.57</v>
      </c>
      <c r="AX196" s="319">
        <f t="shared" si="31"/>
        <v>113605.57</v>
      </c>
      <c r="AY196" s="319">
        <f t="shared" si="31"/>
        <v>113605.57</v>
      </c>
      <c r="AZ196" s="319">
        <f t="shared" si="31"/>
        <v>113605.57</v>
      </c>
      <c r="BA196" s="319">
        <f t="shared" si="31"/>
        <v>113605.57</v>
      </c>
      <c r="BB196" s="319">
        <f t="shared" si="30"/>
        <v>113605.57</v>
      </c>
      <c r="BC196" s="319">
        <f t="shared" si="30"/>
        <v>113605.57</v>
      </c>
      <c r="BD196" s="319">
        <f t="shared" si="30"/>
        <v>113605.57</v>
      </c>
      <c r="BE196" s="295">
        <f t="shared" si="26"/>
        <v>1363266.8400000005</v>
      </c>
      <c r="BF196" s="319"/>
      <c r="BG196" s="319"/>
      <c r="BH196" s="319"/>
      <c r="BI196" s="319"/>
      <c r="BJ196" s="319"/>
      <c r="BK196" s="319"/>
      <c r="BL196" s="319"/>
      <c r="BM196" s="319"/>
      <c r="BN196" s="319"/>
      <c r="BO196" s="319"/>
      <c r="BP196" s="319"/>
      <c r="BQ196" s="319"/>
      <c r="BR196" s="319"/>
      <c r="BS196" s="319"/>
      <c r="BT196" s="319"/>
      <c r="BU196" s="319"/>
      <c r="BV196" s="319"/>
      <c r="BW196" s="319"/>
      <c r="BX196" s="319"/>
      <c r="BY196" s="319"/>
      <c r="BZ196" s="319"/>
      <c r="CA196" s="319"/>
      <c r="CB196" s="319"/>
      <c r="CC196" s="319"/>
      <c r="CD196" s="319"/>
      <c r="CE196" s="319"/>
    </row>
    <row r="197" spans="1:83" x14ac:dyDescent="0.3">
      <c r="A197" s="313" t="s">
        <v>595</v>
      </c>
      <c r="B197" s="304">
        <v>2.5599999999999998E-2</v>
      </c>
      <c r="C197" s="304">
        <v>2.9399999999999996E-2</v>
      </c>
      <c r="D197" s="347">
        <f>'KU Depr Exp-KIUC Adj #2'!D197</f>
        <v>1.6199999999999999E-2</v>
      </c>
      <c r="E197" s="295">
        <v>4953096.82</v>
      </c>
      <c r="F197" s="295">
        <v>4953096.82</v>
      </c>
      <c r="G197" s="295">
        <v>4953096.82</v>
      </c>
      <c r="H197" s="295">
        <v>4953096.82</v>
      </c>
      <c r="I197" s="295">
        <v>4953096.82</v>
      </c>
      <c r="J197" s="295">
        <v>4953096.82</v>
      </c>
      <c r="K197" s="295">
        <v>4953096.82</v>
      </c>
      <c r="L197" s="295">
        <v>4953096.82</v>
      </c>
      <c r="M197" s="295">
        <v>4953096.82</v>
      </c>
      <c r="N197" s="295">
        <v>4953096.82</v>
      </c>
      <c r="O197" s="295">
        <v>4953096.82</v>
      </c>
      <c r="P197" s="295">
        <v>4953096.82</v>
      </c>
      <c r="Q197" s="295">
        <f t="shared" si="23"/>
        <v>59437161.840000004</v>
      </c>
      <c r="R197" s="295">
        <v>5105596.82</v>
      </c>
      <c r="S197" s="295">
        <v>5105596.82</v>
      </c>
      <c r="T197" s="295">
        <v>5105596.82</v>
      </c>
      <c r="U197" s="295">
        <v>5105596.82</v>
      </c>
      <c r="V197" s="295">
        <v>5105596.82</v>
      </c>
      <c r="W197" s="295">
        <v>5105596.82</v>
      </c>
      <c r="X197" s="295">
        <v>5105596.82</v>
      </c>
      <c r="Y197" s="295">
        <v>5105596.82</v>
      </c>
      <c r="Z197" s="295">
        <v>5105596.82</v>
      </c>
      <c r="AA197" s="295">
        <v>5105596.82</v>
      </c>
      <c r="AB197" s="295">
        <v>5105596.82</v>
      </c>
      <c r="AC197" s="295">
        <v>5105596.82</v>
      </c>
      <c r="AD197" s="295">
        <f t="shared" si="24"/>
        <v>61267161.840000004</v>
      </c>
      <c r="AE197" s="295"/>
      <c r="AF197" s="319">
        <v>10566.609999999999</v>
      </c>
      <c r="AG197" s="319">
        <v>10566.609999999999</v>
      </c>
      <c r="AH197" s="319">
        <v>10566.609999999999</v>
      </c>
      <c r="AI197" s="319">
        <v>10566.609999999999</v>
      </c>
      <c r="AJ197" s="319">
        <v>10566.609999999999</v>
      </c>
      <c r="AK197" s="319">
        <v>10566.609999999999</v>
      </c>
      <c r="AL197" s="319">
        <f t="shared" si="29"/>
        <v>10566.61</v>
      </c>
      <c r="AM197" s="319">
        <f t="shared" si="29"/>
        <v>10566.61</v>
      </c>
      <c r="AN197" s="319">
        <f t="shared" si="29"/>
        <v>10566.61</v>
      </c>
      <c r="AO197" s="319">
        <f t="shared" si="28"/>
        <v>10566.61</v>
      </c>
      <c r="AP197" s="319">
        <f t="shared" si="28"/>
        <v>10566.61</v>
      </c>
      <c r="AQ197" s="319">
        <f t="shared" si="28"/>
        <v>10566.61</v>
      </c>
      <c r="AR197" s="295">
        <f t="shared" si="25"/>
        <v>126799.31999999999</v>
      </c>
      <c r="AS197" s="319">
        <f t="shared" si="31"/>
        <v>6892.56</v>
      </c>
      <c r="AT197" s="319">
        <f t="shared" si="31"/>
        <v>6892.56</v>
      </c>
      <c r="AU197" s="319">
        <f t="shared" si="31"/>
        <v>6892.56</v>
      </c>
      <c r="AV197" s="319">
        <f t="shared" si="31"/>
        <v>6892.56</v>
      </c>
      <c r="AW197" s="319">
        <f t="shared" si="31"/>
        <v>6892.56</v>
      </c>
      <c r="AX197" s="319">
        <f t="shared" si="31"/>
        <v>6892.56</v>
      </c>
      <c r="AY197" s="319">
        <f t="shared" si="31"/>
        <v>6892.56</v>
      </c>
      <c r="AZ197" s="319">
        <f t="shared" si="31"/>
        <v>6892.56</v>
      </c>
      <c r="BA197" s="319">
        <f t="shared" si="31"/>
        <v>6892.56</v>
      </c>
      <c r="BB197" s="319">
        <f t="shared" si="30"/>
        <v>6892.56</v>
      </c>
      <c r="BC197" s="319">
        <f t="shared" si="30"/>
        <v>6892.56</v>
      </c>
      <c r="BD197" s="319">
        <f t="shared" si="30"/>
        <v>6892.56</v>
      </c>
      <c r="BE197" s="295">
        <f t="shared" si="26"/>
        <v>82710.719999999987</v>
      </c>
      <c r="BF197" s="319"/>
      <c r="BG197" s="319"/>
      <c r="BH197" s="319"/>
      <c r="BI197" s="319"/>
      <c r="BJ197" s="319"/>
      <c r="BK197" s="319"/>
      <c r="BL197" s="319"/>
      <c r="BM197" s="319"/>
      <c r="BN197" s="319"/>
      <c r="BO197" s="319"/>
      <c r="BP197" s="319"/>
      <c r="BQ197" s="319"/>
      <c r="BR197" s="319"/>
      <c r="BS197" s="319"/>
      <c r="BT197" s="319"/>
      <c r="BU197" s="319"/>
      <c r="BV197" s="319"/>
      <c r="BW197" s="319"/>
      <c r="BX197" s="319"/>
      <c r="BY197" s="319"/>
      <c r="BZ197" s="319"/>
      <c r="CA197" s="319"/>
      <c r="CB197" s="319"/>
      <c r="CC197" s="319"/>
      <c r="CD197" s="319"/>
      <c r="CE197" s="319"/>
    </row>
    <row r="198" spans="1:83" x14ac:dyDescent="0.3">
      <c r="A198" s="313" t="s">
        <v>596</v>
      </c>
      <c r="B198" s="304">
        <v>3.44E-2</v>
      </c>
      <c r="C198" s="304">
        <v>5.5499999999999994E-2</v>
      </c>
      <c r="D198" s="347">
        <f>'KU Depr Exp-KIUC Adj #2'!D198</f>
        <v>2.07E-2</v>
      </c>
      <c r="E198" s="295">
        <v>5762894.9800000004</v>
      </c>
      <c r="F198" s="295">
        <v>5762894.9800000004</v>
      </c>
      <c r="G198" s="295">
        <v>5762894.9800000004</v>
      </c>
      <c r="H198" s="295">
        <v>5762894.9800000004</v>
      </c>
      <c r="I198" s="295">
        <v>5762894.9800000004</v>
      </c>
      <c r="J198" s="295">
        <v>5762894.9800000004</v>
      </c>
      <c r="K198" s="295">
        <v>5762894.9800000004</v>
      </c>
      <c r="L198" s="295">
        <v>5762894.9800000004</v>
      </c>
      <c r="M198" s="295">
        <v>5762894.9800000004</v>
      </c>
      <c r="N198" s="295">
        <v>5762894.9800000004</v>
      </c>
      <c r="O198" s="295">
        <v>5762894.9800000004</v>
      </c>
      <c r="P198" s="295">
        <v>5762894.9800000004</v>
      </c>
      <c r="Q198" s="295">
        <f t="shared" ref="Q198:Q261" si="32">SUM(E198:P198)</f>
        <v>69154739.76000002</v>
      </c>
      <c r="R198" s="295">
        <v>5762894.9800000004</v>
      </c>
      <c r="S198" s="295">
        <v>5762894.9800000004</v>
      </c>
      <c r="T198" s="295">
        <v>5762894.9800000004</v>
      </c>
      <c r="U198" s="295">
        <v>5762894.9800000004</v>
      </c>
      <c r="V198" s="295">
        <v>5762894.9800000004</v>
      </c>
      <c r="W198" s="295">
        <v>5762894.9800000004</v>
      </c>
      <c r="X198" s="295">
        <v>5762894.9800000004</v>
      </c>
      <c r="Y198" s="295">
        <v>5762894.9800000004</v>
      </c>
      <c r="Z198" s="295">
        <v>5762894.9800000004</v>
      </c>
      <c r="AA198" s="295">
        <v>5762894.9800000004</v>
      </c>
      <c r="AB198" s="295">
        <v>5762894.9800000004</v>
      </c>
      <c r="AC198" s="295">
        <v>5762894.9800000004</v>
      </c>
      <c r="AD198" s="295">
        <f t="shared" ref="AD198:AD261" si="33">SUM(R198:AC198)</f>
        <v>69154739.76000002</v>
      </c>
      <c r="AE198" s="295"/>
      <c r="AF198" s="319">
        <v>16520.3</v>
      </c>
      <c r="AG198" s="319">
        <v>16520.3</v>
      </c>
      <c r="AH198" s="319">
        <v>16520.3</v>
      </c>
      <c r="AI198" s="319">
        <v>16520.3</v>
      </c>
      <c r="AJ198" s="319">
        <v>16520.3</v>
      </c>
      <c r="AK198" s="319">
        <v>16520.3</v>
      </c>
      <c r="AL198" s="319">
        <f t="shared" si="29"/>
        <v>16520.3</v>
      </c>
      <c r="AM198" s="319">
        <f t="shared" si="29"/>
        <v>16520.3</v>
      </c>
      <c r="AN198" s="319">
        <f t="shared" si="29"/>
        <v>16520.3</v>
      </c>
      <c r="AO198" s="319">
        <f t="shared" si="28"/>
        <v>16520.3</v>
      </c>
      <c r="AP198" s="319">
        <f t="shared" si="28"/>
        <v>16520.3</v>
      </c>
      <c r="AQ198" s="319">
        <f t="shared" si="28"/>
        <v>16520.3</v>
      </c>
      <c r="AR198" s="295">
        <f t="shared" ref="AR198:AR261" si="34">SUM(AF198:AQ198)</f>
        <v>198243.59999999995</v>
      </c>
      <c r="AS198" s="319">
        <f t="shared" si="31"/>
        <v>9940.99</v>
      </c>
      <c r="AT198" s="319">
        <f t="shared" si="31"/>
        <v>9940.99</v>
      </c>
      <c r="AU198" s="319">
        <f t="shared" si="31"/>
        <v>9940.99</v>
      </c>
      <c r="AV198" s="319">
        <f t="shared" si="31"/>
        <v>9940.99</v>
      </c>
      <c r="AW198" s="319">
        <f t="shared" si="31"/>
        <v>9940.99</v>
      </c>
      <c r="AX198" s="319">
        <f t="shared" si="31"/>
        <v>9940.99</v>
      </c>
      <c r="AY198" s="319">
        <f t="shared" si="31"/>
        <v>9940.99</v>
      </c>
      <c r="AZ198" s="319">
        <f t="shared" si="31"/>
        <v>9940.99</v>
      </c>
      <c r="BA198" s="319">
        <f t="shared" si="31"/>
        <v>9940.99</v>
      </c>
      <c r="BB198" s="319">
        <f t="shared" si="30"/>
        <v>9940.99</v>
      </c>
      <c r="BC198" s="319">
        <f t="shared" si="30"/>
        <v>9940.99</v>
      </c>
      <c r="BD198" s="319">
        <f t="shared" si="30"/>
        <v>9940.99</v>
      </c>
      <c r="BE198" s="295">
        <f t="shared" ref="BE198:BE261" si="35">SUM(AS198:BD198)</f>
        <v>119291.88000000002</v>
      </c>
      <c r="BF198" s="319"/>
      <c r="BG198" s="319"/>
      <c r="BH198" s="319"/>
      <c r="BI198" s="319"/>
      <c r="BJ198" s="319"/>
      <c r="BK198" s="319"/>
      <c r="BL198" s="319"/>
      <c r="BM198" s="319"/>
      <c r="BN198" s="319"/>
      <c r="BO198" s="319"/>
      <c r="BP198" s="319"/>
      <c r="BQ198" s="319"/>
      <c r="BR198" s="319"/>
      <c r="BS198" s="319"/>
      <c r="BT198" s="319"/>
      <c r="BU198" s="319"/>
      <c r="BV198" s="319"/>
      <c r="BW198" s="319"/>
      <c r="BX198" s="319"/>
      <c r="BY198" s="319"/>
      <c r="BZ198" s="319"/>
      <c r="CA198" s="319"/>
      <c r="CB198" s="319"/>
      <c r="CC198" s="319"/>
      <c r="CD198" s="319"/>
      <c r="CE198" s="319"/>
    </row>
    <row r="199" spans="1:83" x14ac:dyDescent="0.3">
      <c r="A199" s="313" t="s">
        <v>597</v>
      </c>
      <c r="B199" s="304">
        <v>3.5799999999999998E-2</v>
      </c>
      <c r="C199" s="304">
        <v>3.9799999999999995E-2</v>
      </c>
      <c r="D199" s="347">
        <f>'KU Depr Exp-KIUC Adj #2'!D199</f>
        <v>1.84E-2</v>
      </c>
      <c r="E199" s="295">
        <v>2866821.78</v>
      </c>
      <c r="F199" s="295">
        <v>2866821.78</v>
      </c>
      <c r="G199" s="295">
        <v>2866821.78</v>
      </c>
      <c r="H199" s="295">
        <v>2866821.78</v>
      </c>
      <c r="I199" s="295">
        <v>2866821.78</v>
      </c>
      <c r="J199" s="295">
        <v>2866821.78</v>
      </c>
      <c r="K199" s="295">
        <v>2866821.78</v>
      </c>
      <c r="L199" s="295">
        <v>2866821.78</v>
      </c>
      <c r="M199" s="295">
        <v>2866821.78</v>
      </c>
      <c r="N199" s="295">
        <v>2866821.78</v>
      </c>
      <c r="O199" s="295">
        <v>2866821.78</v>
      </c>
      <c r="P199" s="295">
        <v>2866821.78</v>
      </c>
      <c r="Q199" s="295">
        <f t="shared" si="32"/>
        <v>34401861.360000007</v>
      </c>
      <c r="R199" s="295">
        <v>2866821.78</v>
      </c>
      <c r="S199" s="295">
        <v>2866821.78</v>
      </c>
      <c r="T199" s="295">
        <v>2866821.78</v>
      </c>
      <c r="U199" s="295">
        <v>2866821.78</v>
      </c>
      <c r="V199" s="295">
        <v>2866821.78</v>
      </c>
      <c r="W199" s="295">
        <v>2866821.78</v>
      </c>
      <c r="X199" s="295">
        <v>2866821.78</v>
      </c>
      <c r="Y199" s="295">
        <v>2866821.78</v>
      </c>
      <c r="Z199" s="295">
        <v>2866821.78</v>
      </c>
      <c r="AA199" s="295">
        <v>2866821.78</v>
      </c>
      <c r="AB199" s="295">
        <v>2866821.78</v>
      </c>
      <c r="AC199" s="295">
        <v>2866821.78</v>
      </c>
      <c r="AD199" s="295">
        <f t="shared" si="33"/>
        <v>34401861.360000007</v>
      </c>
      <c r="AE199" s="295"/>
      <c r="AF199" s="319">
        <v>8552.6800000000021</v>
      </c>
      <c r="AG199" s="319">
        <v>8552.6800000000021</v>
      </c>
      <c r="AH199" s="319">
        <v>8552.6800000000021</v>
      </c>
      <c r="AI199" s="319">
        <v>8552.6800000000021</v>
      </c>
      <c r="AJ199" s="319">
        <v>8552.6800000000021</v>
      </c>
      <c r="AK199" s="319">
        <v>8552.6800000000021</v>
      </c>
      <c r="AL199" s="319">
        <f t="shared" si="29"/>
        <v>8552.68</v>
      </c>
      <c r="AM199" s="319">
        <f t="shared" si="29"/>
        <v>8552.68</v>
      </c>
      <c r="AN199" s="319">
        <f t="shared" si="29"/>
        <v>8552.68</v>
      </c>
      <c r="AO199" s="319">
        <f t="shared" si="28"/>
        <v>8552.68</v>
      </c>
      <c r="AP199" s="319">
        <f t="shared" si="28"/>
        <v>8552.68</v>
      </c>
      <c r="AQ199" s="319">
        <f t="shared" si="28"/>
        <v>8552.68</v>
      </c>
      <c r="AR199" s="295">
        <f t="shared" si="34"/>
        <v>102632.15999999997</v>
      </c>
      <c r="AS199" s="319">
        <f t="shared" si="31"/>
        <v>4395.79</v>
      </c>
      <c r="AT199" s="319">
        <f t="shared" si="31"/>
        <v>4395.79</v>
      </c>
      <c r="AU199" s="319">
        <f t="shared" si="31"/>
        <v>4395.79</v>
      </c>
      <c r="AV199" s="319">
        <f t="shared" si="31"/>
        <v>4395.79</v>
      </c>
      <c r="AW199" s="319">
        <f t="shared" si="31"/>
        <v>4395.79</v>
      </c>
      <c r="AX199" s="319">
        <f t="shared" si="31"/>
        <v>4395.79</v>
      </c>
      <c r="AY199" s="319">
        <f t="shared" si="31"/>
        <v>4395.79</v>
      </c>
      <c r="AZ199" s="319">
        <f t="shared" si="31"/>
        <v>4395.79</v>
      </c>
      <c r="BA199" s="319">
        <f t="shared" si="31"/>
        <v>4395.79</v>
      </c>
      <c r="BB199" s="319">
        <f t="shared" si="30"/>
        <v>4395.79</v>
      </c>
      <c r="BC199" s="319">
        <f t="shared" si="30"/>
        <v>4395.79</v>
      </c>
      <c r="BD199" s="319">
        <f t="shared" si="30"/>
        <v>4395.79</v>
      </c>
      <c r="BE199" s="295">
        <f t="shared" si="35"/>
        <v>52749.48</v>
      </c>
      <c r="BF199" s="319"/>
      <c r="BG199" s="319"/>
      <c r="BH199" s="319"/>
      <c r="BI199" s="319"/>
      <c r="BJ199" s="319"/>
      <c r="BK199" s="319"/>
      <c r="BL199" s="319"/>
      <c r="BM199" s="319"/>
      <c r="BN199" s="319"/>
      <c r="BO199" s="319"/>
      <c r="BP199" s="319"/>
      <c r="BQ199" s="319"/>
      <c r="BR199" s="319"/>
      <c r="BS199" s="319"/>
      <c r="BT199" s="319"/>
      <c r="BU199" s="319"/>
      <c r="BV199" s="319"/>
      <c r="BW199" s="319"/>
      <c r="BX199" s="319"/>
      <c r="BY199" s="319"/>
      <c r="BZ199" s="319"/>
      <c r="CA199" s="319"/>
      <c r="CB199" s="319"/>
      <c r="CC199" s="319"/>
      <c r="CD199" s="319"/>
      <c r="CE199" s="319"/>
    </row>
    <row r="200" spans="1:83" x14ac:dyDescent="0.3">
      <c r="A200" s="313" t="s">
        <v>598</v>
      </c>
      <c r="B200" s="304">
        <v>3.56E-2</v>
      </c>
      <c r="C200" s="304">
        <v>4.0199999999999993E-2</v>
      </c>
      <c r="D200" s="347">
        <f>'KU Depr Exp-KIUC Adj #2'!D200</f>
        <v>1.7100000000000001E-2</v>
      </c>
      <c r="E200" s="295">
        <v>3721293.63</v>
      </c>
      <c r="F200" s="295">
        <v>3721293.63</v>
      </c>
      <c r="G200" s="295">
        <v>3721293.63</v>
      </c>
      <c r="H200" s="295">
        <v>3721293.63</v>
      </c>
      <c r="I200" s="295">
        <v>3721293.63</v>
      </c>
      <c r="J200" s="295">
        <v>3721293.63</v>
      </c>
      <c r="K200" s="295">
        <v>3721293.63</v>
      </c>
      <c r="L200" s="295">
        <v>3721293.63</v>
      </c>
      <c r="M200" s="295">
        <v>3721293.63</v>
      </c>
      <c r="N200" s="295">
        <v>3721293.63</v>
      </c>
      <c r="O200" s="295">
        <v>3721293.63</v>
      </c>
      <c r="P200" s="295">
        <v>3721293.63</v>
      </c>
      <c r="Q200" s="295">
        <f t="shared" si="32"/>
        <v>44655523.560000002</v>
      </c>
      <c r="R200" s="295">
        <v>3721293.63</v>
      </c>
      <c r="S200" s="295">
        <v>3721293.63</v>
      </c>
      <c r="T200" s="295">
        <v>3721293.63</v>
      </c>
      <c r="U200" s="295">
        <v>3721293.63</v>
      </c>
      <c r="V200" s="295">
        <v>3721293.63</v>
      </c>
      <c r="W200" s="295">
        <v>3721293.63</v>
      </c>
      <c r="X200" s="295">
        <v>3721293.63</v>
      </c>
      <c r="Y200" s="295">
        <v>3721293.63</v>
      </c>
      <c r="Z200" s="295">
        <v>3721293.63</v>
      </c>
      <c r="AA200" s="295">
        <v>3721293.63</v>
      </c>
      <c r="AB200" s="295">
        <v>3721293.63</v>
      </c>
      <c r="AC200" s="295">
        <v>3721293.63</v>
      </c>
      <c r="AD200" s="295">
        <f t="shared" si="33"/>
        <v>44655523.560000002</v>
      </c>
      <c r="AE200" s="295"/>
      <c r="AF200" s="319">
        <v>11039.84</v>
      </c>
      <c r="AG200" s="319">
        <v>11039.84</v>
      </c>
      <c r="AH200" s="319">
        <v>11039.84</v>
      </c>
      <c r="AI200" s="319">
        <v>11039.84</v>
      </c>
      <c r="AJ200" s="319">
        <v>11039.84</v>
      </c>
      <c r="AK200" s="319">
        <v>11039.84</v>
      </c>
      <c r="AL200" s="319">
        <f t="shared" si="29"/>
        <v>11039.84</v>
      </c>
      <c r="AM200" s="319">
        <f t="shared" si="29"/>
        <v>11039.84</v>
      </c>
      <c r="AN200" s="319">
        <f t="shared" si="29"/>
        <v>11039.84</v>
      </c>
      <c r="AO200" s="319">
        <f t="shared" si="28"/>
        <v>11039.84</v>
      </c>
      <c r="AP200" s="319">
        <f t="shared" si="28"/>
        <v>11039.84</v>
      </c>
      <c r="AQ200" s="319">
        <f t="shared" si="28"/>
        <v>11039.84</v>
      </c>
      <c r="AR200" s="295">
        <f t="shared" si="34"/>
        <v>132478.07999999999</v>
      </c>
      <c r="AS200" s="319">
        <f t="shared" si="31"/>
        <v>5302.84</v>
      </c>
      <c r="AT200" s="319">
        <f t="shared" si="31"/>
        <v>5302.84</v>
      </c>
      <c r="AU200" s="319">
        <f t="shared" si="31"/>
        <v>5302.84</v>
      </c>
      <c r="AV200" s="319">
        <f t="shared" si="31"/>
        <v>5302.84</v>
      </c>
      <c r="AW200" s="319">
        <f t="shared" si="31"/>
        <v>5302.84</v>
      </c>
      <c r="AX200" s="319">
        <f t="shared" si="31"/>
        <v>5302.84</v>
      </c>
      <c r="AY200" s="319">
        <f t="shared" si="31"/>
        <v>5302.84</v>
      </c>
      <c r="AZ200" s="319">
        <f t="shared" si="31"/>
        <v>5302.84</v>
      </c>
      <c r="BA200" s="319">
        <f t="shared" si="31"/>
        <v>5302.84</v>
      </c>
      <c r="BB200" s="319">
        <f t="shared" si="30"/>
        <v>5302.84</v>
      </c>
      <c r="BC200" s="319">
        <f t="shared" si="30"/>
        <v>5302.84</v>
      </c>
      <c r="BD200" s="319">
        <f t="shared" si="30"/>
        <v>5302.84</v>
      </c>
      <c r="BE200" s="295">
        <f t="shared" si="35"/>
        <v>63634.079999999987</v>
      </c>
      <c r="BF200" s="319"/>
      <c r="BG200" s="319"/>
      <c r="BH200" s="319"/>
      <c r="BI200" s="319"/>
      <c r="BJ200" s="319"/>
      <c r="BK200" s="319"/>
      <c r="BL200" s="319"/>
      <c r="BM200" s="319"/>
      <c r="BN200" s="319"/>
      <c r="BO200" s="319"/>
      <c r="BP200" s="319"/>
      <c r="BQ200" s="319"/>
      <c r="BR200" s="319"/>
      <c r="BS200" s="319"/>
      <c r="BT200" s="319"/>
      <c r="BU200" s="319"/>
      <c r="BV200" s="319"/>
      <c r="BW200" s="319"/>
      <c r="BX200" s="319"/>
      <c r="BY200" s="319"/>
      <c r="BZ200" s="319"/>
      <c r="CA200" s="319"/>
      <c r="CB200" s="319"/>
      <c r="CC200" s="319"/>
      <c r="CD200" s="319"/>
      <c r="CE200" s="319"/>
    </row>
    <row r="201" spans="1:83" x14ac:dyDescent="0.3">
      <c r="A201" s="313" t="s">
        <v>599</v>
      </c>
      <c r="B201" s="304">
        <v>3.61E-2</v>
      </c>
      <c r="C201" s="304">
        <v>4.0800000000000003E-2</v>
      </c>
      <c r="D201" s="347">
        <f>'KU Depr Exp-KIUC Adj #2'!D201</f>
        <v>1.7399999999999999E-2</v>
      </c>
      <c r="E201" s="295">
        <v>3731462.57</v>
      </c>
      <c r="F201" s="295">
        <v>3731462.57</v>
      </c>
      <c r="G201" s="295">
        <v>3731462.57</v>
      </c>
      <c r="H201" s="295">
        <v>3731462.57</v>
      </c>
      <c r="I201" s="295">
        <v>3731462.57</v>
      </c>
      <c r="J201" s="295">
        <v>3731462.57</v>
      </c>
      <c r="K201" s="295">
        <v>3731462.57</v>
      </c>
      <c r="L201" s="295">
        <v>3731462.57</v>
      </c>
      <c r="M201" s="295">
        <v>3731462.57</v>
      </c>
      <c r="N201" s="295">
        <v>3731462.57</v>
      </c>
      <c r="O201" s="295">
        <v>3731462.57</v>
      </c>
      <c r="P201" s="295">
        <v>3731462.57</v>
      </c>
      <c r="Q201" s="295">
        <f t="shared" si="32"/>
        <v>44777550.839999996</v>
      </c>
      <c r="R201" s="295">
        <v>3731462.57</v>
      </c>
      <c r="S201" s="295">
        <v>3731462.57</v>
      </c>
      <c r="T201" s="295">
        <v>3731462.57</v>
      </c>
      <c r="U201" s="295">
        <v>3731462.57</v>
      </c>
      <c r="V201" s="295">
        <v>3731462.57</v>
      </c>
      <c r="W201" s="295">
        <v>3731462.57</v>
      </c>
      <c r="X201" s="295">
        <v>3731462.57</v>
      </c>
      <c r="Y201" s="295">
        <v>3731462.57</v>
      </c>
      <c r="Z201" s="295">
        <v>3731462.57</v>
      </c>
      <c r="AA201" s="295">
        <v>3731462.57</v>
      </c>
      <c r="AB201" s="295">
        <v>3731462.57</v>
      </c>
      <c r="AC201" s="295">
        <v>3731462.57</v>
      </c>
      <c r="AD201" s="295">
        <f t="shared" si="33"/>
        <v>44777550.839999996</v>
      </c>
      <c r="AE201" s="295"/>
      <c r="AF201" s="319">
        <v>11225.48</v>
      </c>
      <c r="AG201" s="319">
        <v>11225.48</v>
      </c>
      <c r="AH201" s="319">
        <v>11225.48</v>
      </c>
      <c r="AI201" s="319">
        <v>11225.48</v>
      </c>
      <c r="AJ201" s="319">
        <v>11225.48</v>
      </c>
      <c r="AK201" s="319">
        <v>11225.48</v>
      </c>
      <c r="AL201" s="319">
        <f t="shared" si="29"/>
        <v>11225.48</v>
      </c>
      <c r="AM201" s="319">
        <f t="shared" si="29"/>
        <v>11225.48</v>
      </c>
      <c r="AN201" s="319">
        <f t="shared" si="29"/>
        <v>11225.48</v>
      </c>
      <c r="AO201" s="319">
        <f t="shared" si="28"/>
        <v>11225.48</v>
      </c>
      <c r="AP201" s="319">
        <f t="shared" si="28"/>
        <v>11225.48</v>
      </c>
      <c r="AQ201" s="319">
        <f t="shared" si="28"/>
        <v>11225.48</v>
      </c>
      <c r="AR201" s="295">
        <f t="shared" si="34"/>
        <v>134705.75999999998</v>
      </c>
      <c r="AS201" s="319">
        <f t="shared" si="31"/>
        <v>5410.62</v>
      </c>
      <c r="AT201" s="319">
        <f t="shared" si="31"/>
        <v>5410.62</v>
      </c>
      <c r="AU201" s="319">
        <f t="shared" si="31"/>
        <v>5410.62</v>
      </c>
      <c r="AV201" s="319">
        <f t="shared" si="31"/>
        <v>5410.62</v>
      </c>
      <c r="AW201" s="319">
        <f t="shared" si="31"/>
        <v>5410.62</v>
      </c>
      <c r="AX201" s="319">
        <f t="shared" si="31"/>
        <v>5410.62</v>
      </c>
      <c r="AY201" s="319">
        <f t="shared" si="31"/>
        <v>5410.62</v>
      </c>
      <c r="AZ201" s="319">
        <f t="shared" si="31"/>
        <v>5410.62</v>
      </c>
      <c r="BA201" s="319">
        <f t="shared" si="31"/>
        <v>5410.62</v>
      </c>
      <c r="BB201" s="319">
        <f t="shared" si="30"/>
        <v>5410.62</v>
      </c>
      <c r="BC201" s="319">
        <f t="shared" si="30"/>
        <v>5410.62</v>
      </c>
      <c r="BD201" s="319">
        <f t="shared" si="30"/>
        <v>5410.62</v>
      </c>
      <c r="BE201" s="295">
        <f t="shared" si="35"/>
        <v>64927.44000000001</v>
      </c>
      <c r="BF201" s="319"/>
      <c r="BG201" s="319"/>
      <c r="BH201" s="319"/>
      <c r="BI201" s="319"/>
      <c r="BJ201" s="319"/>
      <c r="BK201" s="319"/>
      <c r="BL201" s="319"/>
      <c r="BM201" s="319"/>
      <c r="BN201" s="319"/>
      <c r="BO201" s="319"/>
      <c r="BP201" s="319"/>
      <c r="BQ201" s="319"/>
      <c r="BR201" s="319"/>
      <c r="BS201" s="319"/>
      <c r="BT201" s="319"/>
      <c r="BU201" s="319"/>
      <c r="BV201" s="319"/>
      <c r="BW201" s="319"/>
      <c r="BX201" s="319"/>
      <c r="BY201" s="319"/>
      <c r="BZ201" s="319"/>
      <c r="CA201" s="319"/>
      <c r="CB201" s="319"/>
      <c r="CC201" s="319"/>
      <c r="CD201" s="319"/>
      <c r="CE201" s="319"/>
    </row>
    <row r="202" spans="1:83" x14ac:dyDescent="0.3">
      <c r="A202" s="313" t="s">
        <v>600</v>
      </c>
      <c r="B202" s="304">
        <v>3.3799999999999997E-2</v>
      </c>
      <c r="C202" s="304">
        <v>4.0399999999999998E-2</v>
      </c>
      <c r="D202" s="347">
        <f>'KU Depr Exp-KIUC Adj #2'!D202</f>
        <v>1.34E-2</v>
      </c>
      <c r="E202" s="295">
        <v>4962634.83</v>
      </c>
      <c r="F202" s="295">
        <v>4962634.83</v>
      </c>
      <c r="G202" s="295">
        <v>4962634.83</v>
      </c>
      <c r="H202" s="295">
        <v>4962634.83</v>
      </c>
      <c r="I202" s="295">
        <v>4962634.83</v>
      </c>
      <c r="J202" s="295">
        <v>4962634.83</v>
      </c>
      <c r="K202" s="295">
        <v>4962634.83</v>
      </c>
      <c r="L202" s="295">
        <v>4962634.83</v>
      </c>
      <c r="M202" s="295">
        <v>4962634.83</v>
      </c>
      <c r="N202" s="295">
        <v>4962634.83</v>
      </c>
      <c r="O202" s="295">
        <v>4962634.83</v>
      </c>
      <c r="P202" s="295">
        <v>4962634.83</v>
      </c>
      <c r="Q202" s="295">
        <f t="shared" si="32"/>
        <v>59551617.959999986</v>
      </c>
      <c r="R202" s="295">
        <v>5115134.83</v>
      </c>
      <c r="S202" s="295">
        <v>5115134.83</v>
      </c>
      <c r="T202" s="295">
        <v>5115134.83</v>
      </c>
      <c r="U202" s="295">
        <v>5115134.83</v>
      </c>
      <c r="V202" s="295">
        <v>5115134.83</v>
      </c>
      <c r="W202" s="295">
        <v>5115134.83</v>
      </c>
      <c r="X202" s="295">
        <v>5115134.83</v>
      </c>
      <c r="Y202" s="295">
        <v>5115134.83</v>
      </c>
      <c r="Z202" s="295">
        <v>5115134.83</v>
      </c>
      <c r="AA202" s="295">
        <v>5115134.83</v>
      </c>
      <c r="AB202" s="295">
        <v>5115134.83</v>
      </c>
      <c r="AC202" s="295">
        <v>5115134.83</v>
      </c>
      <c r="AD202" s="295">
        <f t="shared" si="33"/>
        <v>61381617.959999986</v>
      </c>
      <c r="AE202" s="295"/>
      <c r="AF202" s="319">
        <v>13978.08</v>
      </c>
      <c r="AG202" s="319">
        <v>13978.08</v>
      </c>
      <c r="AH202" s="319">
        <v>13978.08</v>
      </c>
      <c r="AI202" s="319">
        <v>13978.08</v>
      </c>
      <c r="AJ202" s="319">
        <v>13978.08</v>
      </c>
      <c r="AK202" s="319">
        <v>13978.08</v>
      </c>
      <c r="AL202" s="319">
        <f t="shared" si="29"/>
        <v>13978.09</v>
      </c>
      <c r="AM202" s="319">
        <f t="shared" si="29"/>
        <v>13978.09</v>
      </c>
      <c r="AN202" s="319">
        <f t="shared" si="29"/>
        <v>13978.09</v>
      </c>
      <c r="AO202" s="319">
        <f t="shared" si="28"/>
        <v>13978.09</v>
      </c>
      <c r="AP202" s="319">
        <f t="shared" si="28"/>
        <v>13978.09</v>
      </c>
      <c r="AQ202" s="319">
        <f t="shared" si="28"/>
        <v>13978.09</v>
      </c>
      <c r="AR202" s="295">
        <f t="shared" si="34"/>
        <v>167737.01999999999</v>
      </c>
      <c r="AS202" s="319">
        <f t="shared" si="31"/>
        <v>5711.9</v>
      </c>
      <c r="AT202" s="319">
        <f t="shared" si="31"/>
        <v>5711.9</v>
      </c>
      <c r="AU202" s="319">
        <f t="shared" si="31"/>
        <v>5711.9</v>
      </c>
      <c r="AV202" s="319">
        <f t="shared" si="31"/>
        <v>5711.9</v>
      </c>
      <c r="AW202" s="319">
        <f t="shared" si="31"/>
        <v>5711.9</v>
      </c>
      <c r="AX202" s="319">
        <f t="shared" si="31"/>
        <v>5711.9</v>
      </c>
      <c r="AY202" s="319">
        <f t="shared" si="31"/>
        <v>5711.9</v>
      </c>
      <c r="AZ202" s="319">
        <f t="shared" si="31"/>
        <v>5711.9</v>
      </c>
      <c r="BA202" s="319">
        <f t="shared" si="31"/>
        <v>5711.9</v>
      </c>
      <c r="BB202" s="319">
        <f t="shared" si="30"/>
        <v>5711.9</v>
      </c>
      <c r="BC202" s="319">
        <f t="shared" si="30"/>
        <v>5711.9</v>
      </c>
      <c r="BD202" s="319">
        <f t="shared" si="30"/>
        <v>5711.9</v>
      </c>
      <c r="BE202" s="295">
        <f t="shared" si="35"/>
        <v>68542.8</v>
      </c>
      <c r="BF202" s="319"/>
      <c r="BG202" s="319"/>
      <c r="BH202" s="319"/>
      <c r="BI202" s="319"/>
      <c r="BJ202" s="319"/>
      <c r="BK202" s="319"/>
      <c r="BL202" s="319"/>
      <c r="BM202" s="319"/>
      <c r="BN202" s="319"/>
      <c r="BO202" s="319"/>
      <c r="BP202" s="319"/>
      <c r="BQ202" s="319"/>
      <c r="BR202" s="319"/>
      <c r="BS202" s="319"/>
      <c r="BT202" s="319"/>
      <c r="BU202" s="319"/>
      <c r="BV202" s="319"/>
      <c r="BW202" s="319"/>
      <c r="BX202" s="319"/>
      <c r="BY202" s="319"/>
      <c r="BZ202" s="319"/>
      <c r="CA202" s="319"/>
      <c r="CB202" s="319"/>
      <c r="CC202" s="319"/>
      <c r="CD202" s="319"/>
      <c r="CE202" s="319"/>
    </row>
    <row r="203" spans="1:83" x14ac:dyDescent="0.3">
      <c r="A203" s="313" t="s">
        <v>601</v>
      </c>
      <c r="B203" s="304">
        <v>2.3900000000000001E-2</v>
      </c>
      <c r="C203" s="304">
        <v>2.7699999999999999E-2</v>
      </c>
      <c r="D203" s="347">
        <f>'KU Depr Exp-KIUC Adj #2'!D203</f>
        <v>1.5800000000000002E-2</v>
      </c>
      <c r="E203" s="295">
        <v>5460715.0800000001</v>
      </c>
      <c r="F203" s="295">
        <v>5460715.0800000001</v>
      </c>
      <c r="G203" s="295">
        <v>5460715.0800000001</v>
      </c>
      <c r="H203" s="295">
        <v>5460715.0800000001</v>
      </c>
      <c r="I203" s="295">
        <v>5460715.0800000001</v>
      </c>
      <c r="J203" s="295">
        <v>5460715.0800000001</v>
      </c>
      <c r="K203" s="295">
        <v>5460715.0800000001</v>
      </c>
      <c r="L203" s="295">
        <v>5460715.0800000001</v>
      </c>
      <c r="M203" s="295">
        <v>5460715.0800000001</v>
      </c>
      <c r="N203" s="295">
        <v>5460715.0800000001</v>
      </c>
      <c r="O203" s="295">
        <v>5460715.0800000001</v>
      </c>
      <c r="P203" s="295">
        <v>5460715.0800000001</v>
      </c>
      <c r="Q203" s="295">
        <f t="shared" si="32"/>
        <v>65528580.959999986</v>
      </c>
      <c r="R203" s="295">
        <v>5613215.0800000001</v>
      </c>
      <c r="S203" s="295">
        <v>5613215.0800000001</v>
      </c>
      <c r="T203" s="295">
        <v>5613215.0800000001</v>
      </c>
      <c r="U203" s="295">
        <v>5613215.0800000001</v>
      </c>
      <c r="V203" s="295">
        <v>5613215.0800000001</v>
      </c>
      <c r="W203" s="295">
        <v>5613215.0800000001</v>
      </c>
      <c r="X203" s="295">
        <v>5613215.0800000001</v>
      </c>
      <c r="Y203" s="295">
        <v>5613215.0800000001</v>
      </c>
      <c r="Z203" s="295">
        <v>5613215.0800000001</v>
      </c>
      <c r="AA203" s="295">
        <v>5613215.0800000001</v>
      </c>
      <c r="AB203" s="295">
        <v>5613215.0800000001</v>
      </c>
      <c r="AC203" s="295">
        <v>5613215.0800000001</v>
      </c>
      <c r="AD203" s="295">
        <f t="shared" si="33"/>
        <v>67358580.959999993</v>
      </c>
      <c r="AE203" s="295"/>
      <c r="AF203" s="319">
        <v>10875.92</v>
      </c>
      <c r="AG203" s="319">
        <v>10875.92</v>
      </c>
      <c r="AH203" s="319">
        <v>10875.92</v>
      </c>
      <c r="AI203" s="319">
        <v>10875.92</v>
      </c>
      <c r="AJ203" s="319">
        <v>10875.92</v>
      </c>
      <c r="AK203" s="319">
        <v>10875.92</v>
      </c>
      <c r="AL203" s="319">
        <f t="shared" si="29"/>
        <v>10875.92</v>
      </c>
      <c r="AM203" s="319">
        <f t="shared" si="29"/>
        <v>10875.92</v>
      </c>
      <c r="AN203" s="319">
        <f t="shared" si="29"/>
        <v>10875.92</v>
      </c>
      <c r="AO203" s="319">
        <f t="shared" si="28"/>
        <v>10875.92</v>
      </c>
      <c r="AP203" s="319">
        <f t="shared" si="28"/>
        <v>10875.92</v>
      </c>
      <c r="AQ203" s="319">
        <f t="shared" si="28"/>
        <v>10875.92</v>
      </c>
      <c r="AR203" s="295">
        <f t="shared" si="34"/>
        <v>130511.03999999999</v>
      </c>
      <c r="AS203" s="319">
        <f t="shared" si="31"/>
        <v>7390.73</v>
      </c>
      <c r="AT203" s="319">
        <f t="shared" si="31"/>
        <v>7390.73</v>
      </c>
      <c r="AU203" s="319">
        <f t="shared" si="31"/>
        <v>7390.73</v>
      </c>
      <c r="AV203" s="319">
        <f t="shared" si="31"/>
        <v>7390.73</v>
      </c>
      <c r="AW203" s="319">
        <f t="shared" si="31"/>
        <v>7390.73</v>
      </c>
      <c r="AX203" s="319">
        <f t="shared" si="31"/>
        <v>7390.73</v>
      </c>
      <c r="AY203" s="319">
        <f t="shared" si="31"/>
        <v>7390.73</v>
      </c>
      <c r="AZ203" s="319">
        <f t="shared" si="31"/>
        <v>7390.73</v>
      </c>
      <c r="BA203" s="319">
        <f t="shared" si="31"/>
        <v>7390.73</v>
      </c>
      <c r="BB203" s="319">
        <f t="shared" si="30"/>
        <v>7390.73</v>
      </c>
      <c r="BC203" s="319">
        <f t="shared" si="30"/>
        <v>7390.73</v>
      </c>
      <c r="BD203" s="319">
        <f t="shared" si="30"/>
        <v>7390.73</v>
      </c>
      <c r="BE203" s="295">
        <f t="shared" si="35"/>
        <v>88688.759999999966</v>
      </c>
      <c r="BF203" s="319"/>
      <c r="BG203" s="319"/>
      <c r="BH203" s="319"/>
      <c r="BI203" s="319"/>
      <c r="BJ203" s="319"/>
      <c r="BK203" s="319"/>
      <c r="BL203" s="319"/>
      <c r="BM203" s="319"/>
      <c r="BN203" s="319"/>
      <c r="BO203" s="319"/>
      <c r="BP203" s="319"/>
      <c r="BQ203" s="319"/>
      <c r="BR203" s="319"/>
      <c r="BS203" s="319"/>
      <c r="BT203" s="319"/>
      <c r="BU203" s="319"/>
      <c r="BV203" s="319"/>
      <c r="BW203" s="319"/>
      <c r="BX203" s="319"/>
      <c r="BY203" s="319"/>
      <c r="BZ203" s="319"/>
      <c r="CA203" s="319"/>
      <c r="CB203" s="319"/>
      <c r="CC203" s="319"/>
      <c r="CD203" s="319"/>
      <c r="CE203" s="319"/>
    </row>
    <row r="204" spans="1:83" x14ac:dyDescent="0.3">
      <c r="A204" s="313" t="s">
        <v>602</v>
      </c>
      <c r="B204" s="304">
        <v>4.6100000000000002E-2</v>
      </c>
      <c r="C204" s="304">
        <v>4.6100000000000002E-2</v>
      </c>
      <c r="D204" s="348">
        <f>'KU Depr Exp-KIUC Adj #2'!D204</f>
        <v>4.6100000000000002E-2</v>
      </c>
      <c r="E204" s="295">
        <v>0</v>
      </c>
      <c r="F204" s="295">
        <v>0</v>
      </c>
      <c r="G204" s="295">
        <v>0</v>
      </c>
      <c r="H204" s="295">
        <v>6424010.1699999999</v>
      </c>
      <c r="I204" s="295">
        <v>12864741.32</v>
      </c>
      <c r="J204" s="295">
        <v>12893973.32</v>
      </c>
      <c r="K204" s="295">
        <v>12906484.33</v>
      </c>
      <c r="L204" s="295">
        <v>12906484.33</v>
      </c>
      <c r="M204" s="295">
        <v>12906484.33</v>
      </c>
      <c r="N204" s="295">
        <v>12906484.33</v>
      </c>
      <c r="O204" s="295">
        <v>12906484.33</v>
      </c>
      <c r="P204" s="295">
        <v>12906484.33</v>
      </c>
      <c r="Q204" s="295">
        <f t="shared" si="32"/>
        <v>109621630.78999999</v>
      </c>
      <c r="R204" s="295">
        <v>12906484.33</v>
      </c>
      <c r="S204" s="295">
        <v>12906484.33</v>
      </c>
      <c r="T204" s="295">
        <v>12906484.33</v>
      </c>
      <c r="U204" s="295">
        <v>12906484.33</v>
      </c>
      <c r="V204" s="295">
        <v>12906484.33</v>
      </c>
      <c r="W204" s="295">
        <v>12906484.33</v>
      </c>
      <c r="X204" s="295">
        <v>12906484.33</v>
      </c>
      <c r="Y204" s="295">
        <v>12906484.33</v>
      </c>
      <c r="Z204" s="295">
        <v>12906484.33</v>
      </c>
      <c r="AA204" s="295">
        <v>12906484.33</v>
      </c>
      <c r="AB204" s="295">
        <v>12906484.33</v>
      </c>
      <c r="AC204" s="295">
        <v>12906484.33</v>
      </c>
      <c r="AD204" s="295">
        <f t="shared" si="33"/>
        <v>154877811.96000001</v>
      </c>
      <c r="AE204" s="295"/>
      <c r="AF204" s="319">
        <v>0</v>
      </c>
      <c r="AG204" s="319">
        <v>0</v>
      </c>
      <c r="AH204" s="319">
        <v>0</v>
      </c>
      <c r="AI204" s="319">
        <v>24678.909999999996</v>
      </c>
      <c r="AJ204" s="319">
        <v>49422.05</v>
      </c>
      <c r="AK204" s="319">
        <v>49534.34</v>
      </c>
      <c r="AL204" s="319">
        <f t="shared" si="29"/>
        <v>49582.41</v>
      </c>
      <c r="AM204" s="319">
        <f t="shared" si="29"/>
        <v>49582.41</v>
      </c>
      <c r="AN204" s="319">
        <f t="shared" si="29"/>
        <v>49582.41</v>
      </c>
      <c r="AO204" s="319">
        <f t="shared" si="28"/>
        <v>49582.41</v>
      </c>
      <c r="AP204" s="319">
        <f t="shared" si="28"/>
        <v>49582.41</v>
      </c>
      <c r="AQ204" s="319">
        <f t="shared" si="28"/>
        <v>49582.41</v>
      </c>
      <c r="AR204" s="295">
        <f t="shared" si="34"/>
        <v>421129.76000000013</v>
      </c>
      <c r="AS204" s="319">
        <f t="shared" si="31"/>
        <v>49582.41</v>
      </c>
      <c r="AT204" s="319">
        <f t="shared" si="31"/>
        <v>49582.41</v>
      </c>
      <c r="AU204" s="319">
        <f t="shared" si="31"/>
        <v>49582.41</v>
      </c>
      <c r="AV204" s="319">
        <f t="shared" si="31"/>
        <v>49582.41</v>
      </c>
      <c r="AW204" s="319">
        <f t="shared" si="31"/>
        <v>49582.41</v>
      </c>
      <c r="AX204" s="319">
        <f t="shared" si="31"/>
        <v>49582.41</v>
      </c>
      <c r="AY204" s="319">
        <f t="shared" si="31"/>
        <v>49582.41</v>
      </c>
      <c r="AZ204" s="319">
        <f t="shared" si="31"/>
        <v>49582.41</v>
      </c>
      <c r="BA204" s="319">
        <f t="shared" si="31"/>
        <v>49582.41</v>
      </c>
      <c r="BB204" s="319">
        <f t="shared" si="30"/>
        <v>49582.41</v>
      </c>
      <c r="BC204" s="319">
        <f t="shared" si="30"/>
        <v>49582.41</v>
      </c>
      <c r="BD204" s="319">
        <f t="shared" si="30"/>
        <v>49582.41</v>
      </c>
      <c r="BE204" s="295">
        <f t="shared" si="35"/>
        <v>594988.92000000016</v>
      </c>
      <c r="BF204" s="319"/>
      <c r="BG204" s="319"/>
      <c r="BH204" s="319"/>
      <c r="BI204" s="319"/>
      <c r="BJ204" s="319"/>
      <c r="BK204" s="319"/>
      <c r="BL204" s="319"/>
      <c r="BM204" s="319"/>
      <c r="BN204" s="319"/>
      <c r="BO204" s="319"/>
      <c r="BP204" s="319"/>
      <c r="BQ204" s="319"/>
      <c r="BR204" s="319"/>
      <c r="BS204" s="319"/>
      <c r="BT204" s="319"/>
      <c r="BU204" s="319"/>
      <c r="BV204" s="319"/>
      <c r="BW204" s="319"/>
      <c r="BX204" s="319"/>
      <c r="BY204" s="319"/>
      <c r="BZ204" s="319"/>
      <c r="CA204" s="319"/>
      <c r="CB204" s="319"/>
      <c r="CC204" s="319"/>
      <c r="CD204" s="319"/>
      <c r="CE204" s="319"/>
    </row>
    <row r="205" spans="1:83" x14ac:dyDescent="0.3">
      <c r="A205" s="313" t="s">
        <v>603</v>
      </c>
      <c r="B205" s="304">
        <v>1.9100000000000002E-2</v>
      </c>
      <c r="C205" s="304">
        <v>5.3699999999999998E-2</v>
      </c>
      <c r="D205" s="348">
        <f>'KU Depr Exp-KIUC Adj #2'!D205</f>
        <v>3.2399999999999998E-2</v>
      </c>
      <c r="E205" s="295">
        <v>2682135.6800000002</v>
      </c>
      <c r="F205" s="295">
        <v>2682135.6800000002</v>
      </c>
      <c r="G205" s="295">
        <v>2682135.6800000002</v>
      </c>
      <c r="H205" s="295">
        <v>2682135.6800000002</v>
      </c>
      <c r="I205" s="295">
        <v>2682135.6800000002</v>
      </c>
      <c r="J205" s="295">
        <v>2682135.6800000002</v>
      </c>
      <c r="K205" s="295">
        <v>2682135.6800000002</v>
      </c>
      <c r="L205" s="295">
        <v>2682135.6800000002</v>
      </c>
      <c r="M205" s="295">
        <v>2682135.6800000002</v>
      </c>
      <c r="N205" s="295">
        <v>2682135.6800000002</v>
      </c>
      <c r="O205" s="295">
        <v>2682135.6800000002</v>
      </c>
      <c r="P205" s="295">
        <v>2682135.6800000002</v>
      </c>
      <c r="Q205" s="295">
        <f t="shared" si="32"/>
        <v>32185628.16</v>
      </c>
      <c r="R205" s="295">
        <v>2682135.6800000002</v>
      </c>
      <c r="S205" s="295">
        <v>2682135.6800000002</v>
      </c>
      <c r="T205" s="295">
        <v>2682135.6800000002</v>
      </c>
      <c r="U205" s="295">
        <v>2682135.6800000002</v>
      </c>
      <c r="V205" s="295">
        <v>2682135.6800000002</v>
      </c>
      <c r="W205" s="295">
        <v>2682135.6800000002</v>
      </c>
      <c r="X205" s="295">
        <v>2682135.6800000002</v>
      </c>
      <c r="Y205" s="295">
        <v>2682135.6800000002</v>
      </c>
      <c r="Z205" s="295">
        <v>2682135.6800000002</v>
      </c>
      <c r="AA205" s="295">
        <v>2682135.6800000002</v>
      </c>
      <c r="AB205" s="295">
        <v>2682135.6800000002</v>
      </c>
      <c r="AC205" s="295">
        <v>2682135.6800000002</v>
      </c>
      <c r="AD205" s="295">
        <f t="shared" si="33"/>
        <v>32185628.16</v>
      </c>
      <c r="AE205" s="295"/>
      <c r="AF205" s="319">
        <v>4269.07</v>
      </c>
      <c r="AG205" s="319">
        <v>4269.07</v>
      </c>
      <c r="AH205" s="319">
        <v>4269.07</v>
      </c>
      <c r="AI205" s="319">
        <v>4269.07</v>
      </c>
      <c r="AJ205" s="319">
        <v>4269.07</v>
      </c>
      <c r="AK205" s="319">
        <v>4269.07</v>
      </c>
      <c r="AL205" s="319">
        <f t="shared" si="29"/>
        <v>4269.07</v>
      </c>
      <c r="AM205" s="319">
        <f t="shared" si="29"/>
        <v>4269.07</v>
      </c>
      <c r="AN205" s="319">
        <f t="shared" si="29"/>
        <v>4269.07</v>
      </c>
      <c r="AO205" s="319">
        <f t="shared" si="28"/>
        <v>4269.07</v>
      </c>
      <c r="AP205" s="319">
        <f t="shared" si="28"/>
        <v>4269.07</v>
      </c>
      <c r="AQ205" s="319">
        <f t="shared" si="28"/>
        <v>4269.07</v>
      </c>
      <c r="AR205" s="295">
        <f t="shared" si="34"/>
        <v>51228.84</v>
      </c>
      <c r="AS205" s="319">
        <f t="shared" si="31"/>
        <v>7241.77</v>
      </c>
      <c r="AT205" s="319">
        <f t="shared" si="31"/>
        <v>7241.77</v>
      </c>
      <c r="AU205" s="319">
        <f t="shared" si="31"/>
        <v>7241.77</v>
      </c>
      <c r="AV205" s="319">
        <f t="shared" si="31"/>
        <v>7241.77</v>
      </c>
      <c r="AW205" s="319">
        <f t="shared" si="31"/>
        <v>7241.77</v>
      </c>
      <c r="AX205" s="319">
        <f t="shared" si="31"/>
        <v>7241.77</v>
      </c>
      <c r="AY205" s="319">
        <f t="shared" si="31"/>
        <v>7241.77</v>
      </c>
      <c r="AZ205" s="319">
        <f t="shared" si="31"/>
        <v>7241.77</v>
      </c>
      <c r="BA205" s="319">
        <f t="shared" si="31"/>
        <v>7241.77</v>
      </c>
      <c r="BB205" s="319">
        <f t="shared" si="30"/>
        <v>7241.77</v>
      </c>
      <c r="BC205" s="319">
        <f t="shared" si="30"/>
        <v>7241.77</v>
      </c>
      <c r="BD205" s="319">
        <f t="shared" si="30"/>
        <v>7241.77</v>
      </c>
      <c r="BE205" s="295">
        <f t="shared" si="35"/>
        <v>86901.240000000034</v>
      </c>
      <c r="BF205" s="319"/>
      <c r="BG205" s="319"/>
      <c r="BH205" s="319"/>
      <c r="BI205" s="319"/>
      <c r="BJ205" s="319"/>
      <c r="BK205" s="319"/>
      <c r="BL205" s="319"/>
      <c r="BM205" s="319"/>
      <c r="BN205" s="319"/>
      <c r="BO205" s="319"/>
      <c r="BP205" s="319"/>
      <c r="BQ205" s="319"/>
      <c r="BR205" s="319"/>
      <c r="BS205" s="319"/>
      <c r="BT205" s="319"/>
      <c r="BU205" s="319"/>
      <c r="BV205" s="319"/>
      <c r="BW205" s="319"/>
      <c r="BX205" s="319"/>
      <c r="BY205" s="319"/>
      <c r="BZ205" s="319"/>
      <c r="CA205" s="319"/>
      <c r="CB205" s="319"/>
      <c r="CC205" s="319"/>
      <c r="CD205" s="319"/>
      <c r="CE205" s="319"/>
    </row>
    <row r="206" spans="1:83" x14ac:dyDescent="0.3">
      <c r="A206" s="313" t="s">
        <v>604</v>
      </c>
      <c r="B206" s="304">
        <v>3.4799999999999998E-2</v>
      </c>
      <c r="C206" s="304">
        <v>4.2099999999999999E-2</v>
      </c>
      <c r="D206" s="347">
        <f>'KU Depr Exp-KIUC Adj #2'!D206</f>
        <v>1.9900000000000001E-2</v>
      </c>
      <c r="E206" s="295">
        <v>5450549.4199999999</v>
      </c>
      <c r="F206" s="295">
        <v>5450549.4199999999</v>
      </c>
      <c r="G206" s="295">
        <v>5450549.4199999999</v>
      </c>
      <c r="H206" s="295">
        <v>5450549.4199999999</v>
      </c>
      <c r="I206" s="295">
        <v>5450549.4199999999</v>
      </c>
      <c r="J206" s="295">
        <v>5450549.4199999999</v>
      </c>
      <c r="K206" s="295">
        <v>5450549.4199999999</v>
      </c>
      <c r="L206" s="295">
        <v>5450549.4199999999</v>
      </c>
      <c r="M206" s="295">
        <v>5450549.4199999999</v>
      </c>
      <c r="N206" s="295">
        <v>5450549.4199999999</v>
      </c>
      <c r="O206" s="295">
        <v>5450549.4199999999</v>
      </c>
      <c r="P206" s="295">
        <v>5450549.4199999999</v>
      </c>
      <c r="Q206" s="295">
        <f t="shared" si="32"/>
        <v>65406593.040000014</v>
      </c>
      <c r="R206" s="295">
        <v>5450549.4199999999</v>
      </c>
      <c r="S206" s="295">
        <v>5450549.4199999999</v>
      </c>
      <c r="T206" s="295">
        <v>5450549.4199999999</v>
      </c>
      <c r="U206" s="295">
        <v>5450549.4199999999</v>
      </c>
      <c r="V206" s="295">
        <v>5450549.4199999999</v>
      </c>
      <c r="W206" s="295">
        <v>5450549.4199999999</v>
      </c>
      <c r="X206" s="295">
        <v>5450549.4199999999</v>
      </c>
      <c r="Y206" s="295">
        <v>5450549.4199999999</v>
      </c>
      <c r="Z206" s="295">
        <v>5450549.4199999999</v>
      </c>
      <c r="AA206" s="295">
        <v>5450549.4199999999</v>
      </c>
      <c r="AB206" s="295">
        <v>5450549.4199999999</v>
      </c>
      <c r="AC206" s="295">
        <v>5450549.4199999999</v>
      </c>
      <c r="AD206" s="295">
        <f t="shared" si="33"/>
        <v>65406593.040000014</v>
      </c>
      <c r="AE206" s="295"/>
      <c r="AF206" s="319">
        <v>15806.589999999998</v>
      </c>
      <c r="AG206" s="319">
        <v>15806.589999999998</v>
      </c>
      <c r="AH206" s="319">
        <v>15806.589999999998</v>
      </c>
      <c r="AI206" s="319">
        <v>15806.589999999998</v>
      </c>
      <c r="AJ206" s="319">
        <v>15806.589999999998</v>
      </c>
      <c r="AK206" s="319">
        <v>15806.589999999998</v>
      </c>
      <c r="AL206" s="319">
        <f t="shared" si="29"/>
        <v>15806.59</v>
      </c>
      <c r="AM206" s="319">
        <f t="shared" si="29"/>
        <v>15806.59</v>
      </c>
      <c r="AN206" s="319">
        <f t="shared" si="29"/>
        <v>15806.59</v>
      </c>
      <c r="AO206" s="319">
        <f t="shared" si="28"/>
        <v>15806.59</v>
      </c>
      <c r="AP206" s="319">
        <f t="shared" si="28"/>
        <v>15806.59</v>
      </c>
      <c r="AQ206" s="319">
        <f t="shared" si="28"/>
        <v>15806.59</v>
      </c>
      <c r="AR206" s="295">
        <f t="shared" si="34"/>
        <v>189679.08</v>
      </c>
      <c r="AS206" s="319">
        <f t="shared" si="31"/>
        <v>9038.83</v>
      </c>
      <c r="AT206" s="319">
        <f t="shared" si="31"/>
        <v>9038.83</v>
      </c>
      <c r="AU206" s="319">
        <f t="shared" si="31"/>
        <v>9038.83</v>
      </c>
      <c r="AV206" s="319">
        <f t="shared" si="31"/>
        <v>9038.83</v>
      </c>
      <c r="AW206" s="319">
        <f t="shared" si="31"/>
        <v>9038.83</v>
      </c>
      <c r="AX206" s="319">
        <f t="shared" si="31"/>
        <v>9038.83</v>
      </c>
      <c r="AY206" s="319">
        <f t="shared" si="31"/>
        <v>9038.83</v>
      </c>
      <c r="AZ206" s="319">
        <f t="shared" si="31"/>
        <v>9038.83</v>
      </c>
      <c r="BA206" s="319">
        <f t="shared" si="31"/>
        <v>9038.83</v>
      </c>
      <c r="BB206" s="319">
        <f t="shared" si="30"/>
        <v>9038.83</v>
      </c>
      <c r="BC206" s="319">
        <f t="shared" si="30"/>
        <v>9038.83</v>
      </c>
      <c r="BD206" s="319">
        <f t="shared" si="30"/>
        <v>9038.83</v>
      </c>
      <c r="BE206" s="295">
        <f t="shared" si="35"/>
        <v>108465.96</v>
      </c>
      <c r="BF206" s="319"/>
      <c r="BG206" s="319"/>
      <c r="BH206" s="319"/>
      <c r="BI206" s="319"/>
      <c r="BJ206" s="319"/>
      <c r="BK206" s="319"/>
      <c r="BL206" s="319"/>
      <c r="BM206" s="319"/>
      <c r="BN206" s="319"/>
      <c r="BO206" s="319"/>
      <c r="BP206" s="319"/>
      <c r="BQ206" s="319"/>
      <c r="BR206" s="319"/>
      <c r="BS206" s="319"/>
      <c r="BT206" s="319"/>
      <c r="BU206" s="319"/>
      <c r="BV206" s="319"/>
      <c r="BW206" s="319"/>
      <c r="BX206" s="319"/>
      <c r="BY206" s="319"/>
      <c r="BZ206" s="319"/>
      <c r="CA206" s="319"/>
      <c r="CB206" s="319"/>
      <c r="CC206" s="319"/>
      <c r="CD206" s="319"/>
      <c r="CE206" s="319"/>
    </row>
    <row r="207" spans="1:83" x14ac:dyDescent="0.3">
      <c r="A207" s="313" t="s">
        <v>605</v>
      </c>
      <c r="B207" s="304">
        <v>3.4799999999999998E-2</v>
      </c>
      <c r="C207" s="304">
        <v>3.7600000000000001E-2</v>
      </c>
      <c r="D207" s="347">
        <f>'KU Depr Exp-KIUC Adj #2'!D207</f>
        <v>1.9400000000000001E-2</v>
      </c>
      <c r="E207" s="295">
        <v>2987092.13</v>
      </c>
      <c r="F207" s="295">
        <v>2987092.13</v>
      </c>
      <c r="G207" s="295">
        <v>2987092.13</v>
      </c>
      <c r="H207" s="295">
        <v>2987092.13</v>
      </c>
      <c r="I207" s="295">
        <v>2987092.13</v>
      </c>
      <c r="J207" s="295">
        <v>2987092.13</v>
      </c>
      <c r="K207" s="295">
        <v>2987633.6399999997</v>
      </c>
      <c r="L207" s="295">
        <v>2993375.1749999998</v>
      </c>
      <c r="M207" s="295">
        <v>2998575.1999999997</v>
      </c>
      <c r="N207" s="295">
        <v>2998575.1999999997</v>
      </c>
      <c r="O207" s="295">
        <v>2998575.1999999997</v>
      </c>
      <c r="P207" s="295">
        <v>2998575.1999999997</v>
      </c>
      <c r="Q207" s="295">
        <f t="shared" si="32"/>
        <v>35897862.394999996</v>
      </c>
      <c r="R207" s="295">
        <v>2998575.1999999997</v>
      </c>
      <c r="S207" s="295">
        <v>2998575.1999999997</v>
      </c>
      <c r="T207" s="295">
        <v>2998575.1999999997</v>
      </c>
      <c r="U207" s="295">
        <v>2998575.1999999997</v>
      </c>
      <c r="V207" s="295">
        <v>2998575.1999999997</v>
      </c>
      <c r="W207" s="295">
        <v>2998575.1999999997</v>
      </c>
      <c r="X207" s="295">
        <v>2998575.1999999997</v>
      </c>
      <c r="Y207" s="295">
        <v>2998575.1999999997</v>
      </c>
      <c r="Z207" s="295">
        <v>2998575.1999999997</v>
      </c>
      <c r="AA207" s="295">
        <v>2998575.1999999997</v>
      </c>
      <c r="AB207" s="295">
        <v>2998575.1999999997</v>
      </c>
      <c r="AC207" s="295">
        <v>2998575.1999999997</v>
      </c>
      <c r="AD207" s="295">
        <f t="shared" si="33"/>
        <v>35982902.399999999</v>
      </c>
      <c r="AE207" s="295"/>
      <c r="AF207" s="319">
        <v>8662.56</v>
      </c>
      <c r="AG207" s="319">
        <v>8662.56</v>
      </c>
      <c r="AH207" s="319">
        <v>8662.56</v>
      </c>
      <c r="AI207" s="319">
        <v>8662.56</v>
      </c>
      <c r="AJ207" s="319">
        <v>8662.56</v>
      </c>
      <c r="AK207" s="319">
        <v>8662.56</v>
      </c>
      <c r="AL207" s="319">
        <f t="shared" si="29"/>
        <v>8664.14</v>
      </c>
      <c r="AM207" s="319">
        <f t="shared" si="29"/>
        <v>8680.7900000000009</v>
      </c>
      <c r="AN207" s="319">
        <f t="shared" si="29"/>
        <v>8695.8700000000008</v>
      </c>
      <c r="AO207" s="319">
        <f t="shared" si="28"/>
        <v>8695.8700000000008</v>
      </c>
      <c r="AP207" s="319">
        <f t="shared" si="28"/>
        <v>8695.8700000000008</v>
      </c>
      <c r="AQ207" s="319">
        <f t="shared" si="28"/>
        <v>8695.8700000000008</v>
      </c>
      <c r="AR207" s="295">
        <f t="shared" si="34"/>
        <v>104103.76999999997</v>
      </c>
      <c r="AS207" s="319">
        <f t="shared" si="31"/>
        <v>4847.7</v>
      </c>
      <c r="AT207" s="319">
        <f t="shared" si="31"/>
        <v>4847.7</v>
      </c>
      <c r="AU207" s="319">
        <f t="shared" si="31"/>
        <v>4847.7</v>
      </c>
      <c r="AV207" s="319">
        <f t="shared" si="31"/>
        <v>4847.7</v>
      </c>
      <c r="AW207" s="319">
        <f t="shared" si="31"/>
        <v>4847.7</v>
      </c>
      <c r="AX207" s="319">
        <f t="shared" si="31"/>
        <v>4847.7</v>
      </c>
      <c r="AY207" s="319">
        <f t="shared" si="31"/>
        <v>4847.7</v>
      </c>
      <c r="AZ207" s="319">
        <f t="shared" si="31"/>
        <v>4847.7</v>
      </c>
      <c r="BA207" s="319">
        <f t="shared" si="31"/>
        <v>4847.7</v>
      </c>
      <c r="BB207" s="319">
        <f t="shared" si="30"/>
        <v>4847.7</v>
      </c>
      <c r="BC207" s="319">
        <f t="shared" si="30"/>
        <v>4847.7</v>
      </c>
      <c r="BD207" s="319">
        <f t="shared" si="30"/>
        <v>4847.7</v>
      </c>
      <c r="BE207" s="295">
        <f t="shared" si="35"/>
        <v>58172.399999999987</v>
      </c>
      <c r="BF207" s="319"/>
      <c r="BG207" s="319"/>
      <c r="BH207" s="319"/>
      <c r="BI207" s="319"/>
      <c r="BJ207" s="319"/>
      <c r="BK207" s="319"/>
      <c r="BL207" s="319"/>
      <c r="BM207" s="319"/>
      <c r="BN207" s="319"/>
      <c r="BO207" s="319"/>
      <c r="BP207" s="319"/>
      <c r="BQ207" s="319"/>
      <c r="BR207" s="319"/>
      <c r="BS207" s="319"/>
      <c r="BT207" s="319"/>
      <c r="BU207" s="319"/>
      <c r="BV207" s="319"/>
      <c r="BW207" s="319"/>
      <c r="BX207" s="319"/>
      <c r="BY207" s="319"/>
      <c r="BZ207" s="319"/>
      <c r="CA207" s="319"/>
      <c r="CB207" s="319"/>
      <c r="CC207" s="319"/>
      <c r="CD207" s="319"/>
      <c r="CE207" s="319"/>
    </row>
    <row r="208" spans="1:83" x14ac:dyDescent="0.3">
      <c r="A208" s="313" t="s">
        <v>606</v>
      </c>
      <c r="B208" s="304">
        <v>3.5199999999999995E-2</v>
      </c>
      <c r="C208" s="304">
        <v>3.8500000000000006E-2</v>
      </c>
      <c r="D208" s="347">
        <f>'KU Depr Exp-KIUC Adj #2'!D208</f>
        <v>1.8700000000000001E-2</v>
      </c>
      <c r="E208" s="295">
        <v>3800400.42</v>
      </c>
      <c r="F208" s="295">
        <v>3800400.42</v>
      </c>
      <c r="G208" s="295">
        <v>3800400.42</v>
      </c>
      <c r="H208" s="295">
        <v>3800400.42</v>
      </c>
      <c r="I208" s="295">
        <v>3800400.42</v>
      </c>
      <c r="J208" s="295">
        <v>3800400.42</v>
      </c>
      <c r="K208" s="295">
        <v>3800400.42</v>
      </c>
      <c r="L208" s="295">
        <v>3800400.42</v>
      </c>
      <c r="M208" s="295">
        <v>3800400.42</v>
      </c>
      <c r="N208" s="295">
        <v>3883269.4899999998</v>
      </c>
      <c r="O208" s="295">
        <v>3966138.56</v>
      </c>
      <c r="P208" s="295">
        <v>3966138.56</v>
      </c>
      <c r="Q208" s="295">
        <f t="shared" si="32"/>
        <v>46019150.390000015</v>
      </c>
      <c r="R208" s="295">
        <v>3966138.56</v>
      </c>
      <c r="S208" s="295">
        <v>3966138.56</v>
      </c>
      <c r="T208" s="295">
        <v>3966138.56</v>
      </c>
      <c r="U208" s="295">
        <v>3966138.56</v>
      </c>
      <c r="V208" s="295">
        <v>3966138.56</v>
      </c>
      <c r="W208" s="295">
        <v>3966138.56</v>
      </c>
      <c r="X208" s="295">
        <v>3966138.56</v>
      </c>
      <c r="Y208" s="295">
        <v>3966138.56</v>
      </c>
      <c r="Z208" s="295">
        <v>3966138.56</v>
      </c>
      <c r="AA208" s="295">
        <v>3966138.56</v>
      </c>
      <c r="AB208" s="295">
        <v>3966138.56</v>
      </c>
      <c r="AC208" s="295">
        <v>3966138.56</v>
      </c>
      <c r="AD208" s="295">
        <f t="shared" si="33"/>
        <v>47593662.720000006</v>
      </c>
      <c r="AE208" s="295"/>
      <c r="AF208" s="319">
        <v>11147.839999999998</v>
      </c>
      <c r="AG208" s="319">
        <v>11147.839999999998</v>
      </c>
      <c r="AH208" s="319">
        <v>11147.839999999998</v>
      </c>
      <c r="AI208" s="319">
        <v>11147.839999999998</v>
      </c>
      <c r="AJ208" s="319">
        <v>11147.839999999998</v>
      </c>
      <c r="AK208" s="319">
        <v>11147.839999999998</v>
      </c>
      <c r="AL208" s="319">
        <f t="shared" si="29"/>
        <v>11147.84</v>
      </c>
      <c r="AM208" s="319">
        <f t="shared" si="29"/>
        <v>11147.84</v>
      </c>
      <c r="AN208" s="319">
        <f t="shared" si="29"/>
        <v>11147.84</v>
      </c>
      <c r="AO208" s="319">
        <f t="shared" si="28"/>
        <v>11390.92</v>
      </c>
      <c r="AP208" s="319">
        <f t="shared" si="28"/>
        <v>11634.01</v>
      </c>
      <c r="AQ208" s="319">
        <f t="shared" si="28"/>
        <v>11634.01</v>
      </c>
      <c r="AR208" s="295">
        <f t="shared" si="34"/>
        <v>134989.49999999997</v>
      </c>
      <c r="AS208" s="319">
        <f t="shared" si="31"/>
        <v>6180.57</v>
      </c>
      <c r="AT208" s="319">
        <f t="shared" si="31"/>
        <v>6180.57</v>
      </c>
      <c r="AU208" s="319">
        <f t="shared" si="31"/>
        <v>6180.57</v>
      </c>
      <c r="AV208" s="319">
        <f t="shared" si="31"/>
        <v>6180.57</v>
      </c>
      <c r="AW208" s="319">
        <f t="shared" si="31"/>
        <v>6180.57</v>
      </c>
      <c r="AX208" s="319">
        <f t="shared" si="31"/>
        <v>6180.57</v>
      </c>
      <c r="AY208" s="319">
        <f t="shared" si="31"/>
        <v>6180.57</v>
      </c>
      <c r="AZ208" s="319">
        <f t="shared" si="31"/>
        <v>6180.57</v>
      </c>
      <c r="BA208" s="319">
        <f t="shared" si="31"/>
        <v>6180.57</v>
      </c>
      <c r="BB208" s="319">
        <f t="shared" si="30"/>
        <v>6180.57</v>
      </c>
      <c r="BC208" s="319">
        <f t="shared" si="30"/>
        <v>6180.57</v>
      </c>
      <c r="BD208" s="319">
        <f t="shared" si="30"/>
        <v>6180.57</v>
      </c>
      <c r="BE208" s="295">
        <f t="shared" si="35"/>
        <v>74166.84</v>
      </c>
      <c r="BF208" s="319"/>
      <c r="BG208" s="319"/>
      <c r="BH208" s="319"/>
      <c r="BI208" s="319"/>
      <c r="BJ208" s="319"/>
      <c r="BK208" s="319"/>
      <c r="BL208" s="319"/>
      <c r="BM208" s="319"/>
      <c r="BN208" s="319"/>
      <c r="BO208" s="319"/>
      <c r="BP208" s="319"/>
      <c r="BQ208" s="319"/>
      <c r="BR208" s="319"/>
      <c r="BS208" s="319"/>
      <c r="BT208" s="319"/>
      <c r="BU208" s="319"/>
      <c r="BV208" s="319"/>
      <c r="BW208" s="319"/>
      <c r="BX208" s="319"/>
      <c r="BY208" s="319"/>
      <c r="BZ208" s="319"/>
      <c r="CA208" s="319"/>
      <c r="CB208" s="319"/>
      <c r="CC208" s="319"/>
      <c r="CD208" s="319"/>
      <c r="CE208" s="319"/>
    </row>
    <row r="209" spans="1:83" x14ac:dyDescent="0.3">
      <c r="A209" s="313" t="s">
        <v>607</v>
      </c>
      <c r="B209" s="304">
        <v>3.5199999999999995E-2</v>
      </c>
      <c r="C209" s="304">
        <v>3.8500000000000006E-2</v>
      </c>
      <c r="D209" s="347">
        <f>'KU Depr Exp-KIUC Adj #2'!D209</f>
        <v>1.8700000000000001E-2</v>
      </c>
      <c r="E209" s="295">
        <v>3795072.48</v>
      </c>
      <c r="F209" s="295">
        <v>3795072.48</v>
      </c>
      <c r="G209" s="295">
        <v>3795072.48</v>
      </c>
      <c r="H209" s="295">
        <v>3795072.48</v>
      </c>
      <c r="I209" s="295">
        <v>3795072.48</v>
      </c>
      <c r="J209" s="295">
        <v>3795072.48</v>
      </c>
      <c r="K209" s="295">
        <v>3795072.48</v>
      </c>
      <c r="L209" s="295">
        <v>3795072.48</v>
      </c>
      <c r="M209" s="295">
        <v>3795072.48</v>
      </c>
      <c r="N209" s="295">
        <v>3877941.55</v>
      </c>
      <c r="O209" s="295">
        <v>3960810.62</v>
      </c>
      <c r="P209" s="295">
        <v>3960810.62</v>
      </c>
      <c r="Q209" s="295">
        <f t="shared" si="32"/>
        <v>45955215.109999992</v>
      </c>
      <c r="R209" s="295">
        <v>3960810.62</v>
      </c>
      <c r="S209" s="295">
        <v>3960810.62</v>
      </c>
      <c r="T209" s="295">
        <v>3960810.62</v>
      </c>
      <c r="U209" s="295">
        <v>3960810.62</v>
      </c>
      <c r="V209" s="295">
        <v>3960810.62</v>
      </c>
      <c r="W209" s="295">
        <v>3960810.62</v>
      </c>
      <c r="X209" s="295">
        <v>3960810.62</v>
      </c>
      <c r="Y209" s="295">
        <v>3960810.62</v>
      </c>
      <c r="Z209" s="295">
        <v>3960810.62</v>
      </c>
      <c r="AA209" s="295">
        <v>3960810.62</v>
      </c>
      <c r="AB209" s="295">
        <v>3960810.62</v>
      </c>
      <c r="AC209" s="295">
        <v>3960810.62</v>
      </c>
      <c r="AD209" s="295">
        <f t="shared" si="33"/>
        <v>47529727.439999998</v>
      </c>
      <c r="AE209" s="295"/>
      <c r="AF209" s="319">
        <v>11132.210000000001</v>
      </c>
      <c r="AG209" s="319">
        <v>11132.210000000001</v>
      </c>
      <c r="AH209" s="319">
        <v>11132.210000000001</v>
      </c>
      <c r="AI209" s="319">
        <v>11132.210000000001</v>
      </c>
      <c r="AJ209" s="319">
        <v>11132.210000000001</v>
      </c>
      <c r="AK209" s="319">
        <v>11132.210000000001</v>
      </c>
      <c r="AL209" s="319">
        <f t="shared" si="29"/>
        <v>11132.21</v>
      </c>
      <c r="AM209" s="319">
        <f t="shared" si="29"/>
        <v>11132.21</v>
      </c>
      <c r="AN209" s="319">
        <f t="shared" si="29"/>
        <v>11132.21</v>
      </c>
      <c r="AO209" s="319">
        <f t="shared" si="28"/>
        <v>11375.3</v>
      </c>
      <c r="AP209" s="319">
        <f t="shared" si="28"/>
        <v>11618.38</v>
      </c>
      <c r="AQ209" s="319">
        <f t="shared" si="28"/>
        <v>11618.38</v>
      </c>
      <c r="AR209" s="295">
        <f t="shared" si="34"/>
        <v>134801.94999999998</v>
      </c>
      <c r="AS209" s="319">
        <f t="shared" si="31"/>
        <v>6172.26</v>
      </c>
      <c r="AT209" s="319">
        <f t="shared" si="31"/>
        <v>6172.26</v>
      </c>
      <c r="AU209" s="319">
        <f t="shared" si="31"/>
        <v>6172.26</v>
      </c>
      <c r="AV209" s="319">
        <f t="shared" si="31"/>
        <v>6172.26</v>
      </c>
      <c r="AW209" s="319">
        <f t="shared" si="31"/>
        <v>6172.26</v>
      </c>
      <c r="AX209" s="319">
        <f t="shared" si="31"/>
        <v>6172.26</v>
      </c>
      <c r="AY209" s="319">
        <f t="shared" si="31"/>
        <v>6172.26</v>
      </c>
      <c r="AZ209" s="319">
        <f t="shared" si="31"/>
        <v>6172.26</v>
      </c>
      <c r="BA209" s="319">
        <f t="shared" si="31"/>
        <v>6172.26</v>
      </c>
      <c r="BB209" s="319">
        <f t="shared" si="30"/>
        <v>6172.26</v>
      </c>
      <c r="BC209" s="319">
        <f t="shared" si="30"/>
        <v>6172.26</v>
      </c>
      <c r="BD209" s="319">
        <f t="shared" si="30"/>
        <v>6172.26</v>
      </c>
      <c r="BE209" s="295">
        <f t="shared" si="35"/>
        <v>74067.12000000001</v>
      </c>
      <c r="BF209" s="319"/>
      <c r="BG209" s="319"/>
      <c r="BH209" s="319"/>
      <c r="BI209" s="319"/>
      <c r="BJ209" s="319"/>
      <c r="BK209" s="319"/>
      <c r="BL209" s="319"/>
      <c r="BM209" s="319"/>
      <c r="BN209" s="319"/>
      <c r="BO209" s="319"/>
      <c r="BP209" s="319"/>
      <c r="BQ209" s="319"/>
      <c r="BR209" s="319"/>
      <c r="BS209" s="319"/>
      <c r="BT209" s="319"/>
      <c r="BU209" s="319"/>
      <c r="BV209" s="319"/>
      <c r="BW209" s="319"/>
      <c r="BX209" s="319"/>
      <c r="BY209" s="319"/>
      <c r="BZ209" s="319"/>
      <c r="CA209" s="319"/>
      <c r="CB209" s="319"/>
      <c r="CC209" s="319"/>
      <c r="CD209" s="319"/>
      <c r="CE209" s="319"/>
    </row>
    <row r="210" spans="1:83" x14ac:dyDescent="0.3">
      <c r="A210" s="313" t="s">
        <v>608</v>
      </c>
      <c r="B210" s="304">
        <v>3.4700000000000002E-2</v>
      </c>
      <c r="C210" s="304">
        <v>3.7500000000000006E-2</v>
      </c>
      <c r="D210" s="347">
        <f>'KU Depr Exp-KIUC Adj #2'!D210</f>
        <v>1.9300000000000001E-2</v>
      </c>
      <c r="E210" s="295">
        <v>2983225.97</v>
      </c>
      <c r="F210" s="295">
        <v>2983225.97</v>
      </c>
      <c r="G210" s="295">
        <v>2983225.97</v>
      </c>
      <c r="H210" s="295">
        <v>2983225.97</v>
      </c>
      <c r="I210" s="295">
        <v>2983225.97</v>
      </c>
      <c r="J210" s="295">
        <v>2983225.97</v>
      </c>
      <c r="K210" s="295">
        <v>2983225.97</v>
      </c>
      <c r="L210" s="295">
        <v>2983225.97</v>
      </c>
      <c r="M210" s="295">
        <v>2983225.97</v>
      </c>
      <c r="N210" s="295">
        <v>2983225.97</v>
      </c>
      <c r="O210" s="295">
        <v>2983225.97</v>
      </c>
      <c r="P210" s="295">
        <v>2983225.97</v>
      </c>
      <c r="Q210" s="295">
        <f t="shared" si="32"/>
        <v>35798711.639999993</v>
      </c>
      <c r="R210" s="295">
        <v>2983225.97</v>
      </c>
      <c r="S210" s="295">
        <v>2983225.97</v>
      </c>
      <c r="T210" s="295">
        <v>2983225.97</v>
      </c>
      <c r="U210" s="295">
        <v>2983225.97</v>
      </c>
      <c r="V210" s="295">
        <v>2983225.97</v>
      </c>
      <c r="W210" s="295">
        <v>2983225.97</v>
      </c>
      <c r="X210" s="295">
        <v>2983225.97</v>
      </c>
      <c r="Y210" s="295">
        <v>2983225.97</v>
      </c>
      <c r="Z210" s="295">
        <v>2983225.97</v>
      </c>
      <c r="AA210" s="295">
        <v>2983225.97</v>
      </c>
      <c r="AB210" s="295">
        <v>2983225.97</v>
      </c>
      <c r="AC210" s="295">
        <v>2983225.97</v>
      </c>
      <c r="AD210" s="295">
        <f t="shared" si="33"/>
        <v>35798711.639999993</v>
      </c>
      <c r="AE210" s="295"/>
      <c r="AF210" s="319">
        <v>8626.49</v>
      </c>
      <c r="AG210" s="319">
        <v>8626.49</v>
      </c>
      <c r="AH210" s="319">
        <v>8626.49</v>
      </c>
      <c r="AI210" s="319">
        <v>8626.49</v>
      </c>
      <c r="AJ210" s="319">
        <v>8626.49</v>
      </c>
      <c r="AK210" s="319">
        <v>8626.49</v>
      </c>
      <c r="AL210" s="319">
        <f t="shared" si="29"/>
        <v>8626.5</v>
      </c>
      <c r="AM210" s="319">
        <f t="shared" si="29"/>
        <v>8626.5</v>
      </c>
      <c r="AN210" s="319">
        <f t="shared" si="29"/>
        <v>8626.5</v>
      </c>
      <c r="AO210" s="319">
        <f t="shared" si="28"/>
        <v>8626.5</v>
      </c>
      <c r="AP210" s="319">
        <f t="shared" si="28"/>
        <v>8626.5</v>
      </c>
      <c r="AQ210" s="319">
        <f t="shared" si="28"/>
        <v>8626.5</v>
      </c>
      <c r="AR210" s="295">
        <f t="shared" si="34"/>
        <v>103517.94</v>
      </c>
      <c r="AS210" s="319">
        <f t="shared" si="31"/>
        <v>4798.0200000000004</v>
      </c>
      <c r="AT210" s="319">
        <f t="shared" si="31"/>
        <v>4798.0200000000004</v>
      </c>
      <c r="AU210" s="319">
        <f t="shared" si="31"/>
        <v>4798.0200000000004</v>
      </c>
      <c r="AV210" s="319">
        <f t="shared" si="31"/>
        <v>4798.0200000000004</v>
      </c>
      <c r="AW210" s="319">
        <f t="shared" si="31"/>
        <v>4798.0200000000004</v>
      </c>
      <c r="AX210" s="319">
        <f t="shared" si="31"/>
        <v>4798.0200000000004</v>
      </c>
      <c r="AY210" s="319">
        <f t="shared" si="31"/>
        <v>4798.0200000000004</v>
      </c>
      <c r="AZ210" s="319">
        <f t="shared" si="31"/>
        <v>4798.0200000000004</v>
      </c>
      <c r="BA210" s="319">
        <f t="shared" si="31"/>
        <v>4798.0200000000004</v>
      </c>
      <c r="BB210" s="319">
        <f t="shared" si="30"/>
        <v>4798.0200000000004</v>
      </c>
      <c r="BC210" s="319">
        <f t="shared" si="30"/>
        <v>4798.0200000000004</v>
      </c>
      <c r="BD210" s="319">
        <f t="shared" si="30"/>
        <v>4798.0200000000004</v>
      </c>
      <c r="BE210" s="295">
        <f t="shared" si="35"/>
        <v>57576.24000000002</v>
      </c>
      <c r="BF210" s="319"/>
      <c r="BG210" s="319"/>
      <c r="BH210" s="319"/>
      <c r="BI210" s="319"/>
      <c r="BJ210" s="319"/>
      <c r="BK210" s="319"/>
      <c r="BL210" s="319"/>
      <c r="BM210" s="319"/>
      <c r="BN210" s="319"/>
      <c r="BO210" s="319"/>
      <c r="BP210" s="319"/>
      <c r="BQ210" s="319"/>
      <c r="BR210" s="319"/>
      <c r="BS210" s="319"/>
      <c r="BT210" s="319"/>
      <c r="BU210" s="319"/>
      <c r="BV210" s="319"/>
      <c r="BW210" s="319"/>
      <c r="BX210" s="319"/>
      <c r="BY210" s="319"/>
      <c r="BZ210" s="319"/>
      <c r="CA210" s="319"/>
      <c r="CB210" s="319"/>
      <c r="CC210" s="319"/>
      <c r="CD210" s="319"/>
      <c r="CE210" s="319"/>
    </row>
    <row r="211" spans="1:83" x14ac:dyDescent="0.3">
      <c r="A211" s="313" t="s">
        <v>609</v>
      </c>
      <c r="B211" s="304">
        <v>3.4700000000000002E-2</v>
      </c>
      <c r="C211" s="304">
        <v>3.7500000000000006E-2</v>
      </c>
      <c r="D211" s="347">
        <f>'KU Depr Exp-KIUC Adj #2'!D211</f>
        <v>1.9300000000000001E-2</v>
      </c>
      <c r="E211" s="295">
        <v>2970873.8</v>
      </c>
      <c r="F211" s="295">
        <v>2970873.8</v>
      </c>
      <c r="G211" s="295">
        <v>2970873.8</v>
      </c>
      <c r="H211" s="295">
        <v>2970873.8</v>
      </c>
      <c r="I211" s="295">
        <v>2970873.8</v>
      </c>
      <c r="J211" s="295">
        <v>2970873.8</v>
      </c>
      <c r="K211" s="295">
        <v>2970873.8</v>
      </c>
      <c r="L211" s="295">
        <v>2970873.8</v>
      </c>
      <c r="M211" s="295">
        <v>2970873.8</v>
      </c>
      <c r="N211" s="295">
        <v>2970873.8</v>
      </c>
      <c r="O211" s="295">
        <v>2970873.8</v>
      </c>
      <c r="P211" s="295">
        <v>2970873.8</v>
      </c>
      <c r="Q211" s="295">
        <f t="shared" si="32"/>
        <v>35650485.600000001</v>
      </c>
      <c r="R211" s="295">
        <v>2970873.8</v>
      </c>
      <c r="S211" s="295">
        <v>2970873.8</v>
      </c>
      <c r="T211" s="295">
        <v>2970873.8</v>
      </c>
      <c r="U211" s="295">
        <v>2970873.8</v>
      </c>
      <c r="V211" s="295">
        <v>2970873.8</v>
      </c>
      <c r="W211" s="295">
        <v>2970873.8</v>
      </c>
      <c r="X211" s="295">
        <v>2970873.8</v>
      </c>
      <c r="Y211" s="295">
        <v>2970873.8</v>
      </c>
      <c r="Z211" s="295">
        <v>2970873.8</v>
      </c>
      <c r="AA211" s="295">
        <v>2970873.8</v>
      </c>
      <c r="AB211" s="295">
        <v>2970873.8</v>
      </c>
      <c r="AC211" s="295">
        <v>2970873.8</v>
      </c>
      <c r="AD211" s="295">
        <f t="shared" si="33"/>
        <v>35650485.600000001</v>
      </c>
      <c r="AE211" s="295"/>
      <c r="AF211" s="319">
        <v>8590.77</v>
      </c>
      <c r="AG211" s="319">
        <v>8590.77</v>
      </c>
      <c r="AH211" s="319">
        <v>8590.77</v>
      </c>
      <c r="AI211" s="319">
        <v>8590.77</v>
      </c>
      <c r="AJ211" s="319">
        <v>8590.77</v>
      </c>
      <c r="AK211" s="319">
        <v>8590.77</v>
      </c>
      <c r="AL211" s="319">
        <f t="shared" si="29"/>
        <v>8590.7800000000007</v>
      </c>
      <c r="AM211" s="319">
        <f t="shared" si="29"/>
        <v>8590.7800000000007</v>
      </c>
      <c r="AN211" s="319">
        <f t="shared" si="29"/>
        <v>8590.7800000000007</v>
      </c>
      <c r="AO211" s="319">
        <f t="shared" si="28"/>
        <v>8590.7800000000007</v>
      </c>
      <c r="AP211" s="319">
        <f t="shared" si="28"/>
        <v>8590.7800000000007</v>
      </c>
      <c r="AQ211" s="319">
        <f t="shared" si="28"/>
        <v>8590.7800000000007</v>
      </c>
      <c r="AR211" s="295">
        <f t="shared" si="34"/>
        <v>103089.3</v>
      </c>
      <c r="AS211" s="319">
        <f t="shared" si="31"/>
        <v>4778.16</v>
      </c>
      <c r="AT211" s="319">
        <f t="shared" si="31"/>
        <v>4778.16</v>
      </c>
      <c r="AU211" s="319">
        <f t="shared" si="31"/>
        <v>4778.16</v>
      </c>
      <c r="AV211" s="319">
        <f t="shared" si="31"/>
        <v>4778.16</v>
      </c>
      <c r="AW211" s="319">
        <f t="shared" si="31"/>
        <v>4778.16</v>
      </c>
      <c r="AX211" s="319">
        <f t="shared" si="31"/>
        <v>4778.16</v>
      </c>
      <c r="AY211" s="319">
        <f t="shared" si="31"/>
        <v>4778.16</v>
      </c>
      <c r="AZ211" s="319">
        <f t="shared" si="31"/>
        <v>4778.16</v>
      </c>
      <c r="BA211" s="319">
        <f t="shared" si="31"/>
        <v>4778.16</v>
      </c>
      <c r="BB211" s="319">
        <f t="shared" si="30"/>
        <v>4778.16</v>
      </c>
      <c r="BC211" s="319">
        <f t="shared" si="30"/>
        <v>4778.16</v>
      </c>
      <c r="BD211" s="319">
        <f t="shared" si="30"/>
        <v>4778.16</v>
      </c>
      <c r="BE211" s="295">
        <f t="shared" si="35"/>
        <v>57337.920000000013</v>
      </c>
      <c r="BF211" s="319"/>
      <c r="BG211" s="319"/>
      <c r="BH211" s="319"/>
      <c r="BI211" s="319"/>
      <c r="BJ211" s="319"/>
      <c r="BK211" s="319"/>
      <c r="BL211" s="319"/>
      <c r="BM211" s="319"/>
      <c r="BN211" s="319"/>
      <c r="BO211" s="319"/>
      <c r="BP211" s="319"/>
      <c r="BQ211" s="319"/>
      <c r="BR211" s="319"/>
      <c r="BS211" s="319"/>
      <c r="BT211" s="319"/>
      <c r="BU211" s="319"/>
      <c r="BV211" s="319"/>
      <c r="BW211" s="319"/>
      <c r="BX211" s="319"/>
      <c r="BY211" s="319"/>
      <c r="BZ211" s="319"/>
      <c r="CA211" s="319"/>
      <c r="CB211" s="319"/>
      <c r="CC211" s="319"/>
      <c r="CD211" s="319"/>
      <c r="CE211" s="319"/>
    </row>
    <row r="212" spans="1:83" x14ac:dyDescent="0.3">
      <c r="A212" s="313" t="s">
        <v>610</v>
      </c>
      <c r="B212" s="304">
        <v>3.4799999999999998E-2</v>
      </c>
      <c r="C212" s="304">
        <v>3.7600000000000001E-2</v>
      </c>
      <c r="D212" s="347">
        <f>'KU Depr Exp-KIUC Adj #2'!D212</f>
        <v>1.9400000000000001E-2</v>
      </c>
      <c r="E212" s="295">
        <v>2990463.7</v>
      </c>
      <c r="F212" s="295">
        <v>2990463.7</v>
      </c>
      <c r="G212" s="295">
        <v>2990463.7</v>
      </c>
      <c r="H212" s="295">
        <v>2990463.7</v>
      </c>
      <c r="I212" s="295">
        <v>3428877.8</v>
      </c>
      <c r="J212" s="295">
        <v>3682381.21</v>
      </c>
      <c r="K212" s="295">
        <v>3497470.5300000003</v>
      </c>
      <c r="L212" s="295">
        <v>3497470.5300000003</v>
      </c>
      <c r="M212" s="295">
        <v>3497470.5300000003</v>
      </c>
      <c r="N212" s="295">
        <v>3497183.7150000003</v>
      </c>
      <c r="O212" s="295">
        <v>3496896.9000000004</v>
      </c>
      <c r="P212" s="295">
        <v>3496896.9000000004</v>
      </c>
      <c r="Q212" s="295">
        <f t="shared" si="32"/>
        <v>40056502.915000007</v>
      </c>
      <c r="R212" s="295">
        <v>3496896.9000000004</v>
      </c>
      <c r="S212" s="295">
        <v>3496896.9000000004</v>
      </c>
      <c r="T212" s="295">
        <v>3496896.9000000004</v>
      </c>
      <c r="U212" s="295">
        <v>3496896.9000000004</v>
      </c>
      <c r="V212" s="295">
        <v>3496896.9000000004</v>
      </c>
      <c r="W212" s="295">
        <v>3496896.9000000004</v>
      </c>
      <c r="X212" s="295">
        <v>3496896.9000000004</v>
      </c>
      <c r="Y212" s="295">
        <v>3496896.9000000004</v>
      </c>
      <c r="Z212" s="295">
        <v>3496896.9000000004</v>
      </c>
      <c r="AA212" s="295">
        <v>3496896.9000000004</v>
      </c>
      <c r="AB212" s="295">
        <v>3496896.9000000004</v>
      </c>
      <c r="AC212" s="295">
        <v>3496896.9000000004</v>
      </c>
      <c r="AD212" s="295">
        <f t="shared" si="33"/>
        <v>41962762.79999999</v>
      </c>
      <c r="AE212" s="295"/>
      <c r="AF212" s="319">
        <v>8672.3499999999985</v>
      </c>
      <c r="AG212" s="319">
        <v>8672.3499999999985</v>
      </c>
      <c r="AH212" s="319">
        <v>8672.3499999999985</v>
      </c>
      <c r="AI212" s="319">
        <v>8672.3499999999985</v>
      </c>
      <c r="AJ212" s="319">
        <v>9943.7500000000018</v>
      </c>
      <c r="AK212" s="319">
        <v>10678.900000000001</v>
      </c>
      <c r="AL212" s="319">
        <f t="shared" si="29"/>
        <v>10142.66</v>
      </c>
      <c r="AM212" s="319">
        <f t="shared" si="29"/>
        <v>10142.66</v>
      </c>
      <c r="AN212" s="319">
        <f t="shared" si="29"/>
        <v>10142.66</v>
      </c>
      <c r="AO212" s="319">
        <f t="shared" si="28"/>
        <v>10141.83</v>
      </c>
      <c r="AP212" s="319">
        <f t="shared" si="28"/>
        <v>10141</v>
      </c>
      <c r="AQ212" s="319">
        <f t="shared" si="28"/>
        <v>10141</v>
      </c>
      <c r="AR212" s="295">
        <f t="shared" si="34"/>
        <v>116163.86</v>
      </c>
      <c r="AS212" s="319">
        <f t="shared" si="31"/>
        <v>5653.32</v>
      </c>
      <c r="AT212" s="319">
        <f t="shared" si="31"/>
        <v>5653.32</v>
      </c>
      <c r="AU212" s="319">
        <f t="shared" si="31"/>
        <v>5653.32</v>
      </c>
      <c r="AV212" s="319">
        <f t="shared" si="31"/>
        <v>5653.32</v>
      </c>
      <c r="AW212" s="319">
        <f t="shared" si="31"/>
        <v>5653.32</v>
      </c>
      <c r="AX212" s="319">
        <f t="shared" si="31"/>
        <v>5653.32</v>
      </c>
      <c r="AY212" s="319">
        <f t="shared" si="31"/>
        <v>5653.32</v>
      </c>
      <c r="AZ212" s="319">
        <f t="shared" si="31"/>
        <v>5653.32</v>
      </c>
      <c r="BA212" s="319">
        <f t="shared" si="31"/>
        <v>5653.32</v>
      </c>
      <c r="BB212" s="319">
        <f t="shared" si="30"/>
        <v>5653.32</v>
      </c>
      <c r="BC212" s="319">
        <f t="shared" si="30"/>
        <v>5653.32</v>
      </c>
      <c r="BD212" s="319">
        <f t="shared" si="30"/>
        <v>5653.32</v>
      </c>
      <c r="BE212" s="295">
        <f t="shared" si="35"/>
        <v>67839.839999999997</v>
      </c>
      <c r="BF212" s="319"/>
      <c r="BG212" s="319"/>
      <c r="BH212" s="319"/>
      <c r="BI212" s="319"/>
      <c r="BJ212" s="319"/>
      <c r="BK212" s="319"/>
      <c r="BL212" s="319"/>
      <c r="BM212" s="319"/>
      <c r="BN212" s="319"/>
      <c r="BO212" s="319"/>
      <c r="BP212" s="319"/>
      <c r="BQ212" s="319"/>
      <c r="BR212" s="319"/>
      <c r="BS212" s="319"/>
      <c r="BT212" s="319"/>
      <c r="BU212" s="319"/>
      <c r="BV212" s="319"/>
      <c r="BW212" s="319"/>
      <c r="BX212" s="319"/>
      <c r="BY212" s="319"/>
      <c r="BZ212" s="319"/>
      <c r="CA212" s="319"/>
      <c r="CB212" s="319"/>
      <c r="CC212" s="319"/>
      <c r="CD212" s="319"/>
      <c r="CE212" s="319"/>
    </row>
    <row r="213" spans="1:83" x14ac:dyDescent="0.3">
      <c r="A213" s="313" t="s">
        <v>611</v>
      </c>
      <c r="B213" s="304">
        <v>2.9699999999999997E-2</v>
      </c>
      <c r="C213" s="304">
        <v>2.9600000000000001E-2</v>
      </c>
      <c r="D213" s="347">
        <f>'KU Depr Exp-KIUC Adj #2'!D213</f>
        <v>2.7199999999999998E-2</v>
      </c>
      <c r="E213" s="295">
        <v>26291703.16</v>
      </c>
      <c r="F213" s="295">
        <v>26292305.300000001</v>
      </c>
      <c r="G213" s="295">
        <v>26292784.57</v>
      </c>
      <c r="H213" s="295">
        <v>26293169.949999999</v>
      </c>
      <c r="I213" s="295">
        <v>22215318.879999999</v>
      </c>
      <c r="J213" s="295">
        <v>18137467.800000001</v>
      </c>
      <c r="K213" s="295">
        <v>18137467.800000001</v>
      </c>
      <c r="L213" s="295">
        <v>18137467.800000001</v>
      </c>
      <c r="M213" s="295">
        <v>18195967.800000001</v>
      </c>
      <c r="N213" s="295">
        <v>18254467.800000001</v>
      </c>
      <c r="O213" s="295">
        <v>18254467.800000001</v>
      </c>
      <c r="P213" s="295">
        <v>18254467.800000001</v>
      </c>
      <c r="Q213" s="295">
        <f t="shared" si="32"/>
        <v>254757056.46000007</v>
      </c>
      <c r="R213" s="295">
        <v>18254467.800000001</v>
      </c>
      <c r="S213" s="295">
        <v>18254467.800000001</v>
      </c>
      <c r="T213" s="295">
        <v>18254467.800000001</v>
      </c>
      <c r="U213" s="295">
        <v>21939358.675000001</v>
      </c>
      <c r="V213" s="295">
        <v>25624249.550000001</v>
      </c>
      <c r="W213" s="295">
        <v>25624249.550000001</v>
      </c>
      <c r="X213" s="295">
        <v>25624249.550000001</v>
      </c>
      <c r="Y213" s="295">
        <v>25624249.550000001</v>
      </c>
      <c r="Z213" s="295">
        <v>25624249.550000001</v>
      </c>
      <c r="AA213" s="295">
        <v>25624249.550000001</v>
      </c>
      <c r="AB213" s="295">
        <v>25624249.550000001</v>
      </c>
      <c r="AC213" s="295">
        <v>25624249.550000001</v>
      </c>
      <c r="AD213" s="295">
        <f t="shared" si="33"/>
        <v>281696758.47500002</v>
      </c>
      <c r="AE213" s="295"/>
      <c r="AF213" s="319">
        <v>65071.97</v>
      </c>
      <c r="AG213" s="319">
        <v>65073.46</v>
      </c>
      <c r="AH213" s="319">
        <v>65074.64</v>
      </c>
      <c r="AI213" s="319">
        <v>65075.6</v>
      </c>
      <c r="AJ213" s="319">
        <v>54982.92</v>
      </c>
      <c r="AK213" s="319">
        <v>44890.23</v>
      </c>
      <c r="AL213" s="319">
        <f t="shared" si="29"/>
        <v>44890.23</v>
      </c>
      <c r="AM213" s="319">
        <f t="shared" si="29"/>
        <v>44890.23</v>
      </c>
      <c r="AN213" s="319">
        <f t="shared" si="29"/>
        <v>45035.02</v>
      </c>
      <c r="AO213" s="319">
        <f t="shared" si="28"/>
        <v>45179.81</v>
      </c>
      <c r="AP213" s="319">
        <f t="shared" si="28"/>
        <v>45179.81</v>
      </c>
      <c r="AQ213" s="319">
        <f t="shared" si="28"/>
        <v>45179.81</v>
      </c>
      <c r="AR213" s="295">
        <f t="shared" si="34"/>
        <v>630523.73</v>
      </c>
      <c r="AS213" s="319">
        <f t="shared" si="31"/>
        <v>41376.79</v>
      </c>
      <c r="AT213" s="319">
        <f t="shared" si="31"/>
        <v>41376.79</v>
      </c>
      <c r="AU213" s="319">
        <f t="shared" si="31"/>
        <v>41376.79</v>
      </c>
      <c r="AV213" s="319">
        <f t="shared" si="31"/>
        <v>49729.21</v>
      </c>
      <c r="AW213" s="319">
        <f t="shared" si="31"/>
        <v>58081.63</v>
      </c>
      <c r="AX213" s="319">
        <f t="shared" si="31"/>
        <v>58081.63</v>
      </c>
      <c r="AY213" s="319">
        <f t="shared" si="31"/>
        <v>58081.63</v>
      </c>
      <c r="AZ213" s="319">
        <f t="shared" si="31"/>
        <v>58081.63</v>
      </c>
      <c r="BA213" s="319">
        <f t="shared" si="31"/>
        <v>58081.63</v>
      </c>
      <c r="BB213" s="319">
        <f t="shared" si="30"/>
        <v>58081.63</v>
      </c>
      <c r="BC213" s="319">
        <f t="shared" si="30"/>
        <v>58081.63</v>
      </c>
      <c r="BD213" s="319">
        <f t="shared" si="30"/>
        <v>58081.63</v>
      </c>
      <c r="BE213" s="295">
        <f t="shared" si="35"/>
        <v>638512.62</v>
      </c>
      <c r="BF213" s="319"/>
      <c r="BG213" s="319"/>
      <c r="BH213" s="319"/>
      <c r="BI213" s="319"/>
      <c r="BJ213" s="319"/>
      <c r="BK213" s="319"/>
      <c r="BL213" s="319"/>
      <c r="BM213" s="319"/>
      <c r="BN213" s="319"/>
      <c r="BO213" s="319"/>
      <c r="BP213" s="319"/>
      <c r="BQ213" s="319"/>
      <c r="BR213" s="319"/>
      <c r="BS213" s="319"/>
      <c r="BT213" s="319"/>
      <c r="BU213" s="319"/>
      <c r="BV213" s="319"/>
      <c r="BW213" s="319"/>
      <c r="BX213" s="319"/>
      <c r="BY213" s="319"/>
      <c r="BZ213" s="319"/>
      <c r="CA213" s="319"/>
      <c r="CB213" s="319"/>
      <c r="CC213" s="319"/>
      <c r="CD213" s="319"/>
      <c r="CE213" s="319"/>
    </row>
    <row r="214" spans="1:83" x14ac:dyDescent="0.3">
      <c r="A214" s="313" t="s">
        <v>612</v>
      </c>
      <c r="B214" s="304">
        <v>0.03</v>
      </c>
      <c r="C214" s="304">
        <v>3.7700000000000004E-2</v>
      </c>
      <c r="D214" s="347">
        <f>'KU Depr Exp-KIUC Adj #2'!D214</f>
        <v>2.1299999999999999E-2</v>
      </c>
      <c r="E214" s="295">
        <v>3245891.87</v>
      </c>
      <c r="F214" s="295">
        <v>3245891.87</v>
      </c>
      <c r="G214" s="295">
        <v>3245891.87</v>
      </c>
      <c r="H214" s="295">
        <v>3245891.87</v>
      </c>
      <c r="I214" s="295">
        <v>3245891.87</v>
      </c>
      <c r="J214" s="295">
        <v>3245891.87</v>
      </c>
      <c r="K214" s="295">
        <v>3245891.87</v>
      </c>
      <c r="L214" s="295">
        <v>3245891.87</v>
      </c>
      <c r="M214" s="295">
        <v>3245891.87</v>
      </c>
      <c r="N214" s="295">
        <v>3245891.87</v>
      </c>
      <c r="O214" s="295">
        <v>3245891.87</v>
      </c>
      <c r="P214" s="295">
        <v>3245891.87</v>
      </c>
      <c r="Q214" s="295">
        <f t="shared" si="32"/>
        <v>38950702.440000005</v>
      </c>
      <c r="R214" s="295">
        <v>3245891.87</v>
      </c>
      <c r="S214" s="295">
        <v>3245891.87</v>
      </c>
      <c r="T214" s="295">
        <v>3245891.87</v>
      </c>
      <c r="U214" s="295">
        <v>3245891.87</v>
      </c>
      <c r="V214" s="295">
        <v>3245891.87</v>
      </c>
      <c r="W214" s="295">
        <v>3245891.87</v>
      </c>
      <c r="X214" s="295">
        <v>3245891.87</v>
      </c>
      <c r="Y214" s="295">
        <v>3245891.87</v>
      </c>
      <c r="Z214" s="295">
        <v>3245891.87</v>
      </c>
      <c r="AA214" s="295">
        <v>3245891.87</v>
      </c>
      <c r="AB214" s="295">
        <v>3245891.87</v>
      </c>
      <c r="AC214" s="295">
        <v>3245891.87</v>
      </c>
      <c r="AD214" s="295">
        <f t="shared" si="33"/>
        <v>38950702.440000005</v>
      </c>
      <c r="AE214" s="295"/>
      <c r="AF214" s="319">
        <v>8114.73</v>
      </c>
      <c r="AG214" s="319">
        <v>8114.73</v>
      </c>
      <c r="AH214" s="319">
        <v>8114.73</v>
      </c>
      <c r="AI214" s="319">
        <v>8114.73</v>
      </c>
      <c r="AJ214" s="319">
        <v>8114.73</v>
      </c>
      <c r="AK214" s="319">
        <v>8114.73</v>
      </c>
      <c r="AL214" s="319">
        <f t="shared" si="29"/>
        <v>8114.73</v>
      </c>
      <c r="AM214" s="319">
        <f t="shared" si="29"/>
        <v>8114.73</v>
      </c>
      <c r="AN214" s="319">
        <f t="shared" si="29"/>
        <v>8114.73</v>
      </c>
      <c r="AO214" s="319">
        <f t="shared" si="28"/>
        <v>8114.73</v>
      </c>
      <c r="AP214" s="319">
        <f t="shared" si="28"/>
        <v>8114.73</v>
      </c>
      <c r="AQ214" s="319">
        <f t="shared" si="28"/>
        <v>8114.73</v>
      </c>
      <c r="AR214" s="295">
        <f t="shared" si="34"/>
        <v>97376.759999999966</v>
      </c>
      <c r="AS214" s="319">
        <f t="shared" si="31"/>
        <v>5761.46</v>
      </c>
      <c r="AT214" s="319">
        <f t="shared" si="31"/>
        <v>5761.46</v>
      </c>
      <c r="AU214" s="319">
        <f t="shared" si="31"/>
        <v>5761.46</v>
      </c>
      <c r="AV214" s="319">
        <f t="shared" si="31"/>
        <v>5761.46</v>
      </c>
      <c r="AW214" s="319">
        <f t="shared" si="31"/>
        <v>5761.46</v>
      </c>
      <c r="AX214" s="319">
        <f t="shared" si="31"/>
        <v>5761.46</v>
      </c>
      <c r="AY214" s="319">
        <f t="shared" si="31"/>
        <v>5761.46</v>
      </c>
      <c r="AZ214" s="319">
        <f t="shared" si="31"/>
        <v>5761.46</v>
      </c>
      <c r="BA214" s="319">
        <f t="shared" si="31"/>
        <v>5761.46</v>
      </c>
      <c r="BB214" s="319">
        <f t="shared" si="30"/>
        <v>5761.46</v>
      </c>
      <c r="BC214" s="319">
        <f t="shared" si="30"/>
        <v>5761.46</v>
      </c>
      <c r="BD214" s="319">
        <f t="shared" si="30"/>
        <v>5761.46</v>
      </c>
      <c r="BE214" s="295">
        <f t="shared" si="35"/>
        <v>69137.52</v>
      </c>
      <c r="BF214" s="319"/>
      <c r="BG214" s="319"/>
      <c r="BH214" s="319"/>
      <c r="BI214" s="319"/>
      <c r="BJ214" s="319"/>
      <c r="BK214" s="319"/>
      <c r="BL214" s="319"/>
      <c r="BM214" s="319"/>
      <c r="BN214" s="319"/>
      <c r="BO214" s="319"/>
      <c r="BP214" s="319"/>
      <c r="BQ214" s="319"/>
      <c r="BR214" s="319"/>
      <c r="BS214" s="319"/>
      <c r="BT214" s="319"/>
      <c r="BU214" s="319"/>
      <c r="BV214" s="319"/>
      <c r="BW214" s="319"/>
      <c r="BX214" s="319"/>
      <c r="BY214" s="319"/>
      <c r="BZ214" s="319"/>
      <c r="CA214" s="319"/>
      <c r="CB214" s="319"/>
      <c r="CC214" s="319"/>
      <c r="CD214" s="319"/>
      <c r="CE214" s="319"/>
    </row>
    <row r="215" spans="1:83" x14ac:dyDescent="0.3">
      <c r="A215" s="313" t="s">
        <v>613</v>
      </c>
      <c r="B215" s="304">
        <v>4.3300000000000005E-2</v>
      </c>
      <c r="C215" s="304">
        <v>4.9200000000000001E-2</v>
      </c>
      <c r="D215" s="347">
        <f>'KU Depr Exp-KIUC Adj #2'!D215</f>
        <v>1.8100000000000002E-2</v>
      </c>
      <c r="E215" s="295">
        <v>2454258.42</v>
      </c>
      <c r="F215" s="295">
        <v>2454258.42</v>
      </c>
      <c r="G215" s="295">
        <v>2454258.42</v>
      </c>
      <c r="H215" s="295">
        <v>2454258.42</v>
      </c>
      <c r="I215" s="295">
        <v>2454258.42</v>
      </c>
      <c r="J215" s="295">
        <v>2454258.42</v>
      </c>
      <c r="K215" s="295">
        <v>2454258.42</v>
      </c>
      <c r="L215" s="295">
        <v>2454258.42</v>
      </c>
      <c r="M215" s="295">
        <v>2454258.42</v>
      </c>
      <c r="N215" s="295">
        <v>2454258.42</v>
      </c>
      <c r="O215" s="295">
        <v>2454258.42</v>
      </c>
      <c r="P215" s="295">
        <v>2454258.42</v>
      </c>
      <c r="Q215" s="295">
        <f t="shared" si="32"/>
        <v>29451101.040000007</v>
      </c>
      <c r="R215" s="295">
        <v>2454258.42</v>
      </c>
      <c r="S215" s="295">
        <v>2454258.42</v>
      </c>
      <c r="T215" s="295">
        <v>2454258.42</v>
      </c>
      <c r="U215" s="295">
        <v>2454258.42</v>
      </c>
      <c r="V215" s="295">
        <v>2454258.42</v>
      </c>
      <c r="W215" s="295">
        <v>2454258.42</v>
      </c>
      <c r="X215" s="295">
        <v>2454258.42</v>
      </c>
      <c r="Y215" s="295">
        <v>2454258.42</v>
      </c>
      <c r="Z215" s="295">
        <v>2454258.42</v>
      </c>
      <c r="AA215" s="295">
        <v>2454258.42</v>
      </c>
      <c r="AB215" s="295">
        <v>2454258.42</v>
      </c>
      <c r="AC215" s="295">
        <v>2454258.42</v>
      </c>
      <c r="AD215" s="295">
        <f t="shared" si="33"/>
        <v>29451101.040000007</v>
      </c>
      <c r="AE215" s="295"/>
      <c r="AF215" s="319">
        <v>8855.7900000000009</v>
      </c>
      <c r="AG215" s="319">
        <v>8855.7900000000009</v>
      </c>
      <c r="AH215" s="319">
        <v>8855.7900000000009</v>
      </c>
      <c r="AI215" s="319">
        <v>8855.7900000000009</v>
      </c>
      <c r="AJ215" s="319">
        <v>8855.7900000000009</v>
      </c>
      <c r="AK215" s="319">
        <v>8855.7900000000009</v>
      </c>
      <c r="AL215" s="319">
        <f t="shared" si="29"/>
        <v>8855.7800000000007</v>
      </c>
      <c r="AM215" s="319">
        <f t="shared" si="29"/>
        <v>8855.7800000000007</v>
      </c>
      <c r="AN215" s="319">
        <f t="shared" si="29"/>
        <v>8855.7800000000007</v>
      </c>
      <c r="AO215" s="319">
        <f t="shared" si="28"/>
        <v>8855.7800000000007</v>
      </c>
      <c r="AP215" s="319">
        <f t="shared" si="28"/>
        <v>8855.7800000000007</v>
      </c>
      <c r="AQ215" s="319">
        <f t="shared" si="28"/>
        <v>8855.7800000000007</v>
      </c>
      <c r="AR215" s="295">
        <f t="shared" si="34"/>
        <v>106269.42</v>
      </c>
      <c r="AS215" s="319">
        <f t="shared" si="31"/>
        <v>3701.84</v>
      </c>
      <c r="AT215" s="319">
        <f t="shared" si="31"/>
        <v>3701.84</v>
      </c>
      <c r="AU215" s="319">
        <f t="shared" si="31"/>
        <v>3701.84</v>
      </c>
      <c r="AV215" s="319">
        <f t="shared" si="31"/>
        <v>3701.84</v>
      </c>
      <c r="AW215" s="319">
        <f t="shared" si="31"/>
        <v>3701.84</v>
      </c>
      <c r="AX215" s="319">
        <f t="shared" si="31"/>
        <v>3701.84</v>
      </c>
      <c r="AY215" s="319">
        <f t="shared" si="31"/>
        <v>3701.84</v>
      </c>
      <c r="AZ215" s="319">
        <f t="shared" si="31"/>
        <v>3701.84</v>
      </c>
      <c r="BA215" s="319">
        <f t="shared" si="31"/>
        <v>3701.84</v>
      </c>
      <c r="BB215" s="319">
        <f t="shared" si="30"/>
        <v>3701.84</v>
      </c>
      <c r="BC215" s="319">
        <f t="shared" si="30"/>
        <v>3701.84</v>
      </c>
      <c r="BD215" s="319">
        <f t="shared" si="30"/>
        <v>3701.84</v>
      </c>
      <c r="BE215" s="295">
        <f t="shared" si="35"/>
        <v>44422.079999999987</v>
      </c>
      <c r="BF215" s="319"/>
      <c r="BG215" s="319"/>
      <c r="BH215" s="319"/>
      <c r="BI215" s="319"/>
      <c r="BJ215" s="319"/>
      <c r="BK215" s="319"/>
      <c r="BL215" s="319"/>
      <c r="BM215" s="319"/>
      <c r="BN215" s="319"/>
      <c r="BO215" s="319"/>
      <c r="BP215" s="319"/>
      <c r="BQ215" s="319"/>
      <c r="BR215" s="319"/>
      <c r="BS215" s="319"/>
      <c r="BT215" s="319"/>
      <c r="BU215" s="319"/>
      <c r="BV215" s="319"/>
      <c r="BW215" s="319"/>
      <c r="BX215" s="319"/>
      <c r="BY215" s="319"/>
      <c r="BZ215" s="319"/>
      <c r="CA215" s="319"/>
      <c r="CB215" s="319"/>
      <c r="CC215" s="319"/>
      <c r="CD215" s="319"/>
      <c r="CE215" s="319"/>
    </row>
    <row r="216" spans="1:83" x14ac:dyDescent="0.3">
      <c r="A216" s="313" t="s">
        <v>614</v>
      </c>
      <c r="B216" s="304">
        <v>3.9E-2</v>
      </c>
      <c r="C216" s="304">
        <v>4.2300000000000004E-2</v>
      </c>
      <c r="D216" s="347">
        <f>'KU Depr Exp-KIUC Adj #2'!D216</f>
        <v>1.95E-2</v>
      </c>
      <c r="E216" s="295">
        <v>2310232.75</v>
      </c>
      <c r="F216" s="295">
        <v>2310232.75</v>
      </c>
      <c r="G216" s="295">
        <v>2310232.75</v>
      </c>
      <c r="H216" s="295">
        <v>2310232.75</v>
      </c>
      <c r="I216" s="295">
        <v>2310232.75</v>
      </c>
      <c r="J216" s="295">
        <v>2310232.75</v>
      </c>
      <c r="K216" s="295">
        <v>2310232.75</v>
      </c>
      <c r="L216" s="295">
        <v>2310232.75</v>
      </c>
      <c r="M216" s="295">
        <v>2310232.75</v>
      </c>
      <c r="N216" s="295">
        <v>2310232.75</v>
      </c>
      <c r="O216" s="295">
        <v>2310232.75</v>
      </c>
      <c r="P216" s="295">
        <v>2310232.75</v>
      </c>
      <c r="Q216" s="295">
        <f t="shared" si="32"/>
        <v>27722793</v>
      </c>
      <c r="R216" s="295">
        <v>2310232.75</v>
      </c>
      <c r="S216" s="295">
        <v>2310232.75</v>
      </c>
      <c r="T216" s="295">
        <v>2310232.75</v>
      </c>
      <c r="U216" s="295">
        <v>2310232.75</v>
      </c>
      <c r="V216" s="295">
        <v>2310232.75</v>
      </c>
      <c r="W216" s="295">
        <v>2310232.75</v>
      </c>
      <c r="X216" s="295">
        <v>2310232.75</v>
      </c>
      <c r="Y216" s="295">
        <v>2310232.75</v>
      </c>
      <c r="Z216" s="295">
        <v>2310232.75</v>
      </c>
      <c r="AA216" s="295">
        <v>2310232.75</v>
      </c>
      <c r="AB216" s="295">
        <v>2310232.75</v>
      </c>
      <c r="AC216" s="295">
        <v>2310232.75</v>
      </c>
      <c r="AD216" s="295">
        <f t="shared" si="33"/>
        <v>27722793</v>
      </c>
      <c r="AE216" s="295"/>
      <c r="AF216" s="319">
        <v>7508.26</v>
      </c>
      <c r="AG216" s="319">
        <v>7508.26</v>
      </c>
      <c r="AH216" s="319">
        <v>7508.26</v>
      </c>
      <c r="AI216" s="319">
        <v>7508.26</v>
      </c>
      <c r="AJ216" s="319">
        <v>7508.26</v>
      </c>
      <c r="AK216" s="319">
        <v>7508.26</v>
      </c>
      <c r="AL216" s="319">
        <f t="shared" si="29"/>
        <v>7508.26</v>
      </c>
      <c r="AM216" s="319">
        <f t="shared" si="29"/>
        <v>7508.26</v>
      </c>
      <c r="AN216" s="319">
        <f t="shared" si="29"/>
        <v>7508.26</v>
      </c>
      <c r="AO216" s="319">
        <f t="shared" si="28"/>
        <v>7508.26</v>
      </c>
      <c r="AP216" s="319">
        <f t="shared" si="28"/>
        <v>7508.26</v>
      </c>
      <c r="AQ216" s="319">
        <f t="shared" si="28"/>
        <v>7508.26</v>
      </c>
      <c r="AR216" s="295">
        <f t="shared" si="34"/>
        <v>90099.12</v>
      </c>
      <c r="AS216" s="319">
        <f t="shared" si="31"/>
        <v>3754.13</v>
      </c>
      <c r="AT216" s="319">
        <f t="shared" si="31"/>
        <v>3754.13</v>
      </c>
      <c r="AU216" s="319">
        <f t="shared" si="31"/>
        <v>3754.13</v>
      </c>
      <c r="AV216" s="319">
        <f t="shared" si="31"/>
        <v>3754.13</v>
      </c>
      <c r="AW216" s="319">
        <f t="shared" si="31"/>
        <v>3754.13</v>
      </c>
      <c r="AX216" s="319">
        <f t="shared" si="31"/>
        <v>3754.13</v>
      </c>
      <c r="AY216" s="319">
        <f t="shared" si="31"/>
        <v>3754.13</v>
      </c>
      <c r="AZ216" s="319">
        <f t="shared" si="31"/>
        <v>3754.13</v>
      </c>
      <c r="BA216" s="319">
        <f t="shared" si="31"/>
        <v>3754.13</v>
      </c>
      <c r="BB216" s="319">
        <f t="shared" si="30"/>
        <v>3754.13</v>
      </c>
      <c r="BC216" s="319">
        <f t="shared" si="30"/>
        <v>3754.13</v>
      </c>
      <c r="BD216" s="319">
        <f t="shared" si="30"/>
        <v>3754.13</v>
      </c>
      <c r="BE216" s="295">
        <f t="shared" si="35"/>
        <v>45049.56</v>
      </c>
      <c r="BF216" s="319"/>
      <c r="BG216" s="319"/>
      <c r="BH216" s="319"/>
      <c r="BI216" s="319"/>
      <c r="BJ216" s="319"/>
      <c r="BK216" s="319"/>
      <c r="BL216" s="319"/>
      <c r="BM216" s="319"/>
      <c r="BN216" s="319"/>
      <c r="BO216" s="319"/>
      <c r="BP216" s="319"/>
      <c r="BQ216" s="319"/>
      <c r="BR216" s="319"/>
      <c r="BS216" s="319"/>
      <c r="BT216" s="319"/>
      <c r="BU216" s="319"/>
      <c r="BV216" s="319"/>
      <c r="BW216" s="319"/>
      <c r="BX216" s="319"/>
      <c r="BY216" s="319"/>
      <c r="BZ216" s="319"/>
      <c r="CA216" s="319"/>
      <c r="CB216" s="319"/>
      <c r="CC216" s="319"/>
      <c r="CD216" s="319"/>
      <c r="CE216" s="319"/>
    </row>
    <row r="217" spans="1:83" x14ac:dyDescent="0.3">
      <c r="A217" s="313" t="s">
        <v>615</v>
      </c>
      <c r="B217" s="304">
        <v>3.9900000000000005E-2</v>
      </c>
      <c r="C217" s="304">
        <v>4.4400000000000002E-2</v>
      </c>
      <c r="D217" s="347">
        <f>'KU Depr Exp-KIUC Adj #2'!D217</f>
        <v>1.89E-2</v>
      </c>
      <c r="E217" s="295">
        <v>2026642.95</v>
      </c>
      <c r="F217" s="295">
        <v>2026642.95</v>
      </c>
      <c r="G217" s="295">
        <v>2026642.95</v>
      </c>
      <c r="H217" s="295">
        <v>2026642.95</v>
      </c>
      <c r="I217" s="295">
        <v>2026642.95</v>
      </c>
      <c r="J217" s="295">
        <v>2026642.95</v>
      </c>
      <c r="K217" s="295">
        <v>2026642.95</v>
      </c>
      <c r="L217" s="295">
        <v>2026642.95</v>
      </c>
      <c r="M217" s="295">
        <v>2026642.95</v>
      </c>
      <c r="N217" s="295">
        <v>2026642.95</v>
      </c>
      <c r="O217" s="295">
        <v>2026642.95</v>
      </c>
      <c r="P217" s="295">
        <v>2026642.95</v>
      </c>
      <c r="Q217" s="295">
        <f t="shared" si="32"/>
        <v>24319715.399999995</v>
      </c>
      <c r="R217" s="295">
        <v>2026642.95</v>
      </c>
      <c r="S217" s="295">
        <v>2026642.95</v>
      </c>
      <c r="T217" s="295">
        <v>2026642.95</v>
      </c>
      <c r="U217" s="295">
        <v>2026642.95</v>
      </c>
      <c r="V217" s="295">
        <v>2026642.95</v>
      </c>
      <c r="W217" s="295">
        <v>2026642.95</v>
      </c>
      <c r="X217" s="295">
        <v>2026642.95</v>
      </c>
      <c r="Y217" s="295">
        <v>2026642.95</v>
      </c>
      <c r="Z217" s="295">
        <v>2026642.95</v>
      </c>
      <c r="AA217" s="295">
        <v>2026642.95</v>
      </c>
      <c r="AB217" s="295">
        <v>2026642.95</v>
      </c>
      <c r="AC217" s="295">
        <v>2026642.95</v>
      </c>
      <c r="AD217" s="295">
        <f t="shared" si="33"/>
        <v>24319715.399999995</v>
      </c>
      <c r="AE217" s="295"/>
      <c r="AF217" s="319">
        <v>6738.5899999999992</v>
      </c>
      <c r="AG217" s="319">
        <v>6738.5899999999992</v>
      </c>
      <c r="AH217" s="319">
        <v>6738.5899999999992</v>
      </c>
      <c r="AI217" s="319">
        <v>6738.5899999999992</v>
      </c>
      <c r="AJ217" s="319">
        <v>6738.5899999999992</v>
      </c>
      <c r="AK217" s="319">
        <v>6738.5899999999992</v>
      </c>
      <c r="AL217" s="319">
        <f t="shared" si="29"/>
        <v>6738.59</v>
      </c>
      <c r="AM217" s="319">
        <f t="shared" si="29"/>
        <v>6738.59</v>
      </c>
      <c r="AN217" s="319">
        <f t="shared" si="29"/>
        <v>6738.59</v>
      </c>
      <c r="AO217" s="319">
        <f t="shared" si="28"/>
        <v>6738.59</v>
      </c>
      <c r="AP217" s="319">
        <f t="shared" si="28"/>
        <v>6738.59</v>
      </c>
      <c r="AQ217" s="319">
        <f t="shared" si="28"/>
        <v>6738.59</v>
      </c>
      <c r="AR217" s="295">
        <f t="shared" si="34"/>
        <v>80863.079999999973</v>
      </c>
      <c r="AS217" s="319">
        <f t="shared" si="31"/>
        <v>3191.96</v>
      </c>
      <c r="AT217" s="319">
        <f t="shared" si="31"/>
        <v>3191.96</v>
      </c>
      <c r="AU217" s="319">
        <f t="shared" si="31"/>
        <v>3191.96</v>
      </c>
      <c r="AV217" s="319">
        <f t="shared" si="31"/>
        <v>3191.96</v>
      </c>
      <c r="AW217" s="319">
        <f t="shared" si="31"/>
        <v>3191.96</v>
      </c>
      <c r="AX217" s="319">
        <f t="shared" si="31"/>
        <v>3191.96</v>
      </c>
      <c r="AY217" s="319">
        <f t="shared" si="31"/>
        <v>3191.96</v>
      </c>
      <c r="AZ217" s="319">
        <f t="shared" si="31"/>
        <v>3191.96</v>
      </c>
      <c r="BA217" s="319">
        <f t="shared" si="31"/>
        <v>3191.96</v>
      </c>
      <c r="BB217" s="319">
        <f t="shared" si="30"/>
        <v>3191.96</v>
      </c>
      <c r="BC217" s="319">
        <f t="shared" si="30"/>
        <v>3191.96</v>
      </c>
      <c r="BD217" s="319">
        <f t="shared" si="30"/>
        <v>3191.96</v>
      </c>
      <c r="BE217" s="295">
        <f t="shared" si="35"/>
        <v>38303.519999999997</v>
      </c>
      <c r="BF217" s="319"/>
      <c r="BG217" s="319"/>
      <c r="BH217" s="319"/>
      <c r="BI217" s="319"/>
      <c r="BJ217" s="319"/>
      <c r="BK217" s="319"/>
      <c r="BL217" s="319"/>
      <c r="BM217" s="319"/>
      <c r="BN217" s="319"/>
      <c r="BO217" s="319"/>
      <c r="BP217" s="319"/>
      <c r="BQ217" s="319"/>
      <c r="BR217" s="319"/>
      <c r="BS217" s="319"/>
      <c r="BT217" s="319"/>
      <c r="BU217" s="319"/>
      <c r="BV217" s="319"/>
      <c r="BW217" s="319"/>
      <c r="BX217" s="319"/>
      <c r="BY217" s="319"/>
      <c r="BZ217" s="319"/>
      <c r="CA217" s="319"/>
      <c r="CB217" s="319"/>
      <c r="CC217" s="319"/>
      <c r="CD217" s="319"/>
      <c r="CE217" s="319"/>
    </row>
    <row r="218" spans="1:83" x14ac:dyDescent="0.3">
      <c r="A218" s="313" t="s">
        <v>616</v>
      </c>
      <c r="B218" s="304">
        <v>0.04</v>
      </c>
      <c r="C218" s="304">
        <v>4.4499999999999998E-2</v>
      </c>
      <c r="D218" s="347">
        <f>'KU Depr Exp-KIUC Adj #2'!D218</f>
        <v>1.9E-2</v>
      </c>
      <c r="E218" s="295">
        <v>1987208.52</v>
      </c>
      <c r="F218" s="295">
        <v>1987208.52</v>
      </c>
      <c r="G218" s="295">
        <v>1987208.52</v>
      </c>
      <c r="H218" s="295">
        <v>1987208.52</v>
      </c>
      <c r="I218" s="295">
        <v>1987208.52</v>
      </c>
      <c r="J218" s="295">
        <v>1987208.52</v>
      </c>
      <c r="K218" s="295">
        <v>1987208.52</v>
      </c>
      <c r="L218" s="295">
        <v>1987208.52</v>
      </c>
      <c r="M218" s="295">
        <v>1987208.52</v>
      </c>
      <c r="N218" s="295">
        <v>1987208.52</v>
      </c>
      <c r="O218" s="295">
        <v>1987208.52</v>
      </c>
      <c r="P218" s="295">
        <v>1987208.52</v>
      </c>
      <c r="Q218" s="295">
        <f t="shared" si="32"/>
        <v>23846502.239999998</v>
      </c>
      <c r="R218" s="295">
        <v>1987208.52</v>
      </c>
      <c r="S218" s="295">
        <v>1987208.52</v>
      </c>
      <c r="T218" s="295">
        <v>1987208.52</v>
      </c>
      <c r="U218" s="295">
        <v>1987208.52</v>
      </c>
      <c r="V218" s="295">
        <v>1987208.52</v>
      </c>
      <c r="W218" s="295">
        <v>1987208.52</v>
      </c>
      <c r="X218" s="295">
        <v>1987208.52</v>
      </c>
      <c r="Y218" s="295">
        <v>1987208.52</v>
      </c>
      <c r="Z218" s="295">
        <v>1987208.52</v>
      </c>
      <c r="AA218" s="295">
        <v>1987208.52</v>
      </c>
      <c r="AB218" s="295">
        <v>1987208.52</v>
      </c>
      <c r="AC218" s="295">
        <v>1987208.52</v>
      </c>
      <c r="AD218" s="295">
        <f t="shared" si="33"/>
        <v>23846502.239999998</v>
      </c>
      <c r="AE218" s="295"/>
      <c r="AF218" s="319">
        <v>6624.03</v>
      </c>
      <c r="AG218" s="319">
        <v>6624.03</v>
      </c>
      <c r="AH218" s="319">
        <v>6624.03</v>
      </c>
      <c r="AI218" s="319">
        <v>6624.03</v>
      </c>
      <c r="AJ218" s="319">
        <v>6624.03</v>
      </c>
      <c r="AK218" s="319">
        <v>6624.03</v>
      </c>
      <c r="AL218" s="319">
        <f t="shared" si="29"/>
        <v>6624.03</v>
      </c>
      <c r="AM218" s="319">
        <f t="shared" si="29"/>
        <v>6624.03</v>
      </c>
      <c r="AN218" s="319">
        <f t="shared" si="29"/>
        <v>6624.03</v>
      </c>
      <c r="AO218" s="319">
        <f t="shared" si="29"/>
        <v>6624.03</v>
      </c>
      <c r="AP218" s="319">
        <f t="shared" si="29"/>
        <v>6624.03</v>
      </c>
      <c r="AQ218" s="319">
        <f t="shared" si="29"/>
        <v>6624.03</v>
      </c>
      <c r="AR218" s="295">
        <f t="shared" si="34"/>
        <v>79488.36</v>
      </c>
      <c r="AS218" s="319">
        <f t="shared" si="31"/>
        <v>3146.41</v>
      </c>
      <c r="AT218" s="319">
        <f t="shared" si="31"/>
        <v>3146.41</v>
      </c>
      <c r="AU218" s="319">
        <f t="shared" si="31"/>
        <v>3146.41</v>
      </c>
      <c r="AV218" s="319">
        <f t="shared" ref="AV218:BD257" si="36">ROUND(U218*$D218/12,2)</f>
        <v>3146.41</v>
      </c>
      <c r="AW218" s="319">
        <f t="shared" si="36"/>
        <v>3146.41</v>
      </c>
      <c r="AX218" s="319">
        <f t="shared" si="36"/>
        <v>3146.41</v>
      </c>
      <c r="AY218" s="319">
        <f t="shared" si="36"/>
        <v>3146.41</v>
      </c>
      <c r="AZ218" s="319">
        <f t="shared" si="36"/>
        <v>3146.41</v>
      </c>
      <c r="BA218" s="319">
        <f t="shared" si="36"/>
        <v>3146.41</v>
      </c>
      <c r="BB218" s="319">
        <f t="shared" si="30"/>
        <v>3146.41</v>
      </c>
      <c r="BC218" s="319">
        <f t="shared" si="30"/>
        <v>3146.41</v>
      </c>
      <c r="BD218" s="319">
        <f t="shared" si="30"/>
        <v>3146.41</v>
      </c>
      <c r="BE218" s="295">
        <f t="shared" si="35"/>
        <v>37756.92</v>
      </c>
      <c r="BF218" s="319"/>
      <c r="BG218" s="319"/>
      <c r="BH218" s="319"/>
      <c r="BI218" s="319"/>
      <c r="BJ218" s="319"/>
      <c r="BK218" s="319"/>
      <c r="BL218" s="319"/>
      <c r="BM218" s="319"/>
      <c r="BN218" s="319"/>
      <c r="BO218" s="319"/>
      <c r="BP218" s="319"/>
      <c r="BQ218" s="319"/>
      <c r="BR218" s="319"/>
      <c r="BS218" s="319"/>
      <c r="BT218" s="319"/>
      <c r="BU218" s="319"/>
      <c r="BV218" s="319"/>
      <c r="BW218" s="319"/>
      <c r="BX218" s="319"/>
      <c r="BY218" s="319"/>
      <c r="BZ218" s="319"/>
      <c r="CA218" s="319"/>
      <c r="CB218" s="319"/>
      <c r="CC218" s="319"/>
      <c r="CD218" s="319"/>
      <c r="CE218" s="319"/>
    </row>
    <row r="219" spans="1:83" x14ac:dyDescent="0.3">
      <c r="A219" s="313" t="s">
        <v>617</v>
      </c>
      <c r="B219" s="304">
        <v>4.0300000000000002E-2</v>
      </c>
      <c r="C219" s="304">
        <v>5.8400000000000001E-2</v>
      </c>
      <c r="D219" s="347">
        <f>'KU Depr Exp-KIUC Adj #2'!D219</f>
        <v>2.0299999999999999E-2</v>
      </c>
      <c r="E219" s="295">
        <v>3326335.69</v>
      </c>
      <c r="F219" s="295">
        <v>3326335.69</v>
      </c>
      <c r="G219" s="295">
        <v>3326335.69</v>
      </c>
      <c r="H219" s="295">
        <v>3326335.69</v>
      </c>
      <c r="I219" s="295">
        <v>3326335.69</v>
      </c>
      <c r="J219" s="295">
        <v>3326335.69</v>
      </c>
      <c r="K219" s="295">
        <v>3326335.69</v>
      </c>
      <c r="L219" s="295">
        <v>3326335.69</v>
      </c>
      <c r="M219" s="295">
        <v>3326335.69</v>
      </c>
      <c r="N219" s="295">
        <v>3326335.69</v>
      </c>
      <c r="O219" s="295">
        <v>3326335.69</v>
      </c>
      <c r="P219" s="295">
        <v>3326335.69</v>
      </c>
      <c r="Q219" s="295">
        <f t="shared" si="32"/>
        <v>39916028.280000001</v>
      </c>
      <c r="R219" s="295">
        <v>3326335.69</v>
      </c>
      <c r="S219" s="295">
        <v>3326335.69</v>
      </c>
      <c r="T219" s="295">
        <v>3326335.69</v>
      </c>
      <c r="U219" s="295">
        <v>3326335.69</v>
      </c>
      <c r="V219" s="295">
        <v>3326335.69</v>
      </c>
      <c r="W219" s="295">
        <v>3326335.69</v>
      </c>
      <c r="X219" s="295">
        <v>3326335.69</v>
      </c>
      <c r="Y219" s="295">
        <v>3326335.69</v>
      </c>
      <c r="Z219" s="295">
        <v>3326335.69</v>
      </c>
      <c r="AA219" s="295">
        <v>3326335.69</v>
      </c>
      <c r="AB219" s="295">
        <v>3326335.69</v>
      </c>
      <c r="AC219" s="295">
        <v>3326335.69</v>
      </c>
      <c r="AD219" s="295">
        <f t="shared" si="33"/>
        <v>39916028.280000001</v>
      </c>
      <c r="AE219" s="295"/>
      <c r="AF219" s="319">
        <v>11170.95</v>
      </c>
      <c r="AG219" s="319">
        <v>11170.95</v>
      </c>
      <c r="AH219" s="319">
        <v>11170.95</v>
      </c>
      <c r="AI219" s="319">
        <v>11170.95</v>
      </c>
      <c r="AJ219" s="319">
        <v>11170.95</v>
      </c>
      <c r="AK219" s="319">
        <v>11170.95</v>
      </c>
      <c r="AL219" s="319">
        <f t="shared" ref="AL219:AQ261" si="37">ROUND(K219*$B219/12,2)</f>
        <v>11170.94</v>
      </c>
      <c r="AM219" s="319">
        <f t="shared" si="37"/>
        <v>11170.94</v>
      </c>
      <c r="AN219" s="319">
        <f t="shared" si="37"/>
        <v>11170.94</v>
      </c>
      <c r="AO219" s="319">
        <f t="shared" si="37"/>
        <v>11170.94</v>
      </c>
      <c r="AP219" s="319">
        <f t="shared" si="37"/>
        <v>11170.94</v>
      </c>
      <c r="AQ219" s="319">
        <f t="shared" si="37"/>
        <v>11170.94</v>
      </c>
      <c r="AR219" s="295">
        <f t="shared" si="34"/>
        <v>134051.34</v>
      </c>
      <c r="AS219" s="319">
        <f t="shared" ref="AS219:BA273" si="38">ROUND(R219*$D219/12,2)</f>
        <v>5627.05</v>
      </c>
      <c r="AT219" s="319">
        <f t="shared" si="38"/>
        <v>5627.05</v>
      </c>
      <c r="AU219" s="319">
        <f t="shared" si="38"/>
        <v>5627.05</v>
      </c>
      <c r="AV219" s="319">
        <f t="shared" si="36"/>
        <v>5627.05</v>
      </c>
      <c r="AW219" s="319">
        <f t="shared" si="36"/>
        <v>5627.05</v>
      </c>
      <c r="AX219" s="319">
        <f t="shared" si="36"/>
        <v>5627.05</v>
      </c>
      <c r="AY219" s="319">
        <f t="shared" si="36"/>
        <v>5627.05</v>
      </c>
      <c r="AZ219" s="319">
        <f t="shared" si="36"/>
        <v>5627.05</v>
      </c>
      <c r="BA219" s="319">
        <f t="shared" si="36"/>
        <v>5627.05</v>
      </c>
      <c r="BB219" s="319">
        <f t="shared" si="30"/>
        <v>5627.05</v>
      </c>
      <c r="BC219" s="319">
        <f t="shared" si="30"/>
        <v>5627.05</v>
      </c>
      <c r="BD219" s="319">
        <f t="shared" si="30"/>
        <v>5627.05</v>
      </c>
      <c r="BE219" s="295">
        <f t="shared" si="35"/>
        <v>67524.60000000002</v>
      </c>
      <c r="BF219" s="319"/>
      <c r="BG219" s="319"/>
      <c r="BH219" s="319"/>
      <c r="BI219" s="319"/>
      <c r="BJ219" s="319"/>
      <c r="BK219" s="319"/>
      <c r="BL219" s="319"/>
      <c r="BM219" s="319"/>
      <c r="BN219" s="319"/>
      <c r="BO219" s="319"/>
      <c r="BP219" s="319"/>
      <c r="BQ219" s="319"/>
      <c r="BR219" s="319"/>
      <c r="BS219" s="319"/>
      <c r="BT219" s="319"/>
      <c r="BU219" s="319"/>
      <c r="BV219" s="319"/>
      <c r="BW219" s="319"/>
      <c r="BX219" s="319"/>
      <c r="BY219" s="319"/>
      <c r="BZ219" s="319"/>
      <c r="CA219" s="319"/>
      <c r="CB219" s="319"/>
      <c r="CC219" s="319"/>
      <c r="CD219" s="319"/>
      <c r="CE219" s="319"/>
    </row>
    <row r="220" spans="1:83" x14ac:dyDescent="0.3">
      <c r="A220" s="313" t="s">
        <v>618</v>
      </c>
      <c r="B220" s="304">
        <v>3.0200000000000001E-2</v>
      </c>
      <c r="C220" s="304">
        <v>3.6400000000000002E-2</v>
      </c>
      <c r="D220" s="347">
        <f>'KU Depr Exp-KIUC Adj #2'!D220</f>
        <v>2.1499999999999998E-2</v>
      </c>
      <c r="E220" s="295">
        <v>4707156.4800000004</v>
      </c>
      <c r="F220" s="295">
        <v>4707156.4800000004</v>
      </c>
      <c r="G220" s="295">
        <v>4707156.4800000004</v>
      </c>
      <c r="H220" s="295">
        <v>4707156.4800000004</v>
      </c>
      <c r="I220" s="295">
        <v>4707156.4800000004</v>
      </c>
      <c r="J220" s="295">
        <v>4707156.4800000004</v>
      </c>
      <c r="K220" s="295">
        <v>4707156.4800000004</v>
      </c>
      <c r="L220" s="295">
        <v>4707156.4800000004</v>
      </c>
      <c r="M220" s="295">
        <v>4707156.4800000004</v>
      </c>
      <c r="N220" s="295">
        <v>4707156.4800000004</v>
      </c>
      <c r="O220" s="295">
        <v>4707156.4800000004</v>
      </c>
      <c r="P220" s="295">
        <v>4707156.4800000004</v>
      </c>
      <c r="Q220" s="295">
        <f t="shared" si="32"/>
        <v>56485877.76000002</v>
      </c>
      <c r="R220" s="295">
        <v>4707156.4800000004</v>
      </c>
      <c r="S220" s="295">
        <v>4707156.4800000004</v>
      </c>
      <c r="T220" s="295">
        <v>4707156.4800000004</v>
      </c>
      <c r="U220" s="295">
        <v>4707156.4800000004</v>
      </c>
      <c r="V220" s="295">
        <v>4707156.4800000004</v>
      </c>
      <c r="W220" s="295">
        <v>4707156.4800000004</v>
      </c>
      <c r="X220" s="295">
        <v>4707156.4800000004</v>
      </c>
      <c r="Y220" s="295">
        <v>4707156.4800000004</v>
      </c>
      <c r="Z220" s="295">
        <v>4707156.4800000004</v>
      </c>
      <c r="AA220" s="295">
        <v>4707156.4800000004</v>
      </c>
      <c r="AB220" s="295">
        <v>4707156.4800000004</v>
      </c>
      <c r="AC220" s="295">
        <v>4707156.4800000004</v>
      </c>
      <c r="AD220" s="295">
        <f t="shared" si="33"/>
        <v>56485877.76000002</v>
      </c>
      <c r="AE220" s="295"/>
      <c r="AF220" s="319">
        <v>11846.35</v>
      </c>
      <c r="AG220" s="319">
        <v>11846.35</v>
      </c>
      <c r="AH220" s="319">
        <v>11846.35</v>
      </c>
      <c r="AI220" s="319">
        <v>11846.35</v>
      </c>
      <c r="AJ220" s="319">
        <v>11846.35</v>
      </c>
      <c r="AK220" s="319">
        <v>11846.35</v>
      </c>
      <c r="AL220" s="319">
        <f t="shared" si="37"/>
        <v>11846.34</v>
      </c>
      <c r="AM220" s="319">
        <f t="shared" si="37"/>
        <v>11846.34</v>
      </c>
      <c r="AN220" s="319">
        <f t="shared" si="37"/>
        <v>11846.34</v>
      </c>
      <c r="AO220" s="319">
        <f t="shared" si="37"/>
        <v>11846.34</v>
      </c>
      <c r="AP220" s="319">
        <f t="shared" si="37"/>
        <v>11846.34</v>
      </c>
      <c r="AQ220" s="319">
        <f t="shared" si="37"/>
        <v>11846.34</v>
      </c>
      <c r="AR220" s="295">
        <f t="shared" si="34"/>
        <v>142156.13999999998</v>
      </c>
      <c r="AS220" s="319">
        <f t="shared" si="38"/>
        <v>8433.66</v>
      </c>
      <c r="AT220" s="319">
        <f t="shared" si="38"/>
        <v>8433.66</v>
      </c>
      <c r="AU220" s="319">
        <f t="shared" si="38"/>
        <v>8433.66</v>
      </c>
      <c r="AV220" s="319">
        <f t="shared" si="36"/>
        <v>8433.66</v>
      </c>
      <c r="AW220" s="319">
        <f t="shared" si="36"/>
        <v>8433.66</v>
      </c>
      <c r="AX220" s="319">
        <f t="shared" si="36"/>
        <v>8433.66</v>
      </c>
      <c r="AY220" s="319">
        <f t="shared" si="36"/>
        <v>8433.66</v>
      </c>
      <c r="AZ220" s="319">
        <f t="shared" si="36"/>
        <v>8433.66</v>
      </c>
      <c r="BA220" s="319">
        <f t="shared" si="36"/>
        <v>8433.66</v>
      </c>
      <c r="BB220" s="319">
        <f t="shared" si="30"/>
        <v>8433.66</v>
      </c>
      <c r="BC220" s="319">
        <f t="shared" si="30"/>
        <v>8433.66</v>
      </c>
      <c r="BD220" s="319">
        <f t="shared" si="30"/>
        <v>8433.66</v>
      </c>
      <c r="BE220" s="295">
        <f t="shared" si="35"/>
        <v>101203.92000000003</v>
      </c>
      <c r="BF220" s="319"/>
      <c r="BG220" s="319"/>
      <c r="BH220" s="319"/>
      <c r="BI220" s="319"/>
      <c r="BJ220" s="319"/>
      <c r="BK220" s="319"/>
      <c r="BL220" s="319"/>
      <c r="BM220" s="319"/>
      <c r="BN220" s="319"/>
      <c r="BO220" s="319"/>
      <c r="BP220" s="319"/>
      <c r="BQ220" s="319"/>
      <c r="BR220" s="319"/>
      <c r="BS220" s="319"/>
      <c r="BT220" s="319"/>
      <c r="BU220" s="319"/>
      <c r="BV220" s="319"/>
      <c r="BW220" s="319"/>
      <c r="BX220" s="319"/>
      <c r="BY220" s="319"/>
      <c r="BZ220" s="319"/>
      <c r="CA220" s="319"/>
      <c r="CB220" s="319"/>
      <c r="CC220" s="319"/>
      <c r="CD220" s="319"/>
      <c r="CE220" s="319"/>
    </row>
    <row r="221" spans="1:83" x14ac:dyDescent="0.3">
      <c r="A221" s="313" t="s">
        <v>619</v>
      </c>
      <c r="B221" s="304">
        <v>4.36E-2</v>
      </c>
      <c r="C221" s="304">
        <v>4.36E-2</v>
      </c>
      <c r="D221" s="348">
        <f>'KU Depr Exp-KIUC Adj #2'!D221</f>
        <v>4.36E-2</v>
      </c>
      <c r="E221" s="295">
        <v>0</v>
      </c>
      <c r="F221" s="295">
        <v>0</v>
      </c>
      <c r="G221" s="295">
        <v>0</v>
      </c>
      <c r="H221" s="295">
        <v>331633.46000000002</v>
      </c>
      <c r="I221" s="295">
        <v>664130.12</v>
      </c>
      <c r="J221" s="295">
        <v>665639.18999999994</v>
      </c>
      <c r="K221" s="295">
        <v>735858.56499999994</v>
      </c>
      <c r="L221" s="295">
        <v>872357.07</v>
      </c>
      <c r="M221" s="295">
        <v>1006207.07</v>
      </c>
      <c r="N221" s="295">
        <v>1329487.7249999999</v>
      </c>
      <c r="O221" s="295">
        <v>1585843.38</v>
      </c>
      <c r="P221" s="295">
        <v>1585843.38</v>
      </c>
      <c r="Q221" s="295">
        <f t="shared" si="32"/>
        <v>8776999.959999999</v>
      </c>
      <c r="R221" s="295">
        <v>1585843.38</v>
      </c>
      <c r="S221" s="295">
        <v>1585843.38</v>
      </c>
      <c r="T221" s="295">
        <v>1585843.38</v>
      </c>
      <c r="U221" s="295">
        <v>1585843.38</v>
      </c>
      <c r="V221" s="295">
        <v>1585843.38</v>
      </c>
      <c r="W221" s="295">
        <v>2335843.38</v>
      </c>
      <c r="X221" s="295">
        <v>3085843.38</v>
      </c>
      <c r="Y221" s="295">
        <v>3085843.38</v>
      </c>
      <c r="Z221" s="295">
        <v>3085843.38</v>
      </c>
      <c r="AA221" s="295">
        <v>3085843.38</v>
      </c>
      <c r="AB221" s="295">
        <v>3085843.38</v>
      </c>
      <c r="AC221" s="295">
        <v>3085843.38</v>
      </c>
      <c r="AD221" s="295">
        <f t="shared" si="33"/>
        <v>28780120.559999995</v>
      </c>
      <c r="AE221" s="295"/>
      <c r="AF221" s="319">
        <v>0</v>
      </c>
      <c r="AG221" s="319">
        <v>0</v>
      </c>
      <c r="AH221" s="319">
        <v>0</v>
      </c>
      <c r="AI221" s="319">
        <v>1204.94</v>
      </c>
      <c r="AJ221" s="319">
        <v>2413</v>
      </c>
      <c r="AK221" s="319">
        <v>2418.4899999999998</v>
      </c>
      <c r="AL221" s="319">
        <f t="shared" si="37"/>
        <v>2673.62</v>
      </c>
      <c r="AM221" s="319">
        <f t="shared" si="37"/>
        <v>3169.56</v>
      </c>
      <c r="AN221" s="319">
        <f t="shared" si="37"/>
        <v>3655.89</v>
      </c>
      <c r="AO221" s="319">
        <f t="shared" si="37"/>
        <v>4830.47</v>
      </c>
      <c r="AP221" s="319">
        <f t="shared" si="37"/>
        <v>5761.9</v>
      </c>
      <c r="AQ221" s="319">
        <f t="shared" si="37"/>
        <v>5761.9</v>
      </c>
      <c r="AR221" s="295">
        <f t="shared" si="34"/>
        <v>31889.769999999997</v>
      </c>
      <c r="AS221" s="319">
        <f t="shared" si="38"/>
        <v>5761.9</v>
      </c>
      <c r="AT221" s="319">
        <f t="shared" si="38"/>
        <v>5761.9</v>
      </c>
      <c r="AU221" s="319">
        <f t="shared" si="38"/>
        <v>5761.9</v>
      </c>
      <c r="AV221" s="319">
        <f t="shared" si="36"/>
        <v>5761.9</v>
      </c>
      <c r="AW221" s="319">
        <f t="shared" si="36"/>
        <v>5761.9</v>
      </c>
      <c r="AX221" s="319">
        <f t="shared" si="36"/>
        <v>8486.9</v>
      </c>
      <c r="AY221" s="319">
        <f t="shared" si="36"/>
        <v>11211.9</v>
      </c>
      <c r="AZ221" s="319">
        <f t="shared" si="36"/>
        <v>11211.9</v>
      </c>
      <c r="BA221" s="319">
        <f t="shared" si="36"/>
        <v>11211.9</v>
      </c>
      <c r="BB221" s="319">
        <f t="shared" si="30"/>
        <v>11211.9</v>
      </c>
      <c r="BC221" s="319">
        <f t="shared" si="30"/>
        <v>11211.9</v>
      </c>
      <c r="BD221" s="319">
        <f t="shared" si="30"/>
        <v>11211.9</v>
      </c>
      <c r="BE221" s="295">
        <f t="shared" si="35"/>
        <v>104567.79999999999</v>
      </c>
      <c r="BF221" s="319"/>
      <c r="BG221" s="319"/>
      <c r="BH221" s="319"/>
      <c r="BI221" s="319"/>
      <c r="BJ221" s="319"/>
      <c r="BK221" s="319"/>
      <c r="BL221" s="319"/>
      <c r="BM221" s="319"/>
      <c r="BN221" s="319"/>
      <c r="BO221" s="319"/>
      <c r="BP221" s="319"/>
      <c r="BQ221" s="319"/>
      <c r="BR221" s="319"/>
      <c r="BS221" s="319"/>
      <c r="BT221" s="319"/>
      <c r="BU221" s="319"/>
      <c r="BV221" s="319"/>
      <c r="BW221" s="319"/>
      <c r="BX221" s="319"/>
      <c r="BY221" s="319"/>
      <c r="BZ221" s="319"/>
      <c r="CA221" s="319"/>
      <c r="CB221" s="319"/>
      <c r="CC221" s="319"/>
      <c r="CD221" s="319"/>
      <c r="CE221" s="319"/>
    </row>
    <row r="222" spans="1:83" x14ac:dyDescent="0.3">
      <c r="A222" s="313" t="s">
        <v>620</v>
      </c>
      <c r="B222" s="304">
        <v>7.6600000000000001E-2</v>
      </c>
      <c r="C222" s="304">
        <v>0.22159999999999999</v>
      </c>
      <c r="D222" s="348">
        <f>'KU Depr Exp-KIUC Adj #2'!D222</f>
        <v>0.2011</v>
      </c>
      <c r="E222" s="295">
        <v>816263.41</v>
      </c>
      <c r="F222" s="295">
        <v>816263.41</v>
      </c>
      <c r="G222" s="295">
        <v>816263.41</v>
      </c>
      <c r="H222" s="295">
        <v>816263.41</v>
      </c>
      <c r="I222" s="295">
        <v>816263.41</v>
      </c>
      <c r="J222" s="295">
        <v>816263.41</v>
      </c>
      <c r="K222" s="295">
        <v>816263.41</v>
      </c>
      <c r="L222" s="295">
        <v>816263.41</v>
      </c>
      <c r="M222" s="295">
        <v>816263.41</v>
      </c>
      <c r="N222" s="295">
        <v>816263.41</v>
      </c>
      <c r="O222" s="295">
        <v>816263.41</v>
      </c>
      <c r="P222" s="295">
        <v>816263.41</v>
      </c>
      <c r="Q222" s="295">
        <f t="shared" si="32"/>
        <v>9795160.9199999999</v>
      </c>
      <c r="R222" s="295">
        <v>816263.41</v>
      </c>
      <c r="S222" s="295">
        <v>816263.41</v>
      </c>
      <c r="T222" s="295">
        <v>816263.41</v>
      </c>
      <c r="U222" s="295">
        <v>816263.41</v>
      </c>
      <c r="V222" s="295">
        <v>816263.41</v>
      </c>
      <c r="W222" s="295">
        <v>816263.41</v>
      </c>
      <c r="X222" s="295">
        <v>816263.41</v>
      </c>
      <c r="Y222" s="295">
        <v>816263.41</v>
      </c>
      <c r="Z222" s="295">
        <v>816263.41</v>
      </c>
      <c r="AA222" s="295">
        <v>816263.41</v>
      </c>
      <c r="AB222" s="295">
        <v>816263.41</v>
      </c>
      <c r="AC222" s="295">
        <v>816263.41</v>
      </c>
      <c r="AD222" s="295">
        <f t="shared" si="33"/>
        <v>9795160.9199999999</v>
      </c>
      <c r="AE222" s="295"/>
      <c r="AF222" s="319">
        <v>5210.4799999999996</v>
      </c>
      <c r="AG222" s="319">
        <v>5210.4799999999996</v>
      </c>
      <c r="AH222" s="319">
        <v>5210.4799999999996</v>
      </c>
      <c r="AI222" s="319">
        <v>5210.4799999999996</v>
      </c>
      <c r="AJ222" s="319">
        <v>5210.4799999999996</v>
      </c>
      <c r="AK222" s="319">
        <v>5210.4799999999996</v>
      </c>
      <c r="AL222" s="319">
        <f t="shared" si="37"/>
        <v>5210.4799999999996</v>
      </c>
      <c r="AM222" s="319">
        <f t="shared" si="37"/>
        <v>5210.4799999999996</v>
      </c>
      <c r="AN222" s="319">
        <f t="shared" si="37"/>
        <v>5210.4799999999996</v>
      </c>
      <c r="AO222" s="319">
        <f t="shared" si="37"/>
        <v>5210.4799999999996</v>
      </c>
      <c r="AP222" s="319">
        <f t="shared" si="37"/>
        <v>5210.4799999999996</v>
      </c>
      <c r="AQ222" s="319">
        <f t="shared" si="37"/>
        <v>5210.4799999999996</v>
      </c>
      <c r="AR222" s="295">
        <f t="shared" si="34"/>
        <v>62525.75999999998</v>
      </c>
      <c r="AS222" s="319">
        <f t="shared" si="38"/>
        <v>13679.21</v>
      </c>
      <c r="AT222" s="319">
        <f t="shared" si="38"/>
        <v>13679.21</v>
      </c>
      <c r="AU222" s="319">
        <f t="shared" si="38"/>
        <v>13679.21</v>
      </c>
      <c r="AV222" s="319">
        <f t="shared" si="36"/>
        <v>13679.21</v>
      </c>
      <c r="AW222" s="319">
        <f t="shared" si="36"/>
        <v>13679.21</v>
      </c>
      <c r="AX222" s="319">
        <f t="shared" si="36"/>
        <v>13679.21</v>
      </c>
      <c r="AY222" s="319">
        <f t="shared" si="36"/>
        <v>13679.21</v>
      </c>
      <c r="AZ222" s="319">
        <f t="shared" si="36"/>
        <v>13679.21</v>
      </c>
      <c r="BA222" s="319">
        <f t="shared" si="36"/>
        <v>13679.21</v>
      </c>
      <c r="BB222" s="319">
        <f t="shared" si="30"/>
        <v>13679.21</v>
      </c>
      <c r="BC222" s="319">
        <f t="shared" si="30"/>
        <v>13679.21</v>
      </c>
      <c r="BD222" s="319">
        <f t="shared" si="30"/>
        <v>13679.21</v>
      </c>
      <c r="BE222" s="295">
        <f t="shared" si="35"/>
        <v>164150.51999999993</v>
      </c>
      <c r="BF222" s="319"/>
      <c r="BG222" s="319"/>
      <c r="BH222" s="319"/>
      <c r="BI222" s="319"/>
      <c r="BJ222" s="319"/>
      <c r="BK222" s="319"/>
      <c r="BL222" s="319"/>
      <c r="BM222" s="319"/>
      <c r="BN222" s="319"/>
      <c r="BO222" s="319"/>
      <c r="BP222" s="319"/>
      <c r="BQ222" s="319"/>
      <c r="BR222" s="319"/>
      <c r="BS222" s="319"/>
      <c r="BT222" s="319"/>
      <c r="BU222" s="319"/>
      <c r="BV222" s="319"/>
      <c r="BW222" s="319"/>
      <c r="BX222" s="319"/>
      <c r="BY222" s="319"/>
      <c r="BZ222" s="319"/>
      <c r="CA222" s="319"/>
      <c r="CB222" s="319"/>
      <c r="CC222" s="319"/>
      <c r="CD222" s="319"/>
      <c r="CE222" s="319"/>
    </row>
    <row r="223" spans="1:83" x14ac:dyDescent="0.3">
      <c r="A223" s="313" t="s">
        <v>621</v>
      </c>
      <c r="B223" s="304">
        <v>3.6199999999999996E-2</v>
      </c>
      <c r="C223" s="304">
        <v>4.0099999999999997E-2</v>
      </c>
      <c r="D223" s="347">
        <f>'KU Depr Exp-KIUC Adj #2'!D223</f>
        <v>1.8800000000000001E-2</v>
      </c>
      <c r="E223" s="295">
        <v>2499650.62</v>
      </c>
      <c r="F223" s="295">
        <v>2499650.62</v>
      </c>
      <c r="G223" s="295">
        <v>2499650.62</v>
      </c>
      <c r="H223" s="295">
        <v>2499650.62</v>
      </c>
      <c r="I223" s="295">
        <v>2499650.62</v>
      </c>
      <c r="J223" s="295">
        <v>2499650.62</v>
      </c>
      <c r="K223" s="295">
        <v>2499650.62</v>
      </c>
      <c r="L223" s="295">
        <v>2499650.62</v>
      </c>
      <c r="M223" s="295">
        <v>2499650.62</v>
      </c>
      <c r="N223" s="295">
        <v>2499650.62</v>
      </c>
      <c r="O223" s="295">
        <v>2499650.62</v>
      </c>
      <c r="P223" s="295">
        <v>2499650.62</v>
      </c>
      <c r="Q223" s="295">
        <f t="shared" si="32"/>
        <v>29995807.440000009</v>
      </c>
      <c r="R223" s="295">
        <v>2499650.62</v>
      </c>
      <c r="S223" s="295">
        <v>2499650.62</v>
      </c>
      <c r="T223" s="295">
        <v>2499650.62</v>
      </c>
      <c r="U223" s="295">
        <v>2499650.62</v>
      </c>
      <c r="V223" s="295">
        <v>2499650.62</v>
      </c>
      <c r="W223" s="295">
        <v>2499650.62</v>
      </c>
      <c r="X223" s="295">
        <v>2499650.62</v>
      </c>
      <c r="Y223" s="295">
        <v>2499650.62</v>
      </c>
      <c r="Z223" s="295">
        <v>2499650.62</v>
      </c>
      <c r="AA223" s="295">
        <v>2499650.62</v>
      </c>
      <c r="AB223" s="295">
        <v>2499650.62</v>
      </c>
      <c r="AC223" s="295">
        <v>2499650.62</v>
      </c>
      <c r="AD223" s="295">
        <f t="shared" si="33"/>
        <v>29995807.440000009</v>
      </c>
      <c r="AE223" s="295"/>
      <c r="AF223" s="319">
        <v>7540.6100000000006</v>
      </c>
      <c r="AG223" s="319">
        <v>7540.6100000000006</v>
      </c>
      <c r="AH223" s="319">
        <v>7540.6100000000006</v>
      </c>
      <c r="AI223" s="319">
        <v>7540.6100000000006</v>
      </c>
      <c r="AJ223" s="319">
        <v>7540.6100000000006</v>
      </c>
      <c r="AK223" s="319">
        <v>7540.6100000000006</v>
      </c>
      <c r="AL223" s="319">
        <f t="shared" si="37"/>
        <v>7540.61</v>
      </c>
      <c r="AM223" s="319">
        <f t="shared" si="37"/>
        <v>7540.61</v>
      </c>
      <c r="AN223" s="319">
        <f t="shared" si="37"/>
        <v>7540.61</v>
      </c>
      <c r="AO223" s="319">
        <f t="shared" si="37"/>
        <v>7540.61</v>
      </c>
      <c r="AP223" s="319">
        <f t="shared" si="37"/>
        <v>7540.61</v>
      </c>
      <c r="AQ223" s="319">
        <f t="shared" si="37"/>
        <v>7540.61</v>
      </c>
      <c r="AR223" s="295">
        <f t="shared" si="34"/>
        <v>90487.32</v>
      </c>
      <c r="AS223" s="319">
        <f t="shared" si="38"/>
        <v>3916.12</v>
      </c>
      <c r="AT223" s="319">
        <f t="shared" si="38"/>
        <v>3916.12</v>
      </c>
      <c r="AU223" s="319">
        <f t="shared" si="38"/>
        <v>3916.12</v>
      </c>
      <c r="AV223" s="319">
        <f t="shared" si="36"/>
        <v>3916.12</v>
      </c>
      <c r="AW223" s="319">
        <f t="shared" si="36"/>
        <v>3916.12</v>
      </c>
      <c r="AX223" s="319">
        <f t="shared" si="36"/>
        <v>3916.12</v>
      </c>
      <c r="AY223" s="319">
        <f t="shared" si="36"/>
        <v>3916.12</v>
      </c>
      <c r="AZ223" s="319">
        <f t="shared" si="36"/>
        <v>3916.12</v>
      </c>
      <c r="BA223" s="319">
        <f t="shared" si="36"/>
        <v>3916.12</v>
      </c>
      <c r="BB223" s="319">
        <f t="shared" si="30"/>
        <v>3916.12</v>
      </c>
      <c r="BC223" s="319">
        <f t="shared" si="30"/>
        <v>3916.12</v>
      </c>
      <c r="BD223" s="319">
        <f t="shared" si="30"/>
        <v>3916.12</v>
      </c>
      <c r="BE223" s="295">
        <f t="shared" si="35"/>
        <v>46993.440000000002</v>
      </c>
      <c r="BF223" s="319"/>
      <c r="BG223" s="319"/>
      <c r="BH223" s="319"/>
      <c r="BI223" s="319"/>
      <c r="BJ223" s="319"/>
      <c r="BK223" s="319"/>
      <c r="BL223" s="319"/>
      <c r="BM223" s="319"/>
      <c r="BN223" s="319"/>
      <c r="BO223" s="319"/>
      <c r="BP223" s="319"/>
      <c r="BQ223" s="319"/>
      <c r="BR223" s="319"/>
      <c r="BS223" s="319"/>
      <c r="BT223" s="319"/>
      <c r="BU223" s="319"/>
      <c r="BV223" s="319"/>
      <c r="BW223" s="319"/>
      <c r="BX223" s="319"/>
      <c r="BY223" s="319"/>
      <c r="BZ223" s="319"/>
      <c r="CA223" s="319"/>
      <c r="CB223" s="319"/>
      <c r="CC223" s="319"/>
      <c r="CD223" s="319"/>
      <c r="CE223" s="319"/>
    </row>
    <row r="224" spans="1:83" x14ac:dyDescent="0.3">
      <c r="A224" s="313" t="s">
        <v>622</v>
      </c>
      <c r="B224" s="304">
        <v>3.8299999999999994E-2</v>
      </c>
      <c r="C224" s="304">
        <v>4.0399999999999998E-2</v>
      </c>
      <c r="D224" s="347">
        <f>'KU Depr Exp-KIUC Adj #2'!D224</f>
        <v>2.0799999999999999E-2</v>
      </c>
      <c r="E224" s="295">
        <v>7261076.0700000003</v>
      </c>
      <c r="F224" s="295">
        <v>7261076.0700000003</v>
      </c>
      <c r="G224" s="295">
        <v>7261076.0700000003</v>
      </c>
      <c r="H224" s="295">
        <v>7380282.3899999997</v>
      </c>
      <c r="I224" s="295">
        <v>7499488.7000000002</v>
      </c>
      <c r="J224" s="295">
        <v>7499488.7000000002</v>
      </c>
      <c r="K224" s="295">
        <v>7432994.4750000006</v>
      </c>
      <c r="L224" s="295">
        <v>7366500.25</v>
      </c>
      <c r="M224" s="295">
        <v>7366500.25</v>
      </c>
      <c r="N224" s="295">
        <v>7366500.25</v>
      </c>
      <c r="O224" s="295">
        <v>7366500.25</v>
      </c>
      <c r="P224" s="295">
        <v>7366500.25</v>
      </c>
      <c r="Q224" s="295">
        <f t="shared" si="32"/>
        <v>88427983.725000009</v>
      </c>
      <c r="R224" s="295">
        <v>7366500.25</v>
      </c>
      <c r="S224" s="295">
        <v>7366500.25</v>
      </c>
      <c r="T224" s="295">
        <v>7366500.25</v>
      </c>
      <c r="U224" s="295">
        <v>9317978.9949999992</v>
      </c>
      <c r="V224" s="295">
        <v>11269457.74</v>
      </c>
      <c r="W224" s="295">
        <v>11269457.74</v>
      </c>
      <c r="X224" s="295">
        <v>11269457.74</v>
      </c>
      <c r="Y224" s="295">
        <v>11269457.74</v>
      </c>
      <c r="Z224" s="295">
        <v>11269457.74</v>
      </c>
      <c r="AA224" s="295">
        <v>11269457.74</v>
      </c>
      <c r="AB224" s="295">
        <v>11269457.74</v>
      </c>
      <c r="AC224" s="295">
        <v>11269457.74</v>
      </c>
      <c r="AD224" s="295">
        <f t="shared" si="33"/>
        <v>121573141.66499998</v>
      </c>
      <c r="AE224" s="295"/>
      <c r="AF224" s="319">
        <v>23174.94</v>
      </c>
      <c r="AG224" s="319">
        <v>23174.94</v>
      </c>
      <c r="AH224" s="319">
        <v>23174.94</v>
      </c>
      <c r="AI224" s="319">
        <v>23555.41</v>
      </c>
      <c r="AJ224" s="319">
        <v>23935.86</v>
      </c>
      <c r="AK224" s="319">
        <v>23935.86</v>
      </c>
      <c r="AL224" s="319">
        <f t="shared" si="37"/>
        <v>23723.64</v>
      </c>
      <c r="AM224" s="319">
        <f t="shared" si="37"/>
        <v>23511.41</v>
      </c>
      <c r="AN224" s="319">
        <f t="shared" si="37"/>
        <v>23511.41</v>
      </c>
      <c r="AO224" s="319">
        <f t="shared" si="37"/>
        <v>23511.41</v>
      </c>
      <c r="AP224" s="319">
        <f t="shared" si="37"/>
        <v>23511.41</v>
      </c>
      <c r="AQ224" s="319">
        <f t="shared" si="37"/>
        <v>23511.41</v>
      </c>
      <c r="AR224" s="295">
        <f t="shared" si="34"/>
        <v>282232.64</v>
      </c>
      <c r="AS224" s="319">
        <f t="shared" si="38"/>
        <v>12768.6</v>
      </c>
      <c r="AT224" s="319">
        <f t="shared" si="38"/>
        <v>12768.6</v>
      </c>
      <c r="AU224" s="319">
        <f t="shared" si="38"/>
        <v>12768.6</v>
      </c>
      <c r="AV224" s="319">
        <f t="shared" si="36"/>
        <v>16151.16</v>
      </c>
      <c r="AW224" s="319">
        <f t="shared" si="36"/>
        <v>19533.73</v>
      </c>
      <c r="AX224" s="319">
        <f t="shared" si="36"/>
        <v>19533.73</v>
      </c>
      <c r="AY224" s="319">
        <f t="shared" si="36"/>
        <v>19533.73</v>
      </c>
      <c r="AZ224" s="319">
        <f t="shared" si="36"/>
        <v>19533.73</v>
      </c>
      <c r="BA224" s="319">
        <f t="shared" si="36"/>
        <v>19533.73</v>
      </c>
      <c r="BB224" s="319">
        <f t="shared" si="30"/>
        <v>19533.73</v>
      </c>
      <c r="BC224" s="319">
        <f t="shared" si="30"/>
        <v>19533.73</v>
      </c>
      <c r="BD224" s="319">
        <f t="shared" si="30"/>
        <v>19533.73</v>
      </c>
      <c r="BE224" s="295">
        <f t="shared" si="35"/>
        <v>210726.80000000005</v>
      </c>
      <c r="BF224" s="319"/>
      <c r="BG224" s="319"/>
      <c r="BH224" s="319"/>
      <c r="BI224" s="319"/>
      <c r="BJ224" s="319"/>
      <c r="BK224" s="319"/>
      <c r="BL224" s="319"/>
      <c r="BM224" s="319"/>
      <c r="BN224" s="319"/>
      <c r="BO224" s="319"/>
      <c r="BP224" s="319"/>
      <c r="BQ224" s="319"/>
      <c r="BR224" s="319"/>
      <c r="BS224" s="319"/>
      <c r="BT224" s="319"/>
      <c r="BU224" s="319"/>
      <c r="BV224" s="319"/>
      <c r="BW224" s="319"/>
      <c r="BX224" s="319"/>
      <c r="BY224" s="319"/>
      <c r="BZ224" s="319"/>
      <c r="CA224" s="319"/>
      <c r="CB224" s="319"/>
      <c r="CC224" s="319"/>
      <c r="CD224" s="319"/>
      <c r="CE224" s="319"/>
    </row>
    <row r="225" spans="1:83" x14ac:dyDescent="0.3">
      <c r="A225" s="313" t="s">
        <v>623</v>
      </c>
      <c r="B225" s="304">
        <v>3.6899999999999995E-2</v>
      </c>
      <c r="C225" s="304">
        <v>4.1799999999999997E-2</v>
      </c>
      <c r="D225" s="347">
        <f>'KU Depr Exp-KIUC Adj #2'!D225</f>
        <v>2.0299999999999999E-2</v>
      </c>
      <c r="E225" s="295">
        <v>1889943.86</v>
      </c>
      <c r="F225" s="295">
        <v>1929679.95</v>
      </c>
      <c r="G225" s="295">
        <v>1988137.96</v>
      </c>
      <c r="H225" s="295">
        <v>1919040.63</v>
      </c>
      <c r="I225" s="295">
        <v>1831221.37</v>
      </c>
      <c r="J225" s="295">
        <v>1831221.37</v>
      </c>
      <c r="K225" s="295">
        <v>1831221.37</v>
      </c>
      <c r="L225" s="295">
        <v>1831221.37</v>
      </c>
      <c r="M225" s="295">
        <v>1831221.37</v>
      </c>
      <c r="N225" s="295">
        <v>1831221.37</v>
      </c>
      <c r="O225" s="295">
        <v>1831221.37</v>
      </c>
      <c r="P225" s="295">
        <v>1831221.37</v>
      </c>
      <c r="Q225" s="295">
        <f t="shared" si="32"/>
        <v>22376573.360000007</v>
      </c>
      <c r="R225" s="295">
        <v>1831221.37</v>
      </c>
      <c r="S225" s="295">
        <v>1831221.37</v>
      </c>
      <c r="T225" s="295">
        <v>1831221.37</v>
      </c>
      <c r="U225" s="295">
        <v>1831221.37</v>
      </c>
      <c r="V225" s="295">
        <v>1831221.37</v>
      </c>
      <c r="W225" s="295">
        <v>1831221.37</v>
      </c>
      <c r="X225" s="295">
        <v>1831221.37</v>
      </c>
      <c r="Y225" s="295">
        <v>1831221.37</v>
      </c>
      <c r="Z225" s="295">
        <v>1831221.37</v>
      </c>
      <c r="AA225" s="295">
        <v>1831221.37</v>
      </c>
      <c r="AB225" s="295">
        <v>1831221.37</v>
      </c>
      <c r="AC225" s="295">
        <v>1831221.37</v>
      </c>
      <c r="AD225" s="295">
        <f t="shared" si="33"/>
        <v>21974656.440000009</v>
      </c>
      <c r="AE225" s="295"/>
      <c r="AF225" s="319">
        <v>5811.57</v>
      </c>
      <c r="AG225" s="319">
        <v>5933.77</v>
      </c>
      <c r="AH225" s="319">
        <v>6113.53</v>
      </c>
      <c r="AI225" s="319">
        <v>5901.05</v>
      </c>
      <c r="AJ225" s="319">
        <v>5631</v>
      </c>
      <c r="AK225" s="319">
        <v>5631</v>
      </c>
      <c r="AL225" s="319">
        <f t="shared" si="37"/>
        <v>5631.01</v>
      </c>
      <c r="AM225" s="319">
        <f t="shared" si="37"/>
        <v>5631.01</v>
      </c>
      <c r="AN225" s="319">
        <f t="shared" si="37"/>
        <v>5631.01</v>
      </c>
      <c r="AO225" s="319">
        <f t="shared" si="37"/>
        <v>5631.01</v>
      </c>
      <c r="AP225" s="319">
        <f t="shared" si="37"/>
        <v>5631.01</v>
      </c>
      <c r="AQ225" s="319">
        <f t="shared" si="37"/>
        <v>5631.01</v>
      </c>
      <c r="AR225" s="295">
        <f t="shared" si="34"/>
        <v>68807.98000000001</v>
      </c>
      <c r="AS225" s="319">
        <f t="shared" si="38"/>
        <v>3097.82</v>
      </c>
      <c r="AT225" s="319">
        <f t="shared" si="38"/>
        <v>3097.82</v>
      </c>
      <c r="AU225" s="319">
        <f t="shared" si="38"/>
        <v>3097.82</v>
      </c>
      <c r="AV225" s="319">
        <f t="shared" si="36"/>
        <v>3097.82</v>
      </c>
      <c r="AW225" s="319">
        <f t="shared" si="36"/>
        <v>3097.82</v>
      </c>
      <c r="AX225" s="319">
        <f t="shared" si="36"/>
        <v>3097.82</v>
      </c>
      <c r="AY225" s="319">
        <f t="shared" si="36"/>
        <v>3097.82</v>
      </c>
      <c r="AZ225" s="319">
        <f t="shared" si="36"/>
        <v>3097.82</v>
      </c>
      <c r="BA225" s="319">
        <f t="shared" si="36"/>
        <v>3097.82</v>
      </c>
      <c r="BB225" s="319">
        <f t="shared" si="30"/>
        <v>3097.82</v>
      </c>
      <c r="BC225" s="319">
        <f t="shared" si="30"/>
        <v>3097.82</v>
      </c>
      <c r="BD225" s="319">
        <f t="shared" si="30"/>
        <v>3097.82</v>
      </c>
      <c r="BE225" s="295">
        <f t="shared" si="35"/>
        <v>37173.840000000004</v>
      </c>
      <c r="BF225" s="319"/>
      <c r="BG225" s="319"/>
      <c r="BH225" s="319"/>
      <c r="BI225" s="319"/>
      <c r="BJ225" s="319"/>
      <c r="BK225" s="319"/>
      <c r="BL225" s="319"/>
      <c r="BM225" s="319"/>
      <c r="BN225" s="319"/>
      <c r="BO225" s="319"/>
      <c r="BP225" s="319"/>
      <c r="BQ225" s="319"/>
      <c r="BR225" s="319"/>
      <c r="BS225" s="319"/>
      <c r="BT225" s="319"/>
      <c r="BU225" s="319"/>
      <c r="BV225" s="319"/>
      <c r="BW225" s="319"/>
      <c r="BX225" s="319"/>
      <c r="BY225" s="319"/>
      <c r="BZ225" s="319"/>
      <c r="CA225" s="319"/>
      <c r="CB225" s="319"/>
      <c r="CC225" s="319"/>
      <c r="CD225" s="319"/>
      <c r="CE225" s="319"/>
    </row>
    <row r="226" spans="1:83" x14ac:dyDescent="0.3">
      <c r="A226" s="313" t="s">
        <v>624</v>
      </c>
      <c r="B226" s="304">
        <v>4.02E-2</v>
      </c>
      <c r="C226" s="304">
        <v>4.2499999999999996E-2</v>
      </c>
      <c r="D226" s="347">
        <f>'KU Depr Exp-KIUC Adj #2'!D226</f>
        <v>2.07E-2</v>
      </c>
      <c r="E226" s="295">
        <v>4329841.09</v>
      </c>
      <c r="F226" s="295">
        <v>4369577.18</v>
      </c>
      <c r="G226" s="295">
        <v>4409313.26</v>
      </c>
      <c r="H226" s="295">
        <v>4512937.3499999996</v>
      </c>
      <c r="I226" s="295">
        <v>4616561.4400000004</v>
      </c>
      <c r="J226" s="295">
        <v>4616561.4400000004</v>
      </c>
      <c r="K226" s="295">
        <v>4616561.4400000004</v>
      </c>
      <c r="L226" s="295">
        <v>4616561.4400000004</v>
      </c>
      <c r="M226" s="295">
        <v>4616561.4400000004</v>
      </c>
      <c r="N226" s="295">
        <v>4616561.4400000004</v>
      </c>
      <c r="O226" s="295">
        <v>4616561.4400000004</v>
      </c>
      <c r="P226" s="295">
        <v>4616561.4400000004</v>
      </c>
      <c r="Q226" s="295">
        <f t="shared" si="32"/>
        <v>54554160.399999991</v>
      </c>
      <c r="R226" s="295">
        <v>4616561.4400000004</v>
      </c>
      <c r="S226" s="295">
        <v>4616561.4400000004</v>
      </c>
      <c r="T226" s="295">
        <v>4616561.4400000004</v>
      </c>
      <c r="U226" s="295">
        <v>4616561.4400000004</v>
      </c>
      <c r="V226" s="295">
        <v>4616561.4400000004</v>
      </c>
      <c r="W226" s="295">
        <v>4616561.4400000004</v>
      </c>
      <c r="X226" s="295">
        <v>4616561.4400000004</v>
      </c>
      <c r="Y226" s="295">
        <v>4616561.4400000004</v>
      </c>
      <c r="Z226" s="295">
        <v>4616561.4400000004</v>
      </c>
      <c r="AA226" s="295">
        <v>4616561.4400000004</v>
      </c>
      <c r="AB226" s="295">
        <v>4616561.4400000004</v>
      </c>
      <c r="AC226" s="295">
        <v>4616561.4400000004</v>
      </c>
      <c r="AD226" s="295">
        <f t="shared" si="33"/>
        <v>55398737.279999994</v>
      </c>
      <c r="AE226" s="295"/>
      <c r="AF226" s="319">
        <v>14504.96</v>
      </c>
      <c r="AG226" s="319">
        <v>14638.089999999998</v>
      </c>
      <c r="AH226" s="319">
        <v>14771.2</v>
      </c>
      <c r="AI226" s="319">
        <v>15118.34</v>
      </c>
      <c r="AJ226" s="319">
        <v>15465.48</v>
      </c>
      <c r="AK226" s="319">
        <v>15465.48</v>
      </c>
      <c r="AL226" s="319">
        <f t="shared" si="37"/>
        <v>15465.48</v>
      </c>
      <c r="AM226" s="319">
        <f t="shared" si="37"/>
        <v>15465.48</v>
      </c>
      <c r="AN226" s="319">
        <f t="shared" si="37"/>
        <v>15465.48</v>
      </c>
      <c r="AO226" s="319">
        <f t="shared" si="37"/>
        <v>15465.48</v>
      </c>
      <c r="AP226" s="319">
        <f t="shared" si="37"/>
        <v>15465.48</v>
      </c>
      <c r="AQ226" s="319">
        <f t="shared" si="37"/>
        <v>15465.48</v>
      </c>
      <c r="AR226" s="295">
        <f t="shared" si="34"/>
        <v>182756.43000000002</v>
      </c>
      <c r="AS226" s="319">
        <f t="shared" si="38"/>
        <v>7963.57</v>
      </c>
      <c r="AT226" s="319">
        <f t="shared" si="38"/>
        <v>7963.57</v>
      </c>
      <c r="AU226" s="319">
        <f t="shared" si="38"/>
        <v>7963.57</v>
      </c>
      <c r="AV226" s="319">
        <f t="shared" si="36"/>
        <v>7963.57</v>
      </c>
      <c r="AW226" s="319">
        <f t="shared" si="36"/>
        <v>7963.57</v>
      </c>
      <c r="AX226" s="319">
        <f t="shared" si="36"/>
        <v>7963.57</v>
      </c>
      <c r="AY226" s="319">
        <f t="shared" si="36"/>
        <v>7963.57</v>
      </c>
      <c r="AZ226" s="319">
        <f t="shared" si="36"/>
        <v>7963.57</v>
      </c>
      <c r="BA226" s="319">
        <f t="shared" si="36"/>
        <v>7963.57</v>
      </c>
      <c r="BB226" s="319">
        <f t="shared" si="30"/>
        <v>7963.57</v>
      </c>
      <c r="BC226" s="319">
        <f t="shared" si="30"/>
        <v>7963.57</v>
      </c>
      <c r="BD226" s="319">
        <f t="shared" si="30"/>
        <v>7963.57</v>
      </c>
      <c r="BE226" s="295">
        <f t="shared" si="35"/>
        <v>95562.840000000026</v>
      </c>
      <c r="BF226" s="319"/>
      <c r="BG226" s="319"/>
      <c r="BH226" s="319"/>
      <c r="BI226" s="319"/>
      <c r="BJ226" s="319"/>
      <c r="BK226" s="319"/>
      <c r="BL226" s="319"/>
      <c r="BM226" s="319"/>
      <c r="BN226" s="319"/>
      <c r="BO226" s="319"/>
      <c r="BP226" s="319"/>
      <c r="BQ226" s="319"/>
      <c r="BR226" s="319"/>
      <c r="BS226" s="319"/>
      <c r="BT226" s="319"/>
      <c r="BU226" s="319"/>
      <c r="BV226" s="319"/>
      <c r="BW226" s="319"/>
      <c r="BX226" s="319"/>
      <c r="BY226" s="319"/>
      <c r="BZ226" s="319"/>
      <c r="CA226" s="319"/>
      <c r="CB226" s="319"/>
      <c r="CC226" s="319"/>
      <c r="CD226" s="319"/>
      <c r="CE226" s="319"/>
    </row>
    <row r="227" spans="1:83" x14ac:dyDescent="0.3">
      <c r="A227" s="313" t="s">
        <v>625</v>
      </c>
      <c r="B227" s="304">
        <v>3.6000000000000004E-2</v>
      </c>
      <c r="C227" s="304">
        <v>4.1299999999999996E-2</v>
      </c>
      <c r="D227" s="347">
        <f>'KU Depr Exp-KIUC Adj #2'!D227</f>
        <v>2.1299999999999999E-2</v>
      </c>
      <c r="E227" s="295">
        <v>3833038.02</v>
      </c>
      <c r="F227" s="295">
        <v>3868296.81</v>
      </c>
      <c r="G227" s="295">
        <v>3927441.75</v>
      </c>
      <c r="H227" s="295">
        <v>3839284.72</v>
      </c>
      <c r="I227" s="295">
        <v>3727241.54</v>
      </c>
      <c r="J227" s="295">
        <v>3727241.54</v>
      </c>
      <c r="K227" s="295">
        <v>3727241.54</v>
      </c>
      <c r="L227" s="295">
        <v>3727241.54</v>
      </c>
      <c r="M227" s="295">
        <v>3727241.54</v>
      </c>
      <c r="N227" s="295">
        <v>3727241.54</v>
      </c>
      <c r="O227" s="295">
        <v>3727241.54</v>
      </c>
      <c r="P227" s="295">
        <v>3727241.54</v>
      </c>
      <c r="Q227" s="295">
        <f t="shared" si="32"/>
        <v>45285993.619999997</v>
      </c>
      <c r="R227" s="295">
        <v>3727241.54</v>
      </c>
      <c r="S227" s="295">
        <v>3727241.54</v>
      </c>
      <c r="T227" s="295">
        <v>3727241.54</v>
      </c>
      <c r="U227" s="295">
        <v>3727241.54</v>
      </c>
      <c r="V227" s="295">
        <v>3727241.54</v>
      </c>
      <c r="W227" s="295">
        <v>3727241.54</v>
      </c>
      <c r="X227" s="295">
        <v>3727241.54</v>
      </c>
      <c r="Y227" s="295">
        <v>3727241.54</v>
      </c>
      <c r="Z227" s="295">
        <v>3727241.54</v>
      </c>
      <c r="AA227" s="295">
        <v>3727241.54</v>
      </c>
      <c r="AB227" s="295">
        <v>3727241.54</v>
      </c>
      <c r="AC227" s="295">
        <v>3727241.54</v>
      </c>
      <c r="AD227" s="295">
        <f t="shared" si="33"/>
        <v>44726898.479999997</v>
      </c>
      <c r="AE227" s="295"/>
      <c r="AF227" s="319">
        <v>11499.11</v>
      </c>
      <c r="AG227" s="319">
        <v>11604.890000000001</v>
      </c>
      <c r="AH227" s="319">
        <v>11782.330000000002</v>
      </c>
      <c r="AI227" s="319">
        <v>11517.85</v>
      </c>
      <c r="AJ227" s="319">
        <v>11181.720000000001</v>
      </c>
      <c r="AK227" s="319">
        <v>11181.720000000001</v>
      </c>
      <c r="AL227" s="319">
        <f t="shared" si="37"/>
        <v>11181.72</v>
      </c>
      <c r="AM227" s="319">
        <f t="shared" si="37"/>
        <v>11181.72</v>
      </c>
      <c r="AN227" s="319">
        <f t="shared" si="37"/>
        <v>11181.72</v>
      </c>
      <c r="AO227" s="319">
        <f t="shared" si="37"/>
        <v>11181.72</v>
      </c>
      <c r="AP227" s="319">
        <f t="shared" si="37"/>
        <v>11181.72</v>
      </c>
      <c r="AQ227" s="319">
        <f t="shared" si="37"/>
        <v>11181.72</v>
      </c>
      <c r="AR227" s="295">
        <f t="shared" si="34"/>
        <v>135857.94</v>
      </c>
      <c r="AS227" s="319">
        <f t="shared" si="38"/>
        <v>6615.85</v>
      </c>
      <c r="AT227" s="319">
        <f t="shared" si="38"/>
        <v>6615.85</v>
      </c>
      <c r="AU227" s="319">
        <f t="shared" si="38"/>
        <v>6615.85</v>
      </c>
      <c r="AV227" s="319">
        <f t="shared" si="36"/>
        <v>6615.85</v>
      </c>
      <c r="AW227" s="319">
        <f t="shared" si="36"/>
        <v>6615.85</v>
      </c>
      <c r="AX227" s="319">
        <f t="shared" si="36"/>
        <v>6615.85</v>
      </c>
      <c r="AY227" s="319">
        <f t="shared" si="36"/>
        <v>6615.85</v>
      </c>
      <c r="AZ227" s="319">
        <f t="shared" si="36"/>
        <v>6615.85</v>
      </c>
      <c r="BA227" s="319">
        <f t="shared" si="36"/>
        <v>6615.85</v>
      </c>
      <c r="BB227" s="319">
        <f t="shared" si="30"/>
        <v>6615.85</v>
      </c>
      <c r="BC227" s="319">
        <f t="shared" si="30"/>
        <v>6615.85</v>
      </c>
      <c r="BD227" s="319">
        <f t="shared" si="30"/>
        <v>6615.85</v>
      </c>
      <c r="BE227" s="295">
        <f t="shared" si="35"/>
        <v>79390.200000000012</v>
      </c>
      <c r="BF227" s="319"/>
      <c r="BG227" s="319"/>
      <c r="BH227" s="319"/>
      <c r="BI227" s="319"/>
      <c r="BJ227" s="319"/>
      <c r="BK227" s="319"/>
      <c r="BL227" s="319"/>
      <c r="BM227" s="319"/>
      <c r="BN227" s="319"/>
      <c r="BO227" s="319"/>
      <c r="BP227" s="319"/>
      <c r="BQ227" s="319"/>
      <c r="BR227" s="319"/>
      <c r="BS227" s="319"/>
      <c r="BT227" s="319"/>
      <c r="BU227" s="319"/>
      <c r="BV227" s="319"/>
      <c r="BW227" s="319"/>
      <c r="BX227" s="319"/>
      <c r="BY227" s="319"/>
      <c r="BZ227" s="319"/>
      <c r="CA227" s="319"/>
      <c r="CB227" s="319"/>
      <c r="CC227" s="319"/>
      <c r="CD227" s="319"/>
      <c r="CE227" s="319"/>
    </row>
    <row r="228" spans="1:83" x14ac:dyDescent="0.3">
      <c r="A228" s="313" t="s">
        <v>626</v>
      </c>
      <c r="B228" s="304">
        <v>3.6000000000000004E-2</v>
      </c>
      <c r="C228" s="304">
        <v>3.7900000000000003E-2</v>
      </c>
      <c r="D228" s="347">
        <f>'KU Depr Exp-KIUC Adj #2'!D228</f>
        <v>1.9400000000000001E-2</v>
      </c>
      <c r="E228" s="295">
        <v>3144581.31</v>
      </c>
      <c r="F228" s="295">
        <v>3144581.31</v>
      </c>
      <c r="G228" s="295">
        <v>3144581.31</v>
      </c>
      <c r="H228" s="295">
        <v>3233656.51</v>
      </c>
      <c r="I228" s="295">
        <v>3322731.71</v>
      </c>
      <c r="J228" s="295">
        <v>3322731.71</v>
      </c>
      <c r="K228" s="295">
        <v>3322731.71</v>
      </c>
      <c r="L228" s="295">
        <v>3322731.71</v>
      </c>
      <c r="M228" s="295">
        <v>3322731.71</v>
      </c>
      <c r="N228" s="295">
        <v>3322731.71</v>
      </c>
      <c r="O228" s="295">
        <v>3322731.71</v>
      </c>
      <c r="P228" s="295">
        <v>3322731.71</v>
      </c>
      <c r="Q228" s="295">
        <f t="shared" si="32"/>
        <v>39249254.120000005</v>
      </c>
      <c r="R228" s="295">
        <v>3322731.71</v>
      </c>
      <c r="S228" s="295">
        <v>3322731.71</v>
      </c>
      <c r="T228" s="295">
        <v>3322731.71</v>
      </c>
      <c r="U228" s="295">
        <v>3322731.71</v>
      </c>
      <c r="V228" s="295">
        <v>3322731.71</v>
      </c>
      <c r="W228" s="295">
        <v>3322731.71</v>
      </c>
      <c r="X228" s="295">
        <v>3322731.71</v>
      </c>
      <c r="Y228" s="295">
        <v>3322731.71</v>
      </c>
      <c r="Z228" s="295">
        <v>3322731.71</v>
      </c>
      <c r="AA228" s="295">
        <v>3322731.71</v>
      </c>
      <c r="AB228" s="295">
        <v>3322731.71</v>
      </c>
      <c r="AC228" s="295">
        <v>3322731.71</v>
      </c>
      <c r="AD228" s="295">
        <f t="shared" si="33"/>
        <v>39872780.520000003</v>
      </c>
      <c r="AE228" s="295"/>
      <c r="AF228" s="319">
        <v>9433.75</v>
      </c>
      <c r="AG228" s="319">
        <v>9433.75</v>
      </c>
      <c r="AH228" s="319">
        <v>9433.75</v>
      </c>
      <c r="AI228" s="319">
        <v>9700.9699999999993</v>
      </c>
      <c r="AJ228" s="319">
        <v>9968.1899999999987</v>
      </c>
      <c r="AK228" s="319">
        <v>9968.1899999999987</v>
      </c>
      <c r="AL228" s="319">
        <f t="shared" si="37"/>
        <v>9968.2000000000007</v>
      </c>
      <c r="AM228" s="319">
        <f t="shared" si="37"/>
        <v>9968.2000000000007</v>
      </c>
      <c r="AN228" s="319">
        <f t="shared" si="37"/>
        <v>9968.2000000000007</v>
      </c>
      <c r="AO228" s="319">
        <f t="shared" si="37"/>
        <v>9968.2000000000007</v>
      </c>
      <c r="AP228" s="319">
        <f t="shared" si="37"/>
        <v>9968.2000000000007</v>
      </c>
      <c r="AQ228" s="319">
        <f t="shared" si="37"/>
        <v>9968.2000000000007</v>
      </c>
      <c r="AR228" s="295">
        <f t="shared" si="34"/>
        <v>117747.79999999999</v>
      </c>
      <c r="AS228" s="319">
        <f t="shared" si="38"/>
        <v>5371.75</v>
      </c>
      <c r="AT228" s="319">
        <f t="shared" si="38"/>
        <v>5371.75</v>
      </c>
      <c r="AU228" s="319">
        <f t="shared" si="38"/>
        <v>5371.75</v>
      </c>
      <c r="AV228" s="319">
        <f t="shared" si="36"/>
        <v>5371.75</v>
      </c>
      <c r="AW228" s="319">
        <f t="shared" si="36"/>
        <v>5371.75</v>
      </c>
      <c r="AX228" s="319">
        <f t="shared" si="36"/>
        <v>5371.75</v>
      </c>
      <c r="AY228" s="319">
        <f t="shared" si="36"/>
        <v>5371.75</v>
      </c>
      <c r="AZ228" s="319">
        <f t="shared" si="36"/>
        <v>5371.75</v>
      </c>
      <c r="BA228" s="319">
        <f t="shared" si="36"/>
        <v>5371.75</v>
      </c>
      <c r="BB228" s="319">
        <f t="shared" si="30"/>
        <v>5371.75</v>
      </c>
      <c r="BC228" s="319">
        <f t="shared" si="30"/>
        <v>5371.75</v>
      </c>
      <c r="BD228" s="319">
        <f t="shared" si="30"/>
        <v>5371.75</v>
      </c>
      <c r="BE228" s="295">
        <f t="shared" si="35"/>
        <v>64461</v>
      </c>
      <c r="BF228" s="319"/>
      <c r="BG228" s="319"/>
      <c r="BH228" s="319"/>
      <c r="BI228" s="319"/>
      <c r="BJ228" s="319"/>
      <c r="BK228" s="319"/>
      <c r="BL228" s="319"/>
      <c r="BM228" s="319"/>
      <c r="BN228" s="319"/>
      <c r="BO228" s="319"/>
      <c r="BP228" s="319"/>
      <c r="BQ228" s="319"/>
      <c r="BR228" s="319"/>
      <c r="BS228" s="319"/>
      <c r="BT228" s="319"/>
      <c r="BU228" s="319"/>
      <c r="BV228" s="319"/>
      <c r="BW228" s="319"/>
      <c r="BX228" s="319"/>
      <c r="BY228" s="319"/>
      <c r="BZ228" s="319"/>
      <c r="CA228" s="319"/>
      <c r="CB228" s="319"/>
      <c r="CC228" s="319"/>
      <c r="CD228" s="319"/>
      <c r="CE228" s="319"/>
    </row>
    <row r="229" spans="1:83" x14ac:dyDescent="0.3">
      <c r="A229" s="313" t="s">
        <v>627</v>
      </c>
      <c r="B229" s="304">
        <v>3.6199999999999996E-2</v>
      </c>
      <c r="C229" s="304">
        <v>3.9100000000000003E-2</v>
      </c>
      <c r="D229" s="347">
        <f>'KU Depr Exp-KIUC Adj #2'!D229</f>
        <v>2.01E-2</v>
      </c>
      <c r="E229" s="295">
        <v>3423274.57</v>
      </c>
      <c r="F229" s="295">
        <v>3423274.57</v>
      </c>
      <c r="G229" s="295">
        <v>3447160.72</v>
      </c>
      <c r="H229" s="295">
        <v>3359003.7</v>
      </c>
      <c r="I229" s="295">
        <v>3246960.53</v>
      </c>
      <c r="J229" s="295">
        <v>3246960.53</v>
      </c>
      <c r="K229" s="295">
        <v>3246960.53</v>
      </c>
      <c r="L229" s="295">
        <v>3246960.53</v>
      </c>
      <c r="M229" s="295">
        <v>3246960.53</v>
      </c>
      <c r="N229" s="295">
        <v>3246960.53</v>
      </c>
      <c r="O229" s="295">
        <v>3246960.53</v>
      </c>
      <c r="P229" s="295">
        <v>3246960.53</v>
      </c>
      <c r="Q229" s="295">
        <f t="shared" si="32"/>
        <v>39628397.800000004</v>
      </c>
      <c r="R229" s="295">
        <v>3246960.53</v>
      </c>
      <c r="S229" s="295">
        <v>3246960.53</v>
      </c>
      <c r="T229" s="295">
        <v>3246960.53</v>
      </c>
      <c r="U229" s="295">
        <v>3246960.53</v>
      </c>
      <c r="V229" s="295">
        <v>3246960.53</v>
      </c>
      <c r="W229" s="295">
        <v>3246960.53</v>
      </c>
      <c r="X229" s="295">
        <v>3246960.53</v>
      </c>
      <c r="Y229" s="295">
        <v>3246960.53</v>
      </c>
      <c r="Z229" s="295">
        <v>3246960.53</v>
      </c>
      <c r="AA229" s="295">
        <v>3246960.53</v>
      </c>
      <c r="AB229" s="295">
        <v>3246960.53</v>
      </c>
      <c r="AC229" s="295">
        <v>3246960.53</v>
      </c>
      <c r="AD229" s="295">
        <f t="shared" si="33"/>
        <v>38963526.360000007</v>
      </c>
      <c r="AE229" s="295"/>
      <c r="AF229" s="319">
        <v>10326.879999999999</v>
      </c>
      <c r="AG229" s="319">
        <v>10326.879999999999</v>
      </c>
      <c r="AH229" s="319">
        <v>10398.94</v>
      </c>
      <c r="AI229" s="319">
        <v>10133</v>
      </c>
      <c r="AJ229" s="319">
        <v>9795</v>
      </c>
      <c r="AK229" s="319">
        <v>9795</v>
      </c>
      <c r="AL229" s="319">
        <f t="shared" si="37"/>
        <v>9795</v>
      </c>
      <c r="AM229" s="319">
        <f t="shared" si="37"/>
        <v>9795</v>
      </c>
      <c r="AN229" s="319">
        <f t="shared" si="37"/>
        <v>9795</v>
      </c>
      <c r="AO229" s="319">
        <f t="shared" si="37"/>
        <v>9795</v>
      </c>
      <c r="AP229" s="319">
        <f t="shared" si="37"/>
        <v>9795</v>
      </c>
      <c r="AQ229" s="319">
        <f t="shared" si="37"/>
        <v>9795</v>
      </c>
      <c r="AR229" s="295">
        <f t="shared" si="34"/>
        <v>119545.7</v>
      </c>
      <c r="AS229" s="319">
        <f t="shared" si="38"/>
        <v>5438.66</v>
      </c>
      <c r="AT229" s="319">
        <f t="shared" si="38"/>
        <v>5438.66</v>
      </c>
      <c r="AU229" s="319">
        <f t="shared" si="38"/>
        <v>5438.66</v>
      </c>
      <c r="AV229" s="319">
        <f t="shared" si="36"/>
        <v>5438.66</v>
      </c>
      <c r="AW229" s="319">
        <f t="shared" si="36"/>
        <v>5438.66</v>
      </c>
      <c r="AX229" s="319">
        <f t="shared" si="36"/>
        <v>5438.66</v>
      </c>
      <c r="AY229" s="319">
        <f t="shared" si="36"/>
        <v>5438.66</v>
      </c>
      <c r="AZ229" s="319">
        <f t="shared" si="36"/>
        <v>5438.66</v>
      </c>
      <c r="BA229" s="319">
        <f t="shared" si="36"/>
        <v>5438.66</v>
      </c>
      <c r="BB229" s="319">
        <f t="shared" si="30"/>
        <v>5438.66</v>
      </c>
      <c r="BC229" s="319">
        <f t="shared" si="30"/>
        <v>5438.66</v>
      </c>
      <c r="BD229" s="319">
        <f t="shared" si="30"/>
        <v>5438.66</v>
      </c>
      <c r="BE229" s="295">
        <f t="shared" si="35"/>
        <v>65263.920000000013</v>
      </c>
      <c r="BF229" s="319"/>
      <c r="BG229" s="319"/>
      <c r="BH229" s="319"/>
      <c r="BI229" s="319"/>
      <c r="BJ229" s="319"/>
      <c r="BK229" s="319"/>
      <c r="BL229" s="319"/>
      <c r="BM229" s="319"/>
      <c r="BN229" s="319"/>
      <c r="BO229" s="319"/>
      <c r="BP229" s="319"/>
      <c r="BQ229" s="319"/>
      <c r="BR229" s="319"/>
      <c r="BS229" s="319"/>
      <c r="BT229" s="319"/>
      <c r="BU229" s="319"/>
      <c r="BV229" s="319"/>
      <c r="BW229" s="319"/>
      <c r="BX229" s="319"/>
      <c r="BY229" s="319"/>
      <c r="BZ229" s="319"/>
      <c r="CA229" s="319"/>
      <c r="CB229" s="319"/>
      <c r="CC229" s="319"/>
      <c r="CD229" s="319"/>
      <c r="CE229" s="319"/>
    </row>
    <row r="230" spans="1:83" x14ac:dyDescent="0.3">
      <c r="A230" s="313" t="s">
        <v>628</v>
      </c>
      <c r="B230" s="304">
        <v>2.8199999999999999E-2</v>
      </c>
      <c r="C230" s="304">
        <v>3.32E-2</v>
      </c>
      <c r="D230" s="347">
        <f>'KU Depr Exp-KIUC Adj #2'!D230</f>
        <v>3.0599999999999999E-2</v>
      </c>
      <c r="E230" s="295">
        <v>21650.02</v>
      </c>
      <c r="F230" s="295">
        <v>22234.49</v>
      </c>
      <c r="G230" s="295">
        <v>22234.49</v>
      </c>
      <c r="H230" s="295">
        <v>22234.49</v>
      </c>
      <c r="I230" s="295">
        <v>1540950.14</v>
      </c>
      <c r="J230" s="295">
        <v>3059665.78</v>
      </c>
      <c r="K230" s="295">
        <v>3059665.78</v>
      </c>
      <c r="L230" s="295">
        <v>3059665.78</v>
      </c>
      <c r="M230" s="295">
        <v>3059665.78</v>
      </c>
      <c r="N230" s="295">
        <v>3059665.78</v>
      </c>
      <c r="O230" s="295">
        <v>3059665.78</v>
      </c>
      <c r="P230" s="295">
        <v>3059665.78</v>
      </c>
      <c r="Q230" s="295">
        <f t="shared" si="32"/>
        <v>23046964.09</v>
      </c>
      <c r="R230" s="295">
        <v>3059665.78</v>
      </c>
      <c r="S230" s="295">
        <v>3059665.78</v>
      </c>
      <c r="T230" s="295">
        <v>3059665.78</v>
      </c>
      <c r="U230" s="295">
        <v>3059665.78</v>
      </c>
      <c r="V230" s="295">
        <v>3059665.78</v>
      </c>
      <c r="W230" s="295">
        <v>3059665.78</v>
      </c>
      <c r="X230" s="295">
        <v>3059665.78</v>
      </c>
      <c r="Y230" s="295">
        <v>3059665.78</v>
      </c>
      <c r="Z230" s="295">
        <v>3059665.78</v>
      </c>
      <c r="AA230" s="295">
        <v>3059665.78</v>
      </c>
      <c r="AB230" s="295">
        <v>3059665.78</v>
      </c>
      <c r="AC230" s="295">
        <v>3059665.78</v>
      </c>
      <c r="AD230" s="295">
        <f t="shared" si="33"/>
        <v>36715989.360000007</v>
      </c>
      <c r="AF230" s="319">
        <v>50.88</v>
      </c>
      <c r="AG230" s="319">
        <v>52.25</v>
      </c>
      <c r="AH230" s="319">
        <v>52.25</v>
      </c>
      <c r="AI230" s="319">
        <v>52.25</v>
      </c>
      <c r="AJ230" s="319">
        <v>3621.23</v>
      </c>
      <c r="AK230" s="319">
        <v>7190.21</v>
      </c>
      <c r="AL230" s="319">
        <f t="shared" si="37"/>
        <v>7190.21</v>
      </c>
      <c r="AM230" s="319">
        <f t="shared" si="37"/>
        <v>7190.21</v>
      </c>
      <c r="AN230" s="319">
        <f t="shared" si="37"/>
        <v>7190.21</v>
      </c>
      <c r="AO230" s="319">
        <f t="shared" si="37"/>
        <v>7190.21</v>
      </c>
      <c r="AP230" s="319">
        <f t="shared" si="37"/>
        <v>7190.21</v>
      </c>
      <c r="AQ230" s="319">
        <f t="shared" si="37"/>
        <v>7190.21</v>
      </c>
      <c r="AR230" s="295">
        <f t="shared" si="34"/>
        <v>54160.329999999994</v>
      </c>
      <c r="AS230" s="319">
        <f t="shared" si="38"/>
        <v>7802.15</v>
      </c>
      <c r="AT230" s="319">
        <f t="shared" si="38"/>
        <v>7802.15</v>
      </c>
      <c r="AU230" s="319">
        <f t="shared" si="38"/>
        <v>7802.15</v>
      </c>
      <c r="AV230" s="319">
        <f t="shared" si="36"/>
        <v>7802.15</v>
      </c>
      <c r="AW230" s="319">
        <f t="shared" si="36"/>
        <v>7802.15</v>
      </c>
      <c r="AX230" s="319">
        <f t="shared" si="36"/>
        <v>7802.15</v>
      </c>
      <c r="AY230" s="319">
        <f t="shared" si="36"/>
        <v>7802.15</v>
      </c>
      <c r="AZ230" s="319">
        <f t="shared" si="36"/>
        <v>7802.15</v>
      </c>
      <c r="BA230" s="319">
        <f t="shared" si="36"/>
        <v>7802.15</v>
      </c>
      <c r="BB230" s="319">
        <f t="shared" si="30"/>
        <v>7802.15</v>
      </c>
      <c r="BC230" s="319">
        <f t="shared" si="30"/>
        <v>7802.15</v>
      </c>
      <c r="BD230" s="319">
        <f t="shared" si="30"/>
        <v>7802.15</v>
      </c>
      <c r="BE230" s="295">
        <f t="shared" si="35"/>
        <v>93625.799999999988</v>
      </c>
    </row>
    <row r="231" spans="1:83" x14ac:dyDescent="0.3">
      <c r="A231" s="313" t="s">
        <v>629</v>
      </c>
      <c r="B231" s="304">
        <v>3.2100000000000004E-2</v>
      </c>
      <c r="C231" s="304">
        <v>3.2599999999999997E-2</v>
      </c>
      <c r="D231" s="347">
        <f>'KU Depr Exp-KIUC Adj #2'!D231</f>
        <v>1.7500000000000002E-2</v>
      </c>
      <c r="E231" s="295">
        <v>274390.87</v>
      </c>
      <c r="F231" s="295">
        <v>274390.87</v>
      </c>
      <c r="G231" s="295">
        <v>274390.87</v>
      </c>
      <c r="H231" s="295">
        <v>274390.87</v>
      </c>
      <c r="I231" s="295">
        <v>274390.87</v>
      </c>
      <c r="J231" s="295">
        <v>274390.87</v>
      </c>
      <c r="K231" s="295">
        <v>274390.87</v>
      </c>
      <c r="L231" s="295">
        <v>274390.87</v>
      </c>
      <c r="M231" s="295">
        <v>274390.87</v>
      </c>
      <c r="N231" s="295">
        <v>274390.87</v>
      </c>
      <c r="O231" s="295">
        <v>274390.87</v>
      </c>
      <c r="P231" s="295">
        <v>274390.87</v>
      </c>
      <c r="Q231" s="295">
        <f t="shared" si="32"/>
        <v>3292690.4400000009</v>
      </c>
      <c r="R231" s="295">
        <v>274390.87</v>
      </c>
      <c r="S231" s="295">
        <v>274390.87</v>
      </c>
      <c r="T231" s="295">
        <v>274390.87</v>
      </c>
      <c r="U231" s="295">
        <v>274390.87</v>
      </c>
      <c r="V231" s="295">
        <v>274390.87</v>
      </c>
      <c r="W231" s="295">
        <v>274390.87</v>
      </c>
      <c r="X231" s="295">
        <v>274390.87</v>
      </c>
      <c r="Y231" s="295">
        <v>274390.87</v>
      </c>
      <c r="Z231" s="295">
        <v>274390.87</v>
      </c>
      <c r="AA231" s="295">
        <v>274390.87</v>
      </c>
      <c r="AB231" s="295">
        <v>274390.87</v>
      </c>
      <c r="AC231" s="295">
        <v>274390.87</v>
      </c>
      <c r="AD231" s="295">
        <f t="shared" si="33"/>
        <v>3292690.4400000009</v>
      </c>
      <c r="AF231" s="319">
        <v>734</v>
      </c>
      <c r="AG231" s="319">
        <v>734</v>
      </c>
      <c r="AH231" s="319">
        <v>734</v>
      </c>
      <c r="AI231" s="319">
        <v>734</v>
      </c>
      <c r="AJ231" s="319">
        <v>734</v>
      </c>
      <c r="AK231" s="319">
        <v>734</v>
      </c>
      <c r="AL231" s="319">
        <f t="shared" si="37"/>
        <v>734</v>
      </c>
      <c r="AM231" s="319">
        <f t="shared" si="37"/>
        <v>734</v>
      </c>
      <c r="AN231" s="319">
        <f t="shared" si="37"/>
        <v>734</v>
      </c>
      <c r="AO231" s="319">
        <f t="shared" si="37"/>
        <v>734</v>
      </c>
      <c r="AP231" s="319">
        <f t="shared" si="37"/>
        <v>734</v>
      </c>
      <c r="AQ231" s="319">
        <f t="shared" si="37"/>
        <v>734</v>
      </c>
      <c r="AR231" s="295">
        <f t="shared" si="34"/>
        <v>8808</v>
      </c>
      <c r="AS231" s="319">
        <f t="shared" si="38"/>
        <v>400.15</v>
      </c>
      <c r="AT231" s="319">
        <f t="shared" si="38"/>
        <v>400.15</v>
      </c>
      <c r="AU231" s="319">
        <f t="shared" si="38"/>
        <v>400.15</v>
      </c>
      <c r="AV231" s="319">
        <f t="shared" si="36"/>
        <v>400.15</v>
      </c>
      <c r="AW231" s="319">
        <f t="shared" si="36"/>
        <v>400.15</v>
      </c>
      <c r="AX231" s="319">
        <f t="shared" si="36"/>
        <v>400.15</v>
      </c>
      <c r="AY231" s="319">
        <f t="shared" si="36"/>
        <v>400.15</v>
      </c>
      <c r="AZ231" s="319">
        <f t="shared" si="36"/>
        <v>400.15</v>
      </c>
      <c r="BA231" s="319">
        <f t="shared" si="36"/>
        <v>400.15</v>
      </c>
      <c r="BB231" s="319">
        <f t="shared" si="30"/>
        <v>400.15</v>
      </c>
      <c r="BC231" s="319">
        <f t="shared" si="30"/>
        <v>400.15</v>
      </c>
      <c r="BD231" s="319">
        <f t="shared" si="30"/>
        <v>400.15</v>
      </c>
      <c r="BE231" s="295">
        <f t="shared" si="35"/>
        <v>4801.8</v>
      </c>
    </row>
    <row r="232" spans="1:83" x14ac:dyDescent="0.3">
      <c r="A232" s="313" t="s">
        <v>630</v>
      </c>
      <c r="B232" s="304">
        <v>4.82E-2</v>
      </c>
      <c r="C232" s="304">
        <v>5.2199999999999996E-2</v>
      </c>
      <c r="D232" s="347">
        <f>'KU Depr Exp-KIUC Adj #2'!D232</f>
        <v>1.89E-2</v>
      </c>
      <c r="E232" s="295">
        <v>590562.81999999995</v>
      </c>
      <c r="F232" s="295">
        <v>590562.81999999995</v>
      </c>
      <c r="G232" s="295">
        <v>590562.81999999995</v>
      </c>
      <c r="H232" s="295">
        <v>590562.81999999995</v>
      </c>
      <c r="I232" s="295">
        <v>586809.96</v>
      </c>
      <c r="J232" s="295">
        <v>583057.1</v>
      </c>
      <c r="K232" s="295">
        <v>583057.1</v>
      </c>
      <c r="L232" s="295">
        <v>583057.1</v>
      </c>
      <c r="M232" s="295">
        <v>583057.1</v>
      </c>
      <c r="N232" s="295">
        <v>583057.1</v>
      </c>
      <c r="O232" s="295">
        <v>583057.1</v>
      </c>
      <c r="P232" s="295">
        <v>583057.1</v>
      </c>
      <c r="Q232" s="295">
        <f t="shared" si="32"/>
        <v>7030460.9399999985</v>
      </c>
      <c r="R232" s="295">
        <v>583057.1</v>
      </c>
      <c r="S232" s="295">
        <v>583057.1</v>
      </c>
      <c r="T232" s="295">
        <v>583057.1</v>
      </c>
      <c r="U232" s="295">
        <v>583057.1</v>
      </c>
      <c r="V232" s="295">
        <v>583057.1</v>
      </c>
      <c r="W232" s="295">
        <v>583057.1</v>
      </c>
      <c r="X232" s="295">
        <v>583057.1</v>
      </c>
      <c r="Y232" s="295">
        <v>583057.1</v>
      </c>
      <c r="Z232" s="295">
        <v>583057.1</v>
      </c>
      <c r="AA232" s="295">
        <v>583057.1</v>
      </c>
      <c r="AB232" s="295">
        <v>583057.1</v>
      </c>
      <c r="AC232" s="295">
        <v>583057.1</v>
      </c>
      <c r="AD232" s="295">
        <f t="shared" si="33"/>
        <v>6996685.1999999983</v>
      </c>
      <c r="AF232" s="319">
        <v>2372.09</v>
      </c>
      <c r="AG232" s="319">
        <v>2372.09</v>
      </c>
      <c r="AH232" s="319">
        <v>2372.09</v>
      </c>
      <c r="AI232" s="319">
        <v>2372.09</v>
      </c>
      <c r="AJ232" s="319">
        <v>2357.0200000000004</v>
      </c>
      <c r="AK232" s="319">
        <v>2341.9499999999998</v>
      </c>
      <c r="AL232" s="319">
        <f t="shared" si="37"/>
        <v>2341.9499999999998</v>
      </c>
      <c r="AM232" s="319">
        <f t="shared" si="37"/>
        <v>2341.9499999999998</v>
      </c>
      <c r="AN232" s="319">
        <f t="shared" si="37"/>
        <v>2341.9499999999998</v>
      </c>
      <c r="AO232" s="319">
        <f t="shared" si="37"/>
        <v>2341.9499999999998</v>
      </c>
      <c r="AP232" s="319">
        <f t="shared" si="37"/>
        <v>2341.9499999999998</v>
      </c>
      <c r="AQ232" s="319">
        <f t="shared" si="37"/>
        <v>2341.9499999999998</v>
      </c>
      <c r="AR232" s="295">
        <f t="shared" si="34"/>
        <v>28239.030000000006</v>
      </c>
      <c r="AS232" s="319">
        <f t="shared" si="38"/>
        <v>918.31</v>
      </c>
      <c r="AT232" s="319">
        <f t="shared" si="38"/>
        <v>918.31</v>
      </c>
      <c r="AU232" s="319">
        <f t="shared" si="38"/>
        <v>918.31</v>
      </c>
      <c r="AV232" s="319">
        <f t="shared" si="36"/>
        <v>918.31</v>
      </c>
      <c r="AW232" s="319">
        <f t="shared" si="36"/>
        <v>918.31</v>
      </c>
      <c r="AX232" s="319">
        <f t="shared" si="36"/>
        <v>918.31</v>
      </c>
      <c r="AY232" s="319">
        <f t="shared" si="36"/>
        <v>918.31</v>
      </c>
      <c r="AZ232" s="319">
        <f t="shared" si="36"/>
        <v>918.31</v>
      </c>
      <c r="BA232" s="319">
        <f t="shared" si="36"/>
        <v>918.31</v>
      </c>
      <c r="BB232" s="319">
        <f t="shared" si="30"/>
        <v>918.31</v>
      </c>
      <c r="BC232" s="319">
        <f t="shared" si="30"/>
        <v>918.31</v>
      </c>
      <c r="BD232" s="319">
        <f t="shared" si="30"/>
        <v>918.31</v>
      </c>
      <c r="BE232" s="295">
        <f t="shared" si="35"/>
        <v>11019.719999999996</v>
      </c>
    </row>
    <row r="233" spans="1:83" x14ac:dyDescent="0.3">
      <c r="A233" s="313" t="s">
        <v>631</v>
      </c>
      <c r="B233" s="304">
        <v>3.8800000000000001E-2</v>
      </c>
      <c r="C233" s="304">
        <v>4.0099999999999997E-2</v>
      </c>
      <c r="D233" s="347">
        <f>'KU Depr Exp-KIUC Adj #2'!D233</f>
        <v>1.78E-2</v>
      </c>
      <c r="E233" s="295">
        <v>2139352.61</v>
      </c>
      <c r="F233" s="295">
        <v>2139352.61</v>
      </c>
      <c r="G233" s="295">
        <v>2139352.61</v>
      </c>
      <c r="H233" s="295">
        <v>2139352.61</v>
      </c>
      <c r="I233" s="295">
        <v>2139352.61</v>
      </c>
      <c r="J233" s="295">
        <v>2139352.61</v>
      </c>
      <c r="K233" s="295">
        <v>2139352.61</v>
      </c>
      <c r="L233" s="295">
        <v>2139352.61</v>
      </c>
      <c r="M233" s="295">
        <v>2139352.61</v>
      </c>
      <c r="N233" s="295">
        <v>2139352.61</v>
      </c>
      <c r="O233" s="295">
        <v>2139352.61</v>
      </c>
      <c r="P233" s="295">
        <v>2139352.61</v>
      </c>
      <c r="Q233" s="295">
        <f t="shared" si="32"/>
        <v>25672231.319999997</v>
      </c>
      <c r="R233" s="295">
        <v>2139352.61</v>
      </c>
      <c r="S233" s="295">
        <v>2139352.61</v>
      </c>
      <c r="T233" s="295">
        <v>2139352.61</v>
      </c>
      <c r="U233" s="295">
        <v>2139352.61</v>
      </c>
      <c r="V233" s="295">
        <v>2139352.61</v>
      </c>
      <c r="W233" s="295">
        <v>2139352.61</v>
      </c>
      <c r="X233" s="295">
        <v>2139352.61</v>
      </c>
      <c r="Y233" s="295">
        <v>2139352.61</v>
      </c>
      <c r="Z233" s="295">
        <v>2139352.61</v>
      </c>
      <c r="AA233" s="295">
        <v>2139352.61</v>
      </c>
      <c r="AB233" s="295">
        <v>2139352.61</v>
      </c>
      <c r="AC233" s="295">
        <v>2139352.61</v>
      </c>
      <c r="AD233" s="295">
        <f t="shared" si="33"/>
        <v>25672231.319999997</v>
      </c>
      <c r="AF233" s="319">
        <v>6917.24</v>
      </c>
      <c r="AG233" s="319">
        <v>6917.24</v>
      </c>
      <c r="AH233" s="319">
        <v>6917.24</v>
      </c>
      <c r="AI233" s="319">
        <v>6917.24</v>
      </c>
      <c r="AJ233" s="319">
        <v>6917.24</v>
      </c>
      <c r="AK233" s="319">
        <v>6917.24</v>
      </c>
      <c r="AL233" s="319">
        <f t="shared" si="37"/>
        <v>6917.24</v>
      </c>
      <c r="AM233" s="319">
        <f t="shared" si="37"/>
        <v>6917.24</v>
      </c>
      <c r="AN233" s="319">
        <f t="shared" si="37"/>
        <v>6917.24</v>
      </c>
      <c r="AO233" s="319">
        <f t="shared" si="37"/>
        <v>6917.24</v>
      </c>
      <c r="AP233" s="319">
        <f t="shared" si="37"/>
        <v>6917.24</v>
      </c>
      <c r="AQ233" s="319">
        <f t="shared" si="37"/>
        <v>6917.24</v>
      </c>
      <c r="AR233" s="295">
        <f t="shared" si="34"/>
        <v>83006.880000000005</v>
      </c>
      <c r="AS233" s="319">
        <f t="shared" si="38"/>
        <v>3173.37</v>
      </c>
      <c r="AT233" s="319">
        <f t="shared" si="38"/>
        <v>3173.37</v>
      </c>
      <c r="AU233" s="319">
        <f t="shared" si="38"/>
        <v>3173.37</v>
      </c>
      <c r="AV233" s="319">
        <f t="shared" si="36"/>
        <v>3173.37</v>
      </c>
      <c r="AW233" s="319">
        <f t="shared" si="36"/>
        <v>3173.37</v>
      </c>
      <c r="AX233" s="319">
        <f t="shared" si="36"/>
        <v>3173.37</v>
      </c>
      <c r="AY233" s="319">
        <f t="shared" si="36"/>
        <v>3173.37</v>
      </c>
      <c r="AZ233" s="319">
        <f t="shared" si="36"/>
        <v>3173.37</v>
      </c>
      <c r="BA233" s="319">
        <f t="shared" si="36"/>
        <v>3173.37</v>
      </c>
      <c r="BB233" s="319">
        <f t="shared" si="30"/>
        <v>3173.37</v>
      </c>
      <c r="BC233" s="319">
        <f t="shared" si="30"/>
        <v>3173.37</v>
      </c>
      <c r="BD233" s="319">
        <f t="shared" si="30"/>
        <v>3173.37</v>
      </c>
      <c r="BE233" s="295">
        <f t="shared" si="35"/>
        <v>38080.439999999995</v>
      </c>
    </row>
    <row r="234" spans="1:83" x14ac:dyDescent="0.3">
      <c r="A234" s="313" t="s">
        <v>632</v>
      </c>
      <c r="B234" s="304">
        <v>4.2800000000000005E-2</v>
      </c>
      <c r="C234" s="304">
        <v>6.2199999999999998E-2</v>
      </c>
      <c r="D234" s="347">
        <f>'KU Depr Exp-KIUC Adj #2'!D234</f>
        <v>2.7099999999999999E-2</v>
      </c>
      <c r="E234" s="295">
        <v>102224.96000000001</v>
      </c>
      <c r="F234" s="295">
        <v>102224.96000000001</v>
      </c>
      <c r="G234" s="295">
        <v>102224.96000000001</v>
      </c>
      <c r="H234" s="295">
        <v>102224.96000000001</v>
      </c>
      <c r="I234" s="295">
        <v>102224.96000000001</v>
      </c>
      <c r="J234" s="295">
        <v>101743.91</v>
      </c>
      <c r="K234" s="295">
        <v>101262.86</v>
      </c>
      <c r="L234" s="295">
        <v>101262.86</v>
      </c>
      <c r="M234" s="295">
        <v>101262.86</v>
      </c>
      <c r="N234" s="295">
        <v>101262.86</v>
      </c>
      <c r="O234" s="295">
        <v>101262.86</v>
      </c>
      <c r="P234" s="295">
        <v>101262.86</v>
      </c>
      <c r="Q234" s="295">
        <f t="shared" si="32"/>
        <v>1220445.8700000001</v>
      </c>
      <c r="R234" s="295">
        <v>101262.86</v>
      </c>
      <c r="S234" s="295">
        <v>101262.86</v>
      </c>
      <c r="T234" s="295">
        <v>101262.86</v>
      </c>
      <c r="U234" s="295">
        <v>101262.86</v>
      </c>
      <c r="V234" s="295">
        <v>101262.86</v>
      </c>
      <c r="W234" s="295">
        <v>101262.86</v>
      </c>
      <c r="X234" s="295">
        <v>101262.86</v>
      </c>
      <c r="Y234" s="295">
        <v>101262.86</v>
      </c>
      <c r="Z234" s="295">
        <v>101262.86</v>
      </c>
      <c r="AA234" s="295">
        <v>101262.86</v>
      </c>
      <c r="AB234" s="295">
        <v>101262.86</v>
      </c>
      <c r="AC234" s="295">
        <v>101262.86</v>
      </c>
      <c r="AD234" s="295">
        <f t="shared" si="33"/>
        <v>1215154.32</v>
      </c>
      <c r="AF234" s="319">
        <v>364.6</v>
      </c>
      <c r="AG234" s="319">
        <v>364.6</v>
      </c>
      <c r="AH234" s="319">
        <v>364.6</v>
      </c>
      <c r="AI234" s="319">
        <v>364.6</v>
      </c>
      <c r="AJ234" s="319">
        <v>364.6</v>
      </c>
      <c r="AK234" s="319">
        <v>362.88</v>
      </c>
      <c r="AL234" s="319">
        <f t="shared" si="37"/>
        <v>361.17</v>
      </c>
      <c r="AM234" s="319">
        <f t="shared" si="37"/>
        <v>361.17</v>
      </c>
      <c r="AN234" s="319">
        <f t="shared" si="37"/>
        <v>361.17</v>
      </c>
      <c r="AO234" s="319">
        <f t="shared" si="37"/>
        <v>361.17</v>
      </c>
      <c r="AP234" s="319">
        <f t="shared" si="37"/>
        <v>361.17</v>
      </c>
      <c r="AQ234" s="319">
        <f t="shared" si="37"/>
        <v>361.17</v>
      </c>
      <c r="AR234" s="295">
        <f t="shared" si="34"/>
        <v>4352.9000000000005</v>
      </c>
      <c r="AS234" s="319">
        <f t="shared" si="38"/>
        <v>228.69</v>
      </c>
      <c r="AT234" s="319">
        <f t="shared" si="38"/>
        <v>228.69</v>
      </c>
      <c r="AU234" s="319">
        <f t="shared" si="38"/>
        <v>228.69</v>
      </c>
      <c r="AV234" s="319">
        <f t="shared" si="36"/>
        <v>228.69</v>
      </c>
      <c r="AW234" s="319">
        <f t="shared" si="36"/>
        <v>228.69</v>
      </c>
      <c r="AX234" s="319">
        <f t="shared" si="36"/>
        <v>228.69</v>
      </c>
      <c r="AY234" s="319">
        <f t="shared" si="36"/>
        <v>228.69</v>
      </c>
      <c r="AZ234" s="319">
        <f t="shared" si="36"/>
        <v>228.69</v>
      </c>
      <c r="BA234" s="319">
        <f t="shared" si="36"/>
        <v>228.69</v>
      </c>
      <c r="BB234" s="319">
        <f t="shared" si="30"/>
        <v>228.69</v>
      </c>
      <c r="BC234" s="319">
        <f t="shared" si="30"/>
        <v>228.69</v>
      </c>
      <c r="BD234" s="319">
        <f t="shared" si="30"/>
        <v>228.69</v>
      </c>
      <c r="BE234" s="295">
        <f t="shared" si="35"/>
        <v>2744.28</v>
      </c>
    </row>
    <row r="235" spans="1:83" x14ac:dyDescent="0.3">
      <c r="A235" s="313" t="s">
        <v>633</v>
      </c>
      <c r="B235" s="304">
        <v>4.0600000000000004E-2</v>
      </c>
      <c r="C235" s="304">
        <v>6.2399999999999997E-2</v>
      </c>
      <c r="D235" s="347">
        <f>'KU Depr Exp-KIUC Adj #2'!D235</f>
        <v>2.7199999999999998E-2</v>
      </c>
      <c r="E235" s="295">
        <v>84123.48</v>
      </c>
      <c r="F235" s="295">
        <v>84123.48</v>
      </c>
      <c r="G235" s="295">
        <v>84123.48</v>
      </c>
      <c r="H235" s="295">
        <v>84123.48</v>
      </c>
      <c r="I235" s="295">
        <v>84123.48</v>
      </c>
      <c r="J235" s="295">
        <v>83642.44</v>
      </c>
      <c r="K235" s="295">
        <v>83161.39</v>
      </c>
      <c r="L235" s="295">
        <v>83161.39</v>
      </c>
      <c r="M235" s="295">
        <v>83161.39</v>
      </c>
      <c r="N235" s="295">
        <v>83161.39</v>
      </c>
      <c r="O235" s="295">
        <v>83161.39</v>
      </c>
      <c r="P235" s="295">
        <v>83161.39</v>
      </c>
      <c r="Q235" s="295">
        <f t="shared" si="32"/>
        <v>1003228.18</v>
      </c>
      <c r="R235" s="295">
        <v>83161.39</v>
      </c>
      <c r="S235" s="295">
        <v>83161.39</v>
      </c>
      <c r="T235" s="295">
        <v>83161.39</v>
      </c>
      <c r="U235" s="295">
        <v>83161.39</v>
      </c>
      <c r="V235" s="295">
        <v>83161.39</v>
      </c>
      <c r="W235" s="295">
        <v>83161.39</v>
      </c>
      <c r="X235" s="295">
        <v>83161.39</v>
      </c>
      <c r="Y235" s="295">
        <v>83161.39</v>
      </c>
      <c r="Z235" s="295">
        <v>83161.39</v>
      </c>
      <c r="AA235" s="295">
        <v>83161.39</v>
      </c>
      <c r="AB235" s="295">
        <v>83161.39</v>
      </c>
      <c r="AC235" s="295">
        <v>83161.39</v>
      </c>
      <c r="AD235" s="295">
        <f t="shared" si="33"/>
        <v>997936.68</v>
      </c>
      <c r="AF235" s="319">
        <v>284.62</v>
      </c>
      <c r="AG235" s="319">
        <v>284.62</v>
      </c>
      <c r="AH235" s="319">
        <v>284.62</v>
      </c>
      <c r="AI235" s="319">
        <v>284.62</v>
      </c>
      <c r="AJ235" s="319">
        <v>284.62</v>
      </c>
      <c r="AK235" s="319">
        <v>282.99</v>
      </c>
      <c r="AL235" s="319">
        <f t="shared" si="37"/>
        <v>281.36</v>
      </c>
      <c r="AM235" s="319">
        <f t="shared" si="37"/>
        <v>281.36</v>
      </c>
      <c r="AN235" s="319">
        <f t="shared" si="37"/>
        <v>281.36</v>
      </c>
      <c r="AO235" s="319">
        <f t="shared" si="37"/>
        <v>281.36</v>
      </c>
      <c r="AP235" s="319">
        <f t="shared" si="37"/>
        <v>281.36</v>
      </c>
      <c r="AQ235" s="319">
        <f t="shared" si="37"/>
        <v>281.36</v>
      </c>
      <c r="AR235" s="295">
        <f t="shared" si="34"/>
        <v>3394.2500000000005</v>
      </c>
      <c r="AS235" s="319">
        <f t="shared" si="38"/>
        <v>188.5</v>
      </c>
      <c r="AT235" s="319">
        <f t="shared" si="38"/>
        <v>188.5</v>
      </c>
      <c r="AU235" s="319">
        <f t="shared" si="38"/>
        <v>188.5</v>
      </c>
      <c r="AV235" s="319">
        <f t="shared" si="36"/>
        <v>188.5</v>
      </c>
      <c r="AW235" s="319">
        <f t="shared" si="36"/>
        <v>188.5</v>
      </c>
      <c r="AX235" s="319">
        <f t="shared" si="36"/>
        <v>188.5</v>
      </c>
      <c r="AY235" s="319">
        <f t="shared" si="36"/>
        <v>188.5</v>
      </c>
      <c r="AZ235" s="319">
        <f t="shared" si="36"/>
        <v>188.5</v>
      </c>
      <c r="BA235" s="319">
        <f t="shared" si="36"/>
        <v>188.5</v>
      </c>
      <c r="BB235" s="319">
        <f t="shared" si="30"/>
        <v>188.5</v>
      </c>
      <c r="BC235" s="319">
        <f t="shared" si="30"/>
        <v>188.5</v>
      </c>
      <c r="BD235" s="319">
        <f t="shared" si="30"/>
        <v>188.5</v>
      </c>
      <c r="BE235" s="295">
        <f t="shared" si="35"/>
        <v>2262</v>
      </c>
    </row>
    <row r="236" spans="1:83" x14ac:dyDescent="0.3">
      <c r="A236" s="313" t="s">
        <v>634</v>
      </c>
      <c r="B236" s="304">
        <v>4.4499999999999998E-2</v>
      </c>
      <c r="C236" s="304">
        <v>4.9800000000000004E-2</v>
      </c>
      <c r="D236" s="347">
        <f>'KU Depr Exp-KIUC Adj #2'!D236</f>
        <v>1.66E-2</v>
      </c>
      <c r="E236" s="295">
        <v>291226.01</v>
      </c>
      <c r="F236" s="295">
        <v>291226.01</v>
      </c>
      <c r="G236" s="295">
        <v>291226.01</v>
      </c>
      <c r="H236" s="295">
        <v>291226.01</v>
      </c>
      <c r="I236" s="295">
        <v>291226.01</v>
      </c>
      <c r="J236" s="295">
        <v>291226.01</v>
      </c>
      <c r="K236" s="295">
        <v>291226.01</v>
      </c>
      <c r="L236" s="295">
        <v>313618.745</v>
      </c>
      <c r="M236" s="295">
        <v>336011.48</v>
      </c>
      <c r="N236" s="295">
        <v>336011.48</v>
      </c>
      <c r="O236" s="295">
        <v>336011.48</v>
      </c>
      <c r="P236" s="295">
        <v>336011.48</v>
      </c>
      <c r="Q236" s="295">
        <f t="shared" si="32"/>
        <v>3696246.7349999999</v>
      </c>
      <c r="R236" s="295">
        <v>336011.48</v>
      </c>
      <c r="S236" s="295">
        <v>336011.48</v>
      </c>
      <c r="T236" s="295">
        <v>336011.48</v>
      </c>
      <c r="U236" s="295">
        <v>336011.48</v>
      </c>
      <c r="V236" s="295">
        <v>336011.48</v>
      </c>
      <c r="W236" s="295">
        <v>336011.48</v>
      </c>
      <c r="X236" s="295">
        <v>336011.48</v>
      </c>
      <c r="Y236" s="295">
        <v>336011.48</v>
      </c>
      <c r="Z236" s="295">
        <v>336011.48</v>
      </c>
      <c r="AA236" s="295">
        <v>336011.48</v>
      </c>
      <c r="AB236" s="295">
        <v>336011.48</v>
      </c>
      <c r="AC236" s="295">
        <v>336011.48</v>
      </c>
      <c r="AD236" s="295">
        <f t="shared" si="33"/>
        <v>4032137.76</v>
      </c>
      <c r="AF236" s="319">
        <v>1079.9599999999998</v>
      </c>
      <c r="AG236" s="319">
        <v>1079.9599999999998</v>
      </c>
      <c r="AH236" s="319">
        <v>1079.9599999999998</v>
      </c>
      <c r="AI236" s="319">
        <v>1079.9599999999998</v>
      </c>
      <c r="AJ236" s="319">
        <v>1079.9599999999998</v>
      </c>
      <c r="AK236" s="319">
        <v>1079.9599999999998</v>
      </c>
      <c r="AL236" s="319">
        <f t="shared" si="37"/>
        <v>1079.96</v>
      </c>
      <c r="AM236" s="319">
        <f t="shared" si="37"/>
        <v>1163</v>
      </c>
      <c r="AN236" s="319">
        <f t="shared" si="37"/>
        <v>1246.04</v>
      </c>
      <c r="AO236" s="319">
        <f t="shared" si="37"/>
        <v>1246.04</v>
      </c>
      <c r="AP236" s="319">
        <f t="shared" si="37"/>
        <v>1246.04</v>
      </c>
      <c r="AQ236" s="319">
        <f t="shared" si="37"/>
        <v>1246.04</v>
      </c>
      <c r="AR236" s="295">
        <f t="shared" si="34"/>
        <v>13706.880000000001</v>
      </c>
      <c r="AS236" s="319">
        <f t="shared" si="38"/>
        <v>464.82</v>
      </c>
      <c r="AT236" s="319">
        <f t="shared" si="38"/>
        <v>464.82</v>
      </c>
      <c r="AU236" s="319">
        <f t="shared" si="38"/>
        <v>464.82</v>
      </c>
      <c r="AV236" s="319">
        <f t="shared" si="36"/>
        <v>464.82</v>
      </c>
      <c r="AW236" s="319">
        <f t="shared" si="36"/>
        <v>464.82</v>
      </c>
      <c r="AX236" s="319">
        <f t="shared" si="36"/>
        <v>464.82</v>
      </c>
      <c r="AY236" s="319">
        <f t="shared" si="36"/>
        <v>464.82</v>
      </c>
      <c r="AZ236" s="319">
        <f t="shared" si="36"/>
        <v>464.82</v>
      </c>
      <c r="BA236" s="319">
        <f t="shared" si="36"/>
        <v>464.82</v>
      </c>
      <c r="BB236" s="319">
        <f t="shared" si="30"/>
        <v>464.82</v>
      </c>
      <c r="BC236" s="319">
        <f t="shared" si="30"/>
        <v>464.82</v>
      </c>
      <c r="BD236" s="319">
        <f t="shared" si="30"/>
        <v>464.82</v>
      </c>
      <c r="BE236" s="295">
        <f t="shared" si="35"/>
        <v>5577.8399999999992</v>
      </c>
    </row>
    <row r="237" spans="1:83" x14ac:dyDescent="0.3">
      <c r="A237" s="313" t="s">
        <v>635</v>
      </c>
      <c r="B237" s="304">
        <v>2.8000000000000001E-2</v>
      </c>
      <c r="C237" s="304">
        <v>3.3099999999999997E-2</v>
      </c>
      <c r="D237" s="347">
        <f>'KU Depr Exp-KIUC Adj #2'!D237</f>
        <v>1.8700000000000001E-2</v>
      </c>
      <c r="E237" s="295">
        <v>860425.29</v>
      </c>
      <c r="F237" s="295">
        <v>860425.29</v>
      </c>
      <c r="G237" s="295">
        <v>860425.29</v>
      </c>
      <c r="H237" s="295">
        <v>860425.29</v>
      </c>
      <c r="I237" s="295">
        <v>860425.29</v>
      </c>
      <c r="J237" s="295">
        <v>860425.29</v>
      </c>
      <c r="K237" s="295">
        <v>860425.29</v>
      </c>
      <c r="L237" s="295">
        <v>860425.29</v>
      </c>
      <c r="M237" s="295">
        <v>896509.96500000008</v>
      </c>
      <c r="N237" s="295">
        <v>932594.64</v>
      </c>
      <c r="O237" s="295">
        <v>932594.64</v>
      </c>
      <c r="P237" s="295">
        <v>932594.64</v>
      </c>
      <c r="Q237" s="295">
        <f t="shared" si="32"/>
        <v>10577696.205000002</v>
      </c>
      <c r="R237" s="295">
        <v>932594.64</v>
      </c>
      <c r="S237" s="295">
        <v>932594.64</v>
      </c>
      <c r="T237" s="295">
        <v>932594.64</v>
      </c>
      <c r="U237" s="295">
        <v>932594.64</v>
      </c>
      <c r="V237" s="295">
        <v>932594.64</v>
      </c>
      <c r="W237" s="295">
        <v>932594.64</v>
      </c>
      <c r="X237" s="295">
        <v>932594.64</v>
      </c>
      <c r="Y237" s="295">
        <v>932594.64</v>
      </c>
      <c r="Z237" s="295">
        <v>932594.64</v>
      </c>
      <c r="AA237" s="295">
        <v>932594.64</v>
      </c>
      <c r="AB237" s="295">
        <v>932594.64</v>
      </c>
      <c r="AC237" s="295">
        <v>932594.64</v>
      </c>
      <c r="AD237" s="295">
        <f t="shared" si="33"/>
        <v>11191135.680000002</v>
      </c>
      <c r="AF237" s="319">
        <v>2007.6599999999999</v>
      </c>
      <c r="AG237" s="319">
        <v>2007.6599999999999</v>
      </c>
      <c r="AH237" s="319">
        <v>2007.6599999999999</v>
      </c>
      <c r="AI237" s="319">
        <v>2007.6599999999999</v>
      </c>
      <c r="AJ237" s="319">
        <v>2007.6599999999999</v>
      </c>
      <c r="AK237" s="319">
        <v>2007.6599999999999</v>
      </c>
      <c r="AL237" s="319">
        <f t="shared" si="37"/>
        <v>2007.66</v>
      </c>
      <c r="AM237" s="319">
        <f t="shared" si="37"/>
        <v>2007.66</v>
      </c>
      <c r="AN237" s="319">
        <f t="shared" si="37"/>
        <v>2091.86</v>
      </c>
      <c r="AO237" s="319">
        <f t="shared" si="37"/>
        <v>2176.0500000000002</v>
      </c>
      <c r="AP237" s="319">
        <f t="shared" si="37"/>
        <v>2176.0500000000002</v>
      </c>
      <c r="AQ237" s="319">
        <f t="shared" si="37"/>
        <v>2176.0500000000002</v>
      </c>
      <c r="AR237" s="295">
        <f t="shared" si="34"/>
        <v>24681.289999999997</v>
      </c>
      <c r="AS237" s="319">
        <f t="shared" si="38"/>
        <v>1453.29</v>
      </c>
      <c r="AT237" s="319">
        <f t="shared" si="38"/>
        <v>1453.29</v>
      </c>
      <c r="AU237" s="319">
        <f t="shared" si="38"/>
        <v>1453.29</v>
      </c>
      <c r="AV237" s="319">
        <f t="shared" si="36"/>
        <v>1453.29</v>
      </c>
      <c r="AW237" s="319">
        <f t="shared" si="36"/>
        <v>1453.29</v>
      </c>
      <c r="AX237" s="319">
        <f t="shared" si="36"/>
        <v>1453.29</v>
      </c>
      <c r="AY237" s="319">
        <f t="shared" si="36"/>
        <v>1453.29</v>
      </c>
      <c r="AZ237" s="319">
        <f t="shared" si="36"/>
        <v>1453.29</v>
      </c>
      <c r="BA237" s="319">
        <f t="shared" si="36"/>
        <v>1453.29</v>
      </c>
      <c r="BB237" s="319">
        <f t="shared" si="30"/>
        <v>1453.29</v>
      </c>
      <c r="BC237" s="319">
        <f t="shared" si="30"/>
        <v>1453.29</v>
      </c>
      <c r="BD237" s="319">
        <f t="shared" si="30"/>
        <v>1453.29</v>
      </c>
      <c r="BE237" s="295">
        <f t="shared" si="35"/>
        <v>17439.480000000003</v>
      </c>
    </row>
    <row r="238" spans="1:83" x14ac:dyDescent="0.3">
      <c r="A238" s="313" t="s">
        <v>636</v>
      </c>
      <c r="B238" s="304">
        <v>4.2500000000000003E-2</v>
      </c>
      <c r="C238" s="304">
        <v>4.2500000000000003E-2</v>
      </c>
      <c r="D238" s="348">
        <f>'KU Depr Exp-KIUC Adj #2'!D238</f>
        <v>4.2500000000000003E-2</v>
      </c>
      <c r="E238" s="295">
        <v>0</v>
      </c>
      <c r="F238" s="295">
        <v>0</v>
      </c>
      <c r="G238" s="295">
        <v>0</v>
      </c>
      <c r="H238" s="295">
        <v>146202.18</v>
      </c>
      <c r="I238" s="295">
        <v>292784.90000000002</v>
      </c>
      <c r="J238" s="295">
        <v>293450.18</v>
      </c>
      <c r="K238" s="295">
        <v>293734.92</v>
      </c>
      <c r="L238" s="295">
        <v>293734.92</v>
      </c>
      <c r="M238" s="295">
        <v>293734.92</v>
      </c>
      <c r="N238" s="295">
        <v>293734.92</v>
      </c>
      <c r="O238" s="295">
        <v>293734.92</v>
      </c>
      <c r="P238" s="295">
        <v>293734.92</v>
      </c>
      <c r="Q238" s="295">
        <f t="shared" si="32"/>
        <v>2494846.7799999998</v>
      </c>
      <c r="R238" s="295">
        <v>293734.92</v>
      </c>
      <c r="S238" s="295">
        <v>293734.92</v>
      </c>
      <c r="T238" s="295">
        <v>293734.92</v>
      </c>
      <c r="U238" s="295">
        <v>293734.92</v>
      </c>
      <c r="V238" s="295">
        <v>293734.92</v>
      </c>
      <c r="W238" s="295">
        <v>293734.92</v>
      </c>
      <c r="X238" s="295">
        <v>293734.92</v>
      </c>
      <c r="Y238" s="295">
        <v>293734.92</v>
      </c>
      <c r="Z238" s="295">
        <v>293734.92</v>
      </c>
      <c r="AA238" s="295">
        <v>293734.92</v>
      </c>
      <c r="AB238" s="295">
        <v>293734.92</v>
      </c>
      <c r="AC238" s="295">
        <v>293734.92</v>
      </c>
      <c r="AD238" s="295">
        <f t="shared" si="33"/>
        <v>3524819.0399999996</v>
      </c>
      <c r="AF238" s="319">
        <v>0</v>
      </c>
      <c r="AG238" s="319">
        <v>0</v>
      </c>
      <c r="AH238" s="319">
        <v>0</v>
      </c>
      <c r="AI238" s="319">
        <v>517.79999999999995</v>
      </c>
      <c r="AJ238" s="319">
        <v>1036.95</v>
      </c>
      <c r="AK238" s="319">
        <v>1039.3</v>
      </c>
      <c r="AL238" s="319">
        <f t="shared" si="37"/>
        <v>1040.31</v>
      </c>
      <c r="AM238" s="319">
        <f t="shared" si="37"/>
        <v>1040.31</v>
      </c>
      <c r="AN238" s="319">
        <f t="shared" si="37"/>
        <v>1040.31</v>
      </c>
      <c r="AO238" s="319">
        <f t="shared" si="37"/>
        <v>1040.31</v>
      </c>
      <c r="AP238" s="319">
        <f t="shared" si="37"/>
        <v>1040.31</v>
      </c>
      <c r="AQ238" s="319">
        <f t="shared" si="37"/>
        <v>1040.31</v>
      </c>
      <c r="AR238" s="295">
        <f t="shared" si="34"/>
        <v>8835.909999999998</v>
      </c>
      <c r="AS238" s="319">
        <f t="shared" si="38"/>
        <v>1040.31</v>
      </c>
      <c r="AT238" s="319">
        <f t="shared" si="38"/>
        <v>1040.31</v>
      </c>
      <c r="AU238" s="319">
        <f t="shared" si="38"/>
        <v>1040.31</v>
      </c>
      <c r="AV238" s="319">
        <f t="shared" si="36"/>
        <v>1040.31</v>
      </c>
      <c r="AW238" s="319">
        <f t="shared" si="36"/>
        <v>1040.31</v>
      </c>
      <c r="AX238" s="319">
        <f t="shared" si="36"/>
        <v>1040.31</v>
      </c>
      <c r="AY238" s="319">
        <f t="shared" si="36"/>
        <v>1040.31</v>
      </c>
      <c r="AZ238" s="319">
        <f t="shared" si="36"/>
        <v>1040.31</v>
      </c>
      <c r="BA238" s="319">
        <f t="shared" si="36"/>
        <v>1040.31</v>
      </c>
      <c r="BB238" s="319">
        <f t="shared" si="30"/>
        <v>1040.31</v>
      </c>
      <c r="BC238" s="319">
        <f t="shared" si="30"/>
        <v>1040.31</v>
      </c>
      <c r="BD238" s="319">
        <f t="shared" si="30"/>
        <v>1040.31</v>
      </c>
      <c r="BE238" s="295">
        <f t="shared" si="35"/>
        <v>12483.719999999996</v>
      </c>
    </row>
    <row r="239" spans="1:83" x14ac:dyDescent="0.3">
      <c r="A239" s="313" t="s">
        <v>637</v>
      </c>
      <c r="B239" s="304">
        <v>1.1300000000000001E-2</v>
      </c>
      <c r="C239" s="304">
        <v>0.17750000000000002</v>
      </c>
      <c r="D239" s="348">
        <f>'KU Depr Exp-KIUC Adj #2'!D239</f>
        <v>0.1565</v>
      </c>
      <c r="E239" s="295">
        <v>104991.22</v>
      </c>
      <c r="F239" s="295">
        <v>104991.22</v>
      </c>
      <c r="G239" s="295">
        <v>104991.22</v>
      </c>
      <c r="H239" s="295">
        <v>104991.22</v>
      </c>
      <c r="I239" s="295">
        <v>104991.22</v>
      </c>
      <c r="J239" s="295">
        <v>104991.22</v>
      </c>
      <c r="K239" s="295">
        <v>104991.22</v>
      </c>
      <c r="L239" s="295">
        <v>104991.22</v>
      </c>
      <c r="M239" s="295">
        <v>104991.22</v>
      </c>
      <c r="N239" s="295">
        <v>104991.22</v>
      </c>
      <c r="O239" s="295">
        <v>104991.22</v>
      </c>
      <c r="P239" s="295">
        <v>104991.22</v>
      </c>
      <c r="Q239" s="295">
        <f t="shared" si="32"/>
        <v>1259894.6399999999</v>
      </c>
      <c r="R239" s="295">
        <v>104991.22</v>
      </c>
      <c r="S239" s="295">
        <v>104991.22</v>
      </c>
      <c r="T239" s="295">
        <v>104991.22</v>
      </c>
      <c r="U239" s="295">
        <v>104991.22</v>
      </c>
      <c r="V239" s="295">
        <v>104991.22</v>
      </c>
      <c r="W239" s="295">
        <v>104991.22</v>
      </c>
      <c r="X239" s="295">
        <v>104991.22</v>
      </c>
      <c r="Y239" s="295">
        <v>104991.22</v>
      </c>
      <c r="Z239" s="295">
        <v>104991.22</v>
      </c>
      <c r="AA239" s="295">
        <v>104991.22</v>
      </c>
      <c r="AB239" s="295">
        <v>104991.22</v>
      </c>
      <c r="AC239" s="295">
        <v>104991.22</v>
      </c>
      <c r="AD239" s="295">
        <f t="shared" si="33"/>
        <v>1259894.6399999999</v>
      </c>
      <c r="AF239" s="319">
        <v>98.87</v>
      </c>
      <c r="AG239" s="319">
        <v>98.87</v>
      </c>
      <c r="AH239" s="319">
        <v>98.87</v>
      </c>
      <c r="AI239" s="319">
        <v>98.87</v>
      </c>
      <c r="AJ239" s="319">
        <v>98.87</v>
      </c>
      <c r="AK239" s="319">
        <v>98.87</v>
      </c>
      <c r="AL239" s="319">
        <f t="shared" si="37"/>
        <v>98.87</v>
      </c>
      <c r="AM239" s="319">
        <f t="shared" si="37"/>
        <v>98.87</v>
      </c>
      <c r="AN239" s="319">
        <f t="shared" si="37"/>
        <v>98.87</v>
      </c>
      <c r="AO239" s="319">
        <f t="shared" si="37"/>
        <v>98.87</v>
      </c>
      <c r="AP239" s="319">
        <f t="shared" si="37"/>
        <v>98.87</v>
      </c>
      <c r="AQ239" s="319">
        <f t="shared" si="37"/>
        <v>98.87</v>
      </c>
      <c r="AR239" s="295">
        <f t="shared" si="34"/>
        <v>1186.44</v>
      </c>
      <c r="AS239" s="319">
        <f t="shared" si="38"/>
        <v>1369.26</v>
      </c>
      <c r="AT239" s="319">
        <f t="shared" si="38"/>
        <v>1369.26</v>
      </c>
      <c r="AU239" s="319">
        <f t="shared" si="38"/>
        <v>1369.26</v>
      </c>
      <c r="AV239" s="319">
        <f t="shared" si="36"/>
        <v>1369.26</v>
      </c>
      <c r="AW239" s="319">
        <f t="shared" si="36"/>
        <v>1369.26</v>
      </c>
      <c r="AX239" s="319">
        <f t="shared" si="36"/>
        <v>1369.26</v>
      </c>
      <c r="AY239" s="319">
        <f t="shared" si="36"/>
        <v>1369.26</v>
      </c>
      <c r="AZ239" s="319">
        <f t="shared" si="36"/>
        <v>1369.26</v>
      </c>
      <c r="BA239" s="319">
        <f t="shared" si="36"/>
        <v>1369.26</v>
      </c>
      <c r="BB239" s="319">
        <f t="shared" si="30"/>
        <v>1369.26</v>
      </c>
      <c r="BC239" s="319">
        <f t="shared" si="30"/>
        <v>1369.26</v>
      </c>
      <c r="BD239" s="319">
        <f t="shared" si="30"/>
        <v>1369.26</v>
      </c>
      <c r="BE239" s="295">
        <f t="shared" si="35"/>
        <v>16431.12</v>
      </c>
    </row>
    <row r="240" spans="1:83" x14ac:dyDescent="0.3">
      <c r="A240" s="313" t="s">
        <v>638</v>
      </c>
      <c r="B240" s="304">
        <v>3.8700000000000005E-2</v>
      </c>
      <c r="C240" s="304">
        <v>3.9300000000000002E-2</v>
      </c>
      <c r="D240" s="347">
        <f>'KU Depr Exp-KIUC Adj #2'!D240</f>
        <v>1.77E-2</v>
      </c>
      <c r="E240" s="295">
        <v>1089550.03</v>
      </c>
      <c r="F240" s="295">
        <v>1089550.03</v>
      </c>
      <c r="G240" s="295">
        <v>1089550.03</v>
      </c>
      <c r="H240" s="295">
        <v>1089550.03</v>
      </c>
      <c r="I240" s="295">
        <v>1089550.03</v>
      </c>
      <c r="J240" s="295">
        <v>1089550.03</v>
      </c>
      <c r="K240" s="295">
        <v>1096600.03</v>
      </c>
      <c r="L240" s="295">
        <v>1103650.03</v>
      </c>
      <c r="M240" s="295">
        <v>1103650.03</v>
      </c>
      <c r="N240" s="295">
        <v>1103650.03</v>
      </c>
      <c r="O240" s="295">
        <v>1103650.03</v>
      </c>
      <c r="P240" s="295">
        <v>1103650.03</v>
      </c>
      <c r="Q240" s="295">
        <f t="shared" si="32"/>
        <v>13152150.359999998</v>
      </c>
      <c r="R240" s="295">
        <v>1103650.03</v>
      </c>
      <c r="S240" s="295">
        <v>1103650.03</v>
      </c>
      <c r="T240" s="295">
        <v>1103650.03</v>
      </c>
      <c r="U240" s="295">
        <v>1103650.03</v>
      </c>
      <c r="V240" s="295">
        <v>1185900.03</v>
      </c>
      <c r="W240" s="295">
        <v>1268150.03</v>
      </c>
      <c r="X240" s="295">
        <v>1268150.03</v>
      </c>
      <c r="Y240" s="295">
        <v>1268150.03</v>
      </c>
      <c r="Z240" s="295">
        <v>1268150.03</v>
      </c>
      <c r="AA240" s="295">
        <v>1268150.03</v>
      </c>
      <c r="AB240" s="295">
        <v>1268150.03</v>
      </c>
      <c r="AC240" s="295">
        <v>1268150.03</v>
      </c>
      <c r="AD240" s="295">
        <f t="shared" si="33"/>
        <v>14477550.359999998</v>
      </c>
      <c r="AF240" s="319">
        <v>3513.7999999999997</v>
      </c>
      <c r="AG240" s="319">
        <v>3513.7999999999997</v>
      </c>
      <c r="AH240" s="319">
        <v>3513.7999999999997</v>
      </c>
      <c r="AI240" s="319">
        <v>3513.7999999999997</v>
      </c>
      <c r="AJ240" s="319">
        <v>3513.7999999999997</v>
      </c>
      <c r="AK240" s="319">
        <v>3513.7999999999997</v>
      </c>
      <c r="AL240" s="319">
        <f t="shared" si="37"/>
        <v>3536.54</v>
      </c>
      <c r="AM240" s="319">
        <f t="shared" si="37"/>
        <v>3559.27</v>
      </c>
      <c r="AN240" s="319">
        <f t="shared" si="37"/>
        <v>3559.27</v>
      </c>
      <c r="AO240" s="319">
        <f t="shared" si="37"/>
        <v>3559.27</v>
      </c>
      <c r="AP240" s="319">
        <f t="shared" si="37"/>
        <v>3559.27</v>
      </c>
      <c r="AQ240" s="319">
        <f t="shared" si="37"/>
        <v>3559.27</v>
      </c>
      <c r="AR240" s="295">
        <f t="shared" si="34"/>
        <v>42415.689999999995</v>
      </c>
      <c r="AS240" s="319">
        <f t="shared" si="38"/>
        <v>1627.88</v>
      </c>
      <c r="AT240" s="319">
        <f t="shared" si="38"/>
        <v>1627.88</v>
      </c>
      <c r="AU240" s="319">
        <f t="shared" si="38"/>
        <v>1627.88</v>
      </c>
      <c r="AV240" s="319">
        <f t="shared" si="36"/>
        <v>1627.88</v>
      </c>
      <c r="AW240" s="319">
        <f t="shared" si="36"/>
        <v>1749.2</v>
      </c>
      <c r="AX240" s="319">
        <f t="shared" si="36"/>
        <v>1870.52</v>
      </c>
      <c r="AY240" s="319">
        <f t="shared" si="36"/>
        <v>1870.52</v>
      </c>
      <c r="AZ240" s="319">
        <f t="shared" si="36"/>
        <v>1870.52</v>
      </c>
      <c r="BA240" s="319">
        <f t="shared" si="36"/>
        <v>1870.52</v>
      </c>
      <c r="BB240" s="319">
        <f t="shared" si="30"/>
        <v>1870.52</v>
      </c>
      <c r="BC240" s="319">
        <f t="shared" si="30"/>
        <v>1870.52</v>
      </c>
      <c r="BD240" s="319">
        <f t="shared" si="30"/>
        <v>1870.52</v>
      </c>
      <c r="BE240" s="295">
        <f t="shared" si="35"/>
        <v>21354.360000000004</v>
      </c>
    </row>
    <row r="241" spans="1:57" x14ac:dyDescent="0.3">
      <c r="A241" s="313" t="s">
        <v>639</v>
      </c>
      <c r="B241" s="304">
        <v>4.5000000000000005E-2</v>
      </c>
      <c r="C241" s="304">
        <v>4.6100000000000009E-2</v>
      </c>
      <c r="D241" s="347">
        <f>'KU Depr Exp-KIUC Adj #2'!D241</f>
        <v>2.35E-2</v>
      </c>
      <c r="E241" s="295">
        <v>41868.51</v>
      </c>
      <c r="F241" s="295">
        <v>41868.51</v>
      </c>
      <c r="G241" s="295">
        <v>41868.51</v>
      </c>
      <c r="H241" s="295">
        <v>41868.51</v>
      </c>
      <c r="I241" s="295">
        <v>41868.51</v>
      </c>
      <c r="J241" s="295">
        <v>41868.51</v>
      </c>
      <c r="K241" s="295">
        <v>41868.51</v>
      </c>
      <c r="L241" s="295">
        <v>41868.51</v>
      </c>
      <c r="M241" s="295">
        <v>41868.51</v>
      </c>
      <c r="N241" s="295">
        <v>41868.51</v>
      </c>
      <c r="O241" s="295">
        <v>41868.51</v>
      </c>
      <c r="P241" s="295">
        <v>41868.51</v>
      </c>
      <c r="Q241" s="295">
        <f t="shared" si="32"/>
        <v>502422.12000000005</v>
      </c>
      <c r="R241" s="295">
        <v>2444568.5099999998</v>
      </c>
      <c r="S241" s="295">
        <v>2594568.5099999998</v>
      </c>
      <c r="T241" s="295">
        <v>2744568.51</v>
      </c>
      <c r="U241" s="295">
        <v>2744568.51</v>
      </c>
      <c r="V241" s="295">
        <v>2744568.51</v>
      </c>
      <c r="W241" s="295">
        <v>2744568.51</v>
      </c>
      <c r="X241" s="295">
        <v>2744568.51</v>
      </c>
      <c r="Y241" s="295">
        <v>2744568.51</v>
      </c>
      <c r="Z241" s="295">
        <v>2744568.51</v>
      </c>
      <c r="AA241" s="295">
        <v>2744568.51</v>
      </c>
      <c r="AB241" s="295">
        <v>2744568.51</v>
      </c>
      <c r="AC241" s="295">
        <v>2744568.51</v>
      </c>
      <c r="AD241" s="295">
        <f t="shared" si="33"/>
        <v>32484822.11999999</v>
      </c>
      <c r="AF241" s="319">
        <v>157.01</v>
      </c>
      <c r="AG241" s="319">
        <v>157.01</v>
      </c>
      <c r="AH241" s="319">
        <v>157.01</v>
      </c>
      <c r="AI241" s="319">
        <v>157.01</v>
      </c>
      <c r="AJ241" s="319">
        <v>157.01</v>
      </c>
      <c r="AK241" s="319">
        <v>157.01</v>
      </c>
      <c r="AL241" s="319">
        <f t="shared" si="37"/>
        <v>157.01</v>
      </c>
      <c r="AM241" s="319">
        <f t="shared" si="37"/>
        <v>157.01</v>
      </c>
      <c r="AN241" s="319">
        <f t="shared" si="37"/>
        <v>157.01</v>
      </c>
      <c r="AO241" s="319">
        <f t="shared" si="37"/>
        <v>157.01</v>
      </c>
      <c r="AP241" s="319">
        <f t="shared" si="37"/>
        <v>157.01</v>
      </c>
      <c r="AQ241" s="319">
        <f t="shared" si="37"/>
        <v>157.01</v>
      </c>
      <c r="AR241" s="295">
        <f t="shared" si="34"/>
        <v>1884.12</v>
      </c>
      <c r="AS241" s="319">
        <f t="shared" si="38"/>
        <v>4787.28</v>
      </c>
      <c r="AT241" s="319">
        <f t="shared" si="38"/>
        <v>5081.03</v>
      </c>
      <c r="AU241" s="319">
        <f t="shared" si="38"/>
        <v>5374.78</v>
      </c>
      <c r="AV241" s="319">
        <f t="shared" si="36"/>
        <v>5374.78</v>
      </c>
      <c r="AW241" s="319">
        <f t="shared" si="36"/>
        <v>5374.78</v>
      </c>
      <c r="AX241" s="319">
        <f t="shared" si="36"/>
        <v>5374.78</v>
      </c>
      <c r="AY241" s="319">
        <f t="shared" si="36"/>
        <v>5374.78</v>
      </c>
      <c r="AZ241" s="319">
        <f t="shared" si="36"/>
        <v>5374.78</v>
      </c>
      <c r="BA241" s="319">
        <f t="shared" si="36"/>
        <v>5374.78</v>
      </c>
      <c r="BB241" s="319">
        <f t="shared" si="30"/>
        <v>5374.78</v>
      </c>
      <c r="BC241" s="319">
        <f t="shared" si="30"/>
        <v>5374.78</v>
      </c>
      <c r="BD241" s="319">
        <f t="shared" si="30"/>
        <v>5374.78</v>
      </c>
      <c r="BE241" s="295">
        <f t="shared" si="35"/>
        <v>63616.109999999993</v>
      </c>
    </row>
    <row r="242" spans="1:57" x14ac:dyDescent="0.3">
      <c r="A242" s="313" t="s">
        <v>640</v>
      </c>
      <c r="B242" s="304">
        <v>3.9399999999999998E-2</v>
      </c>
      <c r="C242" s="304">
        <v>4.0399999999999998E-2</v>
      </c>
      <c r="D242" s="347">
        <f>'KU Depr Exp-KIUC Adj #2'!D242</f>
        <v>1.9199999999999998E-2</v>
      </c>
      <c r="E242" s="295">
        <v>28963.63</v>
      </c>
      <c r="F242" s="295">
        <v>28963.63</v>
      </c>
      <c r="G242" s="295">
        <v>28963.63</v>
      </c>
      <c r="H242" s="295">
        <v>28963.63</v>
      </c>
      <c r="I242" s="295">
        <v>28963.63</v>
      </c>
      <c r="J242" s="295">
        <v>28963.63</v>
      </c>
      <c r="K242" s="295">
        <v>28963.63</v>
      </c>
      <c r="L242" s="295">
        <v>28963.63</v>
      </c>
      <c r="M242" s="295">
        <v>28963.63</v>
      </c>
      <c r="N242" s="295">
        <v>28963.63</v>
      </c>
      <c r="O242" s="295">
        <v>28963.63</v>
      </c>
      <c r="P242" s="295">
        <v>28963.63</v>
      </c>
      <c r="Q242" s="295">
        <f t="shared" si="32"/>
        <v>347563.56</v>
      </c>
      <c r="R242" s="295">
        <v>28963.63</v>
      </c>
      <c r="S242" s="295">
        <v>28963.63</v>
      </c>
      <c r="T242" s="295">
        <v>28963.63</v>
      </c>
      <c r="U242" s="295">
        <v>28963.63</v>
      </c>
      <c r="V242" s="295">
        <v>28963.63</v>
      </c>
      <c r="W242" s="295">
        <v>28963.63</v>
      </c>
      <c r="X242" s="295">
        <v>28963.63</v>
      </c>
      <c r="Y242" s="295">
        <v>28963.63</v>
      </c>
      <c r="Z242" s="295">
        <v>28963.63</v>
      </c>
      <c r="AA242" s="295">
        <v>28963.63</v>
      </c>
      <c r="AB242" s="295">
        <v>28963.63</v>
      </c>
      <c r="AC242" s="295">
        <v>28963.63</v>
      </c>
      <c r="AD242" s="295">
        <f t="shared" si="33"/>
        <v>347563.56</v>
      </c>
      <c r="AF242" s="319">
        <v>95.09</v>
      </c>
      <c r="AG242" s="319">
        <v>95.09</v>
      </c>
      <c r="AH242" s="319">
        <v>95.09</v>
      </c>
      <c r="AI242" s="319">
        <v>95.09</v>
      </c>
      <c r="AJ242" s="319">
        <v>95.09</v>
      </c>
      <c r="AK242" s="319">
        <v>95.09</v>
      </c>
      <c r="AL242" s="319">
        <f t="shared" si="37"/>
        <v>95.1</v>
      </c>
      <c r="AM242" s="319">
        <f t="shared" si="37"/>
        <v>95.1</v>
      </c>
      <c r="AN242" s="319">
        <f t="shared" si="37"/>
        <v>95.1</v>
      </c>
      <c r="AO242" s="319">
        <f t="shared" si="37"/>
        <v>95.1</v>
      </c>
      <c r="AP242" s="319">
        <f t="shared" si="37"/>
        <v>95.1</v>
      </c>
      <c r="AQ242" s="319">
        <f t="shared" si="37"/>
        <v>95.1</v>
      </c>
      <c r="AR242" s="295">
        <f t="shared" si="34"/>
        <v>1141.1400000000001</v>
      </c>
      <c r="AS242" s="319">
        <f t="shared" si="38"/>
        <v>46.34</v>
      </c>
      <c r="AT242" s="319">
        <f t="shared" si="38"/>
        <v>46.34</v>
      </c>
      <c r="AU242" s="319">
        <f t="shared" si="38"/>
        <v>46.34</v>
      </c>
      <c r="AV242" s="319">
        <f t="shared" si="36"/>
        <v>46.34</v>
      </c>
      <c r="AW242" s="319">
        <f t="shared" si="36"/>
        <v>46.34</v>
      </c>
      <c r="AX242" s="319">
        <f t="shared" si="36"/>
        <v>46.34</v>
      </c>
      <c r="AY242" s="319">
        <f t="shared" si="36"/>
        <v>46.34</v>
      </c>
      <c r="AZ242" s="319">
        <f t="shared" si="36"/>
        <v>46.34</v>
      </c>
      <c r="BA242" s="319">
        <f t="shared" si="36"/>
        <v>46.34</v>
      </c>
      <c r="BB242" s="319">
        <f t="shared" si="30"/>
        <v>46.34</v>
      </c>
      <c r="BC242" s="319">
        <f t="shared" si="30"/>
        <v>46.34</v>
      </c>
      <c r="BD242" s="319">
        <f t="shared" si="30"/>
        <v>46.34</v>
      </c>
      <c r="BE242" s="295">
        <f t="shared" si="35"/>
        <v>556.08000000000015</v>
      </c>
    </row>
    <row r="243" spans="1:57" x14ac:dyDescent="0.3">
      <c r="A243" s="313" t="s">
        <v>641</v>
      </c>
      <c r="B243" s="304">
        <v>3.8699999999999998E-2</v>
      </c>
      <c r="C243" s="304">
        <v>3.8900000000000004E-2</v>
      </c>
      <c r="D243" s="347">
        <f>'KU Depr Exp-KIUC Adj #2'!D243</f>
        <v>1.9300000000000001E-2</v>
      </c>
      <c r="E243" s="295">
        <v>8888.93</v>
      </c>
      <c r="F243" s="295">
        <v>8888.93</v>
      </c>
      <c r="G243" s="295">
        <v>8888.93</v>
      </c>
      <c r="H243" s="295">
        <v>8888.93</v>
      </c>
      <c r="I243" s="295">
        <v>8888.93</v>
      </c>
      <c r="J243" s="295">
        <v>8888.93</v>
      </c>
      <c r="K243" s="295">
        <v>8888.93</v>
      </c>
      <c r="L243" s="295">
        <v>8888.93</v>
      </c>
      <c r="M243" s="295">
        <v>8888.93</v>
      </c>
      <c r="N243" s="295">
        <v>8888.93</v>
      </c>
      <c r="O243" s="295">
        <v>8888.93</v>
      </c>
      <c r="P243" s="295">
        <v>8888.93</v>
      </c>
      <c r="Q243" s="295">
        <f t="shared" si="32"/>
        <v>106667.15999999997</v>
      </c>
      <c r="R243" s="295">
        <v>8888.93</v>
      </c>
      <c r="S243" s="295">
        <v>8888.93</v>
      </c>
      <c r="T243" s="295">
        <v>8888.93</v>
      </c>
      <c r="U243" s="295">
        <v>8888.93</v>
      </c>
      <c r="V243" s="295">
        <v>8888.93</v>
      </c>
      <c r="W243" s="295">
        <v>8888.93</v>
      </c>
      <c r="X243" s="295">
        <v>8888.93</v>
      </c>
      <c r="Y243" s="295">
        <v>8888.93</v>
      </c>
      <c r="Z243" s="295">
        <v>8888.93</v>
      </c>
      <c r="AA243" s="295">
        <v>8888.93</v>
      </c>
      <c r="AB243" s="295">
        <v>8888.93</v>
      </c>
      <c r="AC243" s="295">
        <v>8888.93</v>
      </c>
      <c r="AD243" s="295">
        <f t="shared" si="33"/>
        <v>106667.15999999997</v>
      </c>
      <c r="AF243" s="319">
        <v>28.66</v>
      </c>
      <c r="AG243" s="319">
        <v>28.66</v>
      </c>
      <c r="AH243" s="319">
        <v>28.66</v>
      </c>
      <c r="AI243" s="319">
        <v>28.66</v>
      </c>
      <c r="AJ243" s="319">
        <v>28.66</v>
      </c>
      <c r="AK243" s="319">
        <v>28.66</v>
      </c>
      <c r="AL243" s="319">
        <f t="shared" si="37"/>
        <v>28.67</v>
      </c>
      <c r="AM243" s="319">
        <f t="shared" si="37"/>
        <v>28.67</v>
      </c>
      <c r="AN243" s="319">
        <f t="shared" si="37"/>
        <v>28.67</v>
      </c>
      <c r="AO243" s="319">
        <f t="shared" si="37"/>
        <v>28.67</v>
      </c>
      <c r="AP243" s="319">
        <f t="shared" si="37"/>
        <v>28.67</v>
      </c>
      <c r="AQ243" s="319">
        <f t="shared" si="37"/>
        <v>28.67</v>
      </c>
      <c r="AR243" s="295">
        <f t="shared" si="34"/>
        <v>343.98000000000008</v>
      </c>
      <c r="AS243" s="319">
        <f t="shared" si="38"/>
        <v>14.3</v>
      </c>
      <c r="AT243" s="319">
        <f t="shared" si="38"/>
        <v>14.3</v>
      </c>
      <c r="AU243" s="319">
        <f t="shared" si="38"/>
        <v>14.3</v>
      </c>
      <c r="AV243" s="319">
        <f t="shared" si="36"/>
        <v>14.3</v>
      </c>
      <c r="AW243" s="319">
        <f t="shared" si="36"/>
        <v>14.3</v>
      </c>
      <c r="AX243" s="319">
        <f t="shared" si="36"/>
        <v>14.3</v>
      </c>
      <c r="AY243" s="319">
        <f t="shared" si="36"/>
        <v>14.3</v>
      </c>
      <c r="AZ243" s="319">
        <f t="shared" si="36"/>
        <v>14.3</v>
      </c>
      <c r="BA243" s="319">
        <f t="shared" si="36"/>
        <v>14.3</v>
      </c>
      <c r="BB243" s="319">
        <f t="shared" si="30"/>
        <v>14.3</v>
      </c>
      <c r="BC243" s="319">
        <f t="shared" si="30"/>
        <v>14.3</v>
      </c>
      <c r="BD243" s="319">
        <f t="shared" si="30"/>
        <v>14.3</v>
      </c>
      <c r="BE243" s="295">
        <f t="shared" si="35"/>
        <v>171.60000000000002</v>
      </c>
    </row>
    <row r="244" spans="1:57" x14ac:dyDescent="0.3">
      <c r="A244" s="313" t="s">
        <v>642</v>
      </c>
      <c r="B244" s="304">
        <v>3.8699999999999998E-2</v>
      </c>
      <c r="C244" s="304">
        <v>3.8900000000000004E-2</v>
      </c>
      <c r="D244" s="347">
        <f>'KU Depr Exp-KIUC Adj #2'!D244</f>
        <v>1.9400000000000001E-2</v>
      </c>
      <c r="E244" s="295">
        <v>8861.01</v>
      </c>
      <c r="F244" s="295">
        <v>8861.01</v>
      </c>
      <c r="G244" s="295">
        <v>8861.01</v>
      </c>
      <c r="H244" s="295">
        <v>8861.01</v>
      </c>
      <c r="I244" s="295">
        <v>8861.01</v>
      </c>
      <c r="J244" s="295">
        <v>8861.01</v>
      </c>
      <c r="K244" s="295">
        <v>8861.01</v>
      </c>
      <c r="L244" s="295">
        <v>8861.01</v>
      </c>
      <c r="M244" s="295">
        <v>8861.01</v>
      </c>
      <c r="N244" s="295">
        <v>8861.01</v>
      </c>
      <c r="O244" s="295">
        <v>8861.01</v>
      </c>
      <c r="P244" s="295">
        <v>8861.01</v>
      </c>
      <c r="Q244" s="295">
        <f t="shared" si="32"/>
        <v>106332.11999999998</v>
      </c>
      <c r="R244" s="295">
        <v>8861.01</v>
      </c>
      <c r="S244" s="295">
        <v>8861.01</v>
      </c>
      <c r="T244" s="295">
        <v>8861.01</v>
      </c>
      <c r="U244" s="295">
        <v>8861.01</v>
      </c>
      <c r="V244" s="295">
        <v>8861.01</v>
      </c>
      <c r="W244" s="295">
        <v>8861.01</v>
      </c>
      <c r="X244" s="295">
        <v>8861.01</v>
      </c>
      <c r="Y244" s="295">
        <v>8861.01</v>
      </c>
      <c r="Z244" s="295">
        <v>8861.01</v>
      </c>
      <c r="AA244" s="295">
        <v>8861.01</v>
      </c>
      <c r="AB244" s="295">
        <v>8861.01</v>
      </c>
      <c r="AC244" s="295">
        <v>8861.01</v>
      </c>
      <c r="AD244" s="295">
        <f t="shared" si="33"/>
        <v>106332.11999999998</v>
      </c>
      <c r="AF244" s="319">
        <v>28.57</v>
      </c>
      <c r="AG244" s="319">
        <v>28.57</v>
      </c>
      <c r="AH244" s="319">
        <v>28.57</v>
      </c>
      <c r="AI244" s="319">
        <v>28.57</v>
      </c>
      <c r="AJ244" s="319">
        <v>28.57</v>
      </c>
      <c r="AK244" s="319">
        <v>28.57</v>
      </c>
      <c r="AL244" s="319">
        <f t="shared" si="37"/>
        <v>28.58</v>
      </c>
      <c r="AM244" s="319">
        <f t="shared" si="37"/>
        <v>28.58</v>
      </c>
      <c r="AN244" s="319">
        <f t="shared" si="37"/>
        <v>28.58</v>
      </c>
      <c r="AO244" s="319">
        <f t="shared" si="37"/>
        <v>28.58</v>
      </c>
      <c r="AP244" s="319">
        <f t="shared" si="37"/>
        <v>28.58</v>
      </c>
      <c r="AQ244" s="319">
        <f t="shared" si="37"/>
        <v>28.58</v>
      </c>
      <c r="AR244" s="295">
        <f t="shared" si="34"/>
        <v>342.89999999999992</v>
      </c>
      <c r="AS244" s="319">
        <f t="shared" si="38"/>
        <v>14.33</v>
      </c>
      <c r="AT244" s="319">
        <f t="shared" si="38"/>
        <v>14.33</v>
      </c>
      <c r="AU244" s="319">
        <f t="shared" si="38"/>
        <v>14.33</v>
      </c>
      <c r="AV244" s="319">
        <f t="shared" si="36"/>
        <v>14.33</v>
      </c>
      <c r="AW244" s="319">
        <f t="shared" si="36"/>
        <v>14.33</v>
      </c>
      <c r="AX244" s="319">
        <f t="shared" si="36"/>
        <v>14.33</v>
      </c>
      <c r="AY244" s="319">
        <f t="shared" si="36"/>
        <v>14.33</v>
      </c>
      <c r="AZ244" s="319">
        <f t="shared" si="36"/>
        <v>14.33</v>
      </c>
      <c r="BA244" s="319">
        <f t="shared" si="36"/>
        <v>14.33</v>
      </c>
      <c r="BB244" s="319">
        <f t="shared" si="30"/>
        <v>14.33</v>
      </c>
      <c r="BC244" s="319">
        <f t="shared" si="30"/>
        <v>14.33</v>
      </c>
      <c r="BD244" s="319">
        <f t="shared" si="30"/>
        <v>14.33</v>
      </c>
      <c r="BE244" s="295">
        <f t="shared" si="35"/>
        <v>171.96000000000004</v>
      </c>
    </row>
    <row r="245" spans="1:57" x14ac:dyDescent="0.3">
      <c r="A245" s="313" t="s">
        <v>643</v>
      </c>
      <c r="B245" s="304">
        <v>3.8799999999999994E-2</v>
      </c>
      <c r="C245" s="304">
        <v>3.9100000000000003E-2</v>
      </c>
      <c r="D245" s="347">
        <f>'KU Depr Exp-KIUC Adj #2'!D245</f>
        <v>1.9400000000000001E-2</v>
      </c>
      <c r="E245" s="295">
        <v>9113.52</v>
      </c>
      <c r="F245" s="295">
        <v>9113.52</v>
      </c>
      <c r="G245" s="295">
        <v>9113.52</v>
      </c>
      <c r="H245" s="295">
        <v>9113.52</v>
      </c>
      <c r="I245" s="295">
        <v>9113.52</v>
      </c>
      <c r="J245" s="295">
        <v>9113.52</v>
      </c>
      <c r="K245" s="295">
        <v>9113.52</v>
      </c>
      <c r="L245" s="295">
        <v>9113.52</v>
      </c>
      <c r="M245" s="295">
        <v>9113.52</v>
      </c>
      <c r="N245" s="295">
        <v>9113.52</v>
      </c>
      <c r="O245" s="295">
        <v>9113.52</v>
      </c>
      <c r="P245" s="295">
        <v>9113.52</v>
      </c>
      <c r="Q245" s="295">
        <f t="shared" si="32"/>
        <v>109362.24000000003</v>
      </c>
      <c r="R245" s="295">
        <v>9113.52</v>
      </c>
      <c r="S245" s="295">
        <v>9113.52</v>
      </c>
      <c r="T245" s="295">
        <v>9113.52</v>
      </c>
      <c r="U245" s="295">
        <v>9113.52</v>
      </c>
      <c r="V245" s="295">
        <v>9113.52</v>
      </c>
      <c r="W245" s="295">
        <v>9113.52</v>
      </c>
      <c r="X245" s="295">
        <v>9113.52</v>
      </c>
      <c r="Y245" s="295">
        <v>9113.52</v>
      </c>
      <c r="Z245" s="295">
        <v>9113.52</v>
      </c>
      <c r="AA245" s="295">
        <v>9113.52</v>
      </c>
      <c r="AB245" s="295">
        <v>9113.52</v>
      </c>
      <c r="AC245" s="295">
        <v>9113.52</v>
      </c>
      <c r="AD245" s="295">
        <f t="shared" si="33"/>
        <v>109362.24000000003</v>
      </c>
      <c r="AF245" s="319">
        <v>29.47</v>
      </c>
      <c r="AG245" s="319">
        <v>29.47</v>
      </c>
      <c r="AH245" s="319">
        <v>29.47</v>
      </c>
      <c r="AI245" s="319">
        <v>29.47</v>
      </c>
      <c r="AJ245" s="319">
        <v>29.47</v>
      </c>
      <c r="AK245" s="319">
        <v>29.47</v>
      </c>
      <c r="AL245" s="319">
        <f t="shared" si="37"/>
        <v>29.47</v>
      </c>
      <c r="AM245" s="319">
        <f t="shared" si="37"/>
        <v>29.47</v>
      </c>
      <c r="AN245" s="319">
        <f t="shared" si="37"/>
        <v>29.47</v>
      </c>
      <c r="AO245" s="319">
        <f t="shared" si="37"/>
        <v>29.47</v>
      </c>
      <c r="AP245" s="319">
        <f t="shared" si="37"/>
        <v>29.47</v>
      </c>
      <c r="AQ245" s="319">
        <f t="shared" si="37"/>
        <v>29.47</v>
      </c>
      <c r="AR245" s="295">
        <f t="shared" si="34"/>
        <v>353.6400000000001</v>
      </c>
      <c r="AS245" s="319">
        <f t="shared" si="38"/>
        <v>14.73</v>
      </c>
      <c r="AT245" s="319">
        <f t="shared" si="38"/>
        <v>14.73</v>
      </c>
      <c r="AU245" s="319">
        <f t="shared" si="38"/>
        <v>14.73</v>
      </c>
      <c r="AV245" s="319">
        <f t="shared" si="36"/>
        <v>14.73</v>
      </c>
      <c r="AW245" s="319">
        <f t="shared" si="36"/>
        <v>14.73</v>
      </c>
      <c r="AX245" s="319">
        <f t="shared" si="36"/>
        <v>14.73</v>
      </c>
      <c r="AY245" s="319">
        <f t="shared" si="36"/>
        <v>14.73</v>
      </c>
      <c r="AZ245" s="319">
        <f t="shared" si="36"/>
        <v>14.73</v>
      </c>
      <c r="BA245" s="319">
        <f t="shared" si="36"/>
        <v>14.73</v>
      </c>
      <c r="BB245" s="319">
        <f t="shared" si="30"/>
        <v>14.73</v>
      </c>
      <c r="BC245" s="319">
        <f t="shared" si="30"/>
        <v>14.73</v>
      </c>
      <c r="BD245" s="319">
        <f t="shared" si="30"/>
        <v>14.73</v>
      </c>
      <c r="BE245" s="295">
        <f t="shared" si="35"/>
        <v>176.76</v>
      </c>
    </row>
    <row r="246" spans="1:57" x14ac:dyDescent="0.3">
      <c r="A246" s="313" t="s">
        <v>644</v>
      </c>
      <c r="B246" s="304">
        <v>9.5999999999999992E-3</v>
      </c>
      <c r="C246" s="304">
        <v>8.6E-3</v>
      </c>
      <c r="D246" s="304">
        <v>8.6E-3</v>
      </c>
      <c r="E246" s="295">
        <v>27309924.550000001</v>
      </c>
      <c r="F246" s="295">
        <v>27309924.550000001</v>
      </c>
      <c r="G246" s="295">
        <v>27309924.550000001</v>
      </c>
      <c r="H246" s="295">
        <v>27309924.550000001</v>
      </c>
      <c r="I246" s="295">
        <v>27309924.550000001</v>
      </c>
      <c r="J246" s="295">
        <v>27309924.550000001</v>
      </c>
      <c r="K246" s="295">
        <v>27309924.550000001</v>
      </c>
      <c r="L246" s="295">
        <v>27309924.550000001</v>
      </c>
      <c r="M246" s="295">
        <v>27309924.550000001</v>
      </c>
      <c r="N246" s="295">
        <v>27309924.550000001</v>
      </c>
      <c r="O246" s="295">
        <v>27309924.550000001</v>
      </c>
      <c r="P246" s="295">
        <v>27309924.550000001</v>
      </c>
      <c r="Q246" s="295">
        <f t="shared" si="32"/>
        <v>327719094.60000008</v>
      </c>
      <c r="R246" s="295">
        <v>27309924.550000001</v>
      </c>
      <c r="S246" s="295">
        <v>27309924.550000001</v>
      </c>
      <c r="T246" s="295">
        <v>27309924.550000001</v>
      </c>
      <c r="U246" s="295">
        <v>27309924.550000001</v>
      </c>
      <c r="V246" s="295">
        <v>27309924.550000001</v>
      </c>
      <c r="W246" s="295">
        <v>27309924.550000001</v>
      </c>
      <c r="X246" s="295">
        <v>27309924.550000001</v>
      </c>
      <c r="Y246" s="295">
        <v>27309924.550000001</v>
      </c>
      <c r="Z246" s="295">
        <v>27309924.550000001</v>
      </c>
      <c r="AA246" s="295">
        <v>27309924.550000001</v>
      </c>
      <c r="AB246" s="295">
        <v>27309924.550000001</v>
      </c>
      <c r="AC246" s="295">
        <v>27309924.550000001</v>
      </c>
      <c r="AD246" s="295">
        <f t="shared" si="33"/>
        <v>327719094.60000008</v>
      </c>
      <c r="AF246" s="319">
        <v>21847.94</v>
      </c>
      <c r="AG246" s="319">
        <v>21847.94</v>
      </c>
      <c r="AH246" s="319">
        <v>21847.94</v>
      </c>
      <c r="AI246" s="319">
        <v>21847.94</v>
      </c>
      <c r="AJ246" s="319">
        <v>21847.94</v>
      </c>
      <c r="AK246" s="319">
        <v>21847.94</v>
      </c>
      <c r="AL246" s="319">
        <f t="shared" si="37"/>
        <v>21847.94</v>
      </c>
      <c r="AM246" s="319">
        <f t="shared" si="37"/>
        <v>21847.94</v>
      </c>
      <c r="AN246" s="319">
        <f t="shared" si="37"/>
        <v>21847.94</v>
      </c>
      <c r="AO246" s="319">
        <f t="shared" si="37"/>
        <v>21847.94</v>
      </c>
      <c r="AP246" s="319">
        <f t="shared" si="37"/>
        <v>21847.94</v>
      </c>
      <c r="AQ246" s="319">
        <f t="shared" si="37"/>
        <v>21847.94</v>
      </c>
      <c r="AR246" s="295">
        <f t="shared" si="34"/>
        <v>262175.27999999997</v>
      </c>
      <c r="AS246" s="319">
        <f t="shared" si="38"/>
        <v>19572.11</v>
      </c>
      <c r="AT246" s="319">
        <f t="shared" si="38"/>
        <v>19572.11</v>
      </c>
      <c r="AU246" s="319">
        <f t="shared" si="38"/>
        <v>19572.11</v>
      </c>
      <c r="AV246" s="319">
        <f t="shared" si="36"/>
        <v>19572.11</v>
      </c>
      <c r="AW246" s="319">
        <f t="shared" si="36"/>
        <v>19572.11</v>
      </c>
      <c r="AX246" s="319">
        <f t="shared" si="36"/>
        <v>19572.11</v>
      </c>
      <c r="AY246" s="319">
        <f t="shared" si="36"/>
        <v>19572.11</v>
      </c>
      <c r="AZ246" s="319">
        <f t="shared" si="36"/>
        <v>19572.11</v>
      </c>
      <c r="BA246" s="319">
        <f t="shared" si="36"/>
        <v>19572.11</v>
      </c>
      <c r="BB246" s="319">
        <f t="shared" si="30"/>
        <v>19572.11</v>
      </c>
      <c r="BC246" s="319">
        <f t="shared" si="30"/>
        <v>19572.11</v>
      </c>
      <c r="BD246" s="319">
        <f t="shared" si="30"/>
        <v>19572.11</v>
      </c>
      <c r="BE246" s="295">
        <f t="shared" si="35"/>
        <v>234865.31999999995</v>
      </c>
    </row>
    <row r="247" spans="1:57" x14ac:dyDescent="0.3">
      <c r="A247" s="313" t="s">
        <v>645</v>
      </c>
      <c r="B247" s="304">
        <v>9.5999999999999992E-3</v>
      </c>
      <c r="C247" s="304">
        <v>8.6E-3</v>
      </c>
      <c r="D247" s="304">
        <v>8.6E-3</v>
      </c>
      <c r="E247" s="295">
        <v>439.53</v>
      </c>
      <c r="F247" s="295">
        <v>439.53</v>
      </c>
      <c r="G247" s="295">
        <v>439.53</v>
      </c>
      <c r="H247" s="295">
        <v>439.53</v>
      </c>
      <c r="I247" s="295">
        <v>439.53</v>
      </c>
      <c r="J247" s="295">
        <v>439.53</v>
      </c>
      <c r="K247" s="295">
        <v>439.53</v>
      </c>
      <c r="L247" s="295">
        <v>439.53</v>
      </c>
      <c r="M247" s="295">
        <v>439.53</v>
      </c>
      <c r="N247" s="295">
        <v>439.53</v>
      </c>
      <c r="O247" s="295">
        <v>439.53</v>
      </c>
      <c r="P247" s="295">
        <v>439.53</v>
      </c>
      <c r="Q247" s="295">
        <f t="shared" si="32"/>
        <v>5274.3599999999979</v>
      </c>
      <c r="R247" s="295">
        <v>439.53</v>
      </c>
      <c r="S247" s="295">
        <v>439.53</v>
      </c>
      <c r="T247" s="295">
        <v>439.53</v>
      </c>
      <c r="U247" s="295">
        <v>439.53</v>
      </c>
      <c r="V247" s="295">
        <v>439.53</v>
      </c>
      <c r="W247" s="295">
        <v>439.53</v>
      </c>
      <c r="X247" s="295">
        <v>439.53</v>
      </c>
      <c r="Y247" s="295">
        <v>439.53</v>
      </c>
      <c r="Z247" s="295">
        <v>439.53</v>
      </c>
      <c r="AA247" s="295">
        <v>439.53</v>
      </c>
      <c r="AB247" s="295">
        <v>439.53</v>
      </c>
      <c r="AC247" s="295">
        <v>439.53</v>
      </c>
      <c r="AD247" s="295">
        <f t="shared" si="33"/>
        <v>5274.3599999999979</v>
      </c>
      <c r="AF247" s="319">
        <v>0.35</v>
      </c>
      <c r="AG247" s="319">
        <v>0.35</v>
      </c>
      <c r="AH247" s="319">
        <v>0.35</v>
      </c>
      <c r="AI247" s="319">
        <v>0.35</v>
      </c>
      <c r="AJ247" s="319">
        <v>0.35</v>
      </c>
      <c r="AK247" s="319">
        <v>0.35</v>
      </c>
      <c r="AL247" s="319">
        <f t="shared" si="37"/>
        <v>0.35</v>
      </c>
      <c r="AM247" s="319">
        <f t="shared" si="37"/>
        <v>0.35</v>
      </c>
      <c r="AN247" s="319">
        <f t="shared" si="37"/>
        <v>0.35</v>
      </c>
      <c r="AO247" s="319">
        <f t="shared" si="37"/>
        <v>0.35</v>
      </c>
      <c r="AP247" s="319">
        <f t="shared" si="37"/>
        <v>0.35</v>
      </c>
      <c r="AQ247" s="319">
        <f t="shared" si="37"/>
        <v>0.35</v>
      </c>
      <c r="AR247" s="295">
        <f t="shared" si="34"/>
        <v>4.2</v>
      </c>
      <c r="AS247" s="319">
        <f t="shared" si="38"/>
        <v>0.31</v>
      </c>
      <c r="AT247" s="319">
        <f t="shared" si="38"/>
        <v>0.31</v>
      </c>
      <c r="AU247" s="319">
        <f t="shared" si="38"/>
        <v>0.31</v>
      </c>
      <c r="AV247" s="319">
        <f t="shared" si="36"/>
        <v>0.31</v>
      </c>
      <c r="AW247" s="319">
        <f t="shared" si="36"/>
        <v>0.31</v>
      </c>
      <c r="AX247" s="319">
        <f t="shared" si="36"/>
        <v>0.31</v>
      </c>
      <c r="AY247" s="319">
        <f t="shared" si="36"/>
        <v>0.31</v>
      </c>
      <c r="AZ247" s="319">
        <f t="shared" si="36"/>
        <v>0.31</v>
      </c>
      <c r="BA247" s="319">
        <f t="shared" si="36"/>
        <v>0.31</v>
      </c>
      <c r="BB247" s="319">
        <f t="shared" si="30"/>
        <v>0.31</v>
      </c>
      <c r="BC247" s="319">
        <f t="shared" si="30"/>
        <v>0.31</v>
      </c>
      <c r="BD247" s="319">
        <f t="shared" si="30"/>
        <v>0.31</v>
      </c>
      <c r="BE247" s="295">
        <f t="shared" si="35"/>
        <v>3.72</v>
      </c>
    </row>
    <row r="248" spans="1:57" x14ac:dyDescent="0.3">
      <c r="A248" s="313" t="s">
        <v>646</v>
      </c>
      <c r="B248" s="304">
        <v>9.5999999999999992E-3</v>
      </c>
      <c r="C248" s="304">
        <v>8.6E-3</v>
      </c>
      <c r="D248" s="304">
        <v>8.6E-3</v>
      </c>
      <c r="E248" s="295">
        <v>2118631.2200000002</v>
      </c>
      <c r="F248" s="295">
        <v>2118631.2200000002</v>
      </c>
      <c r="G248" s="295">
        <v>2118631.2200000002</v>
      </c>
      <c r="H248" s="295">
        <v>2118631.2200000002</v>
      </c>
      <c r="I248" s="295">
        <v>2118631.2200000002</v>
      </c>
      <c r="J248" s="295">
        <v>2118631.2200000002</v>
      </c>
      <c r="K248" s="295">
        <v>2118631.2200000002</v>
      </c>
      <c r="L248" s="295">
        <v>2118631.2200000002</v>
      </c>
      <c r="M248" s="295">
        <v>2118631.2200000002</v>
      </c>
      <c r="N248" s="295">
        <v>2118631.2200000002</v>
      </c>
      <c r="O248" s="295">
        <v>2118631.2200000002</v>
      </c>
      <c r="P248" s="295">
        <v>2118631.2200000002</v>
      </c>
      <c r="Q248" s="295">
        <f t="shared" si="32"/>
        <v>25423574.639999997</v>
      </c>
      <c r="R248" s="295">
        <v>2118631.2200000002</v>
      </c>
      <c r="S248" s="295">
        <v>2118631.2200000002</v>
      </c>
      <c r="T248" s="295">
        <v>2118631.2200000002</v>
      </c>
      <c r="U248" s="295">
        <v>2118631.2200000002</v>
      </c>
      <c r="V248" s="295">
        <v>2118631.2200000002</v>
      </c>
      <c r="W248" s="295">
        <v>2118631.2200000002</v>
      </c>
      <c r="X248" s="295">
        <v>2118631.2200000002</v>
      </c>
      <c r="Y248" s="295">
        <v>2118631.2200000002</v>
      </c>
      <c r="Z248" s="295">
        <v>2118631.2200000002</v>
      </c>
      <c r="AA248" s="295">
        <v>2118631.2200000002</v>
      </c>
      <c r="AB248" s="295">
        <v>2118631.2200000002</v>
      </c>
      <c r="AC248" s="295">
        <v>2118631.2200000002</v>
      </c>
      <c r="AD248" s="295">
        <f t="shared" si="33"/>
        <v>25423574.639999997</v>
      </c>
      <c r="AF248" s="319">
        <v>1694.9</v>
      </c>
      <c r="AG248" s="319">
        <v>1694.9</v>
      </c>
      <c r="AH248" s="319">
        <v>1694.9</v>
      </c>
      <c r="AI248" s="319">
        <v>1694.9</v>
      </c>
      <c r="AJ248" s="319">
        <v>1694.9</v>
      </c>
      <c r="AK248" s="319">
        <v>1694.9</v>
      </c>
      <c r="AL248" s="319">
        <f t="shared" si="37"/>
        <v>1694.9</v>
      </c>
      <c r="AM248" s="319">
        <f t="shared" si="37"/>
        <v>1694.9</v>
      </c>
      <c r="AN248" s="319">
        <f t="shared" si="37"/>
        <v>1694.9</v>
      </c>
      <c r="AO248" s="319">
        <f t="shared" si="37"/>
        <v>1694.9</v>
      </c>
      <c r="AP248" s="319">
        <f t="shared" si="37"/>
        <v>1694.9</v>
      </c>
      <c r="AQ248" s="319">
        <f t="shared" si="37"/>
        <v>1694.9</v>
      </c>
      <c r="AR248" s="295">
        <f t="shared" si="34"/>
        <v>20338.800000000003</v>
      </c>
      <c r="AS248" s="319">
        <f t="shared" si="38"/>
        <v>1518.35</v>
      </c>
      <c r="AT248" s="319">
        <f t="shared" si="38"/>
        <v>1518.35</v>
      </c>
      <c r="AU248" s="319">
        <f t="shared" si="38"/>
        <v>1518.35</v>
      </c>
      <c r="AV248" s="319">
        <f t="shared" si="36"/>
        <v>1518.35</v>
      </c>
      <c r="AW248" s="319">
        <f t="shared" si="36"/>
        <v>1518.35</v>
      </c>
      <c r="AX248" s="319">
        <f t="shared" si="36"/>
        <v>1518.35</v>
      </c>
      <c r="AY248" s="319">
        <f t="shared" si="36"/>
        <v>1518.35</v>
      </c>
      <c r="AZ248" s="319">
        <f t="shared" si="36"/>
        <v>1518.35</v>
      </c>
      <c r="BA248" s="319">
        <f t="shared" si="36"/>
        <v>1518.35</v>
      </c>
      <c r="BB248" s="319">
        <f t="shared" si="30"/>
        <v>1518.35</v>
      </c>
      <c r="BC248" s="319">
        <f t="shared" si="30"/>
        <v>1518.35</v>
      </c>
      <c r="BD248" s="319">
        <f t="shared" si="30"/>
        <v>1518.35</v>
      </c>
      <c r="BE248" s="295">
        <f t="shared" si="35"/>
        <v>18220.2</v>
      </c>
    </row>
    <row r="249" spans="1:57" x14ac:dyDescent="0.3">
      <c r="A249" s="313" t="s">
        <v>647</v>
      </c>
      <c r="B249" s="304">
        <v>0</v>
      </c>
      <c r="C249" s="304">
        <v>0</v>
      </c>
      <c r="D249" s="304">
        <v>0</v>
      </c>
      <c r="E249" s="295">
        <v>2244349.5699999998</v>
      </c>
      <c r="F249" s="295">
        <v>2244349.5699999998</v>
      </c>
      <c r="G249" s="295">
        <v>2244349.5699999998</v>
      </c>
      <c r="H249" s="295">
        <v>2244349.5699999998</v>
      </c>
      <c r="I249" s="295">
        <v>2244349.5699999998</v>
      </c>
      <c r="J249" s="295">
        <v>2244349.5699999998</v>
      </c>
      <c r="K249" s="295">
        <v>2244349.5699999998</v>
      </c>
      <c r="L249" s="295">
        <v>2244349.5699999998</v>
      </c>
      <c r="M249" s="295">
        <v>2244349.5699999998</v>
      </c>
      <c r="N249" s="295">
        <v>2244349.5699999998</v>
      </c>
      <c r="O249" s="295">
        <v>2244349.5699999998</v>
      </c>
      <c r="P249" s="295">
        <v>2244349.5699999998</v>
      </c>
      <c r="Q249" s="295">
        <f t="shared" si="32"/>
        <v>26932194.84</v>
      </c>
      <c r="R249" s="295">
        <v>2244349.5699999998</v>
      </c>
      <c r="S249" s="295">
        <v>2244349.5699999998</v>
      </c>
      <c r="T249" s="295">
        <v>2244349.5699999998</v>
      </c>
      <c r="U249" s="295">
        <v>2244349.5699999998</v>
      </c>
      <c r="V249" s="295">
        <v>2244349.5699999998</v>
      </c>
      <c r="W249" s="295">
        <v>2244349.5699999998</v>
      </c>
      <c r="X249" s="295">
        <v>2244349.5699999998</v>
      </c>
      <c r="Y249" s="295">
        <v>2244349.5699999998</v>
      </c>
      <c r="Z249" s="295">
        <v>2244349.5699999998</v>
      </c>
      <c r="AA249" s="295">
        <v>2244349.5699999998</v>
      </c>
      <c r="AB249" s="295">
        <v>2244349.5699999998</v>
      </c>
      <c r="AC249" s="295">
        <v>2244349.5699999998</v>
      </c>
      <c r="AD249" s="295">
        <f t="shared" si="33"/>
        <v>26932194.84</v>
      </c>
      <c r="AF249" s="319">
        <v>0</v>
      </c>
      <c r="AG249" s="319">
        <v>0</v>
      </c>
      <c r="AH249" s="319">
        <v>0</v>
      </c>
      <c r="AI249" s="319">
        <v>0</v>
      </c>
      <c r="AJ249" s="319">
        <v>0</v>
      </c>
      <c r="AK249" s="319">
        <v>0</v>
      </c>
      <c r="AL249" s="319">
        <f t="shared" si="37"/>
        <v>0</v>
      </c>
      <c r="AM249" s="319">
        <f t="shared" si="37"/>
        <v>0</v>
      </c>
      <c r="AN249" s="319">
        <f t="shared" si="37"/>
        <v>0</v>
      </c>
      <c r="AO249" s="319">
        <f t="shared" si="37"/>
        <v>0</v>
      </c>
      <c r="AP249" s="319">
        <f t="shared" si="37"/>
        <v>0</v>
      </c>
      <c r="AQ249" s="319">
        <f t="shared" si="37"/>
        <v>0</v>
      </c>
      <c r="AR249" s="295">
        <f t="shared" si="34"/>
        <v>0</v>
      </c>
      <c r="AS249" s="319">
        <f t="shared" si="38"/>
        <v>0</v>
      </c>
      <c r="AT249" s="319">
        <f t="shared" si="38"/>
        <v>0</v>
      </c>
      <c r="AU249" s="319">
        <f t="shared" si="38"/>
        <v>0</v>
      </c>
      <c r="AV249" s="319">
        <f t="shared" si="36"/>
        <v>0</v>
      </c>
      <c r="AW249" s="319">
        <f t="shared" si="36"/>
        <v>0</v>
      </c>
      <c r="AX249" s="319">
        <f t="shared" si="36"/>
        <v>0</v>
      </c>
      <c r="AY249" s="319">
        <f t="shared" si="36"/>
        <v>0</v>
      </c>
      <c r="AZ249" s="319">
        <f t="shared" si="36"/>
        <v>0</v>
      </c>
      <c r="BA249" s="319">
        <f t="shared" si="36"/>
        <v>0</v>
      </c>
      <c r="BB249" s="319">
        <f t="shared" si="30"/>
        <v>0</v>
      </c>
      <c r="BC249" s="319">
        <f t="shared" si="30"/>
        <v>0</v>
      </c>
      <c r="BD249" s="319">
        <f t="shared" si="30"/>
        <v>0</v>
      </c>
      <c r="BE249" s="295">
        <f t="shared" si="35"/>
        <v>0</v>
      </c>
    </row>
    <row r="250" spans="1:57" x14ac:dyDescent="0.3">
      <c r="A250" s="313" t="s">
        <v>648</v>
      </c>
      <c r="B250" s="304">
        <v>0</v>
      </c>
      <c r="C250" s="304">
        <v>0</v>
      </c>
      <c r="D250" s="304">
        <v>0</v>
      </c>
      <c r="E250" s="295">
        <v>115920.5</v>
      </c>
      <c r="F250" s="295">
        <v>115920.5</v>
      </c>
      <c r="G250" s="295">
        <v>115920.5</v>
      </c>
      <c r="H250" s="295">
        <v>115920.5</v>
      </c>
      <c r="I250" s="295">
        <v>115920.5</v>
      </c>
      <c r="J250" s="295">
        <v>115920.5</v>
      </c>
      <c r="K250" s="295">
        <v>115920.5</v>
      </c>
      <c r="L250" s="295">
        <v>115920.5</v>
      </c>
      <c r="M250" s="295">
        <v>115920.5</v>
      </c>
      <c r="N250" s="295">
        <v>115920.5</v>
      </c>
      <c r="O250" s="295">
        <v>115920.5</v>
      </c>
      <c r="P250" s="295">
        <v>115920.5</v>
      </c>
      <c r="Q250" s="295">
        <f t="shared" si="32"/>
        <v>1391046</v>
      </c>
      <c r="R250" s="295">
        <v>115920.5</v>
      </c>
      <c r="S250" s="295">
        <v>115920.5</v>
      </c>
      <c r="T250" s="295">
        <v>115920.5</v>
      </c>
      <c r="U250" s="295">
        <v>115920.5</v>
      </c>
      <c r="V250" s="295">
        <v>115920.5</v>
      </c>
      <c r="W250" s="295">
        <v>115920.5</v>
      </c>
      <c r="X250" s="295">
        <v>115920.5</v>
      </c>
      <c r="Y250" s="295">
        <v>115920.5</v>
      </c>
      <c r="Z250" s="295">
        <v>115920.5</v>
      </c>
      <c r="AA250" s="295">
        <v>115920.5</v>
      </c>
      <c r="AB250" s="295">
        <v>115920.5</v>
      </c>
      <c r="AC250" s="295">
        <v>115920.5</v>
      </c>
      <c r="AD250" s="295">
        <f t="shared" si="33"/>
        <v>1391046</v>
      </c>
      <c r="AF250" s="319">
        <v>0</v>
      </c>
      <c r="AG250" s="319">
        <v>0</v>
      </c>
      <c r="AH250" s="319">
        <v>0</v>
      </c>
      <c r="AI250" s="319">
        <v>0</v>
      </c>
      <c r="AJ250" s="319">
        <v>0</v>
      </c>
      <c r="AK250" s="319">
        <v>0</v>
      </c>
      <c r="AL250" s="319">
        <f t="shared" si="37"/>
        <v>0</v>
      </c>
      <c r="AM250" s="319">
        <f t="shared" si="37"/>
        <v>0</v>
      </c>
      <c r="AN250" s="319">
        <f t="shared" si="37"/>
        <v>0</v>
      </c>
      <c r="AO250" s="319">
        <f t="shared" si="37"/>
        <v>0</v>
      </c>
      <c r="AP250" s="319">
        <f t="shared" si="37"/>
        <v>0</v>
      </c>
      <c r="AQ250" s="319">
        <f t="shared" si="37"/>
        <v>0</v>
      </c>
      <c r="AR250" s="295">
        <f t="shared" si="34"/>
        <v>0</v>
      </c>
      <c r="AS250" s="319">
        <f t="shared" si="38"/>
        <v>0</v>
      </c>
      <c r="AT250" s="319">
        <f t="shared" si="38"/>
        <v>0</v>
      </c>
      <c r="AU250" s="319">
        <f t="shared" si="38"/>
        <v>0</v>
      </c>
      <c r="AV250" s="319">
        <f t="shared" si="36"/>
        <v>0</v>
      </c>
      <c r="AW250" s="319">
        <f t="shared" si="36"/>
        <v>0</v>
      </c>
      <c r="AX250" s="319">
        <f t="shared" si="36"/>
        <v>0</v>
      </c>
      <c r="AY250" s="319">
        <f t="shared" si="36"/>
        <v>0</v>
      </c>
      <c r="AZ250" s="319">
        <f t="shared" si="36"/>
        <v>0</v>
      </c>
      <c r="BA250" s="319">
        <f t="shared" si="36"/>
        <v>0</v>
      </c>
      <c r="BB250" s="319">
        <f t="shared" si="30"/>
        <v>0</v>
      </c>
      <c r="BC250" s="319">
        <f t="shared" si="30"/>
        <v>0</v>
      </c>
      <c r="BD250" s="319">
        <f t="shared" si="30"/>
        <v>0</v>
      </c>
      <c r="BE250" s="295">
        <f t="shared" si="35"/>
        <v>0</v>
      </c>
    </row>
    <row r="251" spans="1:57" x14ac:dyDescent="0.3">
      <c r="A251" s="313" t="s">
        <v>649</v>
      </c>
      <c r="B251" s="304">
        <v>1.7500000000000002E-2</v>
      </c>
      <c r="C251" s="304">
        <v>1.66E-2</v>
      </c>
      <c r="D251" s="304">
        <v>1.66E-2</v>
      </c>
      <c r="E251" s="295">
        <v>22465389.620000001</v>
      </c>
      <c r="F251" s="295">
        <v>22560118.760000002</v>
      </c>
      <c r="G251" s="295">
        <v>22668268.710000001</v>
      </c>
      <c r="H251" s="295">
        <v>24241555.609999999</v>
      </c>
      <c r="I251" s="295">
        <v>25801421.710000001</v>
      </c>
      <c r="J251" s="295">
        <v>25797602.129999999</v>
      </c>
      <c r="K251" s="295">
        <v>25793782.550000001</v>
      </c>
      <c r="L251" s="295">
        <v>25793782.550000001</v>
      </c>
      <c r="M251" s="295">
        <v>25793782.550000001</v>
      </c>
      <c r="N251" s="295">
        <v>25793782.550000001</v>
      </c>
      <c r="O251" s="295">
        <v>25793782.550000001</v>
      </c>
      <c r="P251" s="295">
        <v>25793782.550000001</v>
      </c>
      <c r="Q251" s="295">
        <f t="shared" si="32"/>
        <v>298297051.84000003</v>
      </c>
      <c r="R251" s="295">
        <v>25793782.550000001</v>
      </c>
      <c r="S251" s="295">
        <v>25793782.550000001</v>
      </c>
      <c r="T251" s="295">
        <v>25793782.550000001</v>
      </c>
      <c r="U251" s="295">
        <v>25793782.550000001</v>
      </c>
      <c r="V251" s="295">
        <v>25793782.550000001</v>
      </c>
      <c r="W251" s="295">
        <v>25793782.550000001</v>
      </c>
      <c r="X251" s="295">
        <v>25793782.550000001</v>
      </c>
      <c r="Y251" s="295">
        <v>25793782.550000001</v>
      </c>
      <c r="Z251" s="295">
        <v>25793782.550000001</v>
      </c>
      <c r="AA251" s="295">
        <v>25793782.550000001</v>
      </c>
      <c r="AB251" s="295">
        <v>25793782.550000001</v>
      </c>
      <c r="AC251" s="295">
        <v>25793782.550000001</v>
      </c>
      <c r="AD251" s="295">
        <f t="shared" si="33"/>
        <v>309525390.60000008</v>
      </c>
      <c r="AF251" s="319">
        <v>32762.03</v>
      </c>
      <c r="AG251" s="319">
        <v>32900.17</v>
      </c>
      <c r="AH251" s="319">
        <v>33057.89</v>
      </c>
      <c r="AI251" s="319">
        <v>35352.26</v>
      </c>
      <c r="AJ251" s="319">
        <v>37627.07</v>
      </c>
      <c r="AK251" s="319">
        <v>37621.5</v>
      </c>
      <c r="AL251" s="319">
        <f t="shared" si="37"/>
        <v>37615.93</v>
      </c>
      <c r="AM251" s="319">
        <f t="shared" si="37"/>
        <v>37615.93</v>
      </c>
      <c r="AN251" s="319">
        <f t="shared" si="37"/>
        <v>37615.93</v>
      </c>
      <c r="AO251" s="319">
        <f t="shared" si="37"/>
        <v>37615.93</v>
      </c>
      <c r="AP251" s="319">
        <f t="shared" si="37"/>
        <v>37615.93</v>
      </c>
      <c r="AQ251" s="319">
        <f t="shared" si="37"/>
        <v>37615.93</v>
      </c>
      <c r="AR251" s="295">
        <f t="shared" si="34"/>
        <v>435016.5</v>
      </c>
      <c r="AS251" s="319">
        <f t="shared" si="38"/>
        <v>35681.4</v>
      </c>
      <c r="AT251" s="319">
        <f t="shared" si="38"/>
        <v>35681.4</v>
      </c>
      <c r="AU251" s="319">
        <f t="shared" si="38"/>
        <v>35681.4</v>
      </c>
      <c r="AV251" s="319">
        <f t="shared" si="36"/>
        <v>35681.4</v>
      </c>
      <c r="AW251" s="319">
        <f t="shared" si="36"/>
        <v>35681.4</v>
      </c>
      <c r="AX251" s="319">
        <f t="shared" si="36"/>
        <v>35681.4</v>
      </c>
      <c r="AY251" s="319">
        <f t="shared" si="36"/>
        <v>35681.4</v>
      </c>
      <c r="AZ251" s="319">
        <f t="shared" si="36"/>
        <v>35681.4</v>
      </c>
      <c r="BA251" s="319">
        <f t="shared" si="36"/>
        <v>35681.4</v>
      </c>
      <c r="BB251" s="319">
        <f t="shared" si="30"/>
        <v>35681.4</v>
      </c>
      <c r="BC251" s="319">
        <f t="shared" si="30"/>
        <v>35681.4</v>
      </c>
      <c r="BD251" s="319">
        <f t="shared" si="30"/>
        <v>35681.4</v>
      </c>
      <c r="BE251" s="295">
        <f t="shared" si="35"/>
        <v>428176.8000000001</v>
      </c>
    </row>
    <row r="252" spans="1:57" x14ac:dyDescent="0.3">
      <c r="A252" s="313" t="s">
        <v>650</v>
      </c>
      <c r="B252" s="304">
        <v>1.7500000000000002E-2</v>
      </c>
      <c r="C252" s="304">
        <v>1.66E-2</v>
      </c>
      <c r="D252" s="304">
        <v>1.66E-2</v>
      </c>
      <c r="E252" s="295">
        <v>1233581.54</v>
      </c>
      <c r="F252" s="295">
        <v>1229187.1200000001</v>
      </c>
      <c r="G252" s="295">
        <v>1224792.69</v>
      </c>
      <c r="H252" s="295">
        <v>1224792.69</v>
      </c>
      <c r="I252" s="295">
        <v>1224792.69</v>
      </c>
      <c r="J252" s="295">
        <v>1224792.69</v>
      </c>
      <c r="K252" s="295">
        <v>1224792.69</v>
      </c>
      <c r="L252" s="295">
        <v>1224792.69</v>
      </c>
      <c r="M252" s="295">
        <v>1224792.69</v>
      </c>
      <c r="N252" s="295">
        <v>1224792.69</v>
      </c>
      <c r="O252" s="295">
        <v>1224792.69</v>
      </c>
      <c r="P252" s="295">
        <v>1224792.69</v>
      </c>
      <c r="Q252" s="295">
        <f t="shared" si="32"/>
        <v>14710695.559999997</v>
      </c>
      <c r="R252" s="295">
        <v>1224792.69</v>
      </c>
      <c r="S252" s="295">
        <v>1224792.69</v>
      </c>
      <c r="T252" s="295">
        <v>1224792.69</v>
      </c>
      <c r="U252" s="295">
        <v>1224792.69</v>
      </c>
      <c r="V252" s="295">
        <v>1224792.69</v>
      </c>
      <c r="W252" s="295">
        <v>1224792.69</v>
      </c>
      <c r="X252" s="295">
        <v>1224792.69</v>
      </c>
      <c r="Y252" s="295">
        <v>1224792.69</v>
      </c>
      <c r="Z252" s="295">
        <v>1224792.69</v>
      </c>
      <c r="AA252" s="295">
        <v>1224792.69</v>
      </c>
      <c r="AB252" s="295">
        <v>1224792.69</v>
      </c>
      <c r="AC252" s="295">
        <v>1224792.69</v>
      </c>
      <c r="AD252" s="295">
        <f t="shared" si="33"/>
        <v>14697512.279999996</v>
      </c>
      <c r="AF252" s="319">
        <v>1798.97</v>
      </c>
      <c r="AG252" s="319">
        <v>1792.56</v>
      </c>
      <c r="AH252" s="319">
        <v>1786.15</v>
      </c>
      <c r="AI252" s="319">
        <v>1786.15</v>
      </c>
      <c r="AJ252" s="319">
        <v>1786.15</v>
      </c>
      <c r="AK252" s="319">
        <v>1786.15</v>
      </c>
      <c r="AL252" s="319">
        <f t="shared" si="37"/>
        <v>1786.16</v>
      </c>
      <c r="AM252" s="319">
        <f t="shared" si="37"/>
        <v>1786.16</v>
      </c>
      <c r="AN252" s="319">
        <f t="shared" si="37"/>
        <v>1786.16</v>
      </c>
      <c r="AO252" s="319">
        <f t="shared" si="37"/>
        <v>1786.16</v>
      </c>
      <c r="AP252" s="319">
        <f t="shared" si="37"/>
        <v>1786.16</v>
      </c>
      <c r="AQ252" s="319">
        <f t="shared" si="37"/>
        <v>1786.16</v>
      </c>
      <c r="AR252" s="295">
        <f t="shared" si="34"/>
        <v>21453.09</v>
      </c>
      <c r="AS252" s="319">
        <f t="shared" si="38"/>
        <v>1694.3</v>
      </c>
      <c r="AT252" s="319">
        <f t="shared" si="38"/>
        <v>1694.3</v>
      </c>
      <c r="AU252" s="319">
        <f t="shared" si="38"/>
        <v>1694.3</v>
      </c>
      <c r="AV252" s="319">
        <f t="shared" si="36"/>
        <v>1694.3</v>
      </c>
      <c r="AW252" s="319">
        <f t="shared" si="36"/>
        <v>1694.3</v>
      </c>
      <c r="AX252" s="319">
        <f t="shared" si="36"/>
        <v>1694.3</v>
      </c>
      <c r="AY252" s="319">
        <f t="shared" si="36"/>
        <v>1694.3</v>
      </c>
      <c r="AZ252" s="319">
        <f t="shared" si="36"/>
        <v>1694.3</v>
      </c>
      <c r="BA252" s="319">
        <f t="shared" si="36"/>
        <v>1694.3</v>
      </c>
      <c r="BB252" s="319">
        <f t="shared" si="36"/>
        <v>1694.3</v>
      </c>
      <c r="BC252" s="319">
        <f t="shared" si="36"/>
        <v>1694.3</v>
      </c>
      <c r="BD252" s="319">
        <f t="shared" si="36"/>
        <v>1694.3</v>
      </c>
      <c r="BE252" s="295">
        <f t="shared" si="35"/>
        <v>20331.599999999995</v>
      </c>
    </row>
    <row r="253" spans="1:57" x14ac:dyDescent="0.3">
      <c r="A253" s="313" t="s">
        <v>651</v>
      </c>
      <c r="B253" s="304">
        <v>1.7500000000000002E-2</v>
      </c>
      <c r="C253" s="304">
        <v>1.66E-2</v>
      </c>
      <c r="D253" s="304">
        <v>1.66E-2</v>
      </c>
      <c r="E253" s="295">
        <v>1617920.16</v>
      </c>
      <c r="F253" s="295">
        <v>1617920.16</v>
      </c>
      <c r="G253" s="295">
        <v>1617920.16</v>
      </c>
      <c r="H253" s="295">
        <v>1617920.16</v>
      </c>
      <c r="I253" s="295">
        <v>1617920.16</v>
      </c>
      <c r="J253" s="295">
        <v>1617920.16</v>
      </c>
      <c r="K253" s="295">
        <v>1617920.16</v>
      </c>
      <c r="L253" s="295">
        <v>1617920.16</v>
      </c>
      <c r="M253" s="295">
        <v>1617920.16</v>
      </c>
      <c r="N253" s="295">
        <v>1617920.16</v>
      </c>
      <c r="O253" s="295">
        <v>1617920.16</v>
      </c>
      <c r="P253" s="295">
        <v>1617920.16</v>
      </c>
      <c r="Q253" s="295">
        <f t="shared" si="32"/>
        <v>19415041.919999998</v>
      </c>
      <c r="R253" s="295">
        <v>1617920.16</v>
      </c>
      <c r="S253" s="295">
        <v>1617920.16</v>
      </c>
      <c r="T253" s="295">
        <v>1617920.16</v>
      </c>
      <c r="U253" s="295">
        <v>1617920.16</v>
      </c>
      <c r="V253" s="295">
        <v>1617920.16</v>
      </c>
      <c r="W253" s="295">
        <v>1617920.16</v>
      </c>
      <c r="X253" s="295">
        <v>1617920.16</v>
      </c>
      <c r="Y253" s="295">
        <v>1617920.16</v>
      </c>
      <c r="Z253" s="295">
        <v>1617920.16</v>
      </c>
      <c r="AA253" s="295">
        <v>1617920.16</v>
      </c>
      <c r="AB253" s="295">
        <v>1617920.16</v>
      </c>
      <c r="AC253" s="295">
        <v>1617920.16</v>
      </c>
      <c r="AD253" s="295">
        <f t="shared" si="33"/>
        <v>19415041.919999998</v>
      </c>
      <c r="AF253" s="319">
        <v>2359.46</v>
      </c>
      <c r="AG253" s="319">
        <v>2359.46</v>
      </c>
      <c r="AH253" s="319">
        <v>2359.46</v>
      </c>
      <c r="AI253" s="319">
        <v>2359.46</v>
      </c>
      <c r="AJ253" s="319">
        <v>2359.46</v>
      </c>
      <c r="AK253" s="319">
        <v>2359.46</v>
      </c>
      <c r="AL253" s="319">
        <f t="shared" si="37"/>
        <v>2359.4699999999998</v>
      </c>
      <c r="AM253" s="319">
        <f t="shared" si="37"/>
        <v>2359.4699999999998</v>
      </c>
      <c r="AN253" s="319">
        <f t="shared" si="37"/>
        <v>2359.4699999999998</v>
      </c>
      <c r="AO253" s="319">
        <f t="shared" si="37"/>
        <v>2359.4699999999998</v>
      </c>
      <c r="AP253" s="319">
        <f t="shared" si="37"/>
        <v>2359.4699999999998</v>
      </c>
      <c r="AQ253" s="319">
        <f t="shared" si="37"/>
        <v>2359.4699999999998</v>
      </c>
      <c r="AR253" s="295">
        <f t="shared" si="34"/>
        <v>28313.580000000005</v>
      </c>
      <c r="AS253" s="319">
        <f t="shared" si="38"/>
        <v>2238.12</v>
      </c>
      <c r="AT253" s="319">
        <f t="shared" si="38"/>
        <v>2238.12</v>
      </c>
      <c r="AU253" s="319">
        <f t="shared" si="38"/>
        <v>2238.12</v>
      </c>
      <c r="AV253" s="319">
        <f t="shared" si="36"/>
        <v>2238.12</v>
      </c>
      <c r="AW253" s="319">
        <f t="shared" si="36"/>
        <v>2238.12</v>
      </c>
      <c r="AX253" s="319">
        <f t="shared" si="36"/>
        <v>2238.12</v>
      </c>
      <c r="AY253" s="319">
        <f t="shared" si="36"/>
        <v>2238.12</v>
      </c>
      <c r="AZ253" s="319">
        <f t="shared" si="36"/>
        <v>2238.12</v>
      </c>
      <c r="BA253" s="319">
        <f t="shared" si="36"/>
        <v>2238.12</v>
      </c>
      <c r="BB253" s="319">
        <f t="shared" si="36"/>
        <v>2238.12</v>
      </c>
      <c r="BC253" s="319">
        <f t="shared" si="36"/>
        <v>2238.12</v>
      </c>
      <c r="BD253" s="319">
        <f t="shared" si="36"/>
        <v>2238.12</v>
      </c>
      <c r="BE253" s="295">
        <f t="shared" si="35"/>
        <v>26857.439999999991</v>
      </c>
    </row>
    <row r="254" spans="1:57" x14ac:dyDescent="0.3">
      <c r="A254" s="313" t="s">
        <v>652</v>
      </c>
      <c r="B254" s="304">
        <v>1.5800000000000002E-2</v>
      </c>
      <c r="C254" s="304">
        <v>1.83E-2</v>
      </c>
      <c r="D254" s="304">
        <v>1.83E-2</v>
      </c>
      <c r="E254" s="295">
        <v>193226.01</v>
      </c>
      <c r="F254" s="295">
        <v>193226.01</v>
      </c>
      <c r="G254" s="295">
        <v>193226.01</v>
      </c>
      <c r="H254" s="295">
        <v>193226.01</v>
      </c>
      <c r="I254" s="295">
        <v>193226.01</v>
      </c>
      <c r="J254" s="295">
        <v>193226.01</v>
      </c>
      <c r="K254" s="295">
        <v>193226.01</v>
      </c>
      <c r="L254" s="295">
        <v>193226.01</v>
      </c>
      <c r="M254" s="295">
        <v>193226.01</v>
      </c>
      <c r="N254" s="295">
        <v>193226.01</v>
      </c>
      <c r="O254" s="295">
        <v>193226.01</v>
      </c>
      <c r="P254" s="295">
        <v>193226.01</v>
      </c>
      <c r="Q254" s="295">
        <f t="shared" si="32"/>
        <v>2318712.12</v>
      </c>
      <c r="R254" s="295">
        <v>193226.01</v>
      </c>
      <c r="S254" s="295">
        <v>193226.01</v>
      </c>
      <c r="T254" s="295">
        <v>193226.01</v>
      </c>
      <c r="U254" s="295">
        <v>193226.01</v>
      </c>
      <c r="V254" s="295">
        <v>193226.01</v>
      </c>
      <c r="W254" s="295">
        <v>193226.01</v>
      </c>
      <c r="X254" s="295">
        <v>193226.01</v>
      </c>
      <c r="Y254" s="295">
        <v>193226.01</v>
      </c>
      <c r="Z254" s="295">
        <v>193226.01</v>
      </c>
      <c r="AA254" s="295">
        <v>193226.01</v>
      </c>
      <c r="AB254" s="295">
        <v>193226.01</v>
      </c>
      <c r="AC254" s="295">
        <v>193226.01</v>
      </c>
      <c r="AD254" s="295">
        <f t="shared" si="33"/>
        <v>2318712.12</v>
      </c>
      <c r="AF254" s="319">
        <v>254.42</v>
      </c>
      <c r="AG254" s="319">
        <v>254.42</v>
      </c>
      <c r="AH254" s="319">
        <v>254.42</v>
      </c>
      <c r="AI254" s="319">
        <v>254.42</v>
      </c>
      <c r="AJ254" s="319">
        <v>254.42</v>
      </c>
      <c r="AK254" s="319">
        <v>254.42</v>
      </c>
      <c r="AL254" s="319">
        <f t="shared" si="37"/>
        <v>254.41</v>
      </c>
      <c r="AM254" s="319">
        <f t="shared" si="37"/>
        <v>254.41</v>
      </c>
      <c r="AN254" s="319">
        <f t="shared" si="37"/>
        <v>254.41</v>
      </c>
      <c r="AO254" s="319">
        <f t="shared" si="37"/>
        <v>254.41</v>
      </c>
      <c r="AP254" s="319">
        <f t="shared" si="37"/>
        <v>254.41</v>
      </c>
      <c r="AQ254" s="319">
        <f t="shared" si="37"/>
        <v>254.41</v>
      </c>
      <c r="AR254" s="295">
        <f t="shared" si="34"/>
        <v>3052.9799999999996</v>
      </c>
      <c r="AS254" s="319">
        <f t="shared" si="38"/>
        <v>294.67</v>
      </c>
      <c r="AT254" s="319">
        <f t="shared" si="38"/>
        <v>294.67</v>
      </c>
      <c r="AU254" s="319">
        <f t="shared" si="38"/>
        <v>294.67</v>
      </c>
      <c r="AV254" s="319">
        <f t="shared" si="36"/>
        <v>294.67</v>
      </c>
      <c r="AW254" s="319">
        <f t="shared" si="36"/>
        <v>294.67</v>
      </c>
      <c r="AX254" s="319">
        <f t="shared" si="36"/>
        <v>294.67</v>
      </c>
      <c r="AY254" s="319">
        <f t="shared" si="36"/>
        <v>294.67</v>
      </c>
      <c r="AZ254" s="319">
        <f t="shared" si="36"/>
        <v>294.67</v>
      </c>
      <c r="BA254" s="319">
        <f t="shared" si="36"/>
        <v>294.67</v>
      </c>
      <c r="BB254" s="319">
        <f t="shared" si="36"/>
        <v>294.67</v>
      </c>
      <c r="BC254" s="319">
        <f t="shared" si="36"/>
        <v>294.67</v>
      </c>
      <c r="BD254" s="319">
        <f t="shared" si="36"/>
        <v>294.67</v>
      </c>
      <c r="BE254" s="295">
        <f t="shared" si="35"/>
        <v>3536.0400000000004</v>
      </c>
    </row>
    <row r="255" spans="1:57" x14ac:dyDescent="0.3">
      <c r="A255" s="313" t="s">
        <v>653</v>
      </c>
      <c r="B255" s="304">
        <v>1.67E-2</v>
      </c>
      <c r="C255" s="304">
        <v>1.9E-2</v>
      </c>
      <c r="D255" s="304">
        <v>1.9E-2</v>
      </c>
      <c r="E255" s="295">
        <v>238092746.94</v>
      </c>
      <c r="F255" s="295">
        <v>238552099.13999999</v>
      </c>
      <c r="G255" s="295">
        <v>239060546.22999999</v>
      </c>
      <c r="H255" s="295">
        <v>243905129.08000001</v>
      </c>
      <c r="I255" s="295">
        <v>247986617.50999999</v>
      </c>
      <c r="J255" s="295">
        <v>247649873.5</v>
      </c>
      <c r="K255" s="295">
        <v>252289934.70499998</v>
      </c>
      <c r="L255" s="295">
        <v>258964687.72999999</v>
      </c>
      <c r="M255" s="295">
        <v>262281684.05999997</v>
      </c>
      <c r="N255" s="295">
        <v>267060485.86499998</v>
      </c>
      <c r="O255" s="295">
        <v>270525266.01999998</v>
      </c>
      <c r="P255" s="295">
        <v>270447728.77499998</v>
      </c>
      <c r="Q255" s="295">
        <f t="shared" si="32"/>
        <v>3036816799.5549998</v>
      </c>
      <c r="R255" s="295">
        <v>272655712.48499995</v>
      </c>
      <c r="S255" s="295">
        <v>273483936.08999991</v>
      </c>
      <c r="T255" s="295">
        <v>274379977.74499989</v>
      </c>
      <c r="U255" s="295">
        <v>275116343.59499991</v>
      </c>
      <c r="V255" s="295">
        <v>275855218.40499991</v>
      </c>
      <c r="W255" s="295">
        <v>285338100.3549999</v>
      </c>
      <c r="X255" s="295">
        <v>294454399.06999993</v>
      </c>
      <c r="Y255" s="295">
        <v>294262548.56999993</v>
      </c>
      <c r="Z255" s="295">
        <v>294048778.69499993</v>
      </c>
      <c r="AA255" s="295">
        <v>294611052.48499995</v>
      </c>
      <c r="AB255" s="295">
        <v>295577298.17999989</v>
      </c>
      <c r="AC255" s="295">
        <v>298328886.15999991</v>
      </c>
      <c r="AD255" s="295">
        <f t="shared" si="33"/>
        <v>3428112251.8349991</v>
      </c>
      <c r="AF255" s="319">
        <v>331345.74</v>
      </c>
      <c r="AG255" s="319">
        <v>331985</v>
      </c>
      <c r="AH255" s="319">
        <v>332692.59000000003</v>
      </c>
      <c r="AI255" s="319">
        <v>339434.63999999996</v>
      </c>
      <c r="AJ255" s="319">
        <v>345114.69999999995</v>
      </c>
      <c r="AK255" s="319">
        <v>344646.08</v>
      </c>
      <c r="AL255" s="319">
        <f t="shared" si="37"/>
        <v>351103.49</v>
      </c>
      <c r="AM255" s="319">
        <f t="shared" si="37"/>
        <v>360392.52</v>
      </c>
      <c r="AN255" s="319">
        <f t="shared" si="37"/>
        <v>365008.68</v>
      </c>
      <c r="AO255" s="319">
        <f t="shared" si="37"/>
        <v>371659.18</v>
      </c>
      <c r="AP255" s="319">
        <f t="shared" si="37"/>
        <v>376481</v>
      </c>
      <c r="AQ255" s="319">
        <f t="shared" si="37"/>
        <v>376373.09</v>
      </c>
      <c r="AR255" s="295">
        <f t="shared" si="34"/>
        <v>4226236.7100000009</v>
      </c>
      <c r="AS255" s="319">
        <f t="shared" si="38"/>
        <v>431704.88</v>
      </c>
      <c r="AT255" s="319">
        <f t="shared" si="38"/>
        <v>433016.23</v>
      </c>
      <c r="AU255" s="319">
        <f t="shared" si="38"/>
        <v>434434.96</v>
      </c>
      <c r="AV255" s="319">
        <f t="shared" si="36"/>
        <v>435600.88</v>
      </c>
      <c r="AW255" s="319">
        <f t="shared" si="36"/>
        <v>436770.76</v>
      </c>
      <c r="AX255" s="319">
        <f t="shared" si="36"/>
        <v>451785.33</v>
      </c>
      <c r="AY255" s="319">
        <f t="shared" si="36"/>
        <v>466219.47</v>
      </c>
      <c r="AZ255" s="319">
        <f t="shared" si="36"/>
        <v>465915.7</v>
      </c>
      <c r="BA255" s="319">
        <f t="shared" si="36"/>
        <v>465577.23</v>
      </c>
      <c r="BB255" s="319">
        <f t="shared" si="36"/>
        <v>466467.5</v>
      </c>
      <c r="BC255" s="319">
        <f t="shared" si="36"/>
        <v>467997.39</v>
      </c>
      <c r="BD255" s="319">
        <f t="shared" si="36"/>
        <v>472354.07</v>
      </c>
      <c r="BE255" s="295">
        <f t="shared" si="35"/>
        <v>5427844.3999999994</v>
      </c>
    </row>
    <row r="256" spans="1:57" x14ac:dyDescent="0.3">
      <c r="A256" s="313" t="s">
        <v>654</v>
      </c>
      <c r="B256" s="304">
        <v>1.67E-2</v>
      </c>
      <c r="C256" s="304">
        <v>1.9E-2</v>
      </c>
      <c r="D256" s="304">
        <v>1.9E-2</v>
      </c>
      <c r="E256" s="295">
        <v>21887229.539999999</v>
      </c>
      <c r="F256" s="295">
        <v>21887227.73</v>
      </c>
      <c r="G256" s="295">
        <v>21916773.859999999</v>
      </c>
      <c r="H256" s="295">
        <v>21946321.789999999</v>
      </c>
      <c r="I256" s="295">
        <v>21972245.600000001</v>
      </c>
      <c r="J256" s="295">
        <v>22012604.98</v>
      </c>
      <c r="K256" s="295">
        <v>22034407.93</v>
      </c>
      <c r="L256" s="295">
        <v>22050535.755000003</v>
      </c>
      <c r="M256" s="295">
        <v>22074425.115000002</v>
      </c>
      <c r="N256" s="295">
        <v>22127327.525000002</v>
      </c>
      <c r="O256" s="295">
        <v>22165101.02</v>
      </c>
      <c r="P256" s="295">
        <v>22165101.02</v>
      </c>
      <c r="Q256" s="295">
        <f t="shared" si="32"/>
        <v>264239301.86500001</v>
      </c>
      <c r="R256" s="295">
        <v>22165101.02</v>
      </c>
      <c r="S256" s="295">
        <v>22165101.02</v>
      </c>
      <c r="T256" s="295">
        <v>22165101.02</v>
      </c>
      <c r="U256" s="295">
        <v>22165101.02</v>
      </c>
      <c r="V256" s="295">
        <v>22165101.02</v>
      </c>
      <c r="W256" s="295">
        <v>22265141.02</v>
      </c>
      <c r="X256" s="295">
        <v>22365181.02</v>
      </c>
      <c r="Y256" s="295">
        <v>22365181.02</v>
      </c>
      <c r="Z256" s="295">
        <v>22365181.02</v>
      </c>
      <c r="AA256" s="295">
        <v>22365181.02</v>
      </c>
      <c r="AB256" s="295">
        <v>22365181.02</v>
      </c>
      <c r="AC256" s="295">
        <v>22365181.02</v>
      </c>
      <c r="AD256" s="295">
        <f t="shared" si="33"/>
        <v>267281732.24000004</v>
      </c>
      <c r="AF256" s="319">
        <v>30459.719999999998</v>
      </c>
      <c r="AG256" s="319">
        <v>30459.719999999998</v>
      </c>
      <c r="AH256" s="319">
        <v>30500.85</v>
      </c>
      <c r="AI256" s="319">
        <v>30541.96</v>
      </c>
      <c r="AJ256" s="319">
        <v>30578.04</v>
      </c>
      <c r="AK256" s="319">
        <v>30634.210000000003</v>
      </c>
      <c r="AL256" s="319">
        <f t="shared" si="37"/>
        <v>30664.55</v>
      </c>
      <c r="AM256" s="319">
        <f t="shared" si="37"/>
        <v>30687</v>
      </c>
      <c r="AN256" s="319">
        <f t="shared" si="37"/>
        <v>30720.240000000002</v>
      </c>
      <c r="AO256" s="319">
        <f t="shared" si="37"/>
        <v>30793.86</v>
      </c>
      <c r="AP256" s="319">
        <f t="shared" si="37"/>
        <v>30846.43</v>
      </c>
      <c r="AQ256" s="319">
        <f t="shared" si="37"/>
        <v>30846.43</v>
      </c>
      <c r="AR256" s="295">
        <f t="shared" si="34"/>
        <v>367733.00999999995</v>
      </c>
      <c r="AS256" s="319">
        <f t="shared" si="38"/>
        <v>35094.74</v>
      </c>
      <c r="AT256" s="319">
        <f t="shared" si="38"/>
        <v>35094.74</v>
      </c>
      <c r="AU256" s="319">
        <f t="shared" si="38"/>
        <v>35094.74</v>
      </c>
      <c r="AV256" s="319">
        <f t="shared" si="36"/>
        <v>35094.74</v>
      </c>
      <c r="AW256" s="319">
        <f t="shared" si="36"/>
        <v>35094.74</v>
      </c>
      <c r="AX256" s="319">
        <f t="shared" si="36"/>
        <v>35253.14</v>
      </c>
      <c r="AY256" s="319">
        <f t="shared" si="36"/>
        <v>35411.54</v>
      </c>
      <c r="AZ256" s="319">
        <f t="shared" si="36"/>
        <v>35411.54</v>
      </c>
      <c r="BA256" s="319">
        <f t="shared" si="36"/>
        <v>35411.54</v>
      </c>
      <c r="BB256" s="319">
        <f t="shared" si="36"/>
        <v>35411.54</v>
      </c>
      <c r="BC256" s="319">
        <f t="shared" si="36"/>
        <v>35411.54</v>
      </c>
      <c r="BD256" s="319">
        <f t="shared" si="36"/>
        <v>35411.54</v>
      </c>
      <c r="BE256" s="295">
        <f t="shared" si="35"/>
        <v>423196.0799999999</v>
      </c>
    </row>
    <row r="257" spans="1:57" x14ac:dyDescent="0.3">
      <c r="A257" s="313" t="s">
        <v>655</v>
      </c>
      <c r="B257" s="304">
        <v>0</v>
      </c>
      <c r="C257" s="304">
        <v>0</v>
      </c>
      <c r="D257" s="304">
        <v>0</v>
      </c>
      <c r="E257" s="295">
        <v>6568060.2699999996</v>
      </c>
      <c r="F257" s="295">
        <v>6566609.6500000004</v>
      </c>
      <c r="G257" s="295">
        <v>6565159.0300000003</v>
      </c>
      <c r="H257" s="295">
        <v>6565159.0300000003</v>
      </c>
      <c r="I257" s="295">
        <v>6565159.0300000003</v>
      </c>
      <c r="J257" s="295">
        <v>6565159.0300000003</v>
      </c>
      <c r="K257" s="295">
        <v>6569552.46</v>
      </c>
      <c r="L257" s="295">
        <v>6573945.8900000006</v>
      </c>
      <c r="M257" s="295">
        <v>6573945.8900000006</v>
      </c>
      <c r="N257" s="295">
        <v>6633973.2250000006</v>
      </c>
      <c r="O257" s="295">
        <v>6694000.5600000005</v>
      </c>
      <c r="P257" s="295">
        <v>6694000.5600000005</v>
      </c>
      <c r="Q257" s="295">
        <f t="shared" si="32"/>
        <v>79134724.625</v>
      </c>
      <c r="R257" s="295">
        <v>6694000.5600000005</v>
      </c>
      <c r="S257" s="295">
        <v>6694000.5600000005</v>
      </c>
      <c r="T257" s="295">
        <v>6694000.5600000005</v>
      </c>
      <c r="U257" s="295">
        <v>6694000.5600000005</v>
      </c>
      <c r="V257" s="295">
        <v>6694000.5600000005</v>
      </c>
      <c r="W257" s="295">
        <v>6834000.5650000004</v>
      </c>
      <c r="X257" s="295">
        <v>6974000.5700000003</v>
      </c>
      <c r="Y257" s="295">
        <v>6974000.5700000003</v>
      </c>
      <c r="Z257" s="295">
        <v>6974000.5700000003</v>
      </c>
      <c r="AA257" s="295">
        <v>6974000.5700000003</v>
      </c>
      <c r="AB257" s="295">
        <v>6974000.5700000003</v>
      </c>
      <c r="AC257" s="295">
        <v>6974000.5700000003</v>
      </c>
      <c r="AD257" s="295">
        <f t="shared" si="33"/>
        <v>82148006.784999996</v>
      </c>
      <c r="AF257" s="319">
        <v>0</v>
      </c>
      <c r="AG257" s="319">
        <v>0</v>
      </c>
      <c r="AH257" s="319">
        <v>0</v>
      </c>
      <c r="AI257" s="319">
        <v>0</v>
      </c>
      <c r="AJ257" s="319">
        <v>0</v>
      </c>
      <c r="AK257" s="319">
        <v>0</v>
      </c>
      <c r="AL257" s="319">
        <f t="shared" si="37"/>
        <v>0</v>
      </c>
      <c r="AM257" s="319">
        <f t="shared" si="37"/>
        <v>0</v>
      </c>
      <c r="AN257" s="319">
        <f t="shared" si="37"/>
        <v>0</v>
      </c>
      <c r="AO257" s="319">
        <f t="shared" si="37"/>
        <v>0</v>
      </c>
      <c r="AP257" s="319">
        <f t="shared" si="37"/>
        <v>0</v>
      </c>
      <c r="AQ257" s="319">
        <f t="shared" si="37"/>
        <v>0</v>
      </c>
      <c r="AR257" s="295">
        <f t="shared" si="34"/>
        <v>0</v>
      </c>
      <c r="AS257" s="319">
        <f t="shared" si="38"/>
        <v>0</v>
      </c>
      <c r="AT257" s="319">
        <f t="shared" si="38"/>
        <v>0</v>
      </c>
      <c r="AU257" s="319">
        <f t="shared" si="38"/>
        <v>0</v>
      </c>
      <c r="AV257" s="319">
        <f t="shared" si="36"/>
        <v>0</v>
      </c>
      <c r="AW257" s="319">
        <f t="shared" si="36"/>
        <v>0</v>
      </c>
      <c r="AX257" s="319">
        <f t="shared" si="36"/>
        <v>0</v>
      </c>
      <c r="AY257" s="319">
        <f t="shared" si="36"/>
        <v>0</v>
      </c>
      <c r="AZ257" s="319">
        <f t="shared" si="36"/>
        <v>0</v>
      </c>
      <c r="BA257" s="319">
        <f t="shared" si="36"/>
        <v>0</v>
      </c>
      <c r="BB257" s="319">
        <f t="shared" ref="BB257:BD320" si="39">ROUND(AA257*$D257/12,2)</f>
        <v>0</v>
      </c>
      <c r="BC257" s="319">
        <f t="shared" si="39"/>
        <v>0</v>
      </c>
      <c r="BD257" s="319">
        <f t="shared" si="39"/>
        <v>0</v>
      </c>
      <c r="BE257" s="295">
        <f t="shared" si="35"/>
        <v>0</v>
      </c>
    </row>
    <row r="258" spans="1:57" x14ac:dyDescent="0.3">
      <c r="A258" s="313" t="s">
        <v>656</v>
      </c>
      <c r="B258" s="304">
        <v>1.3599999999999999E-2</v>
      </c>
      <c r="C258" s="304">
        <v>1.6900000000000002E-2</v>
      </c>
      <c r="D258" s="304">
        <v>1.6900000000000002E-2</v>
      </c>
      <c r="E258" s="295">
        <v>69205914.420000002</v>
      </c>
      <c r="F258" s="295">
        <v>69203861.569999993</v>
      </c>
      <c r="G258" s="295">
        <v>69201808.719999999</v>
      </c>
      <c r="H258" s="295">
        <v>69201808.719999999</v>
      </c>
      <c r="I258" s="295">
        <v>69203861.569999993</v>
      </c>
      <c r="J258" s="295">
        <v>69197922.879999995</v>
      </c>
      <c r="K258" s="295">
        <v>69189931.339999989</v>
      </c>
      <c r="L258" s="295">
        <v>69189931.339999989</v>
      </c>
      <c r="M258" s="295">
        <v>69189931.339999989</v>
      </c>
      <c r="N258" s="295">
        <v>69189931.339999989</v>
      </c>
      <c r="O258" s="295">
        <v>69189931.339999989</v>
      </c>
      <c r="P258" s="295">
        <v>69189931.339999989</v>
      </c>
      <c r="Q258" s="295">
        <f t="shared" si="32"/>
        <v>830354765.92000008</v>
      </c>
      <c r="R258" s="295">
        <v>69189931.339999989</v>
      </c>
      <c r="S258" s="295">
        <v>69189931.339999989</v>
      </c>
      <c r="T258" s="295">
        <v>69189931.339999989</v>
      </c>
      <c r="U258" s="295">
        <v>69189931.339999989</v>
      </c>
      <c r="V258" s="295">
        <v>69189931.339999989</v>
      </c>
      <c r="W258" s="295">
        <v>69189931.339999989</v>
      </c>
      <c r="X258" s="295">
        <v>69189931.339999989</v>
      </c>
      <c r="Y258" s="295">
        <v>69189931.339999989</v>
      </c>
      <c r="Z258" s="295">
        <v>69189931.339999989</v>
      </c>
      <c r="AA258" s="295">
        <v>69189931.339999989</v>
      </c>
      <c r="AB258" s="295">
        <v>69189931.339999989</v>
      </c>
      <c r="AC258" s="295">
        <v>69189931.339999989</v>
      </c>
      <c r="AD258" s="295">
        <f t="shared" si="33"/>
        <v>830279176.08000004</v>
      </c>
      <c r="AF258" s="319">
        <v>78433.37000000001</v>
      </c>
      <c r="AG258" s="319">
        <v>78431.040000000008</v>
      </c>
      <c r="AH258" s="319">
        <v>78428.72</v>
      </c>
      <c r="AI258" s="319">
        <v>78428.72</v>
      </c>
      <c r="AJ258" s="319">
        <v>78431.040000000008</v>
      </c>
      <c r="AK258" s="319">
        <v>78424.31</v>
      </c>
      <c r="AL258" s="319">
        <f t="shared" si="37"/>
        <v>78415.259999999995</v>
      </c>
      <c r="AM258" s="319">
        <f t="shared" si="37"/>
        <v>78415.259999999995</v>
      </c>
      <c r="AN258" s="319">
        <f t="shared" si="37"/>
        <v>78415.259999999995</v>
      </c>
      <c r="AO258" s="319">
        <f t="shared" si="37"/>
        <v>78415.259999999995</v>
      </c>
      <c r="AP258" s="319">
        <f t="shared" si="37"/>
        <v>78415.259999999995</v>
      </c>
      <c r="AQ258" s="319">
        <f t="shared" si="37"/>
        <v>78415.259999999995</v>
      </c>
      <c r="AR258" s="295">
        <f t="shared" si="34"/>
        <v>941068.76</v>
      </c>
      <c r="AS258" s="319">
        <f t="shared" si="38"/>
        <v>97442.49</v>
      </c>
      <c r="AT258" s="319">
        <f t="shared" si="38"/>
        <v>97442.49</v>
      </c>
      <c r="AU258" s="319">
        <f t="shared" si="38"/>
        <v>97442.49</v>
      </c>
      <c r="AV258" s="319">
        <f t="shared" si="38"/>
        <v>97442.49</v>
      </c>
      <c r="AW258" s="319">
        <f t="shared" si="38"/>
        <v>97442.49</v>
      </c>
      <c r="AX258" s="319">
        <f t="shared" si="38"/>
        <v>97442.49</v>
      </c>
      <c r="AY258" s="319">
        <f t="shared" si="38"/>
        <v>97442.49</v>
      </c>
      <c r="AZ258" s="319">
        <f t="shared" si="38"/>
        <v>97442.49</v>
      </c>
      <c r="BA258" s="319">
        <f t="shared" si="38"/>
        <v>97442.49</v>
      </c>
      <c r="BB258" s="319">
        <f t="shared" si="39"/>
        <v>97442.49</v>
      </c>
      <c r="BC258" s="319">
        <f t="shared" si="39"/>
        <v>97442.49</v>
      </c>
      <c r="BD258" s="319">
        <f t="shared" si="39"/>
        <v>97442.49</v>
      </c>
      <c r="BE258" s="295">
        <f t="shared" si="35"/>
        <v>1169309.8800000001</v>
      </c>
    </row>
    <row r="259" spans="1:57" x14ac:dyDescent="0.3">
      <c r="A259" s="313" t="s">
        <v>657</v>
      </c>
      <c r="B259" s="304">
        <v>1.3599999999999999E-2</v>
      </c>
      <c r="C259" s="304">
        <v>1.6900000000000002E-2</v>
      </c>
      <c r="D259" s="304">
        <v>1.6900000000000002E-2</v>
      </c>
      <c r="E259" s="295">
        <v>7181081.2999999998</v>
      </c>
      <c r="F259" s="295">
        <v>7181081.2999999998</v>
      </c>
      <c r="G259" s="295">
        <v>7181081.2999999998</v>
      </c>
      <c r="H259" s="295">
        <v>7181081.2999999998</v>
      </c>
      <c r="I259" s="295">
        <v>7181081.2999999998</v>
      </c>
      <c r="J259" s="295">
        <v>7181081.2999999998</v>
      </c>
      <c r="K259" s="295">
        <v>7181081.2999999998</v>
      </c>
      <c r="L259" s="295">
        <v>7181081.2999999998</v>
      </c>
      <c r="M259" s="295">
        <v>7181081.2999999998</v>
      </c>
      <c r="N259" s="295">
        <v>7181081.2999999998</v>
      </c>
      <c r="O259" s="295">
        <v>7181081.2999999998</v>
      </c>
      <c r="P259" s="295">
        <v>7181081.2999999998</v>
      </c>
      <c r="Q259" s="295">
        <f t="shared" si="32"/>
        <v>86172975.599999979</v>
      </c>
      <c r="R259" s="295">
        <v>7181081.2999999998</v>
      </c>
      <c r="S259" s="295">
        <v>7181081.2999999998</v>
      </c>
      <c r="T259" s="295">
        <v>7181081.2999999998</v>
      </c>
      <c r="U259" s="295">
        <v>7181081.2999999998</v>
      </c>
      <c r="V259" s="295">
        <v>7181081.2999999998</v>
      </c>
      <c r="W259" s="295">
        <v>7181081.2999999998</v>
      </c>
      <c r="X259" s="295">
        <v>7181081.2999999998</v>
      </c>
      <c r="Y259" s="295">
        <v>7181081.2999999998</v>
      </c>
      <c r="Z259" s="295">
        <v>7181081.2999999998</v>
      </c>
      <c r="AA259" s="295">
        <v>7181081.2999999998</v>
      </c>
      <c r="AB259" s="295">
        <v>7181081.2999999998</v>
      </c>
      <c r="AC259" s="295">
        <v>7181081.2999999998</v>
      </c>
      <c r="AD259" s="295">
        <f t="shared" si="33"/>
        <v>86172975.599999979</v>
      </c>
      <c r="AF259" s="319">
        <v>8138.57</v>
      </c>
      <c r="AG259" s="319">
        <v>8138.57</v>
      </c>
      <c r="AH259" s="319">
        <v>8138.57</v>
      </c>
      <c r="AI259" s="319">
        <v>8138.57</v>
      </c>
      <c r="AJ259" s="319">
        <v>8138.57</v>
      </c>
      <c r="AK259" s="319">
        <v>8138.57</v>
      </c>
      <c r="AL259" s="319">
        <f t="shared" si="37"/>
        <v>8138.56</v>
      </c>
      <c r="AM259" s="319">
        <f t="shared" si="37"/>
        <v>8138.56</v>
      </c>
      <c r="AN259" s="319">
        <f t="shared" si="37"/>
        <v>8138.56</v>
      </c>
      <c r="AO259" s="319">
        <f t="shared" si="37"/>
        <v>8138.56</v>
      </c>
      <c r="AP259" s="319">
        <f t="shared" si="37"/>
        <v>8138.56</v>
      </c>
      <c r="AQ259" s="319">
        <f t="shared" si="37"/>
        <v>8138.56</v>
      </c>
      <c r="AR259" s="295">
        <f t="shared" si="34"/>
        <v>97662.779999999984</v>
      </c>
      <c r="AS259" s="319">
        <f t="shared" si="38"/>
        <v>10113.36</v>
      </c>
      <c r="AT259" s="319">
        <f t="shared" si="38"/>
        <v>10113.36</v>
      </c>
      <c r="AU259" s="319">
        <f t="shared" si="38"/>
        <v>10113.36</v>
      </c>
      <c r="AV259" s="319">
        <f t="shared" si="38"/>
        <v>10113.36</v>
      </c>
      <c r="AW259" s="319">
        <f t="shared" si="38"/>
        <v>10113.36</v>
      </c>
      <c r="AX259" s="319">
        <f t="shared" si="38"/>
        <v>10113.36</v>
      </c>
      <c r="AY259" s="319">
        <f t="shared" si="38"/>
        <v>10113.36</v>
      </c>
      <c r="AZ259" s="319">
        <f t="shared" si="38"/>
        <v>10113.36</v>
      </c>
      <c r="BA259" s="319">
        <f t="shared" si="38"/>
        <v>10113.36</v>
      </c>
      <c r="BB259" s="319">
        <f t="shared" si="39"/>
        <v>10113.36</v>
      </c>
      <c r="BC259" s="319">
        <f t="shared" si="39"/>
        <v>10113.36</v>
      </c>
      <c r="BD259" s="319">
        <f t="shared" si="39"/>
        <v>10113.36</v>
      </c>
      <c r="BE259" s="295">
        <f t="shared" si="35"/>
        <v>121360.32000000001</v>
      </c>
    </row>
    <row r="260" spans="1:57" x14ac:dyDescent="0.3">
      <c r="A260" s="313" t="s">
        <v>658</v>
      </c>
      <c r="B260" s="304">
        <v>2.3400000000000001E-2</v>
      </c>
      <c r="C260" s="304">
        <v>2.93E-2</v>
      </c>
      <c r="D260" s="304">
        <v>2.93E-2</v>
      </c>
      <c r="E260" s="295">
        <v>219988891.28</v>
      </c>
      <c r="F260" s="295">
        <v>220142613.41999999</v>
      </c>
      <c r="G260" s="295">
        <v>220932436.25</v>
      </c>
      <c r="H260" s="295">
        <v>224409132.74000001</v>
      </c>
      <c r="I260" s="295">
        <v>229122245.44</v>
      </c>
      <c r="J260" s="295">
        <v>232484352.58000001</v>
      </c>
      <c r="K260" s="295">
        <v>242175835.595</v>
      </c>
      <c r="L260" s="295">
        <v>255773650.14999998</v>
      </c>
      <c r="M260" s="295">
        <v>261605761.10999998</v>
      </c>
      <c r="N260" s="295">
        <v>264384025.26999998</v>
      </c>
      <c r="O260" s="295">
        <v>267829649.66499996</v>
      </c>
      <c r="P260" s="295">
        <v>271282342.99000001</v>
      </c>
      <c r="Q260" s="295">
        <f t="shared" si="32"/>
        <v>2910130936.4899998</v>
      </c>
      <c r="R260" s="295">
        <v>305011757.92500001</v>
      </c>
      <c r="S260" s="295">
        <v>309733806.87000006</v>
      </c>
      <c r="T260" s="295">
        <v>314153245.89000005</v>
      </c>
      <c r="U260" s="295">
        <v>318477988.41500008</v>
      </c>
      <c r="V260" s="295">
        <v>322399336.15500009</v>
      </c>
      <c r="W260" s="295">
        <v>326270585.85000008</v>
      </c>
      <c r="X260" s="295">
        <v>330178496.40500009</v>
      </c>
      <c r="Y260" s="295">
        <v>334489098.30000007</v>
      </c>
      <c r="Z260" s="295">
        <v>339811167.34000003</v>
      </c>
      <c r="AA260" s="295">
        <v>345245075.42000002</v>
      </c>
      <c r="AB260" s="295">
        <v>349672466.40000004</v>
      </c>
      <c r="AC260" s="295">
        <v>356916990.88000005</v>
      </c>
      <c r="AD260" s="295">
        <f t="shared" si="33"/>
        <v>3952360015.8500013</v>
      </c>
      <c r="AF260" s="319">
        <v>428978.33</v>
      </c>
      <c r="AG260" s="319">
        <v>429278.10000000003</v>
      </c>
      <c r="AH260" s="319">
        <v>430818.25</v>
      </c>
      <c r="AI260" s="319">
        <v>437597.81</v>
      </c>
      <c r="AJ260" s="319">
        <v>446788.37999999995</v>
      </c>
      <c r="AK260" s="319">
        <v>453344.48</v>
      </c>
      <c r="AL260" s="319">
        <f t="shared" si="37"/>
        <v>472242.88</v>
      </c>
      <c r="AM260" s="319">
        <f t="shared" si="37"/>
        <v>498758.62</v>
      </c>
      <c r="AN260" s="319">
        <f t="shared" si="37"/>
        <v>510131.23</v>
      </c>
      <c r="AO260" s="319">
        <f t="shared" si="37"/>
        <v>515548.85</v>
      </c>
      <c r="AP260" s="319">
        <f t="shared" si="37"/>
        <v>522267.82</v>
      </c>
      <c r="AQ260" s="319">
        <f t="shared" si="37"/>
        <v>529000.56999999995</v>
      </c>
      <c r="AR260" s="295">
        <f t="shared" si="34"/>
        <v>5674755.3200000003</v>
      </c>
      <c r="AS260" s="319">
        <f t="shared" si="38"/>
        <v>744737.04</v>
      </c>
      <c r="AT260" s="319">
        <f t="shared" si="38"/>
        <v>756266.71</v>
      </c>
      <c r="AU260" s="319">
        <f t="shared" si="38"/>
        <v>767057.51</v>
      </c>
      <c r="AV260" s="319">
        <f t="shared" si="38"/>
        <v>777617.09</v>
      </c>
      <c r="AW260" s="319">
        <f t="shared" si="38"/>
        <v>787191.71</v>
      </c>
      <c r="AX260" s="319">
        <f t="shared" si="38"/>
        <v>796644.01</v>
      </c>
      <c r="AY260" s="319">
        <f t="shared" si="38"/>
        <v>806185.83</v>
      </c>
      <c r="AZ260" s="319">
        <f t="shared" si="38"/>
        <v>816710.88</v>
      </c>
      <c r="BA260" s="319">
        <f t="shared" si="38"/>
        <v>829705.6</v>
      </c>
      <c r="BB260" s="319">
        <f t="shared" si="39"/>
        <v>842973.39</v>
      </c>
      <c r="BC260" s="319">
        <f t="shared" si="39"/>
        <v>853783.61</v>
      </c>
      <c r="BD260" s="319">
        <f t="shared" si="39"/>
        <v>871472.32</v>
      </c>
      <c r="BE260" s="295">
        <f t="shared" si="35"/>
        <v>9650345.6999999993</v>
      </c>
    </row>
    <row r="261" spans="1:57" x14ac:dyDescent="0.3">
      <c r="A261" s="313" t="s">
        <v>659</v>
      </c>
      <c r="B261" s="304">
        <v>2.3400000000000001E-2</v>
      </c>
      <c r="C261" s="304">
        <v>2.93E-2</v>
      </c>
      <c r="D261" s="304">
        <v>2.93E-2</v>
      </c>
      <c r="E261" s="295">
        <v>125979</v>
      </c>
      <c r="F261" s="295">
        <v>125979</v>
      </c>
      <c r="G261" s="295">
        <v>125979</v>
      </c>
      <c r="H261" s="295">
        <v>125979</v>
      </c>
      <c r="I261" s="295">
        <v>125979</v>
      </c>
      <c r="J261" s="295">
        <v>125979</v>
      </c>
      <c r="K261" s="295">
        <v>125979</v>
      </c>
      <c r="L261" s="295">
        <v>125979</v>
      </c>
      <c r="M261" s="295">
        <v>125979</v>
      </c>
      <c r="N261" s="295">
        <v>125979</v>
      </c>
      <c r="O261" s="295">
        <v>125979</v>
      </c>
      <c r="P261" s="295">
        <v>125979</v>
      </c>
      <c r="Q261" s="295">
        <f t="shared" si="32"/>
        <v>1511748</v>
      </c>
      <c r="R261" s="295">
        <v>125979</v>
      </c>
      <c r="S261" s="295">
        <v>125979</v>
      </c>
      <c r="T261" s="295">
        <v>125979</v>
      </c>
      <c r="U261" s="295">
        <v>125979</v>
      </c>
      <c r="V261" s="295">
        <v>125979</v>
      </c>
      <c r="W261" s="295">
        <v>125979</v>
      </c>
      <c r="X261" s="295">
        <v>125979</v>
      </c>
      <c r="Y261" s="295">
        <v>125979</v>
      </c>
      <c r="Z261" s="295">
        <v>125979</v>
      </c>
      <c r="AA261" s="295">
        <v>125979</v>
      </c>
      <c r="AB261" s="295">
        <v>125979</v>
      </c>
      <c r="AC261" s="295">
        <v>125979</v>
      </c>
      <c r="AD261" s="295">
        <f t="shared" si="33"/>
        <v>1511748</v>
      </c>
      <c r="AF261" s="319">
        <v>245.65</v>
      </c>
      <c r="AG261" s="319">
        <v>245.65</v>
      </c>
      <c r="AH261" s="319">
        <v>245.65</v>
      </c>
      <c r="AI261" s="319">
        <v>245.65</v>
      </c>
      <c r="AJ261" s="319">
        <v>245.65</v>
      </c>
      <c r="AK261" s="319">
        <v>245.65</v>
      </c>
      <c r="AL261" s="319">
        <f t="shared" si="37"/>
        <v>245.66</v>
      </c>
      <c r="AM261" s="319">
        <f t="shared" si="37"/>
        <v>245.66</v>
      </c>
      <c r="AN261" s="319">
        <f t="shared" si="37"/>
        <v>245.66</v>
      </c>
      <c r="AO261" s="319">
        <f t="shared" ref="AO261:AQ324" si="40">ROUND(N261*$B261/12,2)</f>
        <v>245.66</v>
      </c>
      <c r="AP261" s="319">
        <f t="shared" si="40"/>
        <v>245.66</v>
      </c>
      <c r="AQ261" s="319">
        <f t="shared" si="40"/>
        <v>245.66</v>
      </c>
      <c r="AR261" s="295">
        <f t="shared" si="34"/>
        <v>2947.8599999999997</v>
      </c>
      <c r="AS261" s="319">
        <f t="shared" si="38"/>
        <v>307.60000000000002</v>
      </c>
      <c r="AT261" s="319">
        <f t="shared" si="38"/>
        <v>307.60000000000002</v>
      </c>
      <c r="AU261" s="319">
        <f t="shared" si="38"/>
        <v>307.60000000000002</v>
      </c>
      <c r="AV261" s="319">
        <f t="shared" si="38"/>
        <v>307.60000000000002</v>
      </c>
      <c r="AW261" s="319">
        <f t="shared" si="38"/>
        <v>307.60000000000002</v>
      </c>
      <c r="AX261" s="319">
        <f t="shared" si="38"/>
        <v>307.60000000000002</v>
      </c>
      <c r="AY261" s="319">
        <f t="shared" si="38"/>
        <v>307.60000000000002</v>
      </c>
      <c r="AZ261" s="319">
        <f t="shared" si="38"/>
        <v>307.60000000000002</v>
      </c>
      <c r="BA261" s="319">
        <f t="shared" si="38"/>
        <v>307.60000000000002</v>
      </c>
      <c r="BB261" s="319">
        <f t="shared" si="39"/>
        <v>307.60000000000002</v>
      </c>
      <c r="BC261" s="319">
        <f t="shared" si="39"/>
        <v>307.60000000000002</v>
      </c>
      <c r="BD261" s="319">
        <f t="shared" si="39"/>
        <v>307.60000000000002</v>
      </c>
      <c r="BE261" s="295">
        <f t="shared" si="35"/>
        <v>3691.1999999999994</v>
      </c>
    </row>
    <row r="262" spans="1:57" x14ac:dyDescent="0.3">
      <c r="A262" s="313" t="s">
        <v>660</v>
      </c>
      <c r="B262" s="304">
        <v>2.3400000000000001E-2</v>
      </c>
      <c r="C262" s="304">
        <v>2.93E-2</v>
      </c>
      <c r="D262" s="304">
        <v>2.93E-2</v>
      </c>
      <c r="E262" s="295">
        <v>11230460.210000001</v>
      </c>
      <c r="F262" s="295">
        <v>11244152.550000001</v>
      </c>
      <c r="G262" s="295">
        <v>11244152.550000001</v>
      </c>
      <c r="H262" s="295">
        <v>11220913.18</v>
      </c>
      <c r="I262" s="295">
        <v>11179189.189999999</v>
      </c>
      <c r="J262" s="295">
        <v>11193216.75</v>
      </c>
      <c r="K262" s="295">
        <v>11225728.939999999</v>
      </c>
      <c r="L262" s="295">
        <v>11225728.939999999</v>
      </c>
      <c r="M262" s="295">
        <v>11225728.939999999</v>
      </c>
      <c r="N262" s="295">
        <v>11225728.939999999</v>
      </c>
      <c r="O262" s="295">
        <v>11225728.939999999</v>
      </c>
      <c r="P262" s="295">
        <v>11778242.674999999</v>
      </c>
      <c r="Q262" s="295">
        <f t="shared" ref="Q262:Q325" si="41">SUM(E262:P262)</f>
        <v>135218971.80500001</v>
      </c>
      <c r="R262" s="295">
        <v>12330756.41</v>
      </c>
      <c r="S262" s="295">
        <v>12379729.210000001</v>
      </c>
      <c r="T262" s="295">
        <v>12428702.01</v>
      </c>
      <c r="U262" s="295">
        <v>12428702.01</v>
      </c>
      <c r="V262" s="295">
        <v>12428702.01</v>
      </c>
      <c r="W262" s="295">
        <v>12428702.01</v>
      </c>
      <c r="X262" s="295">
        <v>12428702.01</v>
      </c>
      <c r="Y262" s="295">
        <v>12428702.01</v>
      </c>
      <c r="Z262" s="295">
        <v>12601775.189999999</v>
      </c>
      <c r="AA262" s="295">
        <v>12774848.369999999</v>
      </c>
      <c r="AB262" s="295">
        <v>12774848.369999999</v>
      </c>
      <c r="AC262" s="295">
        <v>12774848.369999999</v>
      </c>
      <c r="AD262" s="295">
        <f t="shared" ref="AD262:AD325" si="42">SUM(R262:AC262)</f>
        <v>150209017.98000002</v>
      </c>
      <c r="AF262" s="319">
        <v>21899.39</v>
      </c>
      <c r="AG262" s="319">
        <v>21926.1</v>
      </c>
      <c r="AH262" s="319">
        <v>21926.1</v>
      </c>
      <c r="AI262" s="319">
        <v>21880.78</v>
      </c>
      <c r="AJ262" s="319">
        <v>21799.42</v>
      </c>
      <c r="AK262" s="319">
        <v>21826.78</v>
      </c>
      <c r="AL262" s="319">
        <f t="shared" ref="AL262:AQ325" si="43">ROUND(K262*$B262/12,2)</f>
        <v>21890.17</v>
      </c>
      <c r="AM262" s="319">
        <f t="shared" si="43"/>
        <v>21890.17</v>
      </c>
      <c r="AN262" s="319">
        <f t="shared" si="43"/>
        <v>21890.17</v>
      </c>
      <c r="AO262" s="319">
        <f t="shared" si="40"/>
        <v>21890.17</v>
      </c>
      <c r="AP262" s="319">
        <f t="shared" si="40"/>
        <v>21890.17</v>
      </c>
      <c r="AQ262" s="319">
        <f t="shared" si="40"/>
        <v>22967.57</v>
      </c>
      <c r="AR262" s="295">
        <f t="shared" ref="AR262:AR325" si="44">SUM(AF262:AQ262)</f>
        <v>263676.98999999993</v>
      </c>
      <c r="AS262" s="319">
        <f t="shared" si="38"/>
        <v>30107.599999999999</v>
      </c>
      <c r="AT262" s="319">
        <f t="shared" si="38"/>
        <v>30227.17</v>
      </c>
      <c r="AU262" s="319">
        <f t="shared" si="38"/>
        <v>30346.75</v>
      </c>
      <c r="AV262" s="319">
        <f t="shared" si="38"/>
        <v>30346.75</v>
      </c>
      <c r="AW262" s="319">
        <f t="shared" si="38"/>
        <v>30346.75</v>
      </c>
      <c r="AX262" s="319">
        <f t="shared" si="38"/>
        <v>30346.75</v>
      </c>
      <c r="AY262" s="319">
        <f t="shared" si="38"/>
        <v>30346.75</v>
      </c>
      <c r="AZ262" s="319">
        <f t="shared" si="38"/>
        <v>30346.75</v>
      </c>
      <c r="BA262" s="319">
        <f t="shared" si="38"/>
        <v>30769.33</v>
      </c>
      <c r="BB262" s="319">
        <f t="shared" si="39"/>
        <v>31191.919999999998</v>
      </c>
      <c r="BC262" s="319">
        <f t="shared" si="39"/>
        <v>31191.919999999998</v>
      </c>
      <c r="BD262" s="319">
        <f t="shared" si="39"/>
        <v>31191.919999999998</v>
      </c>
      <c r="BE262" s="295">
        <f t="shared" ref="BE262:BE325" si="45">SUM(AS262:BD262)</f>
        <v>366760.35999999993</v>
      </c>
    </row>
    <row r="263" spans="1:57" x14ac:dyDescent="0.3">
      <c r="A263" s="313" t="s">
        <v>661</v>
      </c>
      <c r="B263" s="304">
        <v>1.9400000000000001E-2</v>
      </c>
      <c r="C263" s="304">
        <v>2.5399999999999999E-2</v>
      </c>
      <c r="D263" s="304">
        <v>2.5399999999999999E-2</v>
      </c>
      <c r="E263" s="295">
        <v>78061.73</v>
      </c>
      <c r="F263" s="295">
        <v>78061.73</v>
      </c>
      <c r="G263" s="295">
        <v>78061.73</v>
      </c>
      <c r="H263" s="295">
        <v>78061.73</v>
      </c>
      <c r="I263" s="295">
        <v>78061.73</v>
      </c>
      <c r="J263" s="295">
        <v>78061.73</v>
      </c>
      <c r="K263" s="295">
        <v>78061.73</v>
      </c>
      <c r="L263" s="295">
        <v>78061.73</v>
      </c>
      <c r="M263" s="295">
        <v>78061.73</v>
      </c>
      <c r="N263" s="295">
        <v>78061.73</v>
      </c>
      <c r="O263" s="295">
        <v>78061.73</v>
      </c>
      <c r="P263" s="295">
        <v>78061.73</v>
      </c>
      <c r="Q263" s="295">
        <f t="shared" si="41"/>
        <v>936740.75999999989</v>
      </c>
      <c r="R263" s="295">
        <v>78061.73</v>
      </c>
      <c r="S263" s="295">
        <v>78061.73</v>
      </c>
      <c r="T263" s="295">
        <v>78061.73</v>
      </c>
      <c r="U263" s="295">
        <v>78061.73</v>
      </c>
      <c r="V263" s="295">
        <v>78061.73</v>
      </c>
      <c r="W263" s="295">
        <v>78061.73</v>
      </c>
      <c r="X263" s="295">
        <v>78061.73</v>
      </c>
      <c r="Y263" s="295">
        <v>78061.73</v>
      </c>
      <c r="Z263" s="295">
        <v>78061.73</v>
      </c>
      <c r="AA263" s="295">
        <v>78061.73</v>
      </c>
      <c r="AB263" s="295">
        <v>78061.73</v>
      </c>
      <c r="AC263" s="295">
        <v>78061.73</v>
      </c>
      <c r="AD263" s="295">
        <f t="shared" si="42"/>
        <v>936740.75999999989</v>
      </c>
      <c r="AF263" s="319">
        <v>126.21</v>
      </c>
      <c r="AG263" s="319">
        <v>126.21</v>
      </c>
      <c r="AH263" s="319">
        <v>126.21</v>
      </c>
      <c r="AI263" s="319">
        <v>126.21</v>
      </c>
      <c r="AJ263" s="319">
        <v>126.21</v>
      </c>
      <c r="AK263" s="319">
        <v>126.21</v>
      </c>
      <c r="AL263" s="319">
        <f t="shared" si="43"/>
        <v>126.2</v>
      </c>
      <c r="AM263" s="319">
        <f t="shared" si="43"/>
        <v>126.2</v>
      </c>
      <c r="AN263" s="319">
        <f t="shared" si="43"/>
        <v>126.2</v>
      </c>
      <c r="AO263" s="319">
        <f t="shared" si="40"/>
        <v>126.2</v>
      </c>
      <c r="AP263" s="319">
        <f t="shared" si="40"/>
        <v>126.2</v>
      </c>
      <c r="AQ263" s="319">
        <f t="shared" si="40"/>
        <v>126.2</v>
      </c>
      <c r="AR263" s="295">
        <f t="shared" si="44"/>
        <v>1514.4600000000003</v>
      </c>
      <c r="AS263" s="319">
        <f t="shared" si="38"/>
        <v>165.23</v>
      </c>
      <c r="AT263" s="319">
        <f t="shared" si="38"/>
        <v>165.23</v>
      </c>
      <c r="AU263" s="319">
        <f t="shared" si="38"/>
        <v>165.23</v>
      </c>
      <c r="AV263" s="319">
        <f t="shared" si="38"/>
        <v>165.23</v>
      </c>
      <c r="AW263" s="319">
        <f t="shared" si="38"/>
        <v>165.23</v>
      </c>
      <c r="AX263" s="319">
        <f t="shared" si="38"/>
        <v>165.23</v>
      </c>
      <c r="AY263" s="319">
        <f t="shared" si="38"/>
        <v>165.23</v>
      </c>
      <c r="AZ263" s="319">
        <f t="shared" si="38"/>
        <v>165.23</v>
      </c>
      <c r="BA263" s="319">
        <f t="shared" si="38"/>
        <v>165.23</v>
      </c>
      <c r="BB263" s="319">
        <f t="shared" si="39"/>
        <v>165.23</v>
      </c>
      <c r="BC263" s="319">
        <f t="shared" si="39"/>
        <v>165.23</v>
      </c>
      <c r="BD263" s="319">
        <f t="shared" si="39"/>
        <v>165.23</v>
      </c>
      <c r="BE263" s="295">
        <f t="shared" si="45"/>
        <v>1982.76</v>
      </c>
    </row>
    <row r="264" spans="1:57" x14ac:dyDescent="0.3">
      <c r="A264" s="313" t="s">
        <v>662</v>
      </c>
      <c r="B264" s="304">
        <v>1.9400000000000001E-2</v>
      </c>
      <c r="C264" s="304">
        <v>2.5399999999999999E-2</v>
      </c>
      <c r="D264" s="304">
        <v>2.5399999999999999E-2</v>
      </c>
      <c r="E264" s="295">
        <v>16795563.82</v>
      </c>
      <c r="F264" s="295">
        <v>16761752.380000001</v>
      </c>
      <c r="G264" s="295">
        <v>16761752.380000001</v>
      </c>
      <c r="H264" s="295">
        <v>16770315.449999999</v>
      </c>
      <c r="I264" s="295">
        <v>16831331.07</v>
      </c>
      <c r="J264" s="295">
        <v>16835666.359999999</v>
      </c>
      <c r="K264" s="295">
        <v>16837971.280000001</v>
      </c>
      <c r="L264" s="295">
        <v>16888393.469999999</v>
      </c>
      <c r="M264" s="295">
        <v>17124386.105</v>
      </c>
      <c r="N264" s="295">
        <v>17360378.739999998</v>
      </c>
      <c r="O264" s="295">
        <v>17360378.739999998</v>
      </c>
      <c r="P264" s="295">
        <v>17360378.739999998</v>
      </c>
      <c r="Q264" s="295">
        <f t="shared" si="41"/>
        <v>203688268.535</v>
      </c>
      <c r="R264" s="295">
        <v>17360378.739999998</v>
      </c>
      <c r="S264" s="295">
        <v>17360378.739999998</v>
      </c>
      <c r="T264" s="295">
        <v>17360378.739999998</v>
      </c>
      <c r="U264" s="295">
        <v>17360378.739999998</v>
      </c>
      <c r="V264" s="295">
        <v>17360378.739999998</v>
      </c>
      <c r="W264" s="295">
        <v>17360378.739999998</v>
      </c>
      <c r="X264" s="295">
        <v>17360378.739999998</v>
      </c>
      <c r="Y264" s="295">
        <v>17360378.739999998</v>
      </c>
      <c r="Z264" s="295">
        <v>17360378.739999998</v>
      </c>
      <c r="AA264" s="295">
        <v>17360378.739999998</v>
      </c>
      <c r="AB264" s="295">
        <v>17360378.739999998</v>
      </c>
      <c r="AC264" s="295">
        <v>17360378.739999998</v>
      </c>
      <c r="AD264" s="295">
        <f t="shared" si="42"/>
        <v>208324544.88000003</v>
      </c>
      <c r="AF264" s="319">
        <v>27152.829999999998</v>
      </c>
      <c r="AG264" s="319">
        <v>27098.17</v>
      </c>
      <c r="AH264" s="319">
        <v>27098.17</v>
      </c>
      <c r="AI264" s="319">
        <v>27112.01</v>
      </c>
      <c r="AJ264" s="319">
        <v>27210.649999999998</v>
      </c>
      <c r="AK264" s="319">
        <v>27217.66</v>
      </c>
      <c r="AL264" s="319">
        <f t="shared" si="43"/>
        <v>27221.39</v>
      </c>
      <c r="AM264" s="319">
        <f t="shared" si="43"/>
        <v>27302.9</v>
      </c>
      <c r="AN264" s="319">
        <f t="shared" si="43"/>
        <v>27684.42</v>
      </c>
      <c r="AO264" s="319">
        <f t="shared" si="40"/>
        <v>28065.95</v>
      </c>
      <c r="AP264" s="319">
        <f t="shared" si="40"/>
        <v>28065.95</v>
      </c>
      <c r="AQ264" s="319">
        <f t="shared" si="40"/>
        <v>28065.95</v>
      </c>
      <c r="AR264" s="295">
        <f t="shared" si="44"/>
        <v>329296.05000000005</v>
      </c>
      <c r="AS264" s="319">
        <f t="shared" si="38"/>
        <v>36746.129999999997</v>
      </c>
      <c r="AT264" s="319">
        <f t="shared" si="38"/>
        <v>36746.129999999997</v>
      </c>
      <c r="AU264" s="319">
        <f t="shared" si="38"/>
        <v>36746.129999999997</v>
      </c>
      <c r="AV264" s="319">
        <f t="shared" si="38"/>
        <v>36746.129999999997</v>
      </c>
      <c r="AW264" s="319">
        <f t="shared" si="38"/>
        <v>36746.129999999997</v>
      </c>
      <c r="AX264" s="319">
        <f t="shared" si="38"/>
        <v>36746.129999999997</v>
      </c>
      <c r="AY264" s="319">
        <f t="shared" si="38"/>
        <v>36746.129999999997</v>
      </c>
      <c r="AZ264" s="319">
        <f t="shared" si="38"/>
        <v>36746.129999999997</v>
      </c>
      <c r="BA264" s="319">
        <f t="shared" si="38"/>
        <v>36746.129999999997</v>
      </c>
      <c r="BB264" s="319">
        <f t="shared" si="39"/>
        <v>36746.129999999997</v>
      </c>
      <c r="BC264" s="319">
        <f t="shared" si="39"/>
        <v>36746.129999999997</v>
      </c>
      <c r="BD264" s="319">
        <f t="shared" si="39"/>
        <v>36746.129999999997</v>
      </c>
      <c r="BE264" s="295">
        <f t="shared" si="45"/>
        <v>440953.56</v>
      </c>
    </row>
    <row r="265" spans="1:57" x14ac:dyDescent="0.3">
      <c r="A265" s="313" t="s">
        <v>663</v>
      </c>
      <c r="B265" s="304">
        <v>1.9400000000000001E-2</v>
      </c>
      <c r="C265" s="304">
        <v>2.5399999999999999E-2</v>
      </c>
      <c r="D265" s="304">
        <v>2.5399999999999999E-2</v>
      </c>
      <c r="E265" s="295">
        <v>162454435.78999999</v>
      </c>
      <c r="F265" s="295">
        <v>162481658.46000001</v>
      </c>
      <c r="G265" s="295">
        <v>163227913.97999999</v>
      </c>
      <c r="H265" s="295">
        <v>163561294.59</v>
      </c>
      <c r="I265" s="295">
        <v>164497298.75999999</v>
      </c>
      <c r="J265" s="295">
        <v>164440046.46000001</v>
      </c>
      <c r="K265" s="295">
        <v>163357381.40500003</v>
      </c>
      <c r="L265" s="295">
        <v>163736746.90500003</v>
      </c>
      <c r="M265" s="295">
        <v>164025421.26500002</v>
      </c>
      <c r="N265" s="295">
        <v>164315663.47000003</v>
      </c>
      <c r="O265" s="295">
        <v>164485309.61500001</v>
      </c>
      <c r="P265" s="295">
        <v>164557071.71500003</v>
      </c>
      <c r="Q265" s="295">
        <f t="shared" si="41"/>
        <v>1965140242.4150004</v>
      </c>
      <c r="R265" s="295">
        <v>165762077.50500008</v>
      </c>
      <c r="S265" s="295">
        <v>166904972.99500009</v>
      </c>
      <c r="T265" s="295">
        <v>168047868.4850001</v>
      </c>
      <c r="U265" s="295">
        <v>168119630.59500012</v>
      </c>
      <c r="V265" s="295">
        <v>168191392.70500013</v>
      </c>
      <c r="W265" s="295">
        <v>168263154.81500015</v>
      </c>
      <c r="X265" s="295">
        <v>168335946.28500015</v>
      </c>
      <c r="Y265" s="295">
        <v>168409767.13000017</v>
      </c>
      <c r="Z265" s="295">
        <v>168483587.99000019</v>
      </c>
      <c r="AA265" s="295">
        <v>168557408.8500002</v>
      </c>
      <c r="AB265" s="295">
        <v>168631229.71000022</v>
      </c>
      <c r="AC265" s="295">
        <v>168705050.57000023</v>
      </c>
      <c r="AD265" s="295">
        <f t="shared" si="42"/>
        <v>2016412087.6350019</v>
      </c>
      <c r="AF265" s="319">
        <v>262634.67</v>
      </c>
      <c r="AG265" s="319">
        <v>262678.69</v>
      </c>
      <c r="AH265" s="319">
        <v>263885.13</v>
      </c>
      <c r="AI265" s="319">
        <v>264424.08999999997</v>
      </c>
      <c r="AJ265" s="319">
        <v>265937.30000000005</v>
      </c>
      <c r="AK265" s="319">
        <v>265844.74000000005</v>
      </c>
      <c r="AL265" s="319">
        <f t="shared" si="43"/>
        <v>264094.43</v>
      </c>
      <c r="AM265" s="319">
        <f t="shared" si="43"/>
        <v>264707.74</v>
      </c>
      <c r="AN265" s="319">
        <f t="shared" si="43"/>
        <v>265174.43</v>
      </c>
      <c r="AO265" s="319">
        <f t="shared" si="40"/>
        <v>265643.65999999997</v>
      </c>
      <c r="AP265" s="319">
        <f t="shared" si="40"/>
        <v>265917.92</v>
      </c>
      <c r="AQ265" s="319">
        <f t="shared" si="40"/>
        <v>266033.93</v>
      </c>
      <c r="AR265" s="295">
        <f t="shared" si="44"/>
        <v>3176976.7300000004</v>
      </c>
      <c r="AS265" s="319">
        <f t="shared" si="38"/>
        <v>350863.06</v>
      </c>
      <c r="AT265" s="319">
        <f t="shared" si="38"/>
        <v>353282.19</v>
      </c>
      <c r="AU265" s="319">
        <f t="shared" si="38"/>
        <v>355701.32</v>
      </c>
      <c r="AV265" s="319">
        <f t="shared" si="38"/>
        <v>355853.22</v>
      </c>
      <c r="AW265" s="319">
        <f t="shared" si="38"/>
        <v>356005.11</v>
      </c>
      <c r="AX265" s="319">
        <f t="shared" si="38"/>
        <v>356157.01</v>
      </c>
      <c r="AY265" s="319">
        <f t="shared" si="38"/>
        <v>356311.09</v>
      </c>
      <c r="AZ265" s="319">
        <f t="shared" si="38"/>
        <v>356467.34</v>
      </c>
      <c r="BA265" s="319">
        <f t="shared" si="38"/>
        <v>356623.59</v>
      </c>
      <c r="BB265" s="319">
        <f t="shared" si="39"/>
        <v>356779.85</v>
      </c>
      <c r="BC265" s="319">
        <f t="shared" si="39"/>
        <v>356936.1</v>
      </c>
      <c r="BD265" s="319">
        <f t="shared" si="39"/>
        <v>357092.36</v>
      </c>
      <c r="BE265" s="295">
        <f t="shared" si="45"/>
        <v>4268072.24</v>
      </c>
    </row>
    <row r="266" spans="1:57" x14ac:dyDescent="0.3">
      <c r="A266" s="313" t="s">
        <v>664</v>
      </c>
      <c r="B266" s="304">
        <v>2.2700000000000001E-2</v>
      </c>
      <c r="C266" s="304">
        <v>1.7000000000000001E-2</v>
      </c>
      <c r="D266" s="304">
        <v>1.7000000000000001E-2</v>
      </c>
      <c r="E266" s="295">
        <v>448760.26</v>
      </c>
      <c r="F266" s="295">
        <v>448760.26</v>
      </c>
      <c r="G266" s="295">
        <v>448760.26</v>
      </c>
      <c r="H266" s="295">
        <v>448760.26</v>
      </c>
      <c r="I266" s="295">
        <v>448760.26</v>
      </c>
      <c r="J266" s="295">
        <v>448760.26</v>
      </c>
      <c r="K266" s="295">
        <v>448760.26</v>
      </c>
      <c r="L266" s="295">
        <v>448760.26</v>
      </c>
      <c r="M266" s="295">
        <v>448760.26</v>
      </c>
      <c r="N266" s="295">
        <v>448760.26</v>
      </c>
      <c r="O266" s="295">
        <v>448760.26</v>
      </c>
      <c r="P266" s="295">
        <v>448760.26</v>
      </c>
      <c r="Q266" s="295">
        <f t="shared" si="41"/>
        <v>5385123.1199999982</v>
      </c>
      <c r="R266" s="295">
        <v>448760.26</v>
      </c>
      <c r="S266" s="295">
        <v>448760.26</v>
      </c>
      <c r="T266" s="295">
        <v>448760.26</v>
      </c>
      <c r="U266" s="295">
        <v>448760.26</v>
      </c>
      <c r="V266" s="295">
        <v>448760.26</v>
      </c>
      <c r="W266" s="295">
        <v>448760.26</v>
      </c>
      <c r="X266" s="295">
        <v>448760.26</v>
      </c>
      <c r="Y266" s="295">
        <v>448760.26</v>
      </c>
      <c r="Z266" s="295">
        <v>448760.26</v>
      </c>
      <c r="AA266" s="295">
        <v>448760.26</v>
      </c>
      <c r="AB266" s="295">
        <v>448760.26</v>
      </c>
      <c r="AC266" s="295">
        <v>448760.26</v>
      </c>
      <c r="AD266" s="295">
        <f t="shared" si="42"/>
        <v>5385123.1199999982</v>
      </c>
      <c r="AF266" s="319">
        <v>848.9</v>
      </c>
      <c r="AG266" s="319">
        <v>848.9</v>
      </c>
      <c r="AH266" s="319">
        <v>848.9</v>
      </c>
      <c r="AI266" s="319">
        <v>848.9</v>
      </c>
      <c r="AJ266" s="319">
        <v>848.9</v>
      </c>
      <c r="AK266" s="319">
        <v>848.9</v>
      </c>
      <c r="AL266" s="319">
        <f t="shared" si="43"/>
        <v>848.9</v>
      </c>
      <c r="AM266" s="319">
        <f t="shared" si="43"/>
        <v>848.9</v>
      </c>
      <c r="AN266" s="319">
        <f t="shared" si="43"/>
        <v>848.9</v>
      </c>
      <c r="AO266" s="319">
        <f t="shared" si="40"/>
        <v>848.9</v>
      </c>
      <c r="AP266" s="319">
        <f t="shared" si="40"/>
        <v>848.9</v>
      </c>
      <c r="AQ266" s="319">
        <f t="shared" si="40"/>
        <v>848.9</v>
      </c>
      <c r="AR266" s="295">
        <f t="shared" si="44"/>
        <v>10186.799999999997</v>
      </c>
      <c r="AS266" s="319">
        <f t="shared" si="38"/>
        <v>635.74</v>
      </c>
      <c r="AT266" s="319">
        <f t="shared" si="38"/>
        <v>635.74</v>
      </c>
      <c r="AU266" s="319">
        <f t="shared" si="38"/>
        <v>635.74</v>
      </c>
      <c r="AV266" s="319">
        <f t="shared" si="38"/>
        <v>635.74</v>
      </c>
      <c r="AW266" s="319">
        <f t="shared" si="38"/>
        <v>635.74</v>
      </c>
      <c r="AX266" s="319">
        <f t="shared" si="38"/>
        <v>635.74</v>
      </c>
      <c r="AY266" s="319">
        <f t="shared" si="38"/>
        <v>635.74</v>
      </c>
      <c r="AZ266" s="319">
        <f t="shared" si="38"/>
        <v>635.74</v>
      </c>
      <c r="BA266" s="319">
        <f t="shared" si="38"/>
        <v>635.74</v>
      </c>
      <c r="BB266" s="319">
        <f t="shared" si="39"/>
        <v>635.74</v>
      </c>
      <c r="BC266" s="319">
        <f t="shared" si="39"/>
        <v>635.74</v>
      </c>
      <c r="BD266" s="319">
        <f t="shared" si="39"/>
        <v>635.74</v>
      </c>
      <c r="BE266" s="295">
        <f t="shared" si="45"/>
        <v>7628.8799999999983</v>
      </c>
    </row>
    <row r="267" spans="1:57" x14ac:dyDescent="0.3">
      <c r="A267" s="313" t="s">
        <v>665</v>
      </c>
      <c r="B267" s="304">
        <v>9.7999999999999997E-3</v>
      </c>
      <c r="C267" s="304">
        <v>7.4000000000000003E-3</v>
      </c>
      <c r="D267" s="304">
        <v>7.4000000000000003E-3</v>
      </c>
      <c r="E267" s="295">
        <v>1173303.32</v>
      </c>
      <c r="F267" s="295">
        <v>1173303.32</v>
      </c>
      <c r="G267" s="295">
        <v>1172097.28</v>
      </c>
      <c r="H267" s="295">
        <v>1170891.23</v>
      </c>
      <c r="I267" s="295">
        <v>1143802.6599999999</v>
      </c>
      <c r="J267" s="295">
        <v>1116714.08</v>
      </c>
      <c r="K267" s="295">
        <v>1116714.08</v>
      </c>
      <c r="L267" s="295">
        <v>1116714.08</v>
      </c>
      <c r="M267" s="295">
        <v>1116714.08</v>
      </c>
      <c r="N267" s="295">
        <v>1116714.08</v>
      </c>
      <c r="O267" s="295">
        <v>1116714.08</v>
      </c>
      <c r="P267" s="295">
        <v>1116714.08</v>
      </c>
      <c r="Q267" s="295">
        <f t="shared" si="41"/>
        <v>13650396.370000001</v>
      </c>
      <c r="R267" s="295">
        <v>1116714.08</v>
      </c>
      <c r="S267" s="295">
        <v>1116714.08</v>
      </c>
      <c r="T267" s="295">
        <v>1116714.08</v>
      </c>
      <c r="U267" s="295">
        <v>1116714.08</v>
      </c>
      <c r="V267" s="295">
        <v>1116714.08</v>
      </c>
      <c r="W267" s="295">
        <v>1116714.08</v>
      </c>
      <c r="X267" s="295">
        <v>1116714.08</v>
      </c>
      <c r="Y267" s="295">
        <v>1116714.08</v>
      </c>
      <c r="Z267" s="295">
        <v>1116714.08</v>
      </c>
      <c r="AA267" s="295">
        <v>1116714.08</v>
      </c>
      <c r="AB267" s="295">
        <v>1116714.08</v>
      </c>
      <c r="AC267" s="295">
        <v>1116714.08</v>
      </c>
      <c r="AD267" s="295">
        <f t="shared" si="42"/>
        <v>13400568.960000001</v>
      </c>
      <c r="AF267" s="319">
        <v>958.2</v>
      </c>
      <c r="AG267" s="319">
        <v>958.2</v>
      </c>
      <c r="AH267" s="319">
        <v>957.21</v>
      </c>
      <c r="AI267" s="319">
        <v>956.23</v>
      </c>
      <c r="AJ267" s="319">
        <v>934.11</v>
      </c>
      <c r="AK267" s="319">
        <v>911.98</v>
      </c>
      <c r="AL267" s="319">
        <f t="shared" si="43"/>
        <v>911.98</v>
      </c>
      <c r="AM267" s="319">
        <f t="shared" si="43"/>
        <v>911.98</v>
      </c>
      <c r="AN267" s="319">
        <f t="shared" si="43"/>
        <v>911.98</v>
      </c>
      <c r="AO267" s="319">
        <f t="shared" si="40"/>
        <v>911.98</v>
      </c>
      <c r="AP267" s="319">
        <f t="shared" si="40"/>
        <v>911.98</v>
      </c>
      <c r="AQ267" s="319">
        <f t="shared" si="40"/>
        <v>911.98</v>
      </c>
      <c r="AR267" s="295">
        <f t="shared" si="44"/>
        <v>11147.809999999998</v>
      </c>
      <c r="AS267" s="319">
        <f t="shared" si="38"/>
        <v>688.64</v>
      </c>
      <c r="AT267" s="319">
        <f t="shared" si="38"/>
        <v>688.64</v>
      </c>
      <c r="AU267" s="319">
        <f t="shared" si="38"/>
        <v>688.64</v>
      </c>
      <c r="AV267" s="319">
        <f t="shared" si="38"/>
        <v>688.64</v>
      </c>
      <c r="AW267" s="319">
        <f t="shared" si="38"/>
        <v>688.64</v>
      </c>
      <c r="AX267" s="319">
        <f t="shared" si="38"/>
        <v>688.64</v>
      </c>
      <c r="AY267" s="319">
        <f t="shared" si="38"/>
        <v>688.64</v>
      </c>
      <c r="AZ267" s="319">
        <f t="shared" si="38"/>
        <v>688.64</v>
      </c>
      <c r="BA267" s="319">
        <f t="shared" si="38"/>
        <v>688.64</v>
      </c>
      <c r="BB267" s="319">
        <f t="shared" si="39"/>
        <v>688.64</v>
      </c>
      <c r="BC267" s="319">
        <f t="shared" si="39"/>
        <v>688.64</v>
      </c>
      <c r="BD267" s="319">
        <f t="shared" si="39"/>
        <v>688.64</v>
      </c>
      <c r="BE267" s="295">
        <f t="shared" si="45"/>
        <v>8263.6800000000021</v>
      </c>
    </row>
    <row r="268" spans="1:57" x14ac:dyDescent="0.3">
      <c r="A268" s="313" t="s">
        <v>666</v>
      </c>
      <c r="B268" s="304">
        <v>5.7999999999999996E-3</v>
      </c>
      <c r="C268" s="304">
        <v>6.4000000000000003E-3</v>
      </c>
      <c r="D268" s="304">
        <v>6.4000000000000003E-3</v>
      </c>
      <c r="E268" s="295">
        <v>2075300.07</v>
      </c>
      <c r="F268" s="295">
        <v>2075300.07</v>
      </c>
      <c r="G268" s="295">
        <v>2075300.07</v>
      </c>
      <c r="H268" s="295">
        <v>2075300.07</v>
      </c>
      <c r="I268" s="295">
        <v>2075300.07</v>
      </c>
      <c r="J268" s="295">
        <v>2075300.07</v>
      </c>
      <c r="K268" s="295">
        <v>2075300.07</v>
      </c>
      <c r="L268" s="295">
        <v>2075300.07</v>
      </c>
      <c r="M268" s="295">
        <v>2075300.07</v>
      </c>
      <c r="N268" s="295">
        <v>2075300.07</v>
      </c>
      <c r="O268" s="295">
        <v>2075300.07</v>
      </c>
      <c r="P268" s="295">
        <v>2075300.07</v>
      </c>
      <c r="Q268" s="295">
        <f t="shared" si="41"/>
        <v>24903600.84</v>
      </c>
      <c r="R268" s="295">
        <v>2075300.07</v>
      </c>
      <c r="S268" s="295">
        <v>2075300.07</v>
      </c>
      <c r="T268" s="295">
        <v>2075300.07</v>
      </c>
      <c r="U268" s="295">
        <v>2075300.07</v>
      </c>
      <c r="V268" s="295">
        <v>2075300.07</v>
      </c>
      <c r="W268" s="295">
        <v>2075300.07</v>
      </c>
      <c r="X268" s="295">
        <v>2075300.07</v>
      </c>
      <c r="Y268" s="295">
        <v>2075300.07</v>
      </c>
      <c r="Z268" s="295">
        <v>2075300.07</v>
      </c>
      <c r="AA268" s="295">
        <v>2075300.07</v>
      </c>
      <c r="AB268" s="295">
        <v>2075300.07</v>
      </c>
      <c r="AC268" s="295">
        <v>2075300.07</v>
      </c>
      <c r="AD268" s="295">
        <f t="shared" si="42"/>
        <v>24903600.84</v>
      </c>
      <c r="AF268" s="319">
        <v>1003.06</v>
      </c>
      <c r="AG268" s="319">
        <v>1003.06</v>
      </c>
      <c r="AH268" s="319">
        <v>1003.06</v>
      </c>
      <c r="AI268" s="319">
        <v>1003.06</v>
      </c>
      <c r="AJ268" s="319">
        <v>1003.06</v>
      </c>
      <c r="AK268" s="319">
        <v>1003.06</v>
      </c>
      <c r="AL268" s="319">
        <f t="shared" si="43"/>
        <v>1003.06</v>
      </c>
      <c r="AM268" s="319">
        <f t="shared" si="43"/>
        <v>1003.06</v>
      </c>
      <c r="AN268" s="319">
        <f t="shared" si="43"/>
        <v>1003.06</v>
      </c>
      <c r="AO268" s="319">
        <f t="shared" si="40"/>
        <v>1003.06</v>
      </c>
      <c r="AP268" s="319">
        <f t="shared" si="40"/>
        <v>1003.06</v>
      </c>
      <c r="AQ268" s="319">
        <f t="shared" si="40"/>
        <v>1003.06</v>
      </c>
      <c r="AR268" s="295">
        <f t="shared" si="44"/>
        <v>12036.719999999996</v>
      </c>
      <c r="AS268" s="319">
        <f t="shared" si="38"/>
        <v>1106.83</v>
      </c>
      <c r="AT268" s="319">
        <f t="shared" si="38"/>
        <v>1106.83</v>
      </c>
      <c r="AU268" s="319">
        <f t="shared" si="38"/>
        <v>1106.83</v>
      </c>
      <c r="AV268" s="319">
        <f t="shared" si="38"/>
        <v>1106.83</v>
      </c>
      <c r="AW268" s="319">
        <f t="shared" si="38"/>
        <v>1106.83</v>
      </c>
      <c r="AX268" s="319">
        <f t="shared" si="38"/>
        <v>1106.83</v>
      </c>
      <c r="AY268" s="319">
        <f t="shared" si="38"/>
        <v>1106.83</v>
      </c>
      <c r="AZ268" s="319">
        <f t="shared" si="38"/>
        <v>1106.83</v>
      </c>
      <c r="BA268" s="319">
        <f t="shared" si="38"/>
        <v>1106.83</v>
      </c>
      <c r="BB268" s="319">
        <f t="shared" si="39"/>
        <v>1106.83</v>
      </c>
      <c r="BC268" s="319">
        <f t="shared" si="39"/>
        <v>1106.83</v>
      </c>
      <c r="BD268" s="319">
        <f t="shared" si="39"/>
        <v>1106.83</v>
      </c>
      <c r="BE268" s="295">
        <f t="shared" si="45"/>
        <v>13281.96</v>
      </c>
    </row>
    <row r="269" spans="1:57" x14ac:dyDescent="0.3">
      <c r="A269" s="313" t="s">
        <v>667</v>
      </c>
      <c r="B269" s="304">
        <v>5.7999999999999996E-3</v>
      </c>
      <c r="C269" s="304">
        <v>6.4000000000000003E-3</v>
      </c>
      <c r="D269" s="304">
        <v>6.4000000000000003E-3</v>
      </c>
      <c r="E269" s="295">
        <v>2627.41</v>
      </c>
      <c r="F269" s="295">
        <v>2627.41</v>
      </c>
      <c r="G269" s="295">
        <v>2627.41</v>
      </c>
      <c r="H269" s="295">
        <v>2627.41</v>
      </c>
      <c r="I269" s="295">
        <v>2627.41</v>
      </c>
      <c r="J269" s="295">
        <v>2627.41</v>
      </c>
      <c r="K269" s="295">
        <v>2627.41</v>
      </c>
      <c r="L269" s="295">
        <v>2627.41</v>
      </c>
      <c r="M269" s="295">
        <v>2627.41</v>
      </c>
      <c r="N269" s="295">
        <v>2627.41</v>
      </c>
      <c r="O269" s="295">
        <v>2627.41</v>
      </c>
      <c r="P269" s="295">
        <v>2627.41</v>
      </c>
      <c r="Q269" s="295">
        <f t="shared" si="41"/>
        <v>31528.92</v>
      </c>
      <c r="R269" s="295">
        <v>2627.41</v>
      </c>
      <c r="S269" s="295">
        <v>2627.41</v>
      </c>
      <c r="T269" s="295">
        <v>2627.41</v>
      </c>
      <c r="U269" s="295">
        <v>2627.41</v>
      </c>
      <c r="V269" s="295">
        <v>2627.41</v>
      </c>
      <c r="W269" s="295">
        <v>2627.41</v>
      </c>
      <c r="X269" s="295">
        <v>2627.41</v>
      </c>
      <c r="Y269" s="295">
        <v>2627.41</v>
      </c>
      <c r="Z269" s="295">
        <v>2627.41</v>
      </c>
      <c r="AA269" s="295">
        <v>2627.41</v>
      </c>
      <c r="AB269" s="295">
        <v>2627.41</v>
      </c>
      <c r="AC269" s="295">
        <v>2627.41</v>
      </c>
      <c r="AD269" s="295">
        <f t="shared" si="42"/>
        <v>31528.92</v>
      </c>
      <c r="AF269" s="319">
        <v>1.27</v>
      </c>
      <c r="AG269" s="319">
        <v>1.27</v>
      </c>
      <c r="AH269" s="319">
        <v>1.27</v>
      </c>
      <c r="AI269" s="319">
        <v>1.27</v>
      </c>
      <c r="AJ269" s="319">
        <v>1.27</v>
      </c>
      <c r="AK269" s="319">
        <v>1.27</v>
      </c>
      <c r="AL269" s="319">
        <f t="shared" si="43"/>
        <v>1.27</v>
      </c>
      <c r="AM269" s="319">
        <f t="shared" si="43"/>
        <v>1.27</v>
      </c>
      <c r="AN269" s="319">
        <f t="shared" si="43"/>
        <v>1.27</v>
      </c>
      <c r="AO269" s="319">
        <f t="shared" si="40"/>
        <v>1.27</v>
      </c>
      <c r="AP269" s="319">
        <f t="shared" si="40"/>
        <v>1.27</v>
      </c>
      <c r="AQ269" s="319">
        <f t="shared" si="40"/>
        <v>1.27</v>
      </c>
      <c r="AR269" s="295">
        <f t="shared" si="44"/>
        <v>15.239999999999997</v>
      </c>
      <c r="AS269" s="319">
        <f t="shared" si="38"/>
        <v>1.4</v>
      </c>
      <c r="AT269" s="319">
        <f t="shared" si="38"/>
        <v>1.4</v>
      </c>
      <c r="AU269" s="319">
        <f t="shared" si="38"/>
        <v>1.4</v>
      </c>
      <c r="AV269" s="319">
        <f t="shared" si="38"/>
        <v>1.4</v>
      </c>
      <c r="AW269" s="319">
        <f t="shared" si="38"/>
        <v>1.4</v>
      </c>
      <c r="AX269" s="319">
        <f t="shared" si="38"/>
        <v>1.4</v>
      </c>
      <c r="AY269" s="319">
        <f t="shared" si="38"/>
        <v>1.4</v>
      </c>
      <c r="AZ269" s="319">
        <f t="shared" si="38"/>
        <v>1.4</v>
      </c>
      <c r="BA269" s="319">
        <f t="shared" si="38"/>
        <v>1.4</v>
      </c>
      <c r="BB269" s="319">
        <f t="shared" si="39"/>
        <v>1.4</v>
      </c>
      <c r="BC269" s="319">
        <f t="shared" si="39"/>
        <v>1.4</v>
      </c>
      <c r="BD269" s="319">
        <f t="shared" si="39"/>
        <v>1.4</v>
      </c>
      <c r="BE269" s="295">
        <f t="shared" si="45"/>
        <v>16.8</v>
      </c>
    </row>
    <row r="270" spans="1:57" x14ac:dyDescent="0.3">
      <c r="A270" s="313" t="s">
        <v>668</v>
      </c>
      <c r="B270" s="304">
        <v>5.7999999999999996E-3</v>
      </c>
      <c r="C270" s="304">
        <v>6.4000000000000003E-3</v>
      </c>
      <c r="D270" s="304">
        <v>6.4000000000000003E-3</v>
      </c>
      <c r="E270" s="295">
        <v>91001.83</v>
      </c>
      <c r="F270" s="295">
        <v>91001.83</v>
      </c>
      <c r="G270" s="295">
        <v>91001.83</v>
      </c>
      <c r="H270" s="295">
        <v>91001.83</v>
      </c>
      <c r="I270" s="295">
        <v>91001.83</v>
      </c>
      <c r="J270" s="295">
        <v>91001.83</v>
      </c>
      <c r="K270" s="295">
        <v>91001.83</v>
      </c>
      <c r="L270" s="295">
        <v>91001.83</v>
      </c>
      <c r="M270" s="295">
        <v>91001.83</v>
      </c>
      <c r="N270" s="295">
        <v>91001.83</v>
      </c>
      <c r="O270" s="295">
        <v>91001.83</v>
      </c>
      <c r="P270" s="295">
        <v>91001.83</v>
      </c>
      <c r="Q270" s="295">
        <f t="shared" si="41"/>
        <v>1092021.9599999997</v>
      </c>
      <c r="R270" s="295">
        <v>91001.83</v>
      </c>
      <c r="S270" s="295">
        <v>91001.83</v>
      </c>
      <c r="T270" s="295">
        <v>91001.83</v>
      </c>
      <c r="U270" s="295">
        <v>91001.83</v>
      </c>
      <c r="V270" s="295">
        <v>91001.83</v>
      </c>
      <c r="W270" s="295">
        <v>91001.83</v>
      </c>
      <c r="X270" s="295">
        <v>91001.83</v>
      </c>
      <c r="Y270" s="295">
        <v>91001.83</v>
      </c>
      <c r="Z270" s="295">
        <v>91001.83</v>
      </c>
      <c r="AA270" s="295">
        <v>91001.83</v>
      </c>
      <c r="AB270" s="295">
        <v>91001.83</v>
      </c>
      <c r="AC270" s="295">
        <v>91001.83</v>
      </c>
      <c r="AD270" s="295">
        <f t="shared" si="42"/>
        <v>1092021.9599999997</v>
      </c>
      <c r="AF270" s="319">
        <v>43.98</v>
      </c>
      <c r="AG270" s="319">
        <v>43.98</v>
      </c>
      <c r="AH270" s="319">
        <v>43.98</v>
      </c>
      <c r="AI270" s="319">
        <v>43.98</v>
      </c>
      <c r="AJ270" s="319">
        <v>43.98</v>
      </c>
      <c r="AK270" s="319">
        <v>43.98</v>
      </c>
      <c r="AL270" s="319">
        <f t="shared" si="43"/>
        <v>43.98</v>
      </c>
      <c r="AM270" s="319">
        <f t="shared" si="43"/>
        <v>43.98</v>
      </c>
      <c r="AN270" s="319">
        <f t="shared" si="43"/>
        <v>43.98</v>
      </c>
      <c r="AO270" s="319">
        <f t="shared" si="40"/>
        <v>43.98</v>
      </c>
      <c r="AP270" s="319">
        <f t="shared" si="40"/>
        <v>43.98</v>
      </c>
      <c r="AQ270" s="319">
        <f t="shared" si="40"/>
        <v>43.98</v>
      </c>
      <c r="AR270" s="295">
        <f t="shared" si="44"/>
        <v>527.7600000000001</v>
      </c>
      <c r="AS270" s="319">
        <f t="shared" si="38"/>
        <v>48.53</v>
      </c>
      <c r="AT270" s="319">
        <f t="shared" si="38"/>
        <v>48.53</v>
      </c>
      <c r="AU270" s="319">
        <f t="shared" si="38"/>
        <v>48.53</v>
      </c>
      <c r="AV270" s="319">
        <f t="shared" si="38"/>
        <v>48.53</v>
      </c>
      <c r="AW270" s="319">
        <f t="shared" si="38"/>
        <v>48.53</v>
      </c>
      <c r="AX270" s="319">
        <f t="shared" si="38"/>
        <v>48.53</v>
      </c>
      <c r="AY270" s="319">
        <f t="shared" si="38"/>
        <v>48.53</v>
      </c>
      <c r="AZ270" s="319">
        <f t="shared" si="38"/>
        <v>48.53</v>
      </c>
      <c r="BA270" s="319">
        <f t="shared" si="38"/>
        <v>48.53</v>
      </c>
      <c r="BB270" s="319">
        <f t="shared" si="39"/>
        <v>48.53</v>
      </c>
      <c r="BC270" s="319">
        <f t="shared" si="39"/>
        <v>48.53</v>
      </c>
      <c r="BD270" s="319">
        <f t="shared" si="39"/>
        <v>48.53</v>
      </c>
      <c r="BE270" s="295">
        <f t="shared" si="45"/>
        <v>582.3599999999999</v>
      </c>
    </row>
    <row r="271" spans="1:57" x14ac:dyDescent="0.3">
      <c r="A271" s="313" t="s">
        <v>669</v>
      </c>
      <c r="B271" s="304">
        <v>0</v>
      </c>
      <c r="C271" s="304">
        <v>0</v>
      </c>
      <c r="D271" s="304">
        <v>0</v>
      </c>
      <c r="E271" s="295">
        <v>5569266.5199999996</v>
      </c>
      <c r="F271" s="295">
        <v>5569266.5199999996</v>
      </c>
      <c r="G271" s="295">
        <v>5569266.5199999996</v>
      </c>
      <c r="H271" s="295">
        <v>5569266.5199999996</v>
      </c>
      <c r="I271" s="295">
        <v>5569266.5199999996</v>
      </c>
      <c r="J271" s="295">
        <v>5569266.5199999996</v>
      </c>
      <c r="K271" s="295">
        <v>5569266.5199999996</v>
      </c>
      <c r="L271" s="295">
        <v>5569307.1749999998</v>
      </c>
      <c r="M271" s="295">
        <v>5569347.8299999991</v>
      </c>
      <c r="N271" s="295">
        <v>5942842.5999999996</v>
      </c>
      <c r="O271" s="295">
        <v>6316337.3699999992</v>
      </c>
      <c r="P271" s="295">
        <v>6316337.3699999992</v>
      </c>
      <c r="Q271" s="295">
        <f t="shared" si="41"/>
        <v>68699037.984999999</v>
      </c>
      <c r="R271" s="295">
        <v>6316337.3699999992</v>
      </c>
      <c r="S271" s="295">
        <v>6316337.3699999992</v>
      </c>
      <c r="T271" s="295">
        <v>6316337.3699999992</v>
      </c>
      <c r="U271" s="295">
        <v>6316337.3699999992</v>
      </c>
      <c r="V271" s="295">
        <v>6316337.3699999992</v>
      </c>
      <c r="W271" s="295">
        <v>6516712.3699999992</v>
      </c>
      <c r="X271" s="295">
        <v>6717087.3699999992</v>
      </c>
      <c r="Y271" s="295">
        <v>6717087.3699999992</v>
      </c>
      <c r="Z271" s="295">
        <v>6717087.3699999992</v>
      </c>
      <c r="AA271" s="295">
        <v>6717087.3699999992</v>
      </c>
      <c r="AB271" s="295">
        <v>6717087.3699999992</v>
      </c>
      <c r="AC271" s="295">
        <v>6717087.3699999992</v>
      </c>
      <c r="AD271" s="295">
        <f t="shared" si="42"/>
        <v>78400923.439999983</v>
      </c>
      <c r="AF271" s="319">
        <v>0</v>
      </c>
      <c r="AG271" s="319">
        <v>0</v>
      </c>
      <c r="AH271" s="319">
        <v>0</v>
      </c>
      <c r="AI271" s="319">
        <v>0</v>
      </c>
      <c r="AJ271" s="319">
        <v>0</v>
      </c>
      <c r="AK271" s="319">
        <v>0</v>
      </c>
      <c r="AL271" s="319">
        <f t="shared" si="43"/>
        <v>0</v>
      </c>
      <c r="AM271" s="319">
        <f t="shared" si="43"/>
        <v>0</v>
      </c>
      <c r="AN271" s="319">
        <f t="shared" si="43"/>
        <v>0</v>
      </c>
      <c r="AO271" s="319">
        <f t="shared" si="40"/>
        <v>0</v>
      </c>
      <c r="AP271" s="319">
        <f t="shared" si="40"/>
        <v>0</v>
      </c>
      <c r="AQ271" s="319">
        <f t="shared" si="40"/>
        <v>0</v>
      </c>
      <c r="AR271" s="295">
        <f t="shared" si="44"/>
        <v>0</v>
      </c>
      <c r="AS271" s="319">
        <f t="shared" si="38"/>
        <v>0</v>
      </c>
      <c r="AT271" s="319">
        <f t="shared" si="38"/>
        <v>0</v>
      </c>
      <c r="AU271" s="319">
        <f t="shared" si="38"/>
        <v>0</v>
      </c>
      <c r="AV271" s="319">
        <f t="shared" si="38"/>
        <v>0</v>
      </c>
      <c r="AW271" s="319">
        <f t="shared" si="38"/>
        <v>0</v>
      </c>
      <c r="AX271" s="319">
        <f t="shared" si="38"/>
        <v>0</v>
      </c>
      <c r="AY271" s="319">
        <f t="shared" si="38"/>
        <v>0</v>
      </c>
      <c r="AZ271" s="319">
        <f t="shared" si="38"/>
        <v>0</v>
      </c>
      <c r="BA271" s="319">
        <f t="shared" si="38"/>
        <v>0</v>
      </c>
      <c r="BB271" s="319">
        <f t="shared" si="39"/>
        <v>0</v>
      </c>
      <c r="BC271" s="319">
        <f t="shared" si="39"/>
        <v>0</v>
      </c>
      <c r="BD271" s="319">
        <f t="shared" si="39"/>
        <v>0</v>
      </c>
      <c r="BE271" s="295">
        <f t="shared" si="45"/>
        <v>0</v>
      </c>
    </row>
    <row r="272" spans="1:57" x14ac:dyDescent="0.3">
      <c r="A272" s="313" t="s">
        <v>670</v>
      </c>
      <c r="B272" s="304">
        <v>0</v>
      </c>
      <c r="C272" s="304">
        <v>0</v>
      </c>
      <c r="D272" s="304">
        <v>0</v>
      </c>
      <c r="E272" s="295">
        <v>2412.8200000000002</v>
      </c>
      <c r="F272" s="295">
        <v>2412.8200000000002</v>
      </c>
      <c r="G272" s="295">
        <v>2412.8200000000002</v>
      </c>
      <c r="H272" s="295">
        <v>2412.8200000000002</v>
      </c>
      <c r="I272" s="295">
        <v>2412.8200000000002</v>
      </c>
      <c r="J272" s="295">
        <v>2412.8200000000002</v>
      </c>
      <c r="K272" s="295">
        <v>2412.8200000000002</v>
      </c>
      <c r="L272" s="295">
        <v>2412.8200000000002</v>
      </c>
      <c r="M272" s="295">
        <v>2412.8200000000002</v>
      </c>
      <c r="N272" s="295">
        <v>2412.8200000000002</v>
      </c>
      <c r="O272" s="295">
        <v>2412.8200000000002</v>
      </c>
      <c r="P272" s="295">
        <v>2412.8200000000002</v>
      </c>
      <c r="Q272" s="295">
        <f t="shared" si="41"/>
        <v>28953.84</v>
      </c>
      <c r="R272" s="295">
        <v>2412.8200000000002</v>
      </c>
      <c r="S272" s="295">
        <v>2412.8200000000002</v>
      </c>
      <c r="T272" s="295">
        <v>2412.8200000000002</v>
      </c>
      <c r="U272" s="295">
        <v>2412.8200000000002</v>
      </c>
      <c r="V272" s="295">
        <v>2412.8200000000002</v>
      </c>
      <c r="W272" s="295">
        <v>2412.8200000000002</v>
      </c>
      <c r="X272" s="295">
        <v>2412.8200000000002</v>
      </c>
      <c r="Y272" s="295">
        <v>2412.8200000000002</v>
      </c>
      <c r="Z272" s="295">
        <v>2412.8200000000002</v>
      </c>
      <c r="AA272" s="295">
        <v>2412.8200000000002</v>
      </c>
      <c r="AB272" s="295">
        <v>2412.8200000000002</v>
      </c>
      <c r="AC272" s="295">
        <v>2412.8200000000002</v>
      </c>
      <c r="AD272" s="295">
        <f t="shared" si="42"/>
        <v>28953.84</v>
      </c>
      <c r="AF272" s="319">
        <v>0</v>
      </c>
      <c r="AG272" s="319">
        <v>0</v>
      </c>
      <c r="AH272" s="319">
        <v>0</v>
      </c>
      <c r="AI272" s="319">
        <v>0</v>
      </c>
      <c r="AJ272" s="319">
        <v>0</v>
      </c>
      <c r="AK272" s="319">
        <v>0</v>
      </c>
      <c r="AL272" s="319">
        <f t="shared" si="43"/>
        <v>0</v>
      </c>
      <c r="AM272" s="319">
        <f t="shared" si="43"/>
        <v>0</v>
      </c>
      <c r="AN272" s="319">
        <f t="shared" si="43"/>
        <v>0</v>
      </c>
      <c r="AO272" s="319">
        <f t="shared" si="40"/>
        <v>0</v>
      </c>
      <c r="AP272" s="319">
        <f t="shared" si="40"/>
        <v>0</v>
      </c>
      <c r="AQ272" s="319">
        <f t="shared" si="40"/>
        <v>0</v>
      </c>
      <c r="AR272" s="295">
        <f t="shared" si="44"/>
        <v>0</v>
      </c>
      <c r="AS272" s="319">
        <f t="shared" si="38"/>
        <v>0</v>
      </c>
      <c r="AT272" s="319">
        <f t="shared" si="38"/>
        <v>0</v>
      </c>
      <c r="AU272" s="319">
        <f t="shared" si="38"/>
        <v>0</v>
      </c>
      <c r="AV272" s="319">
        <f t="shared" si="38"/>
        <v>0</v>
      </c>
      <c r="AW272" s="319">
        <f t="shared" si="38"/>
        <v>0</v>
      </c>
      <c r="AX272" s="319">
        <f t="shared" si="38"/>
        <v>0</v>
      </c>
      <c r="AY272" s="319">
        <f t="shared" si="38"/>
        <v>0</v>
      </c>
      <c r="AZ272" s="319">
        <f t="shared" si="38"/>
        <v>0</v>
      </c>
      <c r="BA272" s="319">
        <f t="shared" si="38"/>
        <v>0</v>
      </c>
      <c r="BB272" s="319">
        <f t="shared" si="39"/>
        <v>0</v>
      </c>
      <c r="BC272" s="319">
        <f t="shared" si="39"/>
        <v>0</v>
      </c>
      <c r="BD272" s="319">
        <f t="shared" si="39"/>
        <v>0</v>
      </c>
      <c r="BE272" s="295">
        <f t="shared" si="45"/>
        <v>0</v>
      </c>
    </row>
    <row r="273" spans="1:58" x14ac:dyDescent="0.3">
      <c r="A273" s="313" t="s">
        <v>671</v>
      </c>
      <c r="B273" s="304">
        <v>0</v>
      </c>
      <c r="C273" s="304">
        <v>0</v>
      </c>
      <c r="D273" s="304">
        <v>0</v>
      </c>
      <c r="E273" s="295">
        <v>102248.61</v>
      </c>
      <c r="F273" s="295">
        <v>102248.61</v>
      </c>
      <c r="G273" s="295">
        <v>102248.61</v>
      </c>
      <c r="H273" s="295">
        <v>102248.61</v>
      </c>
      <c r="I273" s="295">
        <v>102248.61</v>
      </c>
      <c r="J273" s="295">
        <v>102248.61</v>
      </c>
      <c r="K273" s="295">
        <v>102248.61</v>
      </c>
      <c r="L273" s="295">
        <v>102248.61</v>
      </c>
      <c r="M273" s="295">
        <v>102248.61</v>
      </c>
      <c r="N273" s="295">
        <v>177248.61</v>
      </c>
      <c r="O273" s="295">
        <v>252248.61</v>
      </c>
      <c r="P273" s="295">
        <v>252248.61</v>
      </c>
      <c r="Q273" s="295">
        <f t="shared" si="41"/>
        <v>1601983.3199999998</v>
      </c>
      <c r="R273" s="295">
        <v>252248.61</v>
      </c>
      <c r="S273" s="295">
        <v>252248.61</v>
      </c>
      <c r="T273" s="295">
        <v>252248.61</v>
      </c>
      <c r="U273" s="295">
        <v>252248.61</v>
      </c>
      <c r="V273" s="295">
        <v>252248.61</v>
      </c>
      <c r="W273" s="295">
        <v>252248.61</v>
      </c>
      <c r="X273" s="295">
        <v>252248.61</v>
      </c>
      <c r="Y273" s="295">
        <v>252248.61</v>
      </c>
      <c r="Z273" s="295">
        <v>252248.61</v>
      </c>
      <c r="AA273" s="295">
        <v>252248.61</v>
      </c>
      <c r="AB273" s="295">
        <v>252248.61</v>
      </c>
      <c r="AC273" s="295">
        <v>252248.61</v>
      </c>
      <c r="AD273" s="295">
        <f t="shared" si="42"/>
        <v>3026983.3199999989</v>
      </c>
      <c r="AF273" s="319">
        <v>0</v>
      </c>
      <c r="AG273" s="319">
        <v>0</v>
      </c>
      <c r="AH273" s="319">
        <v>0</v>
      </c>
      <c r="AI273" s="319">
        <v>0</v>
      </c>
      <c r="AJ273" s="319">
        <v>0</v>
      </c>
      <c r="AK273" s="319">
        <v>0</v>
      </c>
      <c r="AL273" s="319">
        <f t="shared" si="43"/>
        <v>0</v>
      </c>
      <c r="AM273" s="319">
        <f t="shared" si="43"/>
        <v>0</v>
      </c>
      <c r="AN273" s="319">
        <f t="shared" si="43"/>
        <v>0</v>
      </c>
      <c r="AO273" s="319">
        <f t="shared" si="40"/>
        <v>0</v>
      </c>
      <c r="AP273" s="319">
        <f t="shared" si="40"/>
        <v>0</v>
      </c>
      <c r="AQ273" s="319">
        <f t="shared" si="40"/>
        <v>0</v>
      </c>
      <c r="AR273" s="295">
        <f t="shared" si="44"/>
        <v>0</v>
      </c>
      <c r="AS273" s="319">
        <f t="shared" si="38"/>
        <v>0</v>
      </c>
      <c r="AT273" s="319">
        <f t="shared" si="38"/>
        <v>0</v>
      </c>
      <c r="AU273" s="319">
        <f t="shared" si="38"/>
        <v>0</v>
      </c>
      <c r="AV273" s="319">
        <f t="shared" ref="AV273:BA315" si="46">ROUND(U273*$D273/12,2)</f>
        <v>0</v>
      </c>
      <c r="AW273" s="319">
        <f t="shared" si="46"/>
        <v>0</v>
      </c>
      <c r="AX273" s="319">
        <f t="shared" si="46"/>
        <v>0</v>
      </c>
      <c r="AY273" s="319">
        <f t="shared" si="46"/>
        <v>0</v>
      </c>
      <c r="AZ273" s="319">
        <f t="shared" si="46"/>
        <v>0</v>
      </c>
      <c r="BA273" s="319">
        <f t="shared" si="46"/>
        <v>0</v>
      </c>
      <c r="BB273" s="319">
        <f t="shared" si="39"/>
        <v>0</v>
      </c>
      <c r="BC273" s="319">
        <f t="shared" si="39"/>
        <v>0</v>
      </c>
      <c r="BD273" s="319">
        <f t="shared" si="39"/>
        <v>0</v>
      </c>
      <c r="BE273" s="295">
        <f t="shared" si="45"/>
        <v>0</v>
      </c>
    </row>
    <row r="274" spans="1:58" x14ac:dyDescent="0.3">
      <c r="A274" s="313" t="s">
        <v>672</v>
      </c>
      <c r="B274" s="304">
        <v>0</v>
      </c>
      <c r="C274" s="304">
        <v>0</v>
      </c>
      <c r="D274" s="304">
        <v>0</v>
      </c>
      <c r="E274" s="295">
        <v>324087.84000000003</v>
      </c>
      <c r="F274" s="295">
        <v>324087.84000000003</v>
      </c>
      <c r="G274" s="295">
        <v>324087.84000000003</v>
      </c>
      <c r="H274" s="295">
        <v>324087.84000000003</v>
      </c>
      <c r="I274" s="295">
        <v>324087.84000000003</v>
      </c>
      <c r="J274" s="295">
        <v>324087.84000000003</v>
      </c>
      <c r="K274" s="295">
        <v>324087.84000000003</v>
      </c>
      <c r="L274" s="295">
        <v>324087.84000000003</v>
      </c>
      <c r="M274" s="295">
        <v>324087.84000000003</v>
      </c>
      <c r="N274" s="295">
        <v>324087.84000000003</v>
      </c>
      <c r="O274" s="295">
        <v>324087.84000000003</v>
      </c>
      <c r="P274" s="295">
        <v>324087.84000000003</v>
      </c>
      <c r="Q274" s="295">
        <f t="shared" si="41"/>
        <v>3889054.0799999996</v>
      </c>
      <c r="R274" s="295">
        <v>324087.84000000003</v>
      </c>
      <c r="S274" s="295">
        <v>324087.84000000003</v>
      </c>
      <c r="T274" s="295">
        <v>324087.84000000003</v>
      </c>
      <c r="U274" s="295">
        <v>324087.84000000003</v>
      </c>
      <c r="V274" s="295">
        <v>324087.84000000003</v>
      </c>
      <c r="W274" s="295">
        <v>324087.84000000003</v>
      </c>
      <c r="X274" s="295">
        <v>324087.84000000003</v>
      </c>
      <c r="Y274" s="295">
        <v>324087.84000000003</v>
      </c>
      <c r="Z274" s="295">
        <v>324087.84000000003</v>
      </c>
      <c r="AA274" s="295">
        <v>324087.84000000003</v>
      </c>
      <c r="AB274" s="295">
        <v>324087.84000000003</v>
      </c>
      <c r="AC274" s="295">
        <v>324087.84000000003</v>
      </c>
      <c r="AD274" s="295">
        <f t="shared" si="42"/>
        <v>3889054.0799999996</v>
      </c>
      <c r="AF274" s="319">
        <v>0</v>
      </c>
      <c r="AG274" s="319">
        <v>0</v>
      </c>
      <c r="AH274" s="319">
        <v>0</v>
      </c>
      <c r="AI274" s="319">
        <v>0</v>
      </c>
      <c r="AJ274" s="319">
        <v>0</v>
      </c>
      <c r="AK274" s="319">
        <v>0</v>
      </c>
      <c r="AL274" s="319">
        <f t="shared" si="43"/>
        <v>0</v>
      </c>
      <c r="AM274" s="319">
        <f t="shared" si="43"/>
        <v>0</v>
      </c>
      <c r="AN274" s="319">
        <f t="shared" si="43"/>
        <v>0</v>
      </c>
      <c r="AO274" s="319">
        <f t="shared" si="40"/>
        <v>0</v>
      </c>
      <c r="AP274" s="319">
        <f t="shared" si="40"/>
        <v>0</v>
      </c>
      <c r="AQ274" s="319">
        <f t="shared" si="40"/>
        <v>0</v>
      </c>
      <c r="AR274" s="295">
        <f t="shared" si="44"/>
        <v>0</v>
      </c>
      <c r="AS274" s="319">
        <f t="shared" ref="AS274:AX337" si="47">ROUND(R274*$D274/12,2)</f>
        <v>0</v>
      </c>
      <c r="AT274" s="319">
        <f t="shared" si="47"/>
        <v>0</v>
      </c>
      <c r="AU274" s="319">
        <f t="shared" si="47"/>
        <v>0</v>
      </c>
      <c r="AV274" s="319">
        <f t="shared" si="46"/>
        <v>0</v>
      </c>
      <c r="AW274" s="319">
        <f t="shared" si="46"/>
        <v>0</v>
      </c>
      <c r="AX274" s="319">
        <f t="shared" si="46"/>
        <v>0</v>
      </c>
      <c r="AY274" s="319">
        <f t="shared" si="46"/>
        <v>0</v>
      </c>
      <c r="AZ274" s="319">
        <f t="shared" si="46"/>
        <v>0</v>
      </c>
      <c r="BA274" s="319">
        <f t="shared" si="46"/>
        <v>0</v>
      </c>
      <c r="BB274" s="319">
        <f t="shared" si="39"/>
        <v>0</v>
      </c>
      <c r="BC274" s="319">
        <f t="shared" si="39"/>
        <v>0</v>
      </c>
      <c r="BD274" s="319">
        <f t="shared" si="39"/>
        <v>0</v>
      </c>
      <c r="BE274" s="295">
        <f t="shared" si="45"/>
        <v>0</v>
      </c>
    </row>
    <row r="275" spans="1:58" x14ac:dyDescent="0.3">
      <c r="A275" s="313" t="s">
        <v>673</v>
      </c>
      <c r="B275" s="304">
        <v>0.02</v>
      </c>
      <c r="C275" s="304">
        <v>2.1499999999999998E-2</v>
      </c>
      <c r="D275" s="304">
        <v>2.1499999999999998E-2</v>
      </c>
      <c r="E275" s="295">
        <v>11867002.949999999</v>
      </c>
      <c r="F275" s="295">
        <v>11871183.43</v>
      </c>
      <c r="G275" s="295">
        <v>11901481.890000001</v>
      </c>
      <c r="H275" s="295">
        <v>11908399.9</v>
      </c>
      <c r="I275" s="295">
        <v>11913681.359999999</v>
      </c>
      <c r="J275" s="295">
        <v>11940755.539999999</v>
      </c>
      <c r="K275" s="295">
        <v>11951181.4</v>
      </c>
      <c r="L275" s="295">
        <v>11951181.4</v>
      </c>
      <c r="M275" s="295">
        <v>11951181.4</v>
      </c>
      <c r="N275" s="295">
        <v>11982298.775</v>
      </c>
      <c r="O275" s="295">
        <v>12013416.15</v>
      </c>
      <c r="P275" s="295">
        <v>12013416.15</v>
      </c>
      <c r="Q275" s="295">
        <f t="shared" si="41"/>
        <v>143265180.34500003</v>
      </c>
      <c r="R275" s="295">
        <v>12795416.145</v>
      </c>
      <c r="S275" s="295">
        <v>13578416.140000001</v>
      </c>
      <c r="T275" s="295">
        <v>13579416.140000001</v>
      </c>
      <c r="U275" s="295">
        <v>13579416.140000001</v>
      </c>
      <c r="V275" s="295">
        <v>13579416.140000001</v>
      </c>
      <c r="W275" s="295">
        <v>13620569.34</v>
      </c>
      <c r="X275" s="295">
        <v>13661722.540000001</v>
      </c>
      <c r="Y275" s="295">
        <v>13661722.540000001</v>
      </c>
      <c r="Z275" s="295">
        <v>13661722.540000001</v>
      </c>
      <c r="AA275" s="295">
        <v>13661722.540000001</v>
      </c>
      <c r="AB275" s="295">
        <v>13661722.540000001</v>
      </c>
      <c r="AC275" s="295">
        <v>13661722.540000001</v>
      </c>
      <c r="AD275" s="295">
        <f t="shared" si="42"/>
        <v>162702985.285</v>
      </c>
      <c r="AF275" s="319">
        <v>19778.34</v>
      </c>
      <c r="AG275" s="319">
        <v>19785.309999999998</v>
      </c>
      <c r="AH275" s="319">
        <v>19835.810000000001</v>
      </c>
      <c r="AI275" s="319">
        <v>19847.330000000002</v>
      </c>
      <c r="AJ275" s="319">
        <v>19856.129999999997</v>
      </c>
      <c r="AK275" s="319">
        <v>19901.259999999998</v>
      </c>
      <c r="AL275" s="319">
        <f t="shared" si="43"/>
        <v>19918.64</v>
      </c>
      <c r="AM275" s="319">
        <f t="shared" si="43"/>
        <v>19918.64</v>
      </c>
      <c r="AN275" s="319">
        <f t="shared" si="43"/>
        <v>19918.64</v>
      </c>
      <c r="AO275" s="319">
        <f t="shared" si="40"/>
        <v>19970.5</v>
      </c>
      <c r="AP275" s="319">
        <f t="shared" si="40"/>
        <v>20022.36</v>
      </c>
      <c r="AQ275" s="319">
        <f t="shared" si="40"/>
        <v>20022.36</v>
      </c>
      <c r="AR275" s="295">
        <f t="shared" si="44"/>
        <v>238775.31999999995</v>
      </c>
      <c r="AS275" s="319">
        <f t="shared" si="47"/>
        <v>22925.119999999999</v>
      </c>
      <c r="AT275" s="319">
        <f t="shared" si="47"/>
        <v>24328</v>
      </c>
      <c r="AU275" s="319">
        <f t="shared" si="47"/>
        <v>24329.79</v>
      </c>
      <c r="AV275" s="319">
        <f t="shared" si="46"/>
        <v>24329.79</v>
      </c>
      <c r="AW275" s="319">
        <f t="shared" si="46"/>
        <v>24329.79</v>
      </c>
      <c r="AX275" s="319">
        <f t="shared" si="46"/>
        <v>24403.52</v>
      </c>
      <c r="AY275" s="319">
        <f t="shared" si="46"/>
        <v>24477.25</v>
      </c>
      <c r="AZ275" s="319">
        <f t="shared" si="46"/>
        <v>24477.25</v>
      </c>
      <c r="BA275" s="319">
        <f t="shared" si="46"/>
        <v>24477.25</v>
      </c>
      <c r="BB275" s="319">
        <f t="shared" si="39"/>
        <v>24477.25</v>
      </c>
      <c r="BC275" s="319">
        <f t="shared" si="39"/>
        <v>24477.25</v>
      </c>
      <c r="BD275" s="319">
        <f t="shared" si="39"/>
        <v>24477.25</v>
      </c>
      <c r="BE275" s="295">
        <f t="shared" si="45"/>
        <v>291509.51</v>
      </c>
    </row>
    <row r="276" spans="1:58" x14ac:dyDescent="0.3">
      <c r="A276" s="313" t="s">
        <v>674</v>
      </c>
      <c r="B276" s="304">
        <v>0.02</v>
      </c>
      <c r="C276" s="304">
        <v>2.1499999999999998E-2</v>
      </c>
      <c r="D276" s="304">
        <v>2.1499999999999998E-2</v>
      </c>
      <c r="E276" s="295">
        <v>2575.89</v>
      </c>
      <c r="F276" s="295">
        <v>2575.89</v>
      </c>
      <c r="G276" s="295">
        <v>2575.89</v>
      </c>
      <c r="H276" s="295">
        <v>2575.89</v>
      </c>
      <c r="I276" s="295">
        <v>2575.89</v>
      </c>
      <c r="J276" s="295">
        <v>2575.89</v>
      </c>
      <c r="K276" s="295">
        <v>2575.89</v>
      </c>
      <c r="L276" s="295">
        <v>2575.89</v>
      </c>
      <c r="M276" s="295">
        <v>2575.89</v>
      </c>
      <c r="N276" s="295">
        <v>2575.89</v>
      </c>
      <c r="O276" s="295">
        <v>2575.89</v>
      </c>
      <c r="P276" s="295">
        <v>2575.89</v>
      </c>
      <c r="Q276" s="295">
        <f t="shared" si="41"/>
        <v>30910.679999999997</v>
      </c>
      <c r="R276" s="295">
        <v>2575.89</v>
      </c>
      <c r="S276" s="295">
        <v>2575.89</v>
      </c>
      <c r="T276" s="295">
        <v>2575.89</v>
      </c>
      <c r="U276" s="295">
        <v>2575.89</v>
      </c>
      <c r="V276" s="295">
        <v>2575.89</v>
      </c>
      <c r="W276" s="295">
        <v>2575.89</v>
      </c>
      <c r="X276" s="295">
        <v>2575.89</v>
      </c>
      <c r="Y276" s="295">
        <v>2575.89</v>
      </c>
      <c r="Z276" s="295">
        <v>2575.89</v>
      </c>
      <c r="AA276" s="295">
        <v>2575.89</v>
      </c>
      <c r="AB276" s="295">
        <v>2575.89</v>
      </c>
      <c r="AC276" s="295">
        <v>2575.89</v>
      </c>
      <c r="AD276" s="295">
        <f t="shared" si="42"/>
        <v>30910.679999999997</v>
      </c>
      <c r="AF276" s="319">
        <v>4.29</v>
      </c>
      <c r="AG276" s="319">
        <v>4.29</v>
      </c>
      <c r="AH276" s="319">
        <v>4.29</v>
      </c>
      <c r="AI276" s="319">
        <v>4.29</v>
      </c>
      <c r="AJ276" s="319">
        <v>4.29</v>
      </c>
      <c r="AK276" s="319">
        <v>4.29</v>
      </c>
      <c r="AL276" s="319">
        <f t="shared" si="43"/>
        <v>4.29</v>
      </c>
      <c r="AM276" s="319">
        <f t="shared" si="43"/>
        <v>4.29</v>
      </c>
      <c r="AN276" s="319">
        <f t="shared" si="43"/>
        <v>4.29</v>
      </c>
      <c r="AO276" s="319">
        <f t="shared" si="40"/>
        <v>4.29</v>
      </c>
      <c r="AP276" s="319">
        <f t="shared" si="40"/>
        <v>4.29</v>
      </c>
      <c r="AQ276" s="319">
        <f t="shared" si="40"/>
        <v>4.29</v>
      </c>
      <c r="AR276" s="295">
        <f t="shared" si="44"/>
        <v>51.48</v>
      </c>
      <c r="AS276" s="319">
        <f t="shared" si="47"/>
        <v>4.62</v>
      </c>
      <c r="AT276" s="319">
        <f t="shared" si="47"/>
        <v>4.62</v>
      </c>
      <c r="AU276" s="319">
        <f t="shared" si="47"/>
        <v>4.62</v>
      </c>
      <c r="AV276" s="319">
        <f t="shared" si="46"/>
        <v>4.62</v>
      </c>
      <c r="AW276" s="319">
        <f t="shared" si="46"/>
        <v>4.62</v>
      </c>
      <c r="AX276" s="319">
        <f t="shared" si="46"/>
        <v>4.62</v>
      </c>
      <c r="AY276" s="319">
        <f t="shared" si="46"/>
        <v>4.62</v>
      </c>
      <c r="AZ276" s="319">
        <f t="shared" si="46"/>
        <v>4.62</v>
      </c>
      <c r="BA276" s="319">
        <f t="shared" si="46"/>
        <v>4.62</v>
      </c>
      <c r="BB276" s="319">
        <f t="shared" si="39"/>
        <v>4.62</v>
      </c>
      <c r="BC276" s="319">
        <f t="shared" si="39"/>
        <v>4.62</v>
      </c>
      <c r="BD276" s="319">
        <f t="shared" si="39"/>
        <v>4.62</v>
      </c>
      <c r="BE276" s="295">
        <f t="shared" si="45"/>
        <v>55.439999999999991</v>
      </c>
    </row>
    <row r="277" spans="1:58" x14ac:dyDescent="0.3">
      <c r="A277" s="313" t="s">
        <v>675</v>
      </c>
      <c r="B277" s="304">
        <v>0.02</v>
      </c>
      <c r="C277" s="304">
        <v>2.1499999999999998E-2</v>
      </c>
      <c r="D277" s="304">
        <v>2.1499999999999998E-2</v>
      </c>
      <c r="E277" s="295">
        <v>486252.05</v>
      </c>
      <c r="F277" s="295">
        <v>486252.05</v>
      </c>
      <c r="G277" s="295">
        <v>486252.05</v>
      </c>
      <c r="H277" s="295">
        <v>486252.05</v>
      </c>
      <c r="I277" s="295">
        <v>489961.79</v>
      </c>
      <c r="J277" s="295">
        <v>493671.52</v>
      </c>
      <c r="K277" s="295">
        <v>493671.52</v>
      </c>
      <c r="L277" s="295">
        <v>493671.52</v>
      </c>
      <c r="M277" s="295">
        <v>493671.52</v>
      </c>
      <c r="N277" s="295">
        <v>493671.52</v>
      </c>
      <c r="O277" s="295">
        <v>493671.52</v>
      </c>
      <c r="P277" s="295">
        <v>493671.52</v>
      </c>
      <c r="Q277" s="295">
        <f t="shared" si="41"/>
        <v>5890670.629999999</v>
      </c>
      <c r="R277" s="295">
        <v>493671.52</v>
      </c>
      <c r="S277" s="295">
        <v>493671.52</v>
      </c>
      <c r="T277" s="295">
        <v>493671.52</v>
      </c>
      <c r="U277" s="295">
        <v>493671.52</v>
      </c>
      <c r="V277" s="295">
        <v>493671.52</v>
      </c>
      <c r="W277" s="295">
        <v>493671.52</v>
      </c>
      <c r="X277" s="295">
        <v>493671.52</v>
      </c>
      <c r="Y277" s="295">
        <v>493671.52</v>
      </c>
      <c r="Z277" s="295">
        <v>493671.52</v>
      </c>
      <c r="AA277" s="295">
        <v>493671.52</v>
      </c>
      <c r="AB277" s="295">
        <v>493671.52</v>
      </c>
      <c r="AC277" s="295">
        <v>493671.52</v>
      </c>
      <c r="AD277" s="295">
        <f t="shared" si="42"/>
        <v>5924058.2399999984</v>
      </c>
      <c r="AF277" s="319">
        <v>810.42000000000007</v>
      </c>
      <c r="AG277" s="319">
        <v>810.42000000000007</v>
      </c>
      <c r="AH277" s="319">
        <v>810.42000000000007</v>
      </c>
      <c r="AI277" s="319">
        <v>810.42000000000007</v>
      </c>
      <c r="AJ277" s="319">
        <v>816.6</v>
      </c>
      <c r="AK277" s="319">
        <v>822.79</v>
      </c>
      <c r="AL277" s="319">
        <f t="shared" si="43"/>
        <v>822.79</v>
      </c>
      <c r="AM277" s="319">
        <f t="shared" si="43"/>
        <v>822.79</v>
      </c>
      <c r="AN277" s="319">
        <f t="shared" si="43"/>
        <v>822.79</v>
      </c>
      <c r="AO277" s="319">
        <f t="shared" si="40"/>
        <v>822.79</v>
      </c>
      <c r="AP277" s="319">
        <f t="shared" si="40"/>
        <v>822.79</v>
      </c>
      <c r="AQ277" s="319">
        <f t="shared" si="40"/>
        <v>822.79</v>
      </c>
      <c r="AR277" s="295">
        <f t="shared" si="44"/>
        <v>9817.8100000000013</v>
      </c>
      <c r="AS277" s="319">
        <f t="shared" si="47"/>
        <v>884.49</v>
      </c>
      <c r="AT277" s="319">
        <f t="shared" si="47"/>
        <v>884.49</v>
      </c>
      <c r="AU277" s="319">
        <f t="shared" si="47"/>
        <v>884.49</v>
      </c>
      <c r="AV277" s="319">
        <f t="shared" si="46"/>
        <v>884.49</v>
      </c>
      <c r="AW277" s="319">
        <f t="shared" si="46"/>
        <v>884.49</v>
      </c>
      <c r="AX277" s="319">
        <f t="shared" si="46"/>
        <v>884.49</v>
      </c>
      <c r="AY277" s="319">
        <f t="shared" si="46"/>
        <v>884.49</v>
      </c>
      <c r="AZ277" s="319">
        <f t="shared" si="46"/>
        <v>884.49</v>
      </c>
      <c r="BA277" s="319">
        <f t="shared" si="46"/>
        <v>884.49</v>
      </c>
      <c r="BB277" s="319">
        <f t="shared" si="39"/>
        <v>884.49</v>
      </c>
      <c r="BC277" s="319">
        <f t="shared" si="39"/>
        <v>884.49</v>
      </c>
      <c r="BD277" s="319">
        <f t="shared" si="39"/>
        <v>884.49</v>
      </c>
      <c r="BE277" s="295">
        <f t="shared" si="45"/>
        <v>10613.88</v>
      </c>
    </row>
    <row r="278" spans="1:58" x14ac:dyDescent="0.3">
      <c r="A278" s="313" t="s">
        <v>676</v>
      </c>
      <c r="B278" s="304">
        <v>2.2700000000000001E-2</v>
      </c>
      <c r="C278" s="304">
        <v>2.2900000000000004E-2</v>
      </c>
      <c r="D278" s="304">
        <v>2.2900000000000004E-2</v>
      </c>
      <c r="E278" s="295">
        <v>169055861.06999999</v>
      </c>
      <c r="F278" s="295">
        <v>168845388.50999999</v>
      </c>
      <c r="G278" s="295">
        <v>168802349.81</v>
      </c>
      <c r="H278" s="295">
        <v>169256262.91</v>
      </c>
      <c r="I278" s="295">
        <v>169681567.16999999</v>
      </c>
      <c r="J278" s="295">
        <v>169938244.66</v>
      </c>
      <c r="K278" s="295">
        <v>170119774.05000001</v>
      </c>
      <c r="L278" s="295">
        <v>170084542.40000001</v>
      </c>
      <c r="M278" s="295">
        <v>170087982.10000002</v>
      </c>
      <c r="N278" s="295">
        <v>176427823.68000004</v>
      </c>
      <c r="O278" s="295">
        <v>182776070.26000002</v>
      </c>
      <c r="P278" s="295">
        <v>182708948.26000002</v>
      </c>
      <c r="Q278" s="295">
        <f t="shared" si="41"/>
        <v>2067784814.8799999</v>
      </c>
      <c r="R278" s="295">
        <v>182262998.76000002</v>
      </c>
      <c r="S278" s="295">
        <v>182169639.76000002</v>
      </c>
      <c r="T278" s="295">
        <v>182097323.26000002</v>
      </c>
      <c r="U278" s="295">
        <v>182024133.76000002</v>
      </c>
      <c r="V278" s="295">
        <v>181952695.56500003</v>
      </c>
      <c r="W278" s="295">
        <v>191130493.86000004</v>
      </c>
      <c r="X278" s="295">
        <v>200312083.85000002</v>
      </c>
      <c r="Y278" s="295">
        <v>200244961.85000002</v>
      </c>
      <c r="Z278" s="295">
        <v>200163617.35000002</v>
      </c>
      <c r="AA278" s="295">
        <v>200105125.85000002</v>
      </c>
      <c r="AB278" s="295">
        <v>200037555.85000002</v>
      </c>
      <c r="AC278" s="295">
        <v>199919926.35000002</v>
      </c>
      <c r="AD278" s="295">
        <f t="shared" si="42"/>
        <v>2302420556.0649996</v>
      </c>
      <c r="AF278" s="319">
        <v>319797.34000000003</v>
      </c>
      <c r="AG278" s="319">
        <v>319399.19000000006</v>
      </c>
      <c r="AH278" s="319">
        <v>319317.78000000003</v>
      </c>
      <c r="AI278" s="319">
        <v>320176.43</v>
      </c>
      <c r="AJ278" s="319">
        <v>320980.96999999997</v>
      </c>
      <c r="AK278" s="319">
        <v>321466.51</v>
      </c>
      <c r="AL278" s="319">
        <f t="shared" si="43"/>
        <v>321809.90999999997</v>
      </c>
      <c r="AM278" s="319">
        <f t="shared" si="43"/>
        <v>321743.26</v>
      </c>
      <c r="AN278" s="319">
        <f t="shared" si="43"/>
        <v>321749.77</v>
      </c>
      <c r="AO278" s="319">
        <f t="shared" si="40"/>
        <v>333742.63</v>
      </c>
      <c r="AP278" s="319">
        <f t="shared" si="40"/>
        <v>345751.4</v>
      </c>
      <c r="AQ278" s="319">
        <f t="shared" si="40"/>
        <v>345624.43</v>
      </c>
      <c r="AR278" s="295">
        <f t="shared" si="44"/>
        <v>3911559.6199999996</v>
      </c>
      <c r="AS278" s="319">
        <f t="shared" si="47"/>
        <v>347818.56</v>
      </c>
      <c r="AT278" s="319">
        <f t="shared" si="47"/>
        <v>347640.4</v>
      </c>
      <c r="AU278" s="319">
        <f t="shared" si="47"/>
        <v>347502.39</v>
      </c>
      <c r="AV278" s="319">
        <f t="shared" si="46"/>
        <v>347362.72</v>
      </c>
      <c r="AW278" s="319">
        <f t="shared" si="46"/>
        <v>347226.39</v>
      </c>
      <c r="AX278" s="319">
        <f t="shared" si="46"/>
        <v>364740.69</v>
      </c>
      <c r="AY278" s="319">
        <f t="shared" si="46"/>
        <v>382262.23</v>
      </c>
      <c r="AZ278" s="319">
        <f t="shared" si="46"/>
        <v>382134.14</v>
      </c>
      <c r="BA278" s="319">
        <f t="shared" si="46"/>
        <v>381978.9</v>
      </c>
      <c r="BB278" s="319">
        <f t="shared" si="39"/>
        <v>381867.28</v>
      </c>
      <c r="BC278" s="319">
        <f t="shared" si="39"/>
        <v>381738.34</v>
      </c>
      <c r="BD278" s="319">
        <f t="shared" si="39"/>
        <v>381513.86</v>
      </c>
      <c r="BE278" s="295">
        <f t="shared" si="45"/>
        <v>4393785.9000000004</v>
      </c>
    </row>
    <row r="279" spans="1:58" x14ac:dyDescent="0.3">
      <c r="A279" s="313" t="s">
        <v>677</v>
      </c>
      <c r="B279" s="304">
        <v>2.2700000000000001E-2</v>
      </c>
      <c r="C279" s="304">
        <v>2.2900000000000004E-2</v>
      </c>
      <c r="D279" s="304">
        <v>2.2900000000000004E-2</v>
      </c>
      <c r="E279" s="295">
        <v>66887.25</v>
      </c>
      <c r="F279" s="295">
        <v>66887.25</v>
      </c>
      <c r="G279" s="295">
        <v>66887.25</v>
      </c>
      <c r="H279" s="295">
        <v>66887.25</v>
      </c>
      <c r="I279" s="295">
        <v>66887.25</v>
      </c>
      <c r="J279" s="295">
        <v>66887.25</v>
      </c>
      <c r="K279" s="295">
        <v>66887.25</v>
      </c>
      <c r="L279" s="295">
        <v>66887.25</v>
      </c>
      <c r="M279" s="295">
        <v>66887.25</v>
      </c>
      <c r="N279" s="295">
        <v>66887.25</v>
      </c>
      <c r="O279" s="295">
        <v>66887.25</v>
      </c>
      <c r="P279" s="295">
        <v>66887.25</v>
      </c>
      <c r="Q279" s="295">
        <f t="shared" si="41"/>
        <v>802647</v>
      </c>
      <c r="R279" s="295">
        <v>66887.25</v>
      </c>
      <c r="S279" s="295">
        <v>66887.25</v>
      </c>
      <c r="T279" s="295">
        <v>66887.25</v>
      </c>
      <c r="U279" s="295">
        <v>66887.25</v>
      </c>
      <c r="V279" s="295">
        <v>66887.25</v>
      </c>
      <c r="W279" s="295">
        <v>66887.25</v>
      </c>
      <c r="X279" s="295">
        <v>66887.25</v>
      </c>
      <c r="Y279" s="295">
        <v>66887.25</v>
      </c>
      <c r="Z279" s="295">
        <v>66887.25</v>
      </c>
      <c r="AA279" s="295">
        <v>66887.25</v>
      </c>
      <c r="AB279" s="295">
        <v>66887.25</v>
      </c>
      <c r="AC279" s="295">
        <v>66887.25</v>
      </c>
      <c r="AD279" s="295">
        <f t="shared" si="42"/>
        <v>802647</v>
      </c>
      <c r="AF279" s="319">
        <v>126.52000000000002</v>
      </c>
      <c r="AG279" s="319">
        <v>126.52000000000002</v>
      </c>
      <c r="AH279" s="319">
        <v>126.52000000000002</v>
      </c>
      <c r="AI279" s="319">
        <v>126.52000000000002</v>
      </c>
      <c r="AJ279" s="319">
        <v>126.52000000000002</v>
      </c>
      <c r="AK279" s="319">
        <v>126.52000000000002</v>
      </c>
      <c r="AL279" s="319">
        <f t="shared" si="43"/>
        <v>126.53</v>
      </c>
      <c r="AM279" s="319">
        <f t="shared" si="43"/>
        <v>126.53</v>
      </c>
      <c r="AN279" s="319">
        <f t="shared" si="43"/>
        <v>126.53</v>
      </c>
      <c r="AO279" s="319">
        <f t="shared" si="40"/>
        <v>126.53</v>
      </c>
      <c r="AP279" s="319">
        <f t="shared" si="40"/>
        <v>126.53</v>
      </c>
      <c r="AQ279" s="319">
        <f t="shared" si="40"/>
        <v>126.53</v>
      </c>
      <c r="AR279" s="295">
        <f t="shared" si="44"/>
        <v>1518.3</v>
      </c>
      <c r="AS279" s="319">
        <f t="shared" si="47"/>
        <v>127.64</v>
      </c>
      <c r="AT279" s="319">
        <f t="shared" si="47"/>
        <v>127.64</v>
      </c>
      <c r="AU279" s="319">
        <f t="shared" si="47"/>
        <v>127.64</v>
      </c>
      <c r="AV279" s="319">
        <f t="shared" si="46"/>
        <v>127.64</v>
      </c>
      <c r="AW279" s="319">
        <f t="shared" si="46"/>
        <v>127.64</v>
      </c>
      <c r="AX279" s="319">
        <f t="shared" si="46"/>
        <v>127.64</v>
      </c>
      <c r="AY279" s="319">
        <f t="shared" si="46"/>
        <v>127.64</v>
      </c>
      <c r="AZ279" s="319">
        <f t="shared" si="46"/>
        <v>127.64</v>
      </c>
      <c r="BA279" s="319">
        <f t="shared" si="46"/>
        <v>127.64</v>
      </c>
      <c r="BB279" s="319">
        <f t="shared" si="39"/>
        <v>127.64</v>
      </c>
      <c r="BC279" s="319">
        <f t="shared" si="39"/>
        <v>127.64</v>
      </c>
      <c r="BD279" s="319">
        <f t="shared" si="39"/>
        <v>127.64</v>
      </c>
      <c r="BE279" s="295">
        <f t="shared" si="45"/>
        <v>1531.6800000000003</v>
      </c>
    </row>
    <row r="280" spans="1:58" x14ac:dyDescent="0.3">
      <c r="A280" s="313" t="s">
        <v>678</v>
      </c>
      <c r="B280" s="304">
        <v>2.2700000000000001E-2</v>
      </c>
      <c r="C280" s="304">
        <v>2.2900000000000004E-2</v>
      </c>
      <c r="D280" s="304">
        <v>2.2900000000000004E-2</v>
      </c>
      <c r="E280" s="295">
        <v>8135102.4100000001</v>
      </c>
      <c r="F280" s="295">
        <v>8168634.29</v>
      </c>
      <c r="G280" s="295">
        <v>8160544.6200000001</v>
      </c>
      <c r="H280" s="295">
        <v>8159821.8300000001</v>
      </c>
      <c r="I280" s="295">
        <v>8159821.8300000001</v>
      </c>
      <c r="J280" s="295">
        <v>8159821.8300000001</v>
      </c>
      <c r="K280" s="295">
        <v>8160982.0149999997</v>
      </c>
      <c r="L280" s="295">
        <v>8165142.2000000002</v>
      </c>
      <c r="M280" s="295">
        <v>8169758.1749999998</v>
      </c>
      <c r="N280" s="295">
        <v>8202282.0800000001</v>
      </c>
      <c r="O280" s="295">
        <v>8233190.0100000007</v>
      </c>
      <c r="P280" s="295">
        <v>8233190.0100000007</v>
      </c>
      <c r="Q280" s="295">
        <f t="shared" si="41"/>
        <v>98108291.300000012</v>
      </c>
      <c r="R280" s="295">
        <v>8233190.0100000007</v>
      </c>
      <c r="S280" s="295">
        <v>8233190.0100000007</v>
      </c>
      <c r="T280" s="295">
        <v>8233190.0100000007</v>
      </c>
      <c r="U280" s="295">
        <v>8233190.0100000007</v>
      </c>
      <c r="V280" s="295">
        <v>8233190.0100000007</v>
      </c>
      <c r="W280" s="295">
        <v>8233190.0100000007</v>
      </c>
      <c r="X280" s="295">
        <v>8233190.0100000007</v>
      </c>
      <c r="Y280" s="295">
        <v>8233190.0100000007</v>
      </c>
      <c r="Z280" s="295">
        <v>8233190.0100000007</v>
      </c>
      <c r="AA280" s="295">
        <v>8233190.0100000007</v>
      </c>
      <c r="AB280" s="295">
        <v>8233190.0100000007</v>
      </c>
      <c r="AC280" s="295">
        <v>8233190.0100000007</v>
      </c>
      <c r="AD280" s="295">
        <f t="shared" si="42"/>
        <v>98798280.12000002</v>
      </c>
      <c r="AF280" s="319">
        <v>15388.9</v>
      </c>
      <c r="AG280" s="319">
        <v>15452.33</v>
      </c>
      <c r="AH280" s="319">
        <v>15437.02</v>
      </c>
      <c r="AI280" s="319">
        <v>15435.66</v>
      </c>
      <c r="AJ280" s="319">
        <v>15435.66</v>
      </c>
      <c r="AK280" s="319">
        <v>15435.66</v>
      </c>
      <c r="AL280" s="319">
        <f t="shared" si="43"/>
        <v>15437.86</v>
      </c>
      <c r="AM280" s="319">
        <f t="shared" si="43"/>
        <v>15445.73</v>
      </c>
      <c r="AN280" s="319">
        <f t="shared" si="43"/>
        <v>15454.46</v>
      </c>
      <c r="AO280" s="319">
        <f t="shared" si="40"/>
        <v>15515.98</v>
      </c>
      <c r="AP280" s="319">
        <f t="shared" si="40"/>
        <v>15574.45</v>
      </c>
      <c r="AQ280" s="319">
        <f t="shared" si="40"/>
        <v>15574.45</v>
      </c>
      <c r="AR280" s="295">
        <f t="shared" si="44"/>
        <v>185588.16000000003</v>
      </c>
      <c r="AS280" s="319">
        <f t="shared" si="47"/>
        <v>15711.67</v>
      </c>
      <c r="AT280" s="319">
        <f t="shared" si="47"/>
        <v>15711.67</v>
      </c>
      <c r="AU280" s="319">
        <f t="shared" si="47"/>
        <v>15711.67</v>
      </c>
      <c r="AV280" s="319">
        <f t="shared" si="46"/>
        <v>15711.67</v>
      </c>
      <c r="AW280" s="319">
        <f t="shared" si="46"/>
        <v>15711.67</v>
      </c>
      <c r="AX280" s="319">
        <f t="shared" si="46"/>
        <v>15711.67</v>
      </c>
      <c r="AY280" s="319">
        <f t="shared" si="46"/>
        <v>15711.67</v>
      </c>
      <c r="AZ280" s="319">
        <f t="shared" si="46"/>
        <v>15711.67</v>
      </c>
      <c r="BA280" s="319">
        <f t="shared" si="46"/>
        <v>15711.67</v>
      </c>
      <c r="BB280" s="319">
        <f t="shared" si="39"/>
        <v>15711.67</v>
      </c>
      <c r="BC280" s="319">
        <f t="shared" si="39"/>
        <v>15711.67</v>
      </c>
      <c r="BD280" s="319">
        <f t="shared" si="39"/>
        <v>15711.67</v>
      </c>
      <c r="BE280" s="295">
        <f t="shared" si="45"/>
        <v>188540.04000000004</v>
      </c>
    </row>
    <row r="281" spans="1:58" x14ac:dyDescent="0.3">
      <c r="A281" s="313" t="s">
        <v>679</v>
      </c>
      <c r="B281" s="304">
        <v>2.3300000000000001E-2</v>
      </c>
      <c r="C281" s="304">
        <v>2.6699999999999998E-2</v>
      </c>
      <c r="D281" s="304">
        <v>2.6699999999999998E-2</v>
      </c>
      <c r="E281" s="295">
        <v>26531.200000000001</v>
      </c>
      <c r="F281" s="295">
        <v>26531.200000000001</v>
      </c>
      <c r="G281" s="295">
        <v>26531.200000000001</v>
      </c>
      <c r="H281" s="295">
        <v>26531.200000000001</v>
      </c>
      <c r="I281" s="295">
        <v>26531.200000000001</v>
      </c>
      <c r="J281" s="295">
        <v>26531.200000000001</v>
      </c>
      <c r="K281" s="295">
        <v>26531.200000000001</v>
      </c>
      <c r="L281" s="295">
        <v>26531.200000000001</v>
      </c>
      <c r="M281" s="295">
        <v>26531.200000000001</v>
      </c>
      <c r="N281" s="295">
        <v>26531.200000000001</v>
      </c>
      <c r="O281" s="295">
        <v>26531.200000000001</v>
      </c>
      <c r="P281" s="295">
        <v>26531.200000000001</v>
      </c>
      <c r="Q281" s="295">
        <f t="shared" si="41"/>
        <v>318374.40000000008</v>
      </c>
      <c r="R281" s="295">
        <v>26531.200000000001</v>
      </c>
      <c r="S281" s="295">
        <v>26531.200000000001</v>
      </c>
      <c r="T281" s="295">
        <v>26531.200000000001</v>
      </c>
      <c r="U281" s="295">
        <v>26531.200000000001</v>
      </c>
      <c r="V281" s="295">
        <v>26531.200000000001</v>
      </c>
      <c r="W281" s="295">
        <v>26531.200000000001</v>
      </c>
      <c r="X281" s="295">
        <v>26531.200000000001</v>
      </c>
      <c r="Y281" s="295">
        <v>26531.200000000001</v>
      </c>
      <c r="Z281" s="295">
        <v>26531.200000000001</v>
      </c>
      <c r="AA281" s="295">
        <v>26531.200000000001</v>
      </c>
      <c r="AB281" s="295">
        <v>26531.200000000001</v>
      </c>
      <c r="AC281" s="295">
        <v>26531.200000000001</v>
      </c>
      <c r="AD281" s="295">
        <f t="shared" si="42"/>
        <v>318374.40000000008</v>
      </c>
      <c r="AF281" s="319">
        <v>51.52</v>
      </c>
      <c r="AG281" s="319">
        <v>51.52</v>
      </c>
      <c r="AH281" s="319">
        <v>51.52</v>
      </c>
      <c r="AI281" s="319">
        <v>51.52</v>
      </c>
      <c r="AJ281" s="319">
        <v>51.52</v>
      </c>
      <c r="AK281" s="319">
        <v>51.52</v>
      </c>
      <c r="AL281" s="319">
        <f t="shared" si="43"/>
        <v>51.51</v>
      </c>
      <c r="AM281" s="319">
        <f t="shared" si="43"/>
        <v>51.51</v>
      </c>
      <c r="AN281" s="319">
        <f t="shared" si="43"/>
        <v>51.51</v>
      </c>
      <c r="AO281" s="319">
        <f t="shared" si="40"/>
        <v>51.51</v>
      </c>
      <c r="AP281" s="319">
        <f t="shared" si="40"/>
        <v>51.51</v>
      </c>
      <c r="AQ281" s="319">
        <f t="shared" si="40"/>
        <v>51.51</v>
      </c>
      <c r="AR281" s="295">
        <f t="shared" si="44"/>
        <v>618.17999999999995</v>
      </c>
      <c r="AS281" s="319">
        <f t="shared" si="47"/>
        <v>59.03</v>
      </c>
      <c r="AT281" s="319">
        <f t="shared" si="47"/>
        <v>59.03</v>
      </c>
      <c r="AU281" s="319">
        <f t="shared" si="47"/>
        <v>59.03</v>
      </c>
      <c r="AV281" s="319">
        <f t="shared" si="46"/>
        <v>59.03</v>
      </c>
      <c r="AW281" s="319">
        <f t="shared" si="46"/>
        <v>59.03</v>
      </c>
      <c r="AX281" s="319">
        <f t="shared" si="46"/>
        <v>59.03</v>
      </c>
      <c r="AY281" s="319">
        <f t="shared" si="46"/>
        <v>59.03</v>
      </c>
      <c r="AZ281" s="319">
        <f t="shared" si="46"/>
        <v>59.03</v>
      </c>
      <c r="BA281" s="319">
        <f t="shared" si="46"/>
        <v>59.03</v>
      </c>
      <c r="BB281" s="319">
        <f t="shared" si="39"/>
        <v>59.03</v>
      </c>
      <c r="BC281" s="319">
        <f t="shared" si="39"/>
        <v>59.03</v>
      </c>
      <c r="BD281" s="319">
        <f t="shared" si="39"/>
        <v>59.03</v>
      </c>
      <c r="BE281" s="295">
        <f t="shared" si="45"/>
        <v>708.35999999999979</v>
      </c>
      <c r="BF281" s="319">
        <f>BE281</f>
        <v>708.35999999999979</v>
      </c>
    </row>
    <row r="282" spans="1:58" x14ac:dyDescent="0.3">
      <c r="A282" s="313" t="s">
        <v>680</v>
      </c>
      <c r="B282" s="304">
        <v>2.3300000000000001E-2</v>
      </c>
      <c r="C282" s="304">
        <v>2.6699999999999998E-2</v>
      </c>
      <c r="D282" s="304">
        <v>2.6699999999999998E-2</v>
      </c>
      <c r="E282" s="295">
        <v>336758826.06999999</v>
      </c>
      <c r="F282" s="295">
        <v>337846273.61000001</v>
      </c>
      <c r="G282" s="295">
        <v>338789008.25999999</v>
      </c>
      <c r="H282" s="295">
        <v>338936716.54000002</v>
      </c>
      <c r="I282" s="295">
        <v>339176399.76999998</v>
      </c>
      <c r="J282" s="295">
        <v>338395201.07999998</v>
      </c>
      <c r="K282" s="295">
        <v>338447959.80499995</v>
      </c>
      <c r="L282" s="295">
        <v>339558801.60499996</v>
      </c>
      <c r="M282" s="295">
        <v>339958939.14499998</v>
      </c>
      <c r="N282" s="295">
        <v>343528662.005</v>
      </c>
      <c r="O282" s="295">
        <v>347270953.63</v>
      </c>
      <c r="P282" s="295">
        <v>347990603.76999998</v>
      </c>
      <c r="Q282" s="295">
        <f t="shared" si="41"/>
        <v>4086658345.29</v>
      </c>
      <c r="R282" s="295">
        <v>352796698.76499993</v>
      </c>
      <c r="S282" s="295">
        <v>353795757.63499987</v>
      </c>
      <c r="T282" s="295">
        <v>354829636.05999988</v>
      </c>
      <c r="U282" s="295">
        <v>355823527.3599999</v>
      </c>
      <c r="V282" s="295">
        <v>356634845.21499991</v>
      </c>
      <c r="W282" s="295">
        <v>357854089.03999996</v>
      </c>
      <c r="X282" s="295">
        <v>359137941.91499996</v>
      </c>
      <c r="Y282" s="295">
        <v>359888385.35499996</v>
      </c>
      <c r="Z282" s="295">
        <v>360770212.88</v>
      </c>
      <c r="AA282" s="295">
        <v>361824947.08999997</v>
      </c>
      <c r="AB282" s="295">
        <v>362868331.69</v>
      </c>
      <c r="AC282" s="295">
        <v>363863178.02000004</v>
      </c>
      <c r="AD282" s="295">
        <f t="shared" si="42"/>
        <v>4300087551.0250006</v>
      </c>
      <c r="AF282" s="319">
        <v>653873.38</v>
      </c>
      <c r="AG282" s="319">
        <v>655984.85000000009</v>
      </c>
      <c r="AH282" s="319">
        <v>657815.32999999996</v>
      </c>
      <c r="AI282" s="319">
        <v>658102.12</v>
      </c>
      <c r="AJ282" s="319">
        <v>658567.51</v>
      </c>
      <c r="AK282" s="319">
        <v>657050.67999999993</v>
      </c>
      <c r="AL282" s="319">
        <f t="shared" si="43"/>
        <v>657153.12</v>
      </c>
      <c r="AM282" s="319">
        <f t="shared" si="43"/>
        <v>659310.01</v>
      </c>
      <c r="AN282" s="319">
        <f t="shared" si="43"/>
        <v>660086.93999999994</v>
      </c>
      <c r="AO282" s="319">
        <f t="shared" si="40"/>
        <v>667018.15</v>
      </c>
      <c r="AP282" s="319">
        <f t="shared" si="40"/>
        <v>674284.43</v>
      </c>
      <c r="AQ282" s="319">
        <f t="shared" si="40"/>
        <v>675681.76</v>
      </c>
      <c r="AR282" s="295">
        <f t="shared" si="44"/>
        <v>7934928.2799999993</v>
      </c>
      <c r="AS282" s="319">
        <f t="shared" si="47"/>
        <v>784972.65</v>
      </c>
      <c r="AT282" s="319">
        <f t="shared" si="47"/>
        <v>787195.56</v>
      </c>
      <c r="AU282" s="319">
        <f t="shared" si="47"/>
        <v>789495.94</v>
      </c>
      <c r="AV282" s="319">
        <f t="shared" si="46"/>
        <v>791707.35</v>
      </c>
      <c r="AW282" s="319">
        <f t="shared" si="46"/>
        <v>793512.53</v>
      </c>
      <c r="AX282" s="319">
        <f t="shared" si="46"/>
        <v>796225.35</v>
      </c>
      <c r="AY282" s="319">
        <f t="shared" si="46"/>
        <v>799081.92</v>
      </c>
      <c r="AZ282" s="319">
        <f t="shared" si="46"/>
        <v>800751.66</v>
      </c>
      <c r="BA282" s="319">
        <f t="shared" si="46"/>
        <v>802713.72</v>
      </c>
      <c r="BB282" s="319">
        <f t="shared" si="39"/>
        <v>805060.51</v>
      </c>
      <c r="BC282" s="319">
        <f t="shared" si="39"/>
        <v>807382.04</v>
      </c>
      <c r="BD282" s="319">
        <f t="shared" si="39"/>
        <v>809595.57</v>
      </c>
      <c r="BE282" s="295">
        <f t="shared" si="45"/>
        <v>9567694.8000000007</v>
      </c>
    </row>
    <row r="283" spans="1:58" x14ac:dyDescent="0.3">
      <c r="A283" s="313" t="s">
        <v>681</v>
      </c>
      <c r="B283" s="304">
        <v>2.3300000000000001E-2</v>
      </c>
      <c r="C283" s="304">
        <v>2.6699999999999998E-2</v>
      </c>
      <c r="D283" s="304">
        <v>2.6699999999999998E-2</v>
      </c>
      <c r="E283" s="295">
        <v>47785.56</v>
      </c>
      <c r="F283" s="295">
        <v>47785.56</v>
      </c>
      <c r="G283" s="295">
        <v>47785.56</v>
      </c>
      <c r="H283" s="295">
        <v>47785.56</v>
      </c>
      <c r="I283" s="295">
        <v>47785.56</v>
      </c>
      <c r="J283" s="295">
        <v>47785.56</v>
      </c>
      <c r="K283" s="295">
        <v>47785.56</v>
      </c>
      <c r="L283" s="295">
        <v>47785.56</v>
      </c>
      <c r="M283" s="295">
        <v>47785.56</v>
      </c>
      <c r="N283" s="295">
        <v>47785.56</v>
      </c>
      <c r="O283" s="295">
        <v>47785.56</v>
      </c>
      <c r="P283" s="295">
        <v>47785.56</v>
      </c>
      <c r="Q283" s="295">
        <f t="shared" si="41"/>
        <v>573426.72</v>
      </c>
      <c r="R283" s="295">
        <v>47785.56</v>
      </c>
      <c r="S283" s="295">
        <v>47785.56</v>
      </c>
      <c r="T283" s="295">
        <v>47785.56</v>
      </c>
      <c r="U283" s="295">
        <v>47785.56</v>
      </c>
      <c r="V283" s="295">
        <v>47785.56</v>
      </c>
      <c r="W283" s="295">
        <v>47785.56</v>
      </c>
      <c r="X283" s="295">
        <v>47785.56</v>
      </c>
      <c r="Y283" s="295">
        <v>47785.56</v>
      </c>
      <c r="Z283" s="295">
        <v>47785.56</v>
      </c>
      <c r="AA283" s="295">
        <v>47785.56</v>
      </c>
      <c r="AB283" s="295">
        <v>47785.56</v>
      </c>
      <c r="AC283" s="295">
        <v>47785.56</v>
      </c>
      <c r="AD283" s="295">
        <f t="shared" si="42"/>
        <v>573426.72</v>
      </c>
      <c r="AF283" s="319">
        <v>92.78</v>
      </c>
      <c r="AG283" s="319">
        <v>92.78</v>
      </c>
      <c r="AH283" s="319">
        <v>92.78</v>
      </c>
      <c r="AI283" s="319">
        <v>92.78</v>
      </c>
      <c r="AJ283" s="319">
        <v>92.78</v>
      </c>
      <c r="AK283" s="319">
        <v>92.78</v>
      </c>
      <c r="AL283" s="319">
        <f t="shared" si="43"/>
        <v>92.78</v>
      </c>
      <c r="AM283" s="319">
        <f t="shared" si="43"/>
        <v>92.78</v>
      </c>
      <c r="AN283" s="319">
        <f t="shared" si="43"/>
        <v>92.78</v>
      </c>
      <c r="AO283" s="319">
        <f t="shared" si="40"/>
        <v>92.78</v>
      </c>
      <c r="AP283" s="319">
        <f t="shared" si="40"/>
        <v>92.78</v>
      </c>
      <c r="AQ283" s="319">
        <f t="shared" si="40"/>
        <v>92.78</v>
      </c>
      <c r="AR283" s="295">
        <f t="shared" si="44"/>
        <v>1113.3599999999999</v>
      </c>
      <c r="AS283" s="319">
        <f t="shared" si="47"/>
        <v>106.32</v>
      </c>
      <c r="AT283" s="319">
        <f t="shared" si="47"/>
        <v>106.32</v>
      </c>
      <c r="AU283" s="319">
        <f t="shared" si="47"/>
        <v>106.32</v>
      </c>
      <c r="AV283" s="319">
        <f t="shared" si="46"/>
        <v>106.32</v>
      </c>
      <c r="AW283" s="319">
        <f t="shared" si="46"/>
        <v>106.32</v>
      </c>
      <c r="AX283" s="319">
        <f t="shared" si="46"/>
        <v>106.32</v>
      </c>
      <c r="AY283" s="319">
        <f t="shared" si="46"/>
        <v>106.32</v>
      </c>
      <c r="AZ283" s="319">
        <f t="shared" si="46"/>
        <v>106.32</v>
      </c>
      <c r="BA283" s="319">
        <f t="shared" si="46"/>
        <v>106.32</v>
      </c>
      <c r="BB283" s="319">
        <f t="shared" si="39"/>
        <v>106.32</v>
      </c>
      <c r="BC283" s="319">
        <f t="shared" si="39"/>
        <v>106.32</v>
      </c>
      <c r="BD283" s="319">
        <f t="shared" si="39"/>
        <v>106.32</v>
      </c>
      <c r="BE283" s="295">
        <f t="shared" si="45"/>
        <v>1275.8399999999995</v>
      </c>
    </row>
    <row r="284" spans="1:58" x14ac:dyDescent="0.3">
      <c r="A284" s="313" t="s">
        <v>682</v>
      </c>
      <c r="B284" s="304">
        <v>2.3300000000000001E-2</v>
      </c>
      <c r="C284" s="304">
        <v>2.6699999999999998E-2</v>
      </c>
      <c r="D284" s="304">
        <v>2.6699999999999998E-2</v>
      </c>
      <c r="E284" s="295">
        <v>26912825.07</v>
      </c>
      <c r="F284" s="295">
        <v>26961901.09</v>
      </c>
      <c r="G284" s="295">
        <v>27066383.079999998</v>
      </c>
      <c r="H284" s="295">
        <v>27137195.420000002</v>
      </c>
      <c r="I284" s="295">
        <v>27182878.050000001</v>
      </c>
      <c r="J284" s="295">
        <v>27180748.510000002</v>
      </c>
      <c r="K284" s="295">
        <v>27257976.205000002</v>
      </c>
      <c r="L284" s="295">
        <v>27762198.289999999</v>
      </c>
      <c r="M284" s="295">
        <v>28134918.049999997</v>
      </c>
      <c r="N284" s="295">
        <v>28357910.605</v>
      </c>
      <c r="O284" s="295">
        <v>28601805.884999998</v>
      </c>
      <c r="P284" s="295">
        <v>28622881.764999997</v>
      </c>
      <c r="Q284" s="295">
        <f t="shared" si="41"/>
        <v>331179622.01999998</v>
      </c>
      <c r="R284" s="295">
        <v>28716247.649999995</v>
      </c>
      <c r="S284" s="295">
        <v>28741581.824999996</v>
      </c>
      <c r="T284" s="295">
        <v>28763207.719999991</v>
      </c>
      <c r="U284" s="295">
        <v>28790034.419999994</v>
      </c>
      <c r="V284" s="295">
        <v>28812747.824999992</v>
      </c>
      <c r="W284" s="295">
        <v>28825410.38499999</v>
      </c>
      <c r="X284" s="295">
        <v>28842504.159999993</v>
      </c>
      <c r="Y284" s="295">
        <v>28863590.484999992</v>
      </c>
      <c r="Z284" s="295">
        <v>28881390.769999992</v>
      </c>
      <c r="AA284" s="295">
        <v>28900663.419999994</v>
      </c>
      <c r="AB284" s="295">
        <v>28923816.069999993</v>
      </c>
      <c r="AC284" s="295">
        <v>28940882.944999993</v>
      </c>
      <c r="AD284" s="295">
        <f t="shared" si="42"/>
        <v>346002077.67499989</v>
      </c>
      <c r="AF284" s="319">
        <v>52255.729999999996</v>
      </c>
      <c r="AG284" s="319">
        <v>52351.02</v>
      </c>
      <c r="AH284" s="319">
        <v>52553.889999999992</v>
      </c>
      <c r="AI284" s="319">
        <v>52691.38</v>
      </c>
      <c r="AJ284" s="319">
        <v>52780.09</v>
      </c>
      <c r="AK284" s="319">
        <v>52775.95</v>
      </c>
      <c r="AL284" s="319">
        <f t="shared" si="43"/>
        <v>52925.9</v>
      </c>
      <c r="AM284" s="319">
        <f t="shared" si="43"/>
        <v>53904.94</v>
      </c>
      <c r="AN284" s="319">
        <f t="shared" si="43"/>
        <v>54628.63</v>
      </c>
      <c r="AO284" s="319">
        <f t="shared" si="40"/>
        <v>55061.61</v>
      </c>
      <c r="AP284" s="319">
        <f t="shared" si="40"/>
        <v>55535.17</v>
      </c>
      <c r="AQ284" s="319">
        <f t="shared" si="40"/>
        <v>55576.1</v>
      </c>
      <c r="AR284" s="295">
        <f t="shared" si="44"/>
        <v>643040.41</v>
      </c>
      <c r="AS284" s="319">
        <f t="shared" si="47"/>
        <v>63893.65</v>
      </c>
      <c r="AT284" s="319">
        <f t="shared" si="47"/>
        <v>63950.02</v>
      </c>
      <c r="AU284" s="319">
        <f t="shared" si="47"/>
        <v>63998.14</v>
      </c>
      <c r="AV284" s="319">
        <f t="shared" si="46"/>
        <v>64057.83</v>
      </c>
      <c r="AW284" s="319">
        <f t="shared" si="46"/>
        <v>64108.36</v>
      </c>
      <c r="AX284" s="319">
        <f t="shared" si="46"/>
        <v>64136.54</v>
      </c>
      <c r="AY284" s="319">
        <f t="shared" si="46"/>
        <v>64174.57</v>
      </c>
      <c r="AZ284" s="319">
        <f t="shared" si="46"/>
        <v>64221.49</v>
      </c>
      <c r="BA284" s="319">
        <f t="shared" si="46"/>
        <v>64261.09</v>
      </c>
      <c r="BB284" s="319">
        <f t="shared" si="39"/>
        <v>64303.98</v>
      </c>
      <c r="BC284" s="319">
        <f t="shared" si="39"/>
        <v>64355.49</v>
      </c>
      <c r="BD284" s="319">
        <f t="shared" si="39"/>
        <v>64393.46</v>
      </c>
      <c r="BE284" s="295">
        <f t="shared" si="45"/>
        <v>769854.61999999988</v>
      </c>
    </row>
    <row r="285" spans="1:58" x14ac:dyDescent="0.3">
      <c r="A285" s="313" t="s">
        <v>683</v>
      </c>
      <c r="B285" s="304">
        <v>3.2300000000000002E-2</v>
      </c>
      <c r="C285" s="304">
        <v>2.4700000000000003E-2</v>
      </c>
      <c r="D285" s="304">
        <v>2.4700000000000003E-2</v>
      </c>
      <c r="E285" s="295">
        <v>324008956.26999998</v>
      </c>
      <c r="F285" s="295">
        <v>325506568.63999999</v>
      </c>
      <c r="G285" s="295">
        <v>327110358.07999998</v>
      </c>
      <c r="H285" s="295">
        <v>327681132.36000001</v>
      </c>
      <c r="I285" s="295">
        <v>327861418.77999997</v>
      </c>
      <c r="J285" s="295">
        <v>326458523.69999999</v>
      </c>
      <c r="K285" s="295">
        <v>326983881.90999997</v>
      </c>
      <c r="L285" s="295">
        <v>329782013.19999993</v>
      </c>
      <c r="M285" s="295">
        <v>331206666.14999992</v>
      </c>
      <c r="N285" s="295">
        <v>336182812.20999992</v>
      </c>
      <c r="O285" s="295">
        <v>341269577.6699999</v>
      </c>
      <c r="P285" s="295">
        <v>342705258.96999985</v>
      </c>
      <c r="Q285" s="295">
        <f t="shared" si="41"/>
        <v>3966757167.9399996</v>
      </c>
      <c r="R285" s="295">
        <v>349943204.80999988</v>
      </c>
      <c r="S285" s="295">
        <v>351491236.50999987</v>
      </c>
      <c r="T285" s="295">
        <v>353081099.23999989</v>
      </c>
      <c r="U285" s="295">
        <v>354489338.53499991</v>
      </c>
      <c r="V285" s="295">
        <v>355878260.25999993</v>
      </c>
      <c r="W285" s="295">
        <v>357689857.5399999</v>
      </c>
      <c r="X285" s="295">
        <v>359680391.95999992</v>
      </c>
      <c r="Y285" s="295">
        <v>361298882.05999994</v>
      </c>
      <c r="Z285" s="295">
        <v>362868129.99499995</v>
      </c>
      <c r="AA285" s="295">
        <v>364533376.45999998</v>
      </c>
      <c r="AB285" s="295">
        <v>366285105.67999995</v>
      </c>
      <c r="AC285" s="295">
        <v>367899000.27999997</v>
      </c>
      <c r="AD285" s="295">
        <f t="shared" si="42"/>
        <v>4305137883.329999</v>
      </c>
      <c r="AF285" s="319">
        <v>872124.11</v>
      </c>
      <c r="AG285" s="319">
        <v>876155.18</v>
      </c>
      <c r="AH285" s="319">
        <v>880472.04</v>
      </c>
      <c r="AI285" s="319">
        <v>882008.38</v>
      </c>
      <c r="AJ285" s="319">
        <v>882493.65</v>
      </c>
      <c r="AK285" s="319">
        <v>878717.52</v>
      </c>
      <c r="AL285" s="319">
        <f t="shared" si="43"/>
        <v>880131.62</v>
      </c>
      <c r="AM285" s="319">
        <f t="shared" si="43"/>
        <v>887663.25</v>
      </c>
      <c r="AN285" s="319">
        <f t="shared" si="43"/>
        <v>891497.94</v>
      </c>
      <c r="AO285" s="319">
        <f t="shared" si="40"/>
        <v>904892.07</v>
      </c>
      <c r="AP285" s="319">
        <f t="shared" si="40"/>
        <v>918583.95</v>
      </c>
      <c r="AQ285" s="319">
        <f t="shared" si="40"/>
        <v>922448.32</v>
      </c>
      <c r="AR285" s="295">
        <f t="shared" si="44"/>
        <v>10677188.030000001</v>
      </c>
      <c r="AS285" s="319">
        <f t="shared" si="47"/>
        <v>720299.76</v>
      </c>
      <c r="AT285" s="319">
        <f t="shared" si="47"/>
        <v>723486.13</v>
      </c>
      <c r="AU285" s="319">
        <f t="shared" si="47"/>
        <v>726758.6</v>
      </c>
      <c r="AV285" s="319">
        <f t="shared" si="46"/>
        <v>729657.22</v>
      </c>
      <c r="AW285" s="319">
        <f t="shared" si="46"/>
        <v>732516.09</v>
      </c>
      <c r="AX285" s="319">
        <f t="shared" si="46"/>
        <v>736244.96</v>
      </c>
      <c r="AY285" s="319">
        <f t="shared" si="46"/>
        <v>740342.14</v>
      </c>
      <c r="AZ285" s="319">
        <f t="shared" si="46"/>
        <v>743673.53</v>
      </c>
      <c r="BA285" s="319">
        <f t="shared" si="46"/>
        <v>746903.57</v>
      </c>
      <c r="BB285" s="319">
        <f t="shared" si="39"/>
        <v>750331.2</v>
      </c>
      <c r="BC285" s="319">
        <f t="shared" si="39"/>
        <v>753936.84</v>
      </c>
      <c r="BD285" s="319">
        <f t="shared" si="39"/>
        <v>757258.78</v>
      </c>
      <c r="BE285" s="295">
        <f t="shared" si="45"/>
        <v>8861408.8200000003</v>
      </c>
    </row>
    <row r="286" spans="1:58" x14ac:dyDescent="0.3">
      <c r="A286" s="313" t="s">
        <v>684</v>
      </c>
      <c r="B286" s="304">
        <v>3.2300000000000002E-2</v>
      </c>
      <c r="C286" s="304">
        <v>2.4700000000000003E-2</v>
      </c>
      <c r="D286" s="304">
        <v>2.4700000000000003E-2</v>
      </c>
      <c r="E286" s="295">
        <v>46763.22</v>
      </c>
      <c r="F286" s="295">
        <v>46763.22</v>
      </c>
      <c r="G286" s="295">
        <v>46763.22</v>
      </c>
      <c r="H286" s="295">
        <v>46763.22</v>
      </c>
      <c r="I286" s="295">
        <v>46763.22</v>
      </c>
      <c r="J286" s="295">
        <v>46763.22</v>
      </c>
      <c r="K286" s="295">
        <v>46763.22</v>
      </c>
      <c r="L286" s="295">
        <v>46763.22</v>
      </c>
      <c r="M286" s="295">
        <v>46763.22</v>
      </c>
      <c r="N286" s="295">
        <v>46763.22</v>
      </c>
      <c r="O286" s="295">
        <v>46763.22</v>
      </c>
      <c r="P286" s="295">
        <v>46763.22</v>
      </c>
      <c r="Q286" s="295">
        <f t="shared" si="41"/>
        <v>561158.6399999999</v>
      </c>
      <c r="R286" s="295">
        <v>46763.22</v>
      </c>
      <c r="S286" s="295">
        <v>46763.22</v>
      </c>
      <c r="T286" s="295">
        <v>46763.22</v>
      </c>
      <c r="U286" s="295">
        <v>46763.22</v>
      </c>
      <c r="V286" s="295">
        <v>46763.22</v>
      </c>
      <c r="W286" s="295">
        <v>46763.22</v>
      </c>
      <c r="X286" s="295">
        <v>46763.22</v>
      </c>
      <c r="Y286" s="295">
        <v>46763.22</v>
      </c>
      <c r="Z286" s="295">
        <v>46763.22</v>
      </c>
      <c r="AA286" s="295">
        <v>46763.22</v>
      </c>
      <c r="AB286" s="295">
        <v>46763.22</v>
      </c>
      <c r="AC286" s="295">
        <v>46763.22</v>
      </c>
      <c r="AD286" s="295">
        <f t="shared" si="42"/>
        <v>561158.6399999999</v>
      </c>
      <c r="AF286" s="319">
        <v>125.87</v>
      </c>
      <c r="AG286" s="319">
        <v>125.87</v>
      </c>
      <c r="AH286" s="319">
        <v>125.87</v>
      </c>
      <c r="AI286" s="319">
        <v>125.87</v>
      </c>
      <c r="AJ286" s="319">
        <v>125.87</v>
      </c>
      <c r="AK286" s="319">
        <v>125.87</v>
      </c>
      <c r="AL286" s="319">
        <f t="shared" si="43"/>
        <v>125.87</v>
      </c>
      <c r="AM286" s="319">
        <f t="shared" si="43"/>
        <v>125.87</v>
      </c>
      <c r="AN286" s="319">
        <f t="shared" si="43"/>
        <v>125.87</v>
      </c>
      <c r="AO286" s="319">
        <f t="shared" si="40"/>
        <v>125.87</v>
      </c>
      <c r="AP286" s="319">
        <f t="shared" si="40"/>
        <v>125.87</v>
      </c>
      <c r="AQ286" s="319">
        <f t="shared" si="40"/>
        <v>125.87</v>
      </c>
      <c r="AR286" s="295">
        <f t="shared" si="44"/>
        <v>1510.4399999999996</v>
      </c>
      <c r="AS286" s="319">
        <f t="shared" si="47"/>
        <v>96.25</v>
      </c>
      <c r="AT286" s="319">
        <f t="shared" si="47"/>
        <v>96.25</v>
      </c>
      <c r="AU286" s="319">
        <f t="shared" si="47"/>
        <v>96.25</v>
      </c>
      <c r="AV286" s="319">
        <f t="shared" si="46"/>
        <v>96.25</v>
      </c>
      <c r="AW286" s="319">
        <f t="shared" si="46"/>
        <v>96.25</v>
      </c>
      <c r="AX286" s="319">
        <f t="shared" si="46"/>
        <v>96.25</v>
      </c>
      <c r="AY286" s="319">
        <f t="shared" si="46"/>
        <v>96.25</v>
      </c>
      <c r="AZ286" s="319">
        <f t="shared" si="46"/>
        <v>96.25</v>
      </c>
      <c r="BA286" s="319">
        <f t="shared" si="46"/>
        <v>96.25</v>
      </c>
      <c r="BB286" s="319">
        <f t="shared" si="39"/>
        <v>96.25</v>
      </c>
      <c r="BC286" s="319">
        <f t="shared" si="39"/>
        <v>96.25</v>
      </c>
      <c r="BD286" s="319">
        <f t="shared" si="39"/>
        <v>96.25</v>
      </c>
      <c r="BE286" s="295">
        <f t="shared" si="45"/>
        <v>1155</v>
      </c>
    </row>
    <row r="287" spans="1:58" x14ac:dyDescent="0.3">
      <c r="A287" s="313" t="s">
        <v>685</v>
      </c>
      <c r="B287" s="304">
        <v>3.2300000000000002E-2</v>
      </c>
      <c r="C287" s="304">
        <v>2.4700000000000003E-2</v>
      </c>
      <c r="D287" s="304">
        <v>2.4700000000000003E-2</v>
      </c>
      <c r="E287" s="295">
        <v>24275466.140000001</v>
      </c>
      <c r="F287" s="295">
        <v>24330182.280000001</v>
      </c>
      <c r="G287" s="295">
        <v>24389580.190000001</v>
      </c>
      <c r="H287" s="295">
        <v>24408172.969999999</v>
      </c>
      <c r="I287" s="295">
        <v>24406341.010000002</v>
      </c>
      <c r="J287" s="295">
        <v>24378356.77</v>
      </c>
      <c r="K287" s="295">
        <v>24666581.344999999</v>
      </c>
      <c r="L287" s="295">
        <v>25105821.289999999</v>
      </c>
      <c r="M287" s="295">
        <v>25292693.694999997</v>
      </c>
      <c r="N287" s="295">
        <v>25514479.864999998</v>
      </c>
      <c r="O287" s="295">
        <v>25744371.164999995</v>
      </c>
      <c r="P287" s="295">
        <v>25881868.864999998</v>
      </c>
      <c r="Q287" s="295">
        <f t="shared" si="41"/>
        <v>298393915.58500004</v>
      </c>
      <c r="R287" s="295">
        <v>26603140.614999998</v>
      </c>
      <c r="S287" s="295">
        <v>26748271.024999999</v>
      </c>
      <c r="T287" s="295">
        <v>26902693.814999998</v>
      </c>
      <c r="U287" s="295">
        <v>27059445.699999996</v>
      </c>
      <c r="V287" s="295">
        <v>27214309.314999998</v>
      </c>
      <c r="W287" s="295">
        <v>27344224.52</v>
      </c>
      <c r="X287" s="295">
        <v>27476683.399999999</v>
      </c>
      <c r="Y287" s="295">
        <v>27625753.199999999</v>
      </c>
      <c r="Z287" s="295">
        <v>27776367.504999999</v>
      </c>
      <c r="AA287" s="295">
        <v>27921289.984999999</v>
      </c>
      <c r="AB287" s="295">
        <v>28074786.085000001</v>
      </c>
      <c r="AC287" s="295">
        <v>28232659.82</v>
      </c>
      <c r="AD287" s="295">
        <f t="shared" si="42"/>
        <v>328979624.98499995</v>
      </c>
      <c r="AF287" s="319">
        <v>65341.459999999992</v>
      </c>
      <c r="AG287" s="319">
        <v>65488.74</v>
      </c>
      <c r="AH287" s="319">
        <v>65648.61</v>
      </c>
      <c r="AI287" s="319">
        <v>65698.659999999989</v>
      </c>
      <c r="AJ287" s="319">
        <v>65693.739999999991</v>
      </c>
      <c r="AK287" s="319">
        <v>65618.41</v>
      </c>
      <c r="AL287" s="319">
        <f t="shared" si="43"/>
        <v>66394.210000000006</v>
      </c>
      <c r="AM287" s="319">
        <f t="shared" si="43"/>
        <v>67576.5</v>
      </c>
      <c r="AN287" s="319">
        <f t="shared" si="43"/>
        <v>68079.5</v>
      </c>
      <c r="AO287" s="319">
        <f t="shared" si="40"/>
        <v>68676.47</v>
      </c>
      <c r="AP287" s="319">
        <f t="shared" si="40"/>
        <v>69295.27</v>
      </c>
      <c r="AQ287" s="319">
        <f t="shared" si="40"/>
        <v>69665.36</v>
      </c>
      <c r="AR287" s="295">
        <f t="shared" si="44"/>
        <v>803176.93</v>
      </c>
      <c r="AS287" s="319">
        <f t="shared" si="47"/>
        <v>54758.13</v>
      </c>
      <c r="AT287" s="319">
        <f t="shared" si="47"/>
        <v>55056.86</v>
      </c>
      <c r="AU287" s="319">
        <f t="shared" si="47"/>
        <v>55374.71</v>
      </c>
      <c r="AV287" s="319">
        <f t="shared" si="46"/>
        <v>55697.36</v>
      </c>
      <c r="AW287" s="319">
        <f t="shared" si="46"/>
        <v>56016.12</v>
      </c>
      <c r="AX287" s="319">
        <f t="shared" si="46"/>
        <v>56283.53</v>
      </c>
      <c r="AY287" s="319">
        <f t="shared" si="46"/>
        <v>56556.17</v>
      </c>
      <c r="AZ287" s="319">
        <f t="shared" si="46"/>
        <v>56863.01</v>
      </c>
      <c r="BA287" s="319">
        <f t="shared" si="46"/>
        <v>57173.02</v>
      </c>
      <c r="BB287" s="319">
        <f t="shared" si="39"/>
        <v>57471.32</v>
      </c>
      <c r="BC287" s="319">
        <f t="shared" si="39"/>
        <v>57787.27</v>
      </c>
      <c r="BD287" s="319">
        <f t="shared" si="39"/>
        <v>58112.22</v>
      </c>
      <c r="BE287" s="295">
        <f t="shared" si="45"/>
        <v>677149.72</v>
      </c>
    </row>
    <row r="288" spans="1:58" x14ac:dyDescent="0.3">
      <c r="A288" s="313" t="s">
        <v>686</v>
      </c>
      <c r="B288" s="304">
        <v>3.2300000000000002E-2</v>
      </c>
      <c r="C288" s="304">
        <v>2.4700000000000003E-2</v>
      </c>
      <c r="D288" s="304">
        <v>2.4700000000000003E-2</v>
      </c>
      <c r="E288" s="295">
        <v>23599.41</v>
      </c>
      <c r="F288" s="295">
        <v>23599.41</v>
      </c>
      <c r="G288" s="295">
        <v>23599.41</v>
      </c>
      <c r="H288" s="295">
        <v>23599.41</v>
      </c>
      <c r="I288" s="295">
        <v>23599.41</v>
      </c>
      <c r="J288" s="295">
        <v>23599.41</v>
      </c>
      <c r="K288" s="295">
        <v>23599.41</v>
      </c>
      <c r="L288" s="295">
        <v>23599.41</v>
      </c>
      <c r="M288" s="295">
        <v>23599.41</v>
      </c>
      <c r="N288" s="295">
        <v>23599.41</v>
      </c>
      <c r="O288" s="295">
        <v>23599.41</v>
      </c>
      <c r="P288" s="295">
        <v>23599.41</v>
      </c>
      <c r="Q288" s="295">
        <f t="shared" si="41"/>
        <v>283192.92</v>
      </c>
      <c r="R288" s="295">
        <v>23599.41</v>
      </c>
      <c r="S288" s="295">
        <v>23599.41</v>
      </c>
      <c r="T288" s="295">
        <v>23599.41</v>
      </c>
      <c r="U288" s="295">
        <v>23599.41</v>
      </c>
      <c r="V288" s="295">
        <v>23599.41</v>
      </c>
      <c r="W288" s="295">
        <v>23599.41</v>
      </c>
      <c r="X288" s="295">
        <v>23599.41</v>
      </c>
      <c r="Y288" s="295">
        <v>23599.41</v>
      </c>
      <c r="Z288" s="295">
        <v>23599.41</v>
      </c>
      <c r="AA288" s="295">
        <v>23599.41</v>
      </c>
      <c r="AB288" s="295">
        <v>23599.41</v>
      </c>
      <c r="AC288" s="295">
        <v>23599.41</v>
      </c>
      <c r="AD288" s="295">
        <f t="shared" si="42"/>
        <v>283192.92</v>
      </c>
      <c r="AF288" s="319">
        <v>63.53</v>
      </c>
      <c r="AG288" s="319">
        <v>63.53</v>
      </c>
      <c r="AH288" s="319">
        <v>63.53</v>
      </c>
      <c r="AI288" s="319">
        <v>63.53</v>
      </c>
      <c r="AJ288" s="319">
        <v>63.53</v>
      </c>
      <c r="AK288" s="319">
        <v>63.53</v>
      </c>
      <c r="AL288" s="319">
        <f t="shared" si="43"/>
        <v>63.52</v>
      </c>
      <c r="AM288" s="319">
        <f t="shared" si="43"/>
        <v>63.52</v>
      </c>
      <c r="AN288" s="319">
        <f t="shared" si="43"/>
        <v>63.52</v>
      </c>
      <c r="AO288" s="319">
        <f t="shared" si="40"/>
        <v>63.52</v>
      </c>
      <c r="AP288" s="319">
        <f t="shared" si="40"/>
        <v>63.52</v>
      </c>
      <c r="AQ288" s="319">
        <f t="shared" si="40"/>
        <v>63.52</v>
      </c>
      <c r="AR288" s="295">
        <f t="shared" si="44"/>
        <v>762.29999999999984</v>
      </c>
      <c r="AS288" s="319">
        <f t="shared" si="47"/>
        <v>48.58</v>
      </c>
      <c r="AT288" s="319">
        <f t="shared" si="47"/>
        <v>48.58</v>
      </c>
      <c r="AU288" s="319">
        <f t="shared" si="47"/>
        <v>48.58</v>
      </c>
      <c r="AV288" s="319">
        <f t="shared" si="46"/>
        <v>48.58</v>
      </c>
      <c r="AW288" s="319">
        <f t="shared" si="46"/>
        <v>48.58</v>
      </c>
      <c r="AX288" s="319">
        <f t="shared" si="46"/>
        <v>48.58</v>
      </c>
      <c r="AY288" s="319">
        <f t="shared" si="46"/>
        <v>48.58</v>
      </c>
      <c r="AZ288" s="319">
        <f t="shared" si="46"/>
        <v>48.58</v>
      </c>
      <c r="BA288" s="319">
        <f t="shared" si="46"/>
        <v>48.58</v>
      </c>
      <c r="BB288" s="319">
        <f t="shared" si="39"/>
        <v>48.58</v>
      </c>
      <c r="BC288" s="319">
        <f t="shared" si="39"/>
        <v>48.58</v>
      </c>
      <c r="BD288" s="319">
        <f t="shared" si="39"/>
        <v>48.58</v>
      </c>
      <c r="BE288" s="295">
        <f t="shared" si="45"/>
        <v>582.95999999999992</v>
      </c>
      <c r="BF288" s="319">
        <f>BE288</f>
        <v>582.95999999999992</v>
      </c>
    </row>
    <row r="289" spans="1:58" x14ac:dyDescent="0.3">
      <c r="A289" s="313" t="s">
        <v>687</v>
      </c>
      <c r="B289" s="304">
        <v>2.7E-2</v>
      </c>
      <c r="C289" s="304">
        <v>2.3199999999999998E-2</v>
      </c>
      <c r="D289" s="304">
        <v>2.3199999999999998E-2</v>
      </c>
      <c r="E289" s="295">
        <v>2004964.94</v>
      </c>
      <c r="F289" s="295">
        <v>2003871.91</v>
      </c>
      <c r="G289" s="295">
        <v>2002778.88</v>
      </c>
      <c r="H289" s="295">
        <v>2002778.88</v>
      </c>
      <c r="I289" s="295">
        <v>2002778.88</v>
      </c>
      <c r="J289" s="295">
        <v>2106502.02</v>
      </c>
      <c r="K289" s="295">
        <v>2210225.15</v>
      </c>
      <c r="L289" s="295">
        <v>2210225.15</v>
      </c>
      <c r="M289" s="295">
        <v>2210225.15</v>
      </c>
      <c r="N289" s="295">
        <v>2210225.15</v>
      </c>
      <c r="O289" s="295">
        <v>2210225.15</v>
      </c>
      <c r="P289" s="295">
        <v>2210225.15</v>
      </c>
      <c r="Q289" s="295">
        <f t="shared" si="41"/>
        <v>25385026.409999993</v>
      </c>
      <c r="R289" s="295">
        <v>2210225.15</v>
      </c>
      <c r="S289" s="295">
        <v>2210225.15</v>
      </c>
      <c r="T289" s="295">
        <v>2210225.15</v>
      </c>
      <c r="U289" s="295">
        <v>2210225.15</v>
      </c>
      <c r="V289" s="295">
        <v>2210225.15</v>
      </c>
      <c r="W289" s="295">
        <v>2210225.15</v>
      </c>
      <c r="X289" s="295">
        <v>2210225.15</v>
      </c>
      <c r="Y289" s="295">
        <v>2210225.15</v>
      </c>
      <c r="Z289" s="295">
        <v>2210225.15</v>
      </c>
      <c r="AA289" s="295">
        <v>2210225.15</v>
      </c>
      <c r="AB289" s="295">
        <v>2210225.15</v>
      </c>
      <c r="AC289" s="295">
        <v>2210225.15</v>
      </c>
      <c r="AD289" s="295">
        <f t="shared" si="42"/>
        <v>26522701.799999993</v>
      </c>
      <c r="AF289" s="319">
        <v>4511.17</v>
      </c>
      <c r="AG289" s="319">
        <v>4508.72</v>
      </c>
      <c r="AH289" s="319">
        <v>4506.25</v>
      </c>
      <c r="AI289" s="319">
        <v>4506.25</v>
      </c>
      <c r="AJ289" s="319">
        <v>4506.25</v>
      </c>
      <c r="AK289" s="319">
        <v>4739.63</v>
      </c>
      <c r="AL289" s="319">
        <f t="shared" si="43"/>
        <v>4973.01</v>
      </c>
      <c r="AM289" s="319">
        <f t="shared" si="43"/>
        <v>4973.01</v>
      </c>
      <c r="AN289" s="319">
        <f t="shared" si="43"/>
        <v>4973.01</v>
      </c>
      <c r="AO289" s="319">
        <f t="shared" si="40"/>
        <v>4973.01</v>
      </c>
      <c r="AP289" s="319">
        <f t="shared" si="40"/>
        <v>4973.01</v>
      </c>
      <c r="AQ289" s="319">
        <f t="shared" si="40"/>
        <v>4973.01</v>
      </c>
      <c r="AR289" s="295">
        <f t="shared" si="44"/>
        <v>57116.330000000009</v>
      </c>
      <c r="AS289" s="319">
        <f t="shared" si="47"/>
        <v>4273.1000000000004</v>
      </c>
      <c r="AT289" s="319">
        <f t="shared" si="47"/>
        <v>4273.1000000000004</v>
      </c>
      <c r="AU289" s="319">
        <f t="shared" si="47"/>
        <v>4273.1000000000004</v>
      </c>
      <c r="AV289" s="319">
        <f t="shared" si="46"/>
        <v>4273.1000000000004</v>
      </c>
      <c r="AW289" s="319">
        <f t="shared" si="46"/>
        <v>4273.1000000000004</v>
      </c>
      <c r="AX289" s="319">
        <f t="shared" si="46"/>
        <v>4273.1000000000004</v>
      </c>
      <c r="AY289" s="319">
        <f t="shared" si="46"/>
        <v>4273.1000000000004</v>
      </c>
      <c r="AZ289" s="319">
        <f t="shared" si="46"/>
        <v>4273.1000000000004</v>
      </c>
      <c r="BA289" s="319">
        <f t="shared" si="46"/>
        <v>4273.1000000000004</v>
      </c>
      <c r="BB289" s="319">
        <f t="shared" si="39"/>
        <v>4273.1000000000004</v>
      </c>
      <c r="BC289" s="319">
        <f t="shared" si="39"/>
        <v>4273.1000000000004</v>
      </c>
      <c r="BD289" s="319">
        <f t="shared" si="39"/>
        <v>4273.1000000000004</v>
      </c>
      <c r="BE289" s="295">
        <f t="shared" si="45"/>
        <v>51277.19999999999</v>
      </c>
    </row>
    <row r="290" spans="1:58" x14ac:dyDescent="0.3">
      <c r="A290" s="313" t="s">
        <v>688</v>
      </c>
      <c r="B290" s="304">
        <v>2.7E-2</v>
      </c>
      <c r="C290" s="304">
        <v>2.3199999999999998E-2</v>
      </c>
      <c r="D290" s="304">
        <v>2.3199999999999998E-2</v>
      </c>
      <c r="E290" s="295">
        <v>171002.52</v>
      </c>
      <c r="F290" s="295">
        <v>171002.52</v>
      </c>
      <c r="G290" s="295">
        <v>171002.52</v>
      </c>
      <c r="H290" s="295">
        <v>171002.52</v>
      </c>
      <c r="I290" s="295">
        <v>171002.52</v>
      </c>
      <c r="J290" s="295">
        <v>171002.52</v>
      </c>
      <c r="K290" s="295">
        <v>171002.52</v>
      </c>
      <c r="L290" s="295">
        <v>171002.52</v>
      </c>
      <c r="M290" s="295">
        <v>171002.52</v>
      </c>
      <c r="N290" s="295">
        <v>171002.52</v>
      </c>
      <c r="O290" s="295">
        <v>171002.52</v>
      </c>
      <c r="P290" s="295">
        <v>171002.52</v>
      </c>
      <c r="Q290" s="295">
        <f t="shared" si="41"/>
        <v>2052030.24</v>
      </c>
      <c r="R290" s="295">
        <v>171002.52</v>
      </c>
      <c r="S290" s="295">
        <v>171002.52</v>
      </c>
      <c r="T290" s="295">
        <v>171002.52</v>
      </c>
      <c r="U290" s="295">
        <v>171002.52</v>
      </c>
      <c r="V290" s="295">
        <v>171002.52</v>
      </c>
      <c r="W290" s="295">
        <v>171002.52</v>
      </c>
      <c r="X290" s="295">
        <v>171002.52</v>
      </c>
      <c r="Y290" s="295">
        <v>171002.52</v>
      </c>
      <c r="Z290" s="295">
        <v>171002.52</v>
      </c>
      <c r="AA290" s="295">
        <v>171002.52</v>
      </c>
      <c r="AB290" s="295">
        <v>171002.52</v>
      </c>
      <c r="AC290" s="295">
        <v>171002.52</v>
      </c>
      <c r="AD290" s="295">
        <f t="shared" si="42"/>
        <v>2052030.24</v>
      </c>
      <c r="AF290" s="319">
        <v>384.76</v>
      </c>
      <c r="AG290" s="319">
        <v>384.76</v>
      </c>
      <c r="AH290" s="319">
        <v>384.76</v>
      </c>
      <c r="AI290" s="319">
        <v>384.76</v>
      </c>
      <c r="AJ290" s="319">
        <v>384.76</v>
      </c>
      <c r="AK290" s="319">
        <v>384.76</v>
      </c>
      <c r="AL290" s="319">
        <f t="shared" si="43"/>
        <v>384.76</v>
      </c>
      <c r="AM290" s="319">
        <f t="shared" si="43"/>
        <v>384.76</v>
      </c>
      <c r="AN290" s="319">
        <f t="shared" si="43"/>
        <v>384.76</v>
      </c>
      <c r="AO290" s="319">
        <f t="shared" si="40"/>
        <v>384.76</v>
      </c>
      <c r="AP290" s="319">
        <f t="shared" si="40"/>
        <v>384.76</v>
      </c>
      <c r="AQ290" s="319">
        <f t="shared" si="40"/>
        <v>384.76</v>
      </c>
      <c r="AR290" s="295">
        <f t="shared" si="44"/>
        <v>4617.1200000000008</v>
      </c>
      <c r="AS290" s="319">
        <f t="shared" si="47"/>
        <v>330.6</v>
      </c>
      <c r="AT290" s="319">
        <f t="shared" si="47"/>
        <v>330.6</v>
      </c>
      <c r="AU290" s="319">
        <f t="shared" si="47"/>
        <v>330.6</v>
      </c>
      <c r="AV290" s="319">
        <f t="shared" si="46"/>
        <v>330.6</v>
      </c>
      <c r="AW290" s="319">
        <f t="shared" si="46"/>
        <v>330.6</v>
      </c>
      <c r="AX290" s="319">
        <f t="shared" si="46"/>
        <v>330.6</v>
      </c>
      <c r="AY290" s="319">
        <f t="shared" si="46"/>
        <v>330.6</v>
      </c>
      <c r="AZ290" s="319">
        <f t="shared" si="46"/>
        <v>330.6</v>
      </c>
      <c r="BA290" s="319">
        <f t="shared" si="46"/>
        <v>330.6</v>
      </c>
      <c r="BB290" s="319">
        <f t="shared" si="39"/>
        <v>330.6</v>
      </c>
      <c r="BC290" s="319">
        <f t="shared" si="39"/>
        <v>330.6</v>
      </c>
      <c r="BD290" s="319">
        <f t="shared" si="39"/>
        <v>330.6</v>
      </c>
      <c r="BE290" s="295">
        <f t="shared" si="45"/>
        <v>3967.1999999999994</v>
      </c>
      <c r="BF290" s="319">
        <f>BE290</f>
        <v>3967.1999999999994</v>
      </c>
    </row>
    <row r="291" spans="1:58" x14ac:dyDescent="0.3">
      <c r="A291" s="313" t="s">
        <v>689</v>
      </c>
      <c r="B291" s="304">
        <v>2.3699999999999999E-2</v>
      </c>
      <c r="C291" s="304">
        <v>2.4299999999999999E-2</v>
      </c>
      <c r="D291" s="304">
        <v>2.4299999999999999E-2</v>
      </c>
      <c r="E291" s="295">
        <v>178430573.93000001</v>
      </c>
      <c r="F291" s="295">
        <v>179282611.44999999</v>
      </c>
      <c r="G291" s="295">
        <v>180575444.47</v>
      </c>
      <c r="H291" s="295">
        <v>181068691.03999999</v>
      </c>
      <c r="I291" s="295">
        <v>181499106.33000001</v>
      </c>
      <c r="J291" s="295">
        <v>180742969.81999999</v>
      </c>
      <c r="K291" s="295">
        <v>180114285.88499999</v>
      </c>
      <c r="L291" s="295">
        <v>181327832.245</v>
      </c>
      <c r="M291" s="295">
        <v>182579380.465</v>
      </c>
      <c r="N291" s="295">
        <v>183656446.40500003</v>
      </c>
      <c r="O291" s="295">
        <v>184764256.03500003</v>
      </c>
      <c r="P291" s="295">
        <v>185893486.96500003</v>
      </c>
      <c r="Q291" s="295">
        <f t="shared" si="41"/>
        <v>2179935085.04</v>
      </c>
      <c r="R291" s="295">
        <v>191941867.70500004</v>
      </c>
      <c r="S291" s="295">
        <v>193227835.43000007</v>
      </c>
      <c r="T291" s="295">
        <v>194556672.33500007</v>
      </c>
      <c r="U291" s="295">
        <v>195799198.08500007</v>
      </c>
      <c r="V291" s="295">
        <v>197003680.44500008</v>
      </c>
      <c r="W291" s="295">
        <v>198039379.31000006</v>
      </c>
      <c r="X291" s="295">
        <v>199172243.88000005</v>
      </c>
      <c r="Y291" s="295">
        <v>200395858.14000005</v>
      </c>
      <c r="Z291" s="295">
        <v>201611406.23500004</v>
      </c>
      <c r="AA291" s="295">
        <v>202856720.96500003</v>
      </c>
      <c r="AB291" s="295">
        <v>204118808.90000004</v>
      </c>
      <c r="AC291" s="295">
        <v>205403180.65500006</v>
      </c>
      <c r="AD291" s="295">
        <f t="shared" si="42"/>
        <v>2384126852.085001</v>
      </c>
      <c r="AF291" s="319">
        <v>352400.38</v>
      </c>
      <c r="AG291" s="319">
        <v>354083.16</v>
      </c>
      <c r="AH291" s="319">
        <v>356636.5</v>
      </c>
      <c r="AI291" s="319">
        <v>357610.67</v>
      </c>
      <c r="AJ291" s="319">
        <v>358460.74</v>
      </c>
      <c r="AK291" s="319">
        <v>356967.36000000004</v>
      </c>
      <c r="AL291" s="319">
        <f t="shared" si="43"/>
        <v>355725.71</v>
      </c>
      <c r="AM291" s="319">
        <f t="shared" si="43"/>
        <v>358122.47</v>
      </c>
      <c r="AN291" s="319">
        <f t="shared" si="43"/>
        <v>360594.28</v>
      </c>
      <c r="AO291" s="319">
        <f t="shared" si="40"/>
        <v>362721.48</v>
      </c>
      <c r="AP291" s="319">
        <f t="shared" si="40"/>
        <v>364909.41</v>
      </c>
      <c r="AQ291" s="319">
        <f t="shared" si="40"/>
        <v>367139.64</v>
      </c>
      <c r="AR291" s="295">
        <f t="shared" si="44"/>
        <v>4305371.8000000007</v>
      </c>
      <c r="AS291" s="319">
        <f t="shared" si="47"/>
        <v>388682.28</v>
      </c>
      <c r="AT291" s="319">
        <f t="shared" si="47"/>
        <v>391286.37</v>
      </c>
      <c r="AU291" s="319">
        <f t="shared" si="47"/>
        <v>393977.26</v>
      </c>
      <c r="AV291" s="319">
        <f t="shared" si="46"/>
        <v>396493.38</v>
      </c>
      <c r="AW291" s="319">
        <f t="shared" si="46"/>
        <v>398932.45</v>
      </c>
      <c r="AX291" s="319">
        <f t="shared" si="46"/>
        <v>401029.74</v>
      </c>
      <c r="AY291" s="319">
        <f t="shared" si="46"/>
        <v>403323.79</v>
      </c>
      <c r="AZ291" s="319">
        <f t="shared" si="46"/>
        <v>405801.61</v>
      </c>
      <c r="BA291" s="319">
        <f t="shared" si="46"/>
        <v>408263.1</v>
      </c>
      <c r="BB291" s="319">
        <f t="shared" si="39"/>
        <v>410784.86</v>
      </c>
      <c r="BC291" s="319">
        <f t="shared" si="39"/>
        <v>413340.59</v>
      </c>
      <c r="BD291" s="319">
        <f t="shared" si="39"/>
        <v>415941.44</v>
      </c>
      <c r="BE291" s="295">
        <f t="shared" si="45"/>
        <v>4827856.87</v>
      </c>
    </row>
    <row r="292" spans="1:58" x14ac:dyDescent="0.3">
      <c r="A292" s="313" t="s">
        <v>690</v>
      </c>
      <c r="B292" s="304">
        <v>2.3699999999999999E-2</v>
      </c>
      <c r="C292" s="304">
        <v>2.4299999999999999E-2</v>
      </c>
      <c r="D292" s="304">
        <v>2.4299999999999999E-2</v>
      </c>
      <c r="E292" s="295">
        <v>4045807.59</v>
      </c>
      <c r="F292" s="295">
        <v>4091971.7</v>
      </c>
      <c r="G292" s="295">
        <v>4146124.5</v>
      </c>
      <c r="H292" s="295">
        <v>4168730.96</v>
      </c>
      <c r="I292" s="295">
        <v>4117849.29</v>
      </c>
      <c r="J292" s="295">
        <v>4076106.59</v>
      </c>
      <c r="K292" s="295">
        <v>4113070.8250000002</v>
      </c>
      <c r="L292" s="295">
        <v>4144224.57</v>
      </c>
      <c r="M292" s="295">
        <v>4178103.51</v>
      </c>
      <c r="N292" s="295">
        <v>4665065.8550000004</v>
      </c>
      <c r="O292" s="295">
        <v>5147263.0750000011</v>
      </c>
      <c r="P292" s="295">
        <v>5184732.2700000005</v>
      </c>
      <c r="Q292" s="295">
        <f t="shared" si="41"/>
        <v>52079050.735000007</v>
      </c>
      <c r="R292" s="295">
        <v>5375305.3350000009</v>
      </c>
      <c r="S292" s="295">
        <v>5411292.9750000006</v>
      </c>
      <c r="T292" s="295">
        <v>5450368.1300000008</v>
      </c>
      <c r="U292" s="295">
        <v>5489853.2850000011</v>
      </c>
      <c r="V292" s="295">
        <v>5520923.415000001</v>
      </c>
      <c r="W292" s="295">
        <v>5547783.5150000015</v>
      </c>
      <c r="X292" s="295">
        <v>5585608.4250000017</v>
      </c>
      <c r="Y292" s="295">
        <v>5627145.450000002</v>
      </c>
      <c r="Z292" s="295">
        <v>5662014.4850000022</v>
      </c>
      <c r="AA292" s="295">
        <v>5699667.1950000022</v>
      </c>
      <c r="AB292" s="295">
        <v>5738943.4450000022</v>
      </c>
      <c r="AC292" s="295">
        <v>5779209.5650000023</v>
      </c>
      <c r="AD292" s="295">
        <f t="shared" si="42"/>
        <v>66888115.220000021</v>
      </c>
      <c r="AF292" s="319">
        <v>7990.4699999999993</v>
      </c>
      <c r="AG292" s="319">
        <v>8081.6399999999994</v>
      </c>
      <c r="AH292" s="319">
        <v>8188.59</v>
      </c>
      <c r="AI292" s="319">
        <v>8233.25</v>
      </c>
      <c r="AJ292" s="319">
        <v>8132.75</v>
      </c>
      <c r="AK292" s="319">
        <v>8050.31</v>
      </c>
      <c r="AL292" s="319">
        <f t="shared" si="43"/>
        <v>8123.31</v>
      </c>
      <c r="AM292" s="319">
        <f t="shared" si="43"/>
        <v>8184.84</v>
      </c>
      <c r="AN292" s="319">
        <f t="shared" si="43"/>
        <v>8251.75</v>
      </c>
      <c r="AO292" s="319">
        <f t="shared" si="40"/>
        <v>9213.51</v>
      </c>
      <c r="AP292" s="319">
        <f t="shared" si="40"/>
        <v>10165.84</v>
      </c>
      <c r="AQ292" s="319">
        <f t="shared" si="40"/>
        <v>10239.85</v>
      </c>
      <c r="AR292" s="295">
        <f t="shared" si="44"/>
        <v>102856.10999999999</v>
      </c>
      <c r="AS292" s="319">
        <f t="shared" si="47"/>
        <v>10884.99</v>
      </c>
      <c r="AT292" s="319">
        <f t="shared" si="47"/>
        <v>10957.87</v>
      </c>
      <c r="AU292" s="319">
        <f t="shared" si="47"/>
        <v>11037</v>
      </c>
      <c r="AV292" s="319">
        <f t="shared" si="46"/>
        <v>11116.95</v>
      </c>
      <c r="AW292" s="319">
        <f t="shared" si="46"/>
        <v>11179.87</v>
      </c>
      <c r="AX292" s="319">
        <f t="shared" si="46"/>
        <v>11234.26</v>
      </c>
      <c r="AY292" s="319">
        <f t="shared" si="46"/>
        <v>11310.86</v>
      </c>
      <c r="AZ292" s="319">
        <f t="shared" si="46"/>
        <v>11394.97</v>
      </c>
      <c r="BA292" s="319">
        <f t="shared" si="46"/>
        <v>11465.58</v>
      </c>
      <c r="BB292" s="319">
        <f t="shared" si="39"/>
        <v>11541.83</v>
      </c>
      <c r="BC292" s="319">
        <f t="shared" si="39"/>
        <v>11621.36</v>
      </c>
      <c r="BD292" s="319">
        <f t="shared" si="39"/>
        <v>11702.9</v>
      </c>
      <c r="BE292" s="295">
        <f t="shared" si="45"/>
        <v>135448.44</v>
      </c>
    </row>
    <row r="293" spans="1:58" x14ac:dyDescent="0.3">
      <c r="A293" s="313" t="s">
        <v>691</v>
      </c>
      <c r="B293" s="304">
        <v>2.3699999999999999E-2</v>
      </c>
      <c r="C293" s="304">
        <v>2.4299999999999999E-2</v>
      </c>
      <c r="D293" s="304">
        <v>2.4299999999999999E-2</v>
      </c>
      <c r="E293" s="295">
        <v>1326115.3700000001</v>
      </c>
      <c r="F293" s="295">
        <v>1326115.3700000001</v>
      </c>
      <c r="G293" s="295">
        <v>1326115.3700000001</v>
      </c>
      <c r="H293" s="295">
        <v>1326115.3700000001</v>
      </c>
      <c r="I293" s="295">
        <v>1326115.3700000001</v>
      </c>
      <c r="J293" s="295">
        <v>1326115.3700000001</v>
      </c>
      <c r="K293" s="295">
        <v>1326115.3700000001</v>
      </c>
      <c r="L293" s="295">
        <v>1326115.3700000001</v>
      </c>
      <c r="M293" s="295">
        <v>1326115.3700000001</v>
      </c>
      <c r="N293" s="295">
        <v>1326115.3700000001</v>
      </c>
      <c r="O293" s="295">
        <v>1326115.3700000001</v>
      </c>
      <c r="P293" s="295">
        <v>1326115.3700000001</v>
      </c>
      <c r="Q293" s="295">
        <f t="shared" si="41"/>
        <v>15913384.440000005</v>
      </c>
      <c r="R293" s="295">
        <v>1326115.3700000001</v>
      </c>
      <c r="S293" s="295">
        <v>1326115.3700000001</v>
      </c>
      <c r="T293" s="295">
        <v>1326115.3700000001</v>
      </c>
      <c r="U293" s="295">
        <v>1326115.3700000001</v>
      </c>
      <c r="V293" s="295">
        <v>1326115.3700000001</v>
      </c>
      <c r="W293" s="295">
        <v>1326115.3700000001</v>
      </c>
      <c r="X293" s="295">
        <v>1326115.3700000001</v>
      </c>
      <c r="Y293" s="295">
        <v>1326115.3700000001</v>
      </c>
      <c r="Z293" s="295">
        <v>1326115.3700000001</v>
      </c>
      <c r="AA293" s="295">
        <v>1326115.3700000001</v>
      </c>
      <c r="AB293" s="295">
        <v>1326115.3700000001</v>
      </c>
      <c r="AC293" s="295">
        <v>1326115.3700000001</v>
      </c>
      <c r="AD293" s="295">
        <f t="shared" si="42"/>
        <v>15913384.440000005</v>
      </c>
      <c r="AF293" s="319">
        <v>2619.08</v>
      </c>
      <c r="AG293" s="319">
        <v>2619.08</v>
      </c>
      <c r="AH293" s="319">
        <v>2619.08</v>
      </c>
      <c r="AI293" s="319">
        <v>2619.08</v>
      </c>
      <c r="AJ293" s="319">
        <v>2619.08</v>
      </c>
      <c r="AK293" s="319">
        <v>2619.08</v>
      </c>
      <c r="AL293" s="319">
        <f t="shared" si="43"/>
        <v>2619.08</v>
      </c>
      <c r="AM293" s="319">
        <f t="shared" si="43"/>
        <v>2619.08</v>
      </c>
      <c r="AN293" s="319">
        <f t="shared" si="43"/>
        <v>2619.08</v>
      </c>
      <c r="AO293" s="319">
        <f t="shared" si="40"/>
        <v>2619.08</v>
      </c>
      <c r="AP293" s="319">
        <f t="shared" si="40"/>
        <v>2619.08</v>
      </c>
      <c r="AQ293" s="319">
        <f t="shared" si="40"/>
        <v>2619.08</v>
      </c>
      <c r="AR293" s="295">
        <f t="shared" si="44"/>
        <v>31428.960000000006</v>
      </c>
      <c r="AS293" s="319">
        <f t="shared" si="47"/>
        <v>2685.38</v>
      </c>
      <c r="AT293" s="319">
        <f t="shared" si="47"/>
        <v>2685.38</v>
      </c>
      <c r="AU293" s="319">
        <f t="shared" si="47"/>
        <v>2685.38</v>
      </c>
      <c r="AV293" s="319">
        <f t="shared" si="46"/>
        <v>2685.38</v>
      </c>
      <c r="AW293" s="319">
        <f t="shared" si="46"/>
        <v>2685.38</v>
      </c>
      <c r="AX293" s="319">
        <f t="shared" si="46"/>
        <v>2685.38</v>
      </c>
      <c r="AY293" s="319">
        <f t="shared" si="46"/>
        <v>2685.38</v>
      </c>
      <c r="AZ293" s="319">
        <f t="shared" si="46"/>
        <v>2685.38</v>
      </c>
      <c r="BA293" s="319">
        <f t="shared" si="46"/>
        <v>2685.38</v>
      </c>
      <c r="BB293" s="319">
        <f t="shared" si="39"/>
        <v>2685.38</v>
      </c>
      <c r="BC293" s="319">
        <f t="shared" si="39"/>
        <v>2685.38</v>
      </c>
      <c r="BD293" s="319">
        <f t="shared" si="39"/>
        <v>2685.38</v>
      </c>
      <c r="BE293" s="295">
        <f t="shared" si="45"/>
        <v>32224.560000000009</v>
      </c>
      <c r="BF293" s="319">
        <f>BE293</f>
        <v>32224.560000000009</v>
      </c>
    </row>
    <row r="294" spans="1:58" x14ac:dyDescent="0.3">
      <c r="A294" s="313" t="s">
        <v>692</v>
      </c>
      <c r="B294" s="304">
        <v>2.4500000000000001E-2</v>
      </c>
      <c r="C294" s="304">
        <v>1.7899999999999999E-2</v>
      </c>
      <c r="D294" s="304">
        <v>1.7899999999999999E-2</v>
      </c>
      <c r="E294" s="295">
        <v>295690179.19999999</v>
      </c>
      <c r="F294" s="295">
        <v>296066957.92000002</v>
      </c>
      <c r="G294" s="295">
        <v>296796193.60000002</v>
      </c>
      <c r="H294" s="295">
        <v>297586168.06</v>
      </c>
      <c r="I294" s="295">
        <v>297864375.18000001</v>
      </c>
      <c r="J294" s="295">
        <v>298350669.63999999</v>
      </c>
      <c r="K294" s="295">
        <v>299029814.89500004</v>
      </c>
      <c r="L294" s="295">
        <v>299814965.88999999</v>
      </c>
      <c r="M294" s="295">
        <v>300603515.52000004</v>
      </c>
      <c r="N294" s="295">
        <v>301354256.935</v>
      </c>
      <c r="O294" s="295">
        <v>301816872.97000003</v>
      </c>
      <c r="P294" s="295">
        <v>302239940.44999999</v>
      </c>
      <c r="Q294" s="295">
        <f t="shared" si="41"/>
        <v>3587213910.2599993</v>
      </c>
      <c r="R294" s="295">
        <v>305281159.80999988</v>
      </c>
      <c r="S294" s="295">
        <v>305893822.08999991</v>
      </c>
      <c r="T294" s="295">
        <v>306571548.32999992</v>
      </c>
      <c r="U294" s="295">
        <v>307411576.75999993</v>
      </c>
      <c r="V294" s="295">
        <v>308307774.99499995</v>
      </c>
      <c r="W294" s="295">
        <v>309141347.81999987</v>
      </c>
      <c r="X294" s="295">
        <v>309691110.31999993</v>
      </c>
      <c r="Y294" s="295">
        <v>310139258.31999987</v>
      </c>
      <c r="Z294" s="295">
        <v>310721316.21499991</v>
      </c>
      <c r="AA294" s="295">
        <v>311275617.4149999</v>
      </c>
      <c r="AB294" s="295">
        <v>311899525.11499995</v>
      </c>
      <c r="AC294" s="295">
        <v>312541754.10499996</v>
      </c>
      <c r="AD294" s="295">
        <f t="shared" si="42"/>
        <v>3708875811.2949986</v>
      </c>
      <c r="AF294" s="319">
        <v>603700.77999999991</v>
      </c>
      <c r="AG294" s="319">
        <v>604470.04</v>
      </c>
      <c r="AH294" s="319">
        <v>605958.8899999999</v>
      </c>
      <c r="AI294" s="319">
        <v>607571.75999999989</v>
      </c>
      <c r="AJ294" s="319">
        <v>608139.77</v>
      </c>
      <c r="AK294" s="319">
        <v>609132.61999999988</v>
      </c>
      <c r="AL294" s="319">
        <f t="shared" si="43"/>
        <v>610519.21</v>
      </c>
      <c r="AM294" s="319">
        <f t="shared" si="43"/>
        <v>612122.22</v>
      </c>
      <c r="AN294" s="319">
        <f t="shared" si="43"/>
        <v>613732.18000000005</v>
      </c>
      <c r="AO294" s="319">
        <f t="shared" si="40"/>
        <v>615264.93999999994</v>
      </c>
      <c r="AP294" s="319">
        <f t="shared" si="40"/>
        <v>616209.44999999995</v>
      </c>
      <c r="AQ294" s="319">
        <f t="shared" si="40"/>
        <v>617073.21</v>
      </c>
      <c r="AR294" s="295">
        <f t="shared" si="44"/>
        <v>7323895.0699999984</v>
      </c>
      <c r="AS294" s="319">
        <f t="shared" si="47"/>
        <v>455377.73</v>
      </c>
      <c r="AT294" s="319">
        <f t="shared" si="47"/>
        <v>456291.62</v>
      </c>
      <c r="AU294" s="319">
        <f t="shared" si="47"/>
        <v>457302.56</v>
      </c>
      <c r="AV294" s="319">
        <f t="shared" si="46"/>
        <v>458555.6</v>
      </c>
      <c r="AW294" s="319">
        <f t="shared" si="46"/>
        <v>459892.43</v>
      </c>
      <c r="AX294" s="319">
        <f t="shared" si="46"/>
        <v>461135.84</v>
      </c>
      <c r="AY294" s="319">
        <f t="shared" si="46"/>
        <v>461955.91</v>
      </c>
      <c r="AZ294" s="319">
        <f t="shared" si="46"/>
        <v>462624.39</v>
      </c>
      <c r="BA294" s="319">
        <f t="shared" si="46"/>
        <v>463492.63</v>
      </c>
      <c r="BB294" s="319">
        <f t="shared" si="39"/>
        <v>464319.46</v>
      </c>
      <c r="BC294" s="319">
        <f t="shared" si="39"/>
        <v>465250.12</v>
      </c>
      <c r="BD294" s="319">
        <f t="shared" si="39"/>
        <v>466208.12</v>
      </c>
      <c r="BE294" s="295">
        <f t="shared" si="45"/>
        <v>5532406.4100000001</v>
      </c>
    </row>
    <row r="295" spans="1:58" x14ac:dyDescent="0.3">
      <c r="A295" s="313" t="s">
        <v>693</v>
      </c>
      <c r="B295" s="304">
        <v>2.4500000000000001E-2</v>
      </c>
      <c r="C295" s="304">
        <v>1.7899999999999999E-2</v>
      </c>
      <c r="D295" s="304">
        <v>1.7899999999999999E-2</v>
      </c>
      <c r="E295" s="295">
        <v>3118.28</v>
      </c>
      <c r="F295" s="295">
        <v>3118.28</v>
      </c>
      <c r="G295" s="295">
        <v>3118.28</v>
      </c>
      <c r="H295" s="295">
        <v>3118.28</v>
      </c>
      <c r="I295" s="295">
        <v>3118.28</v>
      </c>
      <c r="J295" s="295">
        <v>3118.28</v>
      </c>
      <c r="K295" s="295">
        <v>3118.28</v>
      </c>
      <c r="L295" s="295">
        <v>3118.28</v>
      </c>
      <c r="M295" s="295">
        <v>3118.28</v>
      </c>
      <c r="N295" s="295">
        <v>3118.28</v>
      </c>
      <c r="O295" s="295">
        <v>3118.28</v>
      </c>
      <c r="P295" s="295">
        <v>3118.28</v>
      </c>
      <c r="Q295" s="295">
        <f t="shared" si="41"/>
        <v>37419.359999999993</v>
      </c>
      <c r="R295" s="295">
        <v>3118.28</v>
      </c>
      <c r="S295" s="295">
        <v>3118.28</v>
      </c>
      <c r="T295" s="295">
        <v>3118.28</v>
      </c>
      <c r="U295" s="295">
        <v>3118.28</v>
      </c>
      <c r="V295" s="295">
        <v>3118.28</v>
      </c>
      <c r="W295" s="295">
        <v>3118.28</v>
      </c>
      <c r="X295" s="295">
        <v>3118.28</v>
      </c>
      <c r="Y295" s="295">
        <v>3118.28</v>
      </c>
      <c r="Z295" s="295">
        <v>3118.28</v>
      </c>
      <c r="AA295" s="295">
        <v>3118.28</v>
      </c>
      <c r="AB295" s="295">
        <v>3118.28</v>
      </c>
      <c r="AC295" s="295">
        <v>3118.28</v>
      </c>
      <c r="AD295" s="295">
        <f t="shared" si="42"/>
        <v>37419.359999999993</v>
      </c>
      <c r="AF295" s="319">
        <v>6.36</v>
      </c>
      <c r="AG295" s="319">
        <v>6.36</v>
      </c>
      <c r="AH295" s="319">
        <v>6.36</v>
      </c>
      <c r="AI295" s="319">
        <v>6.36</v>
      </c>
      <c r="AJ295" s="319">
        <v>6.36</v>
      </c>
      <c r="AK295" s="319">
        <v>6.36</v>
      </c>
      <c r="AL295" s="319">
        <f t="shared" si="43"/>
        <v>6.37</v>
      </c>
      <c r="AM295" s="319">
        <f t="shared" si="43"/>
        <v>6.37</v>
      </c>
      <c r="AN295" s="319">
        <f t="shared" si="43"/>
        <v>6.37</v>
      </c>
      <c r="AO295" s="319">
        <f t="shared" si="40"/>
        <v>6.37</v>
      </c>
      <c r="AP295" s="319">
        <f t="shared" si="40"/>
        <v>6.37</v>
      </c>
      <c r="AQ295" s="319">
        <f t="shared" si="40"/>
        <v>6.37</v>
      </c>
      <c r="AR295" s="295">
        <f t="shared" si="44"/>
        <v>76.38</v>
      </c>
      <c r="AS295" s="319">
        <f t="shared" si="47"/>
        <v>4.6500000000000004</v>
      </c>
      <c r="AT295" s="319">
        <f t="shared" si="47"/>
        <v>4.6500000000000004</v>
      </c>
      <c r="AU295" s="319">
        <f t="shared" si="47"/>
        <v>4.6500000000000004</v>
      </c>
      <c r="AV295" s="319">
        <f t="shared" si="46"/>
        <v>4.6500000000000004</v>
      </c>
      <c r="AW295" s="319">
        <f t="shared" si="46"/>
        <v>4.6500000000000004</v>
      </c>
      <c r="AX295" s="319">
        <f t="shared" si="46"/>
        <v>4.6500000000000004</v>
      </c>
      <c r="AY295" s="319">
        <f t="shared" si="46"/>
        <v>4.6500000000000004</v>
      </c>
      <c r="AZ295" s="319">
        <f t="shared" si="46"/>
        <v>4.6500000000000004</v>
      </c>
      <c r="BA295" s="319">
        <f t="shared" si="46"/>
        <v>4.6500000000000004</v>
      </c>
      <c r="BB295" s="319">
        <f t="shared" si="39"/>
        <v>4.6500000000000004</v>
      </c>
      <c r="BC295" s="319">
        <f t="shared" si="39"/>
        <v>4.6500000000000004</v>
      </c>
      <c r="BD295" s="319">
        <f t="shared" si="39"/>
        <v>4.6500000000000004</v>
      </c>
      <c r="BE295" s="295">
        <f t="shared" si="45"/>
        <v>55.79999999999999</v>
      </c>
    </row>
    <row r="296" spans="1:58" x14ac:dyDescent="0.3">
      <c r="A296" s="313" t="s">
        <v>694</v>
      </c>
      <c r="B296" s="304">
        <v>2.4500000000000001E-2</v>
      </c>
      <c r="C296" s="304">
        <v>1.7899999999999999E-2</v>
      </c>
      <c r="D296" s="304">
        <v>1.7899999999999999E-2</v>
      </c>
      <c r="E296" s="295">
        <v>13334888.539999999</v>
      </c>
      <c r="F296" s="295">
        <v>13334888.539999999</v>
      </c>
      <c r="G296" s="295">
        <v>13032051.98</v>
      </c>
      <c r="H296" s="295">
        <v>12729215.41</v>
      </c>
      <c r="I296" s="295">
        <v>12729215.41</v>
      </c>
      <c r="J296" s="295">
        <v>12726182.039999999</v>
      </c>
      <c r="K296" s="295">
        <v>12723148.67</v>
      </c>
      <c r="L296" s="295">
        <v>12723148.67</v>
      </c>
      <c r="M296" s="295">
        <v>12723148.67</v>
      </c>
      <c r="N296" s="295">
        <v>12723148.67</v>
      </c>
      <c r="O296" s="295">
        <v>12723148.67</v>
      </c>
      <c r="P296" s="295">
        <v>12723148.67</v>
      </c>
      <c r="Q296" s="295">
        <f t="shared" si="41"/>
        <v>154225333.93999997</v>
      </c>
      <c r="R296" s="295">
        <v>12723148.67</v>
      </c>
      <c r="S296" s="295">
        <v>12723148.67</v>
      </c>
      <c r="T296" s="295">
        <v>12723148.67</v>
      </c>
      <c r="U296" s="295">
        <v>12723148.67</v>
      </c>
      <c r="V296" s="295">
        <v>12723148.67</v>
      </c>
      <c r="W296" s="295">
        <v>12723148.67</v>
      </c>
      <c r="X296" s="295">
        <v>12723148.67</v>
      </c>
      <c r="Y296" s="295">
        <v>12723148.67</v>
      </c>
      <c r="Z296" s="295">
        <v>12723148.67</v>
      </c>
      <c r="AA296" s="295">
        <v>12723148.67</v>
      </c>
      <c r="AB296" s="295">
        <v>12723148.67</v>
      </c>
      <c r="AC296" s="295">
        <v>12723148.67</v>
      </c>
      <c r="AD296" s="295">
        <f t="shared" si="42"/>
        <v>152677784.03999999</v>
      </c>
      <c r="AF296" s="319">
        <v>27225.399999999998</v>
      </c>
      <c r="AG296" s="319">
        <v>27225.399999999998</v>
      </c>
      <c r="AH296" s="319">
        <v>26607.11</v>
      </c>
      <c r="AI296" s="319">
        <v>25988.82</v>
      </c>
      <c r="AJ296" s="319">
        <v>25988.82</v>
      </c>
      <c r="AK296" s="319">
        <v>25982.62</v>
      </c>
      <c r="AL296" s="319">
        <f t="shared" si="43"/>
        <v>25976.43</v>
      </c>
      <c r="AM296" s="319">
        <f t="shared" si="43"/>
        <v>25976.43</v>
      </c>
      <c r="AN296" s="319">
        <f t="shared" si="43"/>
        <v>25976.43</v>
      </c>
      <c r="AO296" s="319">
        <f t="shared" si="40"/>
        <v>25976.43</v>
      </c>
      <c r="AP296" s="319">
        <f t="shared" si="40"/>
        <v>25976.43</v>
      </c>
      <c r="AQ296" s="319">
        <f t="shared" si="40"/>
        <v>25976.43</v>
      </c>
      <c r="AR296" s="295">
        <f t="shared" si="44"/>
        <v>314876.75</v>
      </c>
      <c r="AS296" s="319">
        <f t="shared" si="47"/>
        <v>18978.7</v>
      </c>
      <c r="AT296" s="319">
        <f t="shared" si="47"/>
        <v>18978.7</v>
      </c>
      <c r="AU296" s="319">
        <f t="shared" si="47"/>
        <v>18978.7</v>
      </c>
      <c r="AV296" s="319">
        <f t="shared" si="46"/>
        <v>18978.7</v>
      </c>
      <c r="AW296" s="319">
        <f t="shared" si="46"/>
        <v>18978.7</v>
      </c>
      <c r="AX296" s="319">
        <f t="shared" si="46"/>
        <v>18978.7</v>
      </c>
      <c r="AY296" s="319">
        <f t="shared" si="46"/>
        <v>18978.7</v>
      </c>
      <c r="AZ296" s="319">
        <f t="shared" si="46"/>
        <v>18978.7</v>
      </c>
      <c r="BA296" s="319">
        <f t="shared" si="46"/>
        <v>18978.7</v>
      </c>
      <c r="BB296" s="319">
        <f t="shared" si="39"/>
        <v>18978.7</v>
      </c>
      <c r="BC296" s="319">
        <f t="shared" si="39"/>
        <v>18978.7</v>
      </c>
      <c r="BD296" s="319">
        <f t="shared" si="39"/>
        <v>18978.7</v>
      </c>
      <c r="BE296" s="295">
        <f t="shared" si="45"/>
        <v>227744.40000000005</v>
      </c>
    </row>
    <row r="297" spans="1:58" x14ac:dyDescent="0.3">
      <c r="A297" s="313" t="s">
        <v>695</v>
      </c>
      <c r="B297" s="304">
        <v>2.0299999999999999E-2</v>
      </c>
      <c r="C297" s="304">
        <v>1.6299999999999999E-2</v>
      </c>
      <c r="D297" s="304">
        <v>1.6299999999999999E-2</v>
      </c>
      <c r="E297" s="295">
        <v>89733863.489999995</v>
      </c>
      <c r="F297" s="295">
        <v>89761151.349999994</v>
      </c>
      <c r="G297" s="295">
        <v>89803092.689999998</v>
      </c>
      <c r="H297" s="295">
        <v>89817746.180000007</v>
      </c>
      <c r="I297" s="295">
        <v>89831576.25</v>
      </c>
      <c r="J297" s="295">
        <v>93585175.099999994</v>
      </c>
      <c r="K297" s="295">
        <v>97293760.290000007</v>
      </c>
      <c r="L297" s="295">
        <v>97262576.700000003</v>
      </c>
      <c r="M297" s="295">
        <v>97262576.700000003</v>
      </c>
      <c r="N297" s="295">
        <v>97262576.700000003</v>
      </c>
      <c r="O297" s="295">
        <v>97262576.700000003</v>
      </c>
      <c r="P297" s="295">
        <v>97262576.700000003</v>
      </c>
      <c r="Q297" s="295">
        <f t="shared" si="41"/>
        <v>1126139248.8500001</v>
      </c>
      <c r="R297" s="295">
        <v>97262576.700000003</v>
      </c>
      <c r="S297" s="295">
        <v>97262576.700000003</v>
      </c>
      <c r="T297" s="295">
        <v>97262576.700000003</v>
      </c>
      <c r="U297" s="295">
        <v>97262576.700000003</v>
      </c>
      <c r="V297" s="295">
        <v>97262576.700000003</v>
      </c>
      <c r="W297" s="295">
        <v>97262576.700000003</v>
      </c>
      <c r="X297" s="295">
        <v>97262576.700000003</v>
      </c>
      <c r="Y297" s="295">
        <v>97262576.700000003</v>
      </c>
      <c r="Z297" s="295">
        <v>97262576.700000003</v>
      </c>
      <c r="AA297" s="295">
        <v>97262576.700000003</v>
      </c>
      <c r="AB297" s="295">
        <v>97262576.700000003</v>
      </c>
      <c r="AC297" s="295">
        <v>97262576.700000003</v>
      </c>
      <c r="AD297" s="295">
        <f t="shared" si="42"/>
        <v>1167150920.4000003</v>
      </c>
      <c r="AF297" s="319">
        <v>151799.78</v>
      </c>
      <c r="AG297" s="319">
        <v>151845.95000000001</v>
      </c>
      <c r="AH297" s="319">
        <v>151916.9</v>
      </c>
      <c r="AI297" s="319">
        <v>151941.69</v>
      </c>
      <c r="AJ297" s="319">
        <v>151965.08000000002</v>
      </c>
      <c r="AK297" s="319">
        <v>158314.91999999998</v>
      </c>
      <c r="AL297" s="319">
        <f t="shared" si="43"/>
        <v>164588.60999999999</v>
      </c>
      <c r="AM297" s="319">
        <f t="shared" si="43"/>
        <v>164535.85999999999</v>
      </c>
      <c r="AN297" s="319">
        <f t="shared" si="43"/>
        <v>164535.85999999999</v>
      </c>
      <c r="AO297" s="319">
        <f t="shared" si="40"/>
        <v>164535.85999999999</v>
      </c>
      <c r="AP297" s="319">
        <f t="shared" si="40"/>
        <v>164535.85999999999</v>
      </c>
      <c r="AQ297" s="319">
        <f t="shared" si="40"/>
        <v>164535.85999999999</v>
      </c>
      <c r="AR297" s="295">
        <f t="shared" si="44"/>
        <v>1905052.2299999995</v>
      </c>
      <c r="AS297" s="319">
        <f t="shared" si="47"/>
        <v>132115</v>
      </c>
      <c r="AT297" s="319">
        <f t="shared" si="47"/>
        <v>132115</v>
      </c>
      <c r="AU297" s="319">
        <f t="shared" si="47"/>
        <v>132115</v>
      </c>
      <c r="AV297" s="319">
        <f t="shared" si="46"/>
        <v>132115</v>
      </c>
      <c r="AW297" s="319">
        <f t="shared" si="46"/>
        <v>132115</v>
      </c>
      <c r="AX297" s="319">
        <f t="shared" si="46"/>
        <v>132115</v>
      </c>
      <c r="AY297" s="319">
        <f t="shared" si="46"/>
        <v>132115</v>
      </c>
      <c r="AZ297" s="319">
        <f t="shared" si="46"/>
        <v>132115</v>
      </c>
      <c r="BA297" s="319">
        <f t="shared" si="46"/>
        <v>132115</v>
      </c>
      <c r="BB297" s="319">
        <f t="shared" si="39"/>
        <v>132115</v>
      </c>
      <c r="BC297" s="319">
        <f t="shared" si="39"/>
        <v>132115</v>
      </c>
      <c r="BD297" s="319">
        <f t="shared" si="39"/>
        <v>132115</v>
      </c>
      <c r="BE297" s="295">
        <f t="shared" si="45"/>
        <v>1585380</v>
      </c>
    </row>
    <row r="298" spans="1:58" x14ac:dyDescent="0.3">
      <c r="A298" s="313" t="s">
        <v>696</v>
      </c>
      <c r="B298" s="304">
        <v>2.0299999999999999E-2</v>
      </c>
      <c r="C298" s="304">
        <v>1.6299999999999999E-2</v>
      </c>
      <c r="D298" s="304">
        <v>1.6299999999999999E-2</v>
      </c>
      <c r="E298" s="295">
        <v>254.62</v>
      </c>
      <c r="F298" s="295">
        <v>254.62</v>
      </c>
      <c r="G298" s="295">
        <v>254.62</v>
      </c>
      <c r="H298" s="295">
        <v>254.62</v>
      </c>
      <c r="I298" s="295">
        <v>254.62</v>
      </c>
      <c r="J298" s="295">
        <v>254.62</v>
      </c>
      <c r="K298" s="295">
        <v>254.62</v>
      </c>
      <c r="L298" s="295">
        <v>254.62</v>
      </c>
      <c r="M298" s="295">
        <v>254.62</v>
      </c>
      <c r="N298" s="295">
        <v>254.62</v>
      </c>
      <c r="O298" s="295">
        <v>254.62</v>
      </c>
      <c r="P298" s="295">
        <v>254.62</v>
      </c>
      <c r="Q298" s="295">
        <f t="shared" si="41"/>
        <v>3055.4399999999991</v>
      </c>
      <c r="R298" s="295">
        <v>254.62</v>
      </c>
      <c r="S298" s="295">
        <v>254.62</v>
      </c>
      <c r="T298" s="295">
        <v>254.62</v>
      </c>
      <c r="U298" s="295">
        <v>254.62</v>
      </c>
      <c r="V298" s="295">
        <v>254.62</v>
      </c>
      <c r="W298" s="295">
        <v>254.62</v>
      </c>
      <c r="X298" s="295">
        <v>254.62</v>
      </c>
      <c r="Y298" s="295">
        <v>254.62</v>
      </c>
      <c r="Z298" s="295">
        <v>254.62</v>
      </c>
      <c r="AA298" s="295">
        <v>254.62</v>
      </c>
      <c r="AB298" s="295">
        <v>254.62</v>
      </c>
      <c r="AC298" s="295">
        <v>254.62</v>
      </c>
      <c r="AD298" s="295">
        <f t="shared" si="42"/>
        <v>3055.4399999999991</v>
      </c>
      <c r="AF298" s="319">
        <v>0.43000000000000005</v>
      </c>
      <c r="AG298" s="319">
        <v>0.43000000000000005</v>
      </c>
      <c r="AH298" s="319">
        <v>0.43000000000000005</v>
      </c>
      <c r="AI298" s="319">
        <v>0.43000000000000005</v>
      </c>
      <c r="AJ298" s="319">
        <v>0.43000000000000005</v>
      </c>
      <c r="AK298" s="319">
        <v>0.43000000000000005</v>
      </c>
      <c r="AL298" s="319">
        <f t="shared" si="43"/>
        <v>0.43</v>
      </c>
      <c r="AM298" s="319">
        <f t="shared" si="43"/>
        <v>0.43</v>
      </c>
      <c r="AN298" s="319">
        <f t="shared" si="43"/>
        <v>0.43</v>
      </c>
      <c r="AO298" s="319">
        <f t="shared" si="40"/>
        <v>0.43</v>
      </c>
      <c r="AP298" s="319">
        <f t="shared" si="40"/>
        <v>0.43</v>
      </c>
      <c r="AQ298" s="319">
        <f t="shared" si="40"/>
        <v>0.43</v>
      </c>
      <c r="AR298" s="295">
        <f t="shared" si="44"/>
        <v>5.16</v>
      </c>
      <c r="AS298" s="319">
        <f t="shared" si="47"/>
        <v>0.35</v>
      </c>
      <c r="AT298" s="319">
        <f t="shared" si="47"/>
        <v>0.35</v>
      </c>
      <c r="AU298" s="319">
        <f t="shared" si="47"/>
        <v>0.35</v>
      </c>
      <c r="AV298" s="319">
        <f t="shared" si="46"/>
        <v>0.35</v>
      </c>
      <c r="AW298" s="319">
        <f t="shared" si="46"/>
        <v>0.35</v>
      </c>
      <c r="AX298" s="319">
        <f t="shared" si="46"/>
        <v>0.35</v>
      </c>
      <c r="AY298" s="319">
        <f t="shared" si="46"/>
        <v>0.35</v>
      </c>
      <c r="AZ298" s="319">
        <f t="shared" si="46"/>
        <v>0.35</v>
      </c>
      <c r="BA298" s="319">
        <f t="shared" si="46"/>
        <v>0.35</v>
      </c>
      <c r="BB298" s="319">
        <f t="shared" si="39"/>
        <v>0.35</v>
      </c>
      <c r="BC298" s="319">
        <f t="shared" si="39"/>
        <v>0.35</v>
      </c>
      <c r="BD298" s="319">
        <f t="shared" si="39"/>
        <v>0.35</v>
      </c>
      <c r="BE298" s="295">
        <f t="shared" si="45"/>
        <v>4.2</v>
      </c>
    </row>
    <row r="299" spans="1:58" x14ac:dyDescent="0.3">
      <c r="A299" s="313" t="s">
        <v>697</v>
      </c>
      <c r="B299" s="304">
        <v>2.0299999999999999E-2</v>
      </c>
      <c r="C299" s="304">
        <v>1.6299999999999999E-2</v>
      </c>
      <c r="D299" s="304">
        <v>1.6299999999999999E-2</v>
      </c>
      <c r="E299" s="295">
        <v>5218706.42</v>
      </c>
      <c r="F299" s="295">
        <v>5218706.42</v>
      </c>
      <c r="G299" s="295">
        <v>5218706.42</v>
      </c>
      <c r="H299" s="295">
        <v>5218706.42</v>
      </c>
      <c r="I299" s="295">
        <v>5218706.42</v>
      </c>
      <c r="J299" s="295">
        <v>5358846.92</v>
      </c>
      <c r="K299" s="295">
        <v>5498987.4099999992</v>
      </c>
      <c r="L299" s="295">
        <v>5498987.4099999992</v>
      </c>
      <c r="M299" s="295">
        <v>5498987.4099999992</v>
      </c>
      <c r="N299" s="295">
        <v>5498987.4099999992</v>
      </c>
      <c r="O299" s="295">
        <v>5498987.4099999992</v>
      </c>
      <c r="P299" s="295">
        <v>5498987.4099999992</v>
      </c>
      <c r="Q299" s="295">
        <f t="shared" si="41"/>
        <v>64446303.479999982</v>
      </c>
      <c r="R299" s="295">
        <v>5498987.4099999992</v>
      </c>
      <c r="S299" s="295">
        <v>5498987.4099999992</v>
      </c>
      <c r="T299" s="295">
        <v>5498987.4099999992</v>
      </c>
      <c r="U299" s="295">
        <v>5498987.4099999992</v>
      </c>
      <c r="V299" s="295">
        <v>5498987.4099999992</v>
      </c>
      <c r="W299" s="295">
        <v>5498987.4099999992</v>
      </c>
      <c r="X299" s="295">
        <v>5498987.4099999992</v>
      </c>
      <c r="Y299" s="295">
        <v>5498987.4099999992</v>
      </c>
      <c r="Z299" s="295">
        <v>5498987.4099999992</v>
      </c>
      <c r="AA299" s="295">
        <v>5498987.4099999992</v>
      </c>
      <c r="AB299" s="295">
        <v>5498987.4099999992</v>
      </c>
      <c r="AC299" s="295">
        <v>5498987.4099999992</v>
      </c>
      <c r="AD299" s="295">
        <f t="shared" si="42"/>
        <v>65987848.919999979</v>
      </c>
      <c r="AF299" s="319">
        <v>8828.31</v>
      </c>
      <c r="AG299" s="319">
        <v>8828.31</v>
      </c>
      <c r="AH299" s="319">
        <v>8828.31</v>
      </c>
      <c r="AI299" s="319">
        <v>8828.31</v>
      </c>
      <c r="AJ299" s="319">
        <v>8828.31</v>
      </c>
      <c r="AK299" s="319">
        <v>9065.380000000001</v>
      </c>
      <c r="AL299" s="319">
        <f t="shared" si="43"/>
        <v>9302.4500000000007</v>
      </c>
      <c r="AM299" s="319">
        <f t="shared" si="43"/>
        <v>9302.4500000000007</v>
      </c>
      <c r="AN299" s="319">
        <f t="shared" si="43"/>
        <v>9302.4500000000007</v>
      </c>
      <c r="AO299" s="319">
        <f t="shared" si="40"/>
        <v>9302.4500000000007</v>
      </c>
      <c r="AP299" s="319">
        <f t="shared" si="40"/>
        <v>9302.4500000000007</v>
      </c>
      <c r="AQ299" s="319">
        <f t="shared" si="40"/>
        <v>9302.4500000000007</v>
      </c>
      <c r="AR299" s="295">
        <f t="shared" si="44"/>
        <v>109021.62999999998</v>
      </c>
      <c r="AS299" s="319">
        <f t="shared" si="47"/>
        <v>7469.46</v>
      </c>
      <c r="AT299" s="319">
        <f t="shared" si="47"/>
        <v>7469.46</v>
      </c>
      <c r="AU299" s="319">
        <f t="shared" si="47"/>
        <v>7469.46</v>
      </c>
      <c r="AV299" s="319">
        <f t="shared" si="46"/>
        <v>7469.46</v>
      </c>
      <c r="AW299" s="319">
        <f t="shared" si="46"/>
        <v>7469.46</v>
      </c>
      <c r="AX299" s="319">
        <f t="shared" si="46"/>
        <v>7469.46</v>
      </c>
      <c r="AY299" s="319">
        <f t="shared" si="46"/>
        <v>7469.46</v>
      </c>
      <c r="AZ299" s="319">
        <f t="shared" si="46"/>
        <v>7469.46</v>
      </c>
      <c r="BA299" s="319">
        <f t="shared" si="46"/>
        <v>7469.46</v>
      </c>
      <c r="BB299" s="319">
        <f t="shared" si="39"/>
        <v>7469.46</v>
      </c>
      <c r="BC299" s="319">
        <f t="shared" si="39"/>
        <v>7469.46</v>
      </c>
      <c r="BD299" s="319">
        <f t="shared" si="39"/>
        <v>7469.46</v>
      </c>
      <c r="BE299" s="295">
        <f t="shared" si="45"/>
        <v>89633.520000000019</v>
      </c>
    </row>
    <row r="300" spans="1:58" x14ac:dyDescent="0.3">
      <c r="A300" s="313" t="s">
        <v>698</v>
      </c>
      <c r="B300" s="304">
        <v>2.29E-2</v>
      </c>
      <c r="C300" s="304">
        <v>4.2900000000000001E-2</v>
      </c>
      <c r="D300" s="304">
        <v>4.2900000000000001E-2</v>
      </c>
      <c r="E300" s="295">
        <v>72897423.409999996</v>
      </c>
      <c r="F300" s="295">
        <v>73126379.609999999</v>
      </c>
      <c r="G300" s="295">
        <v>73267524.280000001</v>
      </c>
      <c r="H300" s="295">
        <v>73374502.349999994</v>
      </c>
      <c r="I300" s="295">
        <v>73445323.840000004</v>
      </c>
      <c r="J300" s="295">
        <v>73603311.840000004</v>
      </c>
      <c r="K300" s="295">
        <v>73819759.585000008</v>
      </c>
      <c r="L300" s="295">
        <v>73988394.25</v>
      </c>
      <c r="M300" s="295">
        <v>74129868.75</v>
      </c>
      <c r="N300" s="295">
        <v>74195592.25</v>
      </c>
      <c r="O300" s="295">
        <v>74229092.409999996</v>
      </c>
      <c r="P300" s="295">
        <v>74379918.11999999</v>
      </c>
      <c r="Q300" s="295">
        <f t="shared" si="41"/>
        <v>884457090.69500005</v>
      </c>
      <c r="R300" s="295">
        <f>74972926.75-R301</f>
        <v>11786260.300000004</v>
      </c>
      <c r="S300" s="295">
        <v>11882254.044999998</v>
      </c>
      <c r="T300" s="295">
        <v>11972037.579999998</v>
      </c>
      <c r="U300" s="295">
        <v>12031378.054999998</v>
      </c>
      <c r="V300" s="295">
        <v>12087177.094999997</v>
      </c>
      <c r="W300" s="295">
        <v>12123771.159999998</v>
      </c>
      <c r="X300" s="295">
        <v>12134196.409999998</v>
      </c>
      <c r="Y300" s="295">
        <v>12163732.909999998</v>
      </c>
      <c r="Z300" s="295">
        <v>12194719.904999997</v>
      </c>
      <c r="AA300" s="295">
        <v>12205305.399999999</v>
      </c>
      <c r="AB300" s="295">
        <v>12222941.024999999</v>
      </c>
      <c r="AC300" s="295">
        <v>12267021.854999999</v>
      </c>
      <c r="AD300" s="295">
        <f t="shared" si="42"/>
        <v>145070795.73999998</v>
      </c>
      <c r="AF300" s="319">
        <v>139112.57999999999</v>
      </c>
      <c r="AG300" s="319">
        <v>139549.51</v>
      </c>
      <c r="AH300" s="319">
        <v>139818.85999999999</v>
      </c>
      <c r="AI300" s="319">
        <v>140023.01</v>
      </c>
      <c r="AJ300" s="319">
        <v>140158.16</v>
      </c>
      <c r="AK300" s="319">
        <v>140459.65</v>
      </c>
      <c r="AL300" s="319">
        <f t="shared" si="43"/>
        <v>140872.71</v>
      </c>
      <c r="AM300" s="319">
        <f t="shared" si="43"/>
        <v>141194.51999999999</v>
      </c>
      <c r="AN300" s="319">
        <f t="shared" si="43"/>
        <v>141464.5</v>
      </c>
      <c r="AO300" s="319">
        <f t="shared" si="40"/>
        <v>141589.92000000001</v>
      </c>
      <c r="AP300" s="319">
        <f t="shared" si="40"/>
        <v>141653.85</v>
      </c>
      <c r="AQ300" s="319">
        <f t="shared" si="40"/>
        <v>141941.68</v>
      </c>
      <c r="AR300" s="295">
        <f t="shared" si="44"/>
        <v>1687838.95</v>
      </c>
      <c r="AS300" s="319">
        <f t="shared" si="47"/>
        <v>42135.88</v>
      </c>
      <c r="AT300" s="319">
        <f t="shared" si="47"/>
        <v>42479.06</v>
      </c>
      <c r="AU300" s="319">
        <f t="shared" si="47"/>
        <v>42800.03</v>
      </c>
      <c r="AV300" s="319">
        <f t="shared" si="46"/>
        <v>43012.18</v>
      </c>
      <c r="AW300" s="319">
        <f t="shared" si="46"/>
        <v>43211.66</v>
      </c>
      <c r="AX300" s="319">
        <f t="shared" si="46"/>
        <v>43342.48</v>
      </c>
      <c r="AY300" s="319">
        <f t="shared" si="46"/>
        <v>43379.75</v>
      </c>
      <c r="AZ300" s="319">
        <f t="shared" si="46"/>
        <v>43485.35</v>
      </c>
      <c r="BA300" s="319">
        <f t="shared" si="46"/>
        <v>43596.12</v>
      </c>
      <c r="BB300" s="319">
        <f t="shared" si="39"/>
        <v>43633.97</v>
      </c>
      <c r="BC300" s="319">
        <f t="shared" si="39"/>
        <v>43697.01</v>
      </c>
      <c r="BD300" s="319">
        <f t="shared" si="39"/>
        <v>43854.6</v>
      </c>
      <c r="BE300" s="295">
        <f t="shared" si="45"/>
        <v>518628.08999999997</v>
      </c>
    </row>
    <row r="301" spans="1:58" x14ac:dyDescent="0.3">
      <c r="A301" s="313" t="s">
        <v>699</v>
      </c>
      <c r="B301" s="304">
        <v>2.29E-2</v>
      </c>
      <c r="C301" s="304">
        <v>3.5099999999999999E-2</v>
      </c>
      <c r="D301" s="304">
        <v>3.5099999999999999E-2</v>
      </c>
      <c r="E301" s="295">
        <v>0</v>
      </c>
      <c r="F301" s="295">
        <v>0</v>
      </c>
      <c r="G301" s="295">
        <v>0</v>
      </c>
      <c r="H301" s="295">
        <v>0</v>
      </c>
      <c r="I301" s="295">
        <v>0</v>
      </c>
      <c r="J301" s="295">
        <v>0</v>
      </c>
      <c r="K301" s="295">
        <v>0</v>
      </c>
      <c r="L301" s="295">
        <v>0</v>
      </c>
      <c r="M301" s="295">
        <v>0</v>
      </c>
      <c r="N301" s="295">
        <v>0</v>
      </c>
      <c r="O301" s="295">
        <v>0</v>
      </c>
      <c r="P301" s="295">
        <v>0</v>
      </c>
      <c r="Q301" s="295">
        <f t="shared" si="41"/>
        <v>0</v>
      </c>
      <c r="R301" s="295">
        <v>63186666.449999996</v>
      </c>
      <c r="S301" s="295">
        <v>63186666.449999996</v>
      </c>
      <c r="T301" s="295">
        <v>63186666.449999996</v>
      </c>
      <c r="U301" s="295">
        <v>63186666.449999996</v>
      </c>
      <c r="V301" s="295">
        <v>63186666.449999996</v>
      </c>
      <c r="W301" s="295">
        <v>63186666.449999996</v>
      </c>
      <c r="X301" s="295">
        <v>62221304.889999993</v>
      </c>
      <c r="Y301" s="295">
        <v>60345261.725000001</v>
      </c>
      <c r="Z301" s="295">
        <v>58649730.799999997</v>
      </c>
      <c r="AA301" s="295">
        <v>55918310.239999995</v>
      </c>
      <c r="AB301" s="295">
        <v>52167840.270000003</v>
      </c>
      <c r="AC301" s="295">
        <v>48196600.170000002</v>
      </c>
      <c r="AD301" s="295">
        <f t="shared" si="42"/>
        <v>716619046.79499996</v>
      </c>
      <c r="AF301" s="319">
        <v>0</v>
      </c>
      <c r="AG301" s="319">
        <v>0</v>
      </c>
      <c r="AH301" s="319">
        <v>0</v>
      </c>
      <c r="AI301" s="319">
        <v>0</v>
      </c>
      <c r="AJ301" s="319">
        <v>0</v>
      </c>
      <c r="AK301" s="319">
        <v>0</v>
      </c>
      <c r="AL301" s="319">
        <f t="shared" si="43"/>
        <v>0</v>
      </c>
      <c r="AM301" s="319">
        <f t="shared" si="43"/>
        <v>0</v>
      </c>
      <c r="AN301" s="319">
        <f t="shared" si="43"/>
        <v>0</v>
      </c>
      <c r="AO301" s="319">
        <f t="shared" si="40"/>
        <v>0</v>
      </c>
      <c r="AP301" s="319">
        <f t="shared" si="40"/>
        <v>0</v>
      </c>
      <c r="AQ301" s="319">
        <f t="shared" si="40"/>
        <v>0</v>
      </c>
      <c r="AR301" s="295">
        <f t="shared" si="44"/>
        <v>0</v>
      </c>
      <c r="AS301" s="319">
        <f t="shared" si="47"/>
        <v>184821</v>
      </c>
      <c r="AT301" s="319">
        <f t="shared" si="47"/>
        <v>184821</v>
      </c>
      <c r="AU301" s="319">
        <f t="shared" si="47"/>
        <v>184821</v>
      </c>
      <c r="AV301" s="319">
        <f t="shared" si="46"/>
        <v>184821</v>
      </c>
      <c r="AW301" s="319">
        <f t="shared" si="46"/>
        <v>184821</v>
      </c>
      <c r="AX301" s="319">
        <f t="shared" si="46"/>
        <v>184821</v>
      </c>
      <c r="AY301" s="319">
        <f t="shared" si="46"/>
        <v>181997.32</v>
      </c>
      <c r="AZ301" s="319">
        <f t="shared" si="46"/>
        <v>176509.89</v>
      </c>
      <c r="BA301" s="319">
        <f t="shared" si="46"/>
        <v>171550.46</v>
      </c>
      <c r="BB301" s="319">
        <f t="shared" si="39"/>
        <v>163561.06</v>
      </c>
      <c r="BC301" s="319">
        <f t="shared" si="39"/>
        <v>152590.93</v>
      </c>
      <c r="BD301" s="319">
        <f t="shared" si="39"/>
        <v>140975.06</v>
      </c>
      <c r="BE301" s="295">
        <f t="shared" si="45"/>
        <v>2096110.72</v>
      </c>
    </row>
    <row r="302" spans="1:58" x14ac:dyDescent="0.3">
      <c r="A302" s="313" t="s">
        <v>700</v>
      </c>
      <c r="B302" s="304">
        <v>2.29E-2</v>
      </c>
      <c r="C302" s="304">
        <v>4.2900000000000001E-2</v>
      </c>
      <c r="D302" s="304">
        <v>4.2900000000000001E-2</v>
      </c>
      <c r="E302" s="295">
        <v>4199.21</v>
      </c>
      <c r="F302" s="295">
        <v>4199.21</v>
      </c>
      <c r="G302" s="295">
        <v>4199.21</v>
      </c>
      <c r="H302" s="295">
        <v>4199.21</v>
      </c>
      <c r="I302" s="295">
        <v>4199.21</v>
      </c>
      <c r="J302" s="295">
        <v>4199.21</v>
      </c>
      <c r="K302" s="295">
        <v>4199.21</v>
      </c>
      <c r="L302" s="295">
        <v>4199.21</v>
      </c>
      <c r="M302" s="295">
        <v>4199.21</v>
      </c>
      <c r="N302" s="295">
        <v>4199.21</v>
      </c>
      <c r="O302" s="295">
        <v>4199.21</v>
      </c>
      <c r="P302" s="295">
        <v>4199.21</v>
      </c>
      <c r="Q302" s="295">
        <f t="shared" si="41"/>
        <v>50390.52</v>
      </c>
      <c r="R302" s="295">
        <f>4199.21-R303</f>
        <v>3898.61</v>
      </c>
      <c r="S302" s="295">
        <v>3898.61</v>
      </c>
      <c r="T302" s="295">
        <v>3898.61</v>
      </c>
      <c r="U302" s="295">
        <v>3898.61</v>
      </c>
      <c r="V302" s="295">
        <v>3898.61</v>
      </c>
      <c r="W302" s="295">
        <v>3898.61</v>
      </c>
      <c r="X302" s="295">
        <v>3898.61</v>
      </c>
      <c r="Y302" s="295">
        <v>3898.61</v>
      </c>
      <c r="Z302" s="295">
        <v>3898.61</v>
      </c>
      <c r="AA302" s="295">
        <v>3898.61</v>
      </c>
      <c r="AB302" s="295">
        <v>3898.61</v>
      </c>
      <c r="AC302" s="295">
        <v>3898.61</v>
      </c>
      <c r="AD302" s="295">
        <f t="shared" si="42"/>
        <v>46783.32</v>
      </c>
      <c r="AF302" s="319">
        <v>8.01</v>
      </c>
      <c r="AG302" s="319">
        <v>8.01</v>
      </c>
      <c r="AH302" s="319">
        <v>8.01</v>
      </c>
      <c r="AI302" s="319">
        <v>8.01</v>
      </c>
      <c r="AJ302" s="319">
        <v>8.01</v>
      </c>
      <c r="AK302" s="319">
        <v>8.01</v>
      </c>
      <c r="AL302" s="319">
        <f t="shared" si="43"/>
        <v>8.01</v>
      </c>
      <c r="AM302" s="319">
        <f t="shared" si="43"/>
        <v>8.01</v>
      </c>
      <c r="AN302" s="319">
        <f t="shared" si="43"/>
        <v>8.01</v>
      </c>
      <c r="AO302" s="319">
        <f t="shared" si="40"/>
        <v>8.01</v>
      </c>
      <c r="AP302" s="319">
        <f t="shared" si="40"/>
        <v>8.01</v>
      </c>
      <c r="AQ302" s="319">
        <f t="shared" si="40"/>
        <v>8.01</v>
      </c>
      <c r="AR302" s="295">
        <f t="shared" si="44"/>
        <v>96.120000000000019</v>
      </c>
      <c r="AS302" s="319">
        <f t="shared" si="47"/>
        <v>13.94</v>
      </c>
      <c r="AT302" s="319">
        <f t="shared" si="47"/>
        <v>13.94</v>
      </c>
      <c r="AU302" s="319">
        <f t="shared" si="47"/>
        <v>13.94</v>
      </c>
      <c r="AV302" s="319">
        <f t="shared" si="46"/>
        <v>13.94</v>
      </c>
      <c r="AW302" s="319">
        <f t="shared" si="46"/>
        <v>13.94</v>
      </c>
      <c r="AX302" s="319">
        <f t="shared" si="46"/>
        <v>13.94</v>
      </c>
      <c r="AY302" s="319">
        <f t="shared" si="46"/>
        <v>13.94</v>
      </c>
      <c r="AZ302" s="319">
        <f t="shared" si="46"/>
        <v>13.94</v>
      </c>
      <c r="BA302" s="319">
        <f t="shared" si="46"/>
        <v>13.94</v>
      </c>
      <c r="BB302" s="319">
        <f t="shared" si="39"/>
        <v>13.94</v>
      </c>
      <c r="BC302" s="319">
        <f t="shared" si="39"/>
        <v>13.94</v>
      </c>
      <c r="BD302" s="319">
        <f t="shared" si="39"/>
        <v>13.94</v>
      </c>
      <c r="BE302" s="295">
        <f t="shared" si="45"/>
        <v>167.28</v>
      </c>
    </row>
    <row r="303" spans="1:58" x14ac:dyDescent="0.3">
      <c r="A303" s="313" t="s">
        <v>701</v>
      </c>
      <c r="B303" s="304">
        <v>2.29E-2</v>
      </c>
      <c r="C303" s="304">
        <v>3.5099999999999999E-2</v>
      </c>
      <c r="D303" s="304">
        <v>3.5099999999999999E-2</v>
      </c>
      <c r="E303" s="295">
        <v>0</v>
      </c>
      <c r="F303" s="295">
        <v>0</v>
      </c>
      <c r="G303" s="295">
        <v>0</v>
      </c>
      <c r="H303" s="295">
        <v>0</v>
      </c>
      <c r="I303" s="295">
        <v>0</v>
      </c>
      <c r="J303" s="295">
        <v>0</v>
      </c>
      <c r="K303" s="295">
        <v>0</v>
      </c>
      <c r="L303" s="295">
        <v>0</v>
      </c>
      <c r="M303" s="295">
        <v>0</v>
      </c>
      <c r="N303" s="295">
        <v>0</v>
      </c>
      <c r="O303" s="295">
        <v>0</v>
      </c>
      <c r="P303" s="295">
        <v>0</v>
      </c>
      <c r="Q303" s="295">
        <f t="shared" si="41"/>
        <v>0</v>
      </c>
      <c r="R303" s="295">
        <v>300.60000000000002</v>
      </c>
      <c r="S303" s="295">
        <v>300.60000000000002</v>
      </c>
      <c r="T303" s="295">
        <v>300.60000000000002</v>
      </c>
      <c r="U303" s="295">
        <v>300.60000000000002</v>
      </c>
      <c r="V303" s="295">
        <v>300.60000000000002</v>
      </c>
      <c r="W303" s="295">
        <v>300.60000000000002</v>
      </c>
      <c r="X303" s="295">
        <v>300.60000000000002</v>
      </c>
      <c r="Y303" s="295">
        <v>300.60000000000002</v>
      </c>
      <c r="Z303" s="295">
        <v>300.60000000000002</v>
      </c>
      <c r="AA303" s="295">
        <v>300.60000000000002</v>
      </c>
      <c r="AB303" s="295">
        <v>300.60000000000002</v>
      </c>
      <c r="AC303" s="295">
        <v>300.60000000000002</v>
      </c>
      <c r="AD303" s="295">
        <f t="shared" si="42"/>
        <v>3607.1999999999994</v>
      </c>
      <c r="AF303" s="319">
        <v>0</v>
      </c>
      <c r="AG303" s="319">
        <v>0</v>
      </c>
      <c r="AH303" s="319">
        <v>0</v>
      </c>
      <c r="AI303" s="319">
        <v>0</v>
      </c>
      <c r="AJ303" s="319">
        <v>0</v>
      </c>
      <c r="AK303" s="319">
        <v>0</v>
      </c>
      <c r="AL303" s="319">
        <f t="shared" si="43"/>
        <v>0</v>
      </c>
      <c r="AM303" s="319">
        <f t="shared" si="43"/>
        <v>0</v>
      </c>
      <c r="AN303" s="319">
        <f t="shared" si="43"/>
        <v>0</v>
      </c>
      <c r="AO303" s="319">
        <f t="shared" si="40"/>
        <v>0</v>
      </c>
      <c r="AP303" s="319">
        <f t="shared" si="40"/>
        <v>0</v>
      </c>
      <c r="AQ303" s="319">
        <f t="shared" si="40"/>
        <v>0</v>
      </c>
      <c r="AR303" s="295">
        <f t="shared" si="44"/>
        <v>0</v>
      </c>
      <c r="AS303" s="319">
        <f t="shared" si="47"/>
        <v>0.88</v>
      </c>
      <c r="AT303" s="319">
        <f t="shared" si="47"/>
        <v>0.88</v>
      </c>
      <c r="AU303" s="319">
        <f t="shared" si="47"/>
        <v>0.88</v>
      </c>
      <c r="AV303" s="319">
        <f t="shared" si="46"/>
        <v>0.88</v>
      </c>
      <c r="AW303" s="319">
        <f t="shared" si="46"/>
        <v>0.88</v>
      </c>
      <c r="AX303" s="319">
        <f t="shared" si="46"/>
        <v>0.88</v>
      </c>
      <c r="AY303" s="319">
        <f t="shared" si="46"/>
        <v>0.88</v>
      </c>
      <c r="AZ303" s="319">
        <f t="shared" si="46"/>
        <v>0.88</v>
      </c>
      <c r="BA303" s="319">
        <f t="shared" si="46"/>
        <v>0.88</v>
      </c>
      <c r="BB303" s="319">
        <f t="shared" si="39"/>
        <v>0.88</v>
      </c>
      <c r="BC303" s="319">
        <f t="shared" si="39"/>
        <v>0.88</v>
      </c>
      <c r="BD303" s="319">
        <f t="shared" si="39"/>
        <v>0.88</v>
      </c>
      <c r="BE303" s="295">
        <f t="shared" si="45"/>
        <v>10.560000000000002</v>
      </c>
    </row>
    <row r="304" spans="1:58" x14ac:dyDescent="0.3">
      <c r="A304" s="313" t="s">
        <v>702</v>
      </c>
      <c r="B304" s="304">
        <v>2.29E-2</v>
      </c>
      <c r="C304" s="304">
        <v>4.2900000000000001E-2</v>
      </c>
      <c r="D304" s="304">
        <v>4.2900000000000001E-2</v>
      </c>
      <c r="E304" s="295">
        <v>4034486.73</v>
      </c>
      <c r="F304" s="295">
        <v>3989102.71</v>
      </c>
      <c r="G304" s="295">
        <v>4059675.04</v>
      </c>
      <c r="H304" s="295">
        <v>4113164.08</v>
      </c>
      <c r="I304" s="295">
        <v>4148574.83</v>
      </c>
      <c r="J304" s="295">
        <v>4050366.93</v>
      </c>
      <c r="K304" s="295">
        <v>3938073.8</v>
      </c>
      <c r="L304" s="295">
        <v>3938073.8</v>
      </c>
      <c r="M304" s="295">
        <v>3938073.8</v>
      </c>
      <c r="N304" s="295">
        <v>3938073.8</v>
      </c>
      <c r="O304" s="295">
        <v>3938073.8</v>
      </c>
      <c r="P304" s="295">
        <v>3938073.8</v>
      </c>
      <c r="Q304" s="295">
        <f t="shared" si="41"/>
        <v>48023813.11999999</v>
      </c>
      <c r="R304" s="295">
        <f>3938073.8-R305</f>
        <v>902221.69</v>
      </c>
      <c r="S304" s="295">
        <v>902221.69</v>
      </c>
      <c r="T304" s="295">
        <v>902221.69</v>
      </c>
      <c r="U304" s="295">
        <v>902221.69</v>
      </c>
      <c r="V304" s="295">
        <v>902221.69</v>
      </c>
      <c r="W304" s="295">
        <v>902221.69</v>
      </c>
      <c r="X304" s="295">
        <v>902221.69</v>
      </c>
      <c r="Y304" s="295">
        <v>902221.69</v>
      </c>
      <c r="Z304" s="295">
        <v>902221.69</v>
      </c>
      <c r="AA304" s="295">
        <v>902221.69</v>
      </c>
      <c r="AB304" s="295">
        <v>902221.69</v>
      </c>
      <c r="AC304" s="295">
        <v>902221.69</v>
      </c>
      <c r="AD304" s="295">
        <f t="shared" si="42"/>
        <v>10826660.279999996</v>
      </c>
      <c r="AF304" s="319">
        <v>7699.15</v>
      </c>
      <c r="AG304" s="319">
        <v>7612.54</v>
      </c>
      <c r="AH304" s="319">
        <v>7747.21</v>
      </c>
      <c r="AI304" s="319">
        <v>7849.29</v>
      </c>
      <c r="AJ304" s="319">
        <v>7916.86</v>
      </c>
      <c r="AK304" s="319">
        <v>7729.45</v>
      </c>
      <c r="AL304" s="319">
        <f t="shared" si="43"/>
        <v>7515.16</v>
      </c>
      <c r="AM304" s="319">
        <f t="shared" si="43"/>
        <v>7515.16</v>
      </c>
      <c r="AN304" s="319">
        <f t="shared" si="43"/>
        <v>7515.16</v>
      </c>
      <c r="AO304" s="319">
        <f t="shared" si="40"/>
        <v>7515.16</v>
      </c>
      <c r="AP304" s="319">
        <f t="shared" si="40"/>
        <v>7515.16</v>
      </c>
      <c r="AQ304" s="319">
        <f t="shared" si="40"/>
        <v>7515.16</v>
      </c>
      <c r="AR304" s="295">
        <f t="shared" si="44"/>
        <v>91645.46</v>
      </c>
      <c r="AS304" s="319">
        <f t="shared" si="47"/>
        <v>3225.44</v>
      </c>
      <c r="AT304" s="319">
        <f t="shared" si="47"/>
        <v>3225.44</v>
      </c>
      <c r="AU304" s="319">
        <f t="shared" si="47"/>
        <v>3225.44</v>
      </c>
      <c r="AV304" s="319">
        <f t="shared" si="46"/>
        <v>3225.44</v>
      </c>
      <c r="AW304" s="319">
        <f t="shared" si="46"/>
        <v>3225.44</v>
      </c>
      <c r="AX304" s="319">
        <f t="shared" si="46"/>
        <v>3225.44</v>
      </c>
      <c r="AY304" s="319">
        <f t="shared" si="46"/>
        <v>3225.44</v>
      </c>
      <c r="AZ304" s="319">
        <f t="shared" si="46"/>
        <v>3225.44</v>
      </c>
      <c r="BA304" s="319">
        <f t="shared" si="46"/>
        <v>3225.44</v>
      </c>
      <c r="BB304" s="319">
        <f t="shared" si="39"/>
        <v>3225.44</v>
      </c>
      <c r="BC304" s="319">
        <f t="shared" si="39"/>
        <v>3225.44</v>
      </c>
      <c r="BD304" s="319">
        <f t="shared" si="39"/>
        <v>3225.44</v>
      </c>
      <c r="BE304" s="295">
        <f t="shared" si="45"/>
        <v>38705.279999999999</v>
      </c>
    </row>
    <row r="305" spans="1:62" x14ac:dyDescent="0.3">
      <c r="A305" s="313" t="s">
        <v>703</v>
      </c>
      <c r="B305" s="304">
        <v>2.29E-2</v>
      </c>
      <c r="C305" s="304">
        <v>3.5099999999999999E-2</v>
      </c>
      <c r="D305" s="304">
        <v>3.5099999999999999E-2</v>
      </c>
      <c r="E305" s="295">
        <v>0</v>
      </c>
      <c r="F305" s="295">
        <v>0</v>
      </c>
      <c r="G305" s="295">
        <v>0</v>
      </c>
      <c r="H305" s="295">
        <v>0</v>
      </c>
      <c r="I305" s="295">
        <v>0</v>
      </c>
      <c r="J305" s="295">
        <v>0</v>
      </c>
      <c r="K305" s="295">
        <v>0</v>
      </c>
      <c r="L305" s="295">
        <v>0</v>
      </c>
      <c r="M305" s="295">
        <v>0</v>
      </c>
      <c r="N305" s="295">
        <v>0</v>
      </c>
      <c r="O305" s="295">
        <v>0</v>
      </c>
      <c r="P305" s="295">
        <v>0</v>
      </c>
      <c r="Q305" s="295">
        <f t="shared" si="41"/>
        <v>0</v>
      </c>
      <c r="R305" s="295">
        <v>3035852.11</v>
      </c>
      <c r="S305" s="295">
        <v>3035852.11</v>
      </c>
      <c r="T305" s="295">
        <v>3035852.11</v>
      </c>
      <c r="U305" s="295">
        <v>3035852.11</v>
      </c>
      <c r="V305" s="295">
        <v>3035852.11</v>
      </c>
      <c r="W305" s="295">
        <v>3035852.11</v>
      </c>
      <c r="X305" s="295">
        <v>3035852.11</v>
      </c>
      <c r="Y305" s="295">
        <v>3035852.11</v>
      </c>
      <c r="Z305" s="295">
        <v>3035852.11</v>
      </c>
      <c r="AA305" s="295">
        <v>3035852.11</v>
      </c>
      <c r="AB305" s="295">
        <v>3035852.11</v>
      </c>
      <c r="AC305" s="295">
        <v>3035852.11</v>
      </c>
      <c r="AD305" s="295">
        <f t="shared" si="42"/>
        <v>36430225.32</v>
      </c>
      <c r="AF305" s="319">
        <v>0</v>
      </c>
      <c r="AG305" s="319">
        <v>0</v>
      </c>
      <c r="AH305" s="319">
        <v>0</v>
      </c>
      <c r="AI305" s="319">
        <v>0</v>
      </c>
      <c r="AJ305" s="319">
        <v>0</v>
      </c>
      <c r="AK305" s="319">
        <v>0</v>
      </c>
      <c r="AL305" s="319">
        <f t="shared" si="43"/>
        <v>0</v>
      </c>
      <c r="AM305" s="319">
        <f t="shared" si="43"/>
        <v>0</v>
      </c>
      <c r="AN305" s="319">
        <f t="shared" si="43"/>
        <v>0</v>
      </c>
      <c r="AO305" s="319">
        <f t="shared" si="40"/>
        <v>0</v>
      </c>
      <c r="AP305" s="319">
        <f t="shared" si="40"/>
        <v>0</v>
      </c>
      <c r="AQ305" s="319">
        <f t="shared" si="40"/>
        <v>0</v>
      </c>
      <c r="AR305" s="295">
        <f t="shared" si="44"/>
        <v>0</v>
      </c>
      <c r="AS305" s="319">
        <f t="shared" si="47"/>
        <v>8879.8700000000008</v>
      </c>
      <c r="AT305" s="319">
        <f t="shared" si="47"/>
        <v>8879.8700000000008</v>
      </c>
      <c r="AU305" s="319">
        <f t="shared" si="47"/>
        <v>8879.8700000000008</v>
      </c>
      <c r="AV305" s="319">
        <f t="shared" si="46"/>
        <v>8879.8700000000008</v>
      </c>
      <c r="AW305" s="319">
        <f t="shared" si="46"/>
        <v>8879.8700000000008</v>
      </c>
      <c r="AX305" s="319">
        <f t="shared" si="46"/>
        <v>8879.8700000000008</v>
      </c>
      <c r="AY305" s="319">
        <f t="shared" si="46"/>
        <v>8879.8700000000008</v>
      </c>
      <c r="AZ305" s="319">
        <f t="shared" si="46"/>
        <v>8879.8700000000008</v>
      </c>
      <c r="BA305" s="319">
        <f t="shared" si="46"/>
        <v>8879.8700000000008</v>
      </c>
      <c r="BB305" s="319">
        <f t="shared" si="39"/>
        <v>8879.8700000000008</v>
      </c>
      <c r="BC305" s="319">
        <f t="shared" si="39"/>
        <v>8879.8700000000008</v>
      </c>
      <c r="BD305" s="319">
        <f t="shared" si="39"/>
        <v>8879.8700000000008</v>
      </c>
      <c r="BE305" s="295">
        <f t="shared" si="45"/>
        <v>106558.43999999999</v>
      </c>
    </row>
    <row r="306" spans="1:62" x14ac:dyDescent="0.3">
      <c r="A306" s="313" t="s">
        <v>704</v>
      </c>
      <c r="B306" s="304">
        <v>2.29E-2</v>
      </c>
      <c r="C306" s="304">
        <v>6.8499999999999991E-2</v>
      </c>
      <c r="D306" s="304">
        <v>6.8499999999999991E-2</v>
      </c>
      <c r="E306" s="295">
        <v>817703.08</v>
      </c>
      <c r="F306" s="295">
        <v>839069</v>
      </c>
      <c r="G306" s="295">
        <v>842718.29</v>
      </c>
      <c r="H306" s="295">
        <v>845635.92</v>
      </c>
      <c r="I306" s="295">
        <v>846493.1</v>
      </c>
      <c r="J306" s="295">
        <v>860320.22</v>
      </c>
      <c r="K306" s="295">
        <v>874147.34</v>
      </c>
      <c r="L306" s="295">
        <v>874147.34</v>
      </c>
      <c r="M306" s="295">
        <v>874147.34</v>
      </c>
      <c r="N306" s="295">
        <v>874147.34</v>
      </c>
      <c r="O306" s="295">
        <v>874147.34</v>
      </c>
      <c r="P306" s="295">
        <v>874147.34</v>
      </c>
      <c r="Q306" s="295">
        <f t="shared" si="41"/>
        <v>10296823.65</v>
      </c>
      <c r="R306" s="295">
        <v>874147.34</v>
      </c>
      <c r="S306" s="295">
        <v>874147.34</v>
      </c>
      <c r="T306" s="295">
        <v>874147.34</v>
      </c>
      <c r="U306" s="295">
        <v>874147.34</v>
      </c>
      <c r="V306" s="295">
        <v>874147.34</v>
      </c>
      <c r="W306" s="295">
        <v>874147.34</v>
      </c>
      <c r="X306" s="295">
        <v>874147.34</v>
      </c>
      <c r="Y306" s="295">
        <v>874147.34</v>
      </c>
      <c r="Z306" s="295">
        <v>874147.34</v>
      </c>
      <c r="AA306" s="295">
        <v>874147.34</v>
      </c>
      <c r="AB306" s="295">
        <v>874147.34</v>
      </c>
      <c r="AC306" s="295">
        <v>874147.34</v>
      </c>
      <c r="AD306" s="295">
        <f t="shared" si="42"/>
        <v>10489768.08</v>
      </c>
      <c r="AF306" s="319">
        <v>1560.45</v>
      </c>
      <c r="AG306" s="319">
        <v>1601.22</v>
      </c>
      <c r="AH306" s="319">
        <v>1608.19</v>
      </c>
      <c r="AI306" s="319">
        <v>1613.76</v>
      </c>
      <c r="AJ306" s="319">
        <v>1615.39</v>
      </c>
      <c r="AK306" s="319">
        <v>1641.78</v>
      </c>
      <c r="AL306" s="319">
        <f t="shared" si="43"/>
        <v>1668.16</v>
      </c>
      <c r="AM306" s="319">
        <f t="shared" si="43"/>
        <v>1668.16</v>
      </c>
      <c r="AN306" s="319">
        <f t="shared" si="43"/>
        <v>1668.16</v>
      </c>
      <c r="AO306" s="319">
        <f t="shared" si="40"/>
        <v>1668.16</v>
      </c>
      <c r="AP306" s="319">
        <f t="shared" si="40"/>
        <v>1668.16</v>
      </c>
      <c r="AQ306" s="319">
        <f t="shared" si="40"/>
        <v>1668.16</v>
      </c>
      <c r="AR306" s="295">
        <f t="shared" si="44"/>
        <v>19649.75</v>
      </c>
      <c r="AS306" s="319">
        <f t="shared" si="47"/>
        <v>4989.92</v>
      </c>
      <c r="AT306" s="319">
        <f t="shared" si="47"/>
        <v>4989.92</v>
      </c>
      <c r="AU306" s="319">
        <f t="shared" si="47"/>
        <v>4989.92</v>
      </c>
      <c r="AV306" s="319">
        <f t="shared" si="46"/>
        <v>4989.92</v>
      </c>
      <c r="AW306" s="319">
        <f t="shared" si="46"/>
        <v>4989.92</v>
      </c>
      <c r="AX306" s="319">
        <f t="shared" si="46"/>
        <v>4989.92</v>
      </c>
      <c r="AY306" s="319">
        <f t="shared" si="46"/>
        <v>4989.92</v>
      </c>
      <c r="AZ306" s="319">
        <f t="shared" si="46"/>
        <v>4989.92</v>
      </c>
      <c r="BA306" s="319">
        <f t="shared" si="46"/>
        <v>4989.92</v>
      </c>
      <c r="BB306" s="319">
        <f t="shared" si="39"/>
        <v>4989.92</v>
      </c>
      <c r="BC306" s="319">
        <f t="shared" si="39"/>
        <v>4989.92</v>
      </c>
      <c r="BD306" s="319">
        <f t="shared" si="39"/>
        <v>4989.92</v>
      </c>
      <c r="BE306" s="295">
        <f t="shared" si="45"/>
        <v>59879.039999999986</v>
      </c>
      <c r="BG306" s="305">
        <f>BE306</f>
        <v>59879.039999999986</v>
      </c>
      <c r="BH306" s="313" t="s">
        <v>761</v>
      </c>
      <c r="BI306" s="293"/>
      <c r="BJ306" s="293"/>
    </row>
    <row r="307" spans="1:62" x14ac:dyDescent="0.3">
      <c r="A307" s="313" t="s">
        <v>705</v>
      </c>
      <c r="B307" s="304">
        <v>2.29E-2</v>
      </c>
      <c r="C307" s="304">
        <v>6.8499999999999991E-2</v>
      </c>
      <c r="D307" s="304">
        <v>6.8499999999999991E-2</v>
      </c>
      <c r="E307" s="295">
        <v>0</v>
      </c>
      <c r="F307" s="295">
        <v>0</v>
      </c>
      <c r="G307" s="295">
        <v>0</v>
      </c>
      <c r="H307" s="295">
        <v>0</v>
      </c>
      <c r="I307" s="295">
        <v>0</v>
      </c>
      <c r="J307" s="295">
        <v>0</v>
      </c>
      <c r="K307" s="295">
        <v>0</v>
      </c>
      <c r="L307" s="295">
        <v>0</v>
      </c>
      <c r="M307" s="295">
        <v>0</v>
      </c>
      <c r="N307" s="295">
        <v>0</v>
      </c>
      <c r="O307" s="295">
        <v>0</v>
      </c>
      <c r="P307" s="295">
        <v>0</v>
      </c>
      <c r="Q307" s="295">
        <f t="shared" si="41"/>
        <v>0</v>
      </c>
      <c r="R307" s="295">
        <v>0</v>
      </c>
      <c r="S307" s="295">
        <v>0</v>
      </c>
      <c r="T307" s="295">
        <v>0</v>
      </c>
      <c r="U307" s="295">
        <v>1620000</v>
      </c>
      <c r="V307" s="295">
        <v>4860000</v>
      </c>
      <c r="W307" s="295">
        <v>8100000</v>
      </c>
      <c r="X307" s="295">
        <v>11564270.814999999</v>
      </c>
      <c r="Y307" s="295">
        <v>15252812.465</v>
      </c>
      <c r="Z307" s="295">
        <v>18941354.134999998</v>
      </c>
      <c r="AA307" s="295">
        <v>22629895.805</v>
      </c>
      <c r="AB307" s="295">
        <v>26318437.475000001</v>
      </c>
      <c r="AC307" s="295">
        <v>30006979.145000003</v>
      </c>
      <c r="AD307" s="295">
        <f t="shared" si="42"/>
        <v>139293749.84</v>
      </c>
      <c r="AF307" s="319">
        <v>0</v>
      </c>
      <c r="AG307" s="319">
        <v>0</v>
      </c>
      <c r="AH307" s="319">
        <v>0</v>
      </c>
      <c r="AI307" s="319">
        <v>0</v>
      </c>
      <c r="AJ307" s="319">
        <v>0</v>
      </c>
      <c r="AK307" s="319">
        <v>0</v>
      </c>
      <c r="AL307" s="319">
        <f t="shared" si="43"/>
        <v>0</v>
      </c>
      <c r="AM307" s="319">
        <f t="shared" si="43"/>
        <v>0</v>
      </c>
      <c r="AN307" s="319">
        <f t="shared" si="43"/>
        <v>0</v>
      </c>
      <c r="AO307" s="319">
        <f t="shared" si="40"/>
        <v>0</v>
      </c>
      <c r="AP307" s="319">
        <f t="shared" si="40"/>
        <v>0</v>
      </c>
      <c r="AQ307" s="319">
        <f t="shared" si="40"/>
        <v>0</v>
      </c>
      <c r="AR307" s="295">
        <f t="shared" si="44"/>
        <v>0</v>
      </c>
      <c r="AS307" s="319">
        <f t="shared" si="47"/>
        <v>0</v>
      </c>
      <c r="AT307" s="319">
        <f t="shared" si="47"/>
        <v>0</v>
      </c>
      <c r="AU307" s="319">
        <f t="shared" si="47"/>
        <v>0</v>
      </c>
      <c r="AV307" s="319">
        <f t="shared" si="46"/>
        <v>9247.5</v>
      </c>
      <c r="AW307" s="319">
        <f t="shared" si="46"/>
        <v>27742.5</v>
      </c>
      <c r="AX307" s="319">
        <f t="shared" si="46"/>
        <v>46237.5</v>
      </c>
      <c r="AY307" s="319">
        <f t="shared" si="46"/>
        <v>66012.710000000006</v>
      </c>
      <c r="AZ307" s="319">
        <f t="shared" si="46"/>
        <v>87068.14</v>
      </c>
      <c r="BA307" s="319">
        <f t="shared" si="46"/>
        <v>108123.56</v>
      </c>
      <c r="BB307" s="319">
        <f t="shared" si="39"/>
        <v>129178.99</v>
      </c>
      <c r="BC307" s="319">
        <f t="shared" si="39"/>
        <v>150234.41</v>
      </c>
      <c r="BD307" s="319">
        <f t="shared" si="39"/>
        <v>171289.84</v>
      </c>
      <c r="BE307" s="295">
        <f t="shared" si="45"/>
        <v>795135.15</v>
      </c>
    </row>
    <row r="308" spans="1:62" x14ac:dyDescent="0.3">
      <c r="A308" s="313" t="s">
        <v>706</v>
      </c>
      <c r="B308" s="304">
        <v>8.1000000000000013E-3</v>
      </c>
      <c r="C308" s="304">
        <v>5.3E-3</v>
      </c>
      <c r="D308" s="304">
        <v>5.3E-3</v>
      </c>
      <c r="E308" s="295">
        <v>16198200.6</v>
      </c>
      <c r="F308" s="295">
        <v>16198200.6</v>
      </c>
      <c r="G308" s="295">
        <v>8876494.0199999996</v>
      </c>
      <c r="H308" s="295">
        <v>1554787.43</v>
      </c>
      <c r="I308" s="295">
        <v>775164.82</v>
      </c>
      <c r="J308" s="295">
        <v>-4457.79</v>
      </c>
      <c r="K308" s="295">
        <v>19792.21</v>
      </c>
      <c r="L308" s="295">
        <v>56167.21</v>
      </c>
      <c r="M308" s="295">
        <v>80417.209999999992</v>
      </c>
      <c r="N308" s="295">
        <v>141042.21</v>
      </c>
      <c r="O308" s="295">
        <v>193500.54499999998</v>
      </c>
      <c r="P308" s="295">
        <v>201417.215</v>
      </c>
      <c r="Q308" s="295">
        <f t="shared" si="41"/>
        <v>44290726.280000009</v>
      </c>
      <c r="R308" s="295">
        <v>241000.56500000006</v>
      </c>
      <c r="S308" s="295">
        <v>248917.23500000007</v>
      </c>
      <c r="T308" s="295">
        <v>256833.90500000009</v>
      </c>
      <c r="U308" s="295">
        <v>264750.57500000013</v>
      </c>
      <c r="V308" s="295">
        <v>272667.24500000011</v>
      </c>
      <c r="W308" s="295">
        <v>280583.9150000001</v>
      </c>
      <c r="X308" s="295">
        <v>287958.91500000004</v>
      </c>
      <c r="Y308" s="295">
        <v>294792.24500000005</v>
      </c>
      <c r="Z308" s="295">
        <v>301625.57500000007</v>
      </c>
      <c r="AA308" s="295">
        <v>308458.90500000009</v>
      </c>
      <c r="AB308" s="295">
        <v>315292.2350000001</v>
      </c>
      <c r="AC308" s="295">
        <v>322125.56500000012</v>
      </c>
      <c r="AD308" s="295">
        <f t="shared" si="42"/>
        <v>3395006.8800000013</v>
      </c>
      <c r="AF308" s="319">
        <v>10933.78</v>
      </c>
      <c r="AG308" s="319">
        <v>10933.78</v>
      </c>
      <c r="AH308" s="319">
        <v>5991.64</v>
      </c>
      <c r="AI308" s="319">
        <v>1049.48</v>
      </c>
      <c r="AJ308" s="319">
        <v>523.2399999999999</v>
      </c>
      <c r="AK308" s="319">
        <v>-3.01</v>
      </c>
      <c r="AL308" s="319">
        <f t="shared" si="43"/>
        <v>13.36</v>
      </c>
      <c r="AM308" s="319">
        <f t="shared" si="43"/>
        <v>37.909999999999997</v>
      </c>
      <c r="AN308" s="319">
        <f t="shared" si="43"/>
        <v>54.28</v>
      </c>
      <c r="AO308" s="319">
        <f t="shared" si="40"/>
        <v>95.2</v>
      </c>
      <c r="AP308" s="319">
        <f t="shared" si="40"/>
        <v>130.61000000000001</v>
      </c>
      <c r="AQ308" s="319">
        <f t="shared" si="40"/>
        <v>135.96</v>
      </c>
      <c r="AR308" s="295">
        <f t="shared" si="44"/>
        <v>29896.230000000003</v>
      </c>
      <c r="AS308" s="319">
        <f t="shared" si="47"/>
        <v>106.44</v>
      </c>
      <c r="AT308" s="319">
        <f t="shared" si="47"/>
        <v>109.94</v>
      </c>
      <c r="AU308" s="319">
        <f t="shared" si="47"/>
        <v>113.43</v>
      </c>
      <c r="AV308" s="319">
        <f t="shared" si="46"/>
        <v>116.93</v>
      </c>
      <c r="AW308" s="319">
        <f t="shared" si="46"/>
        <v>120.43</v>
      </c>
      <c r="AX308" s="319">
        <f t="shared" si="46"/>
        <v>123.92</v>
      </c>
      <c r="AY308" s="319">
        <f t="shared" si="46"/>
        <v>127.18</v>
      </c>
      <c r="AZ308" s="319">
        <f t="shared" si="46"/>
        <v>130.19999999999999</v>
      </c>
      <c r="BA308" s="319">
        <f t="shared" si="46"/>
        <v>133.22</v>
      </c>
      <c r="BB308" s="319">
        <f t="shared" si="39"/>
        <v>136.24</v>
      </c>
      <c r="BC308" s="319">
        <f t="shared" si="39"/>
        <v>139.25</v>
      </c>
      <c r="BD308" s="319">
        <f t="shared" si="39"/>
        <v>142.27000000000001</v>
      </c>
      <c r="BE308" s="295">
        <f t="shared" si="45"/>
        <v>1499.45</v>
      </c>
    </row>
    <row r="309" spans="1:62" x14ac:dyDescent="0.3">
      <c r="A309" s="313" t="s">
        <v>707</v>
      </c>
      <c r="B309" s="304">
        <v>8.1000000000000013E-3</v>
      </c>
      <c r="C309" s="304">
        <v>5.3E-3</v>
      </c>
      <c r="D309" s="304">
        <v>5.3E-3</v>
      </c>
      <c r="E309" s="295">
        <v>855168.89</v>
      </c>
      <c r="F309" s="295">
        <v>855168.89</v>
      </c>
      <c r="G309" s="295">
        <v>427584.45</v>
      </c>
      <c r="H309" s="295">
        <v>0</v>
      </c>
      <c r="I309" s="295">
        <v>0</v>
      </c>
      <c r="J309" s="295">
        <v>0</v>
      </c>
      <c r="K309" s="295">
        <v>0</v>
      </c>
      <c r="L309" s="295">
        <v>0</v>
      </c>
      <c r="M309" s="295">
        <v>0</v>
      </c>
      <c r="N309" s="295">
        <v>0</v>
      </c>
      <c r="O309" s="295">
        <v>0</v>
      </c>
      <c r="P309" s="295">
        <v>0</v>
      </c>
      <c r="Q309" s="295">
        <f t="shared" si="41"/>
        <v>2137922.23</v>
      </c>
      <c r="R309" s="295">
        <v>0</v>
      </c>
      <c r="S309" s="295">
        <v>0</v>
      </c>
      <c r="T309" s="295">
        <v>0</v>
      </c>
      <c r="U309" s="295">
        <v>0</v>
      </c>
      <c r="V309" s="295">
        <v>0</v>
      </c>
      <c r="W309" s="295">
        <v>0</v>
      </c>
      <c r="X309" s="295">
        <v>0</v>
      </c>
      <c r="Y309" s="295">
        <v>0</v>
      </c>
      <c r="Z309" s="295">
        <v>0</v>
      </c>
      <c r="AA309" s="295">
        <v>0</v>
      </c>
      <c r="AB309" s="295">
        <v>0</v>
      </c>
      <c r="AC309" s="295">
        <v>0</v>
      </c>
      <c r="AD309" s="295">
        <f t="shared" si="42"/>
        <v>0</v>
      </c>
      <c r="AF309" s="319">
        <v>577.23</v>
      </c>
      <c r="AG309" s="319">
        <v>577.23</v>
      </c>
      <c r="AH309" s="319">
        <v>288.63</v>
      </c>
      <c r="AI309" s="319">
        <v>0</v>
      </c>
      <c r="AJ309" s="319">
        <v>0</v>
      </c>
      <c r="AK309" s="319">
        <v>0</v>
      </c>
      <c r="AL309" s="319">
        <f t="shared" si="43"/>
        <v>0</v>
      </c>
      <c r="AM309" s="319">
        <f t="shared" si="43"/>
        <v>0</v>
      </c>
      <c r="AN309" s="319">
        <f t="shared" si="43"/>
        <v>0</v>
      </c>
      <c r="AO309" s="319">
        <f t="shared" si="40"/>
        <v>0</v>
      </c>
      <c r="AP309" s="319">
        <f t="shared" si="40"/>
        <v>0</v>
      </c>
      <c r="AQ309" s="319">
        <f t="shared" si="40"/>
        <v>0</v>
      </c>
      <c r="AR309" s="295">
        <f t="shared" si="44"/>
        <v>1443.0900000000001</v>
      </c>
      <c r="AS309" s="319">
        <f t="shared" si="47"/>
        <v>0</v>
      </c>
      <c r="AT309" s="319">
        <f t="shared" si="47"/>
        <v>0</v>
      </c>
      <c r="AU309" s="319">
        <f t="shared" si="47"/>
        <v>0</v>
      </c>
      <c r="AV309" s="319">
        <f t="shared" si="46"/>
        <v>0</v>
      </c>
      <c r="AW309" s="319">
        <f t="shared" si="46"/>
        <v>0</v>
      </c>
      <c r="AX309" s="319">
        <f t="shared" si="46"/>
        <v>0</v>
      </c>
      <c r="AY309" s="319">
        <f t="shared" si="46"/>
        <v>0</v>
      </c>
      <c r="AZ309" s="319">
        <f t="shared" si="46"/>
        <v>0</v>
      </c>
      <c r="BA309" s="319">
        <f t="shared" si="46"/>
        <v>0</v>
      </c>
      <c r="BB309" s="319">
        <f t="shared" si="39"/>
        <v>0</v>
      </c>
      <c r="BC309" s="319">
        <f t="shared" si="39"/>
        <v>0</v>
      </c>
      <c r="BD309" s="319">
        <f t="shared" si="39"/>
        <v>0</v>
      </c>
      <c r="BE309" s="295">
        <f t="shared" si="45"/>
        <v>0</v>
      </c>
    </row>
    <row r="310" spans="1:62" x14ac:dyDescent="0.3">
      <c r="A310" s="313" t="s">
        <v>708</v>
      </c>
      <c r="B310" s="304">
        <v>0.04</v>
      </c>
      <c r="C310" s="304">
        <v>0.04</v>
      </c>
      <c r="D310" s="304">
        <v>0.04</v>
      </c>
      <c r="E310" s="295">
        <v>94863902.319999993</v>
      </c>
      <c r="F310" s="295">
        <v>95400051.489999995</v>
      </c>
      <c r="G310" s="295">
        <v>103461840.54000001</v>
      </c>
      <c r="H310" s="295">
        <v>111013016.5</v>
      </c>
      <c r="I310" s="295">
        <v>111069928.64</v>
      </c>
      <c r="J310" s="295">
        <v>110390354.48</v>
      </c>
      <c r="K310" s="295">
        <v>109784039.49000001</v>
      </c>
      <c r="L310" s="295">
        <v>110079344.47500002</v>
      </c>
      <c r="M310" s="295">
        <v>110602602.21500002</v>
      </c>
      <c r="N310" s="295">
        <v>110942110.69000001</v>
      </c>
      <c r="O310" s="295">
        <v>111150525.875</v>
      </c>
      <c r="P310" s="295">
        <v>111531914.785</v>
      </c>
      <c r="Q310" s="295">
        <f t="shared" si="41"/>
        <v>1290289631.5000002</v>
      </c>
      <c r="R310" s="295">
        <v>113027985.58499999</v>
      </c>
      <c r="S310" s="295">
        <v>113306887.175</v>
      </c>
      <c r="T310" s="295">
        <v>113663201.55499999</v>
      </c>
      <c r="U310" s="295">
        <v>114021493.00499998</v>
      </c>
      <c r="V310" s="295">
        <v>114398159.66999997</v>
      </c>
      <c r="W310" s="295">
        <v>114612712.12499999</v>
      </c>
      <c r="X310" s="295">
        <v>114863962.70499998</v>
      </c>
      <c r="Y310" s="295">
        <v>115279950.69499999</v>
      </c>
      <c r="Z310" s="295">
        <v>115637191.64999999</v>
      </c>
      <c r="AA310" s="295">
        <v>116034087.38</v>
      </c>
      <c r="AB310" s="295">
        <v>116406395.83999999</v>
      </c>
      <c r="AC310" s="295">
        <v>116666859.02</v>
      </c>
      <c r="AD310" s="295">
        <f t="shared" si="42"/>
        <v>1377918886.4049997</v>
      </c>
      <c r="AF310" s="319">
        <v>316213.01</v>
      </c>
      <c r="AG310" s="319">
        <v>318000.18</v>
      </c>
      <c r="AH310" s="319">
        <v>344872.8</v>
      </c>
      <c r="AI310" s="319">
        <v>370043.38</v>
      </c>
      <c r="AJ310" s="319">
        <v>370233.1</v>
      </c>
      <c r="AK310" s="319">
        <v>367967.85</v>
      </c>
      <c r="AL310" s="319">
        <f t="shared" si="43"/>
        <v>365946.8</v>
      </c>
      <c r="AM310" s="319">
        <f t="shared" si="43"/>
        <v>366931.15</v>
      </c>
      <c r="AN310" s="319">
        <f t="shared" si="43"/>
        <v>368675.34</v>
      </c>
      <c r="AO310" s="319">
        <f t="shared" si="40"/>
        <v>369807.04</v>
      </c>
      <c r="AP310" s="319">
        <f t="shared" si="40"/>
        <v>370501.75</v>
      </c>
      <c r="AQ310" s="319">
        <f t="shared" si="40"/>
        <v>371773.05</v>
      </c>
      <c r="AR310" s="295">
        <f t="shared" si="44"/>
        <v>4300965.45</v>
      </c>
      <c r="AS310" s="319">
        <f t="shared" si="47"/>
        <v>376759.95</v>
      </c>
      <c r="AT310" s="319">
        <f t="shared" si="47"/>
        <v>377689.62</v>
      </c>
      <c r="AU310" s="319">
        <f t="shared" si="47"/>
        <v>378877.34</v>
      </c>
      <c r="AV310" s="319">
        <f t="shared" si="46"/>
        <v>380071.64</v>
      </c>
      <c r="AW310" s="319">
        <f t="shared" si="46"/>
        <v>381327.2</v>
      </c>
      <c r="AX310" s="319">
        <f t="shared" si="46"/>
        <v>382042.37</v>
      </c>
      <c r="AY310" s="319">
        <f t="shared" si="46"/>
        <v>382879.88</v>
      </c>
      <c r="AZ310" s="319">
        <f t="shared" si="46"/>
        <v>384266.5</v>
      </c>
      <c r="BA310" s="319">
        <f t="shared" si="46"/>
        <v>385457.31</v>
      </c>
      <c r="BB310" s="319">
        <f t="shared" si="39"/>
        <v>386780.29</v>
      </c>
      <c r="BC310" s="319">
        <f t="shared" si="39"/>
        <v>388021.32</v>
      </c>
      <c r="BD310" s="319">
        <f t="shared" si="39"/>
        <v>388889.53</v>
      </c>
      <c r="BE310" s="295">
        <f t="shared" si="45"/>
        <v>4593062.95</v>
      </c>
    </row>
    <row r="311" spans="1:62" x14ac:dyDescent="0.3">
      <c r="A311" s="313" t="s">
        <v>709</v>
      </c>
      <c r="B311" s="304">
        <v>0.04</v>
      </c>
      <c r="C311" s="304">
        <v>0.04</v>
      </c>
      <c r="D311" s="304">
        <v>0.04</v>
      </c>
      <c r="E311" s="295">
        <v>2710563.6</v>
      </c>
      <c r="F311" s="295">
        <v>2731872.65</v>
      </c>
      <c r="G311" s="295">
        <v>3195233.31</v>
      </c>
      <c r="H311" s="295">
        <v>3641064.71</v>
      </c>
      <c r="I311" s="295">
        <v>3632527.76</v>
      </c>
      <c r="J311" s="295">
        <v>3630930.33</v>
      </c>
      <c r="K311" s="295">
        <v>3652347.4050000003</v>
      </c>
      <c r="L311" s="295">
        <v>3646917.8149999999</v>
      </c>
      <c r="M311" s="295">
        <v>3644560.395</v>
      </c>
      <c r="N311" s="295">
        <v>3674498.3400000003</v>
      </c>
      <c r="O311" s="295">
        <v>3695658.37</v>
      </c>
      <c r="P311" s="295">
        <v>3710938.4450000003</v>
      </c>
      <c r="Q311" s="295">
        <f t="shared" si="41"/>
        <v>41567113.130000003</v>
      </c>
      <c r="R311" s="295">
        <v>3803258.9000000004</v>
      </c>
      <c r="S311" s="295">
        <v>3820963.99</v>
      </c>
      <c r="T311" s="295">
        <v>3840169.0800000005</v>
      </c>
      <c r="U311" s="295">
        <v>3859374.1700000004</v>
      </c>
      <c r="V311" s="295">
        <v>3877741.7600000007</v>
      </c>
      <c r="W311" s="295">
        <v>3893111.8300000005</v>
      </c>
      <c r="X311" s="295">
        <v>3909038.1100000008</v>
      </c>
      <c r="Y311" s="295">
        <v>3925541.0250000008</v>
      </c>
      <c r="Z311" s="295">
        <v>3941492.9000000008</v>
      </c>
      <c r="AA311" s="295">
        <v>3959320.8200000008</v>
      </c>
      <c r="AB311" s="295">
        <v>3978934.7800000007</v>
      </c>
      <c r="AC311" s="295">
        <v>3999762.2800000007</v>
      </c>
      <c r="AD311" s="295">
        <f t="shared" si="42"/>
        <v>46808709.645000011</v>
      </c>
      <c r="AF311" s="319">
        <v>9035.2100000000009</v>
      </c>
      <c r="AG311" s="319">
        <v>9106.24</v>
      </c>
      <c r="AH311" s="319">
        <v>10650.779999999999</v>
      </c>
      <c r="AI311" s="319">
        <v>12136.88</v>
      </c>
      <c r="AJ311" s="319">
        <v>12108.43</v>
      </c>
      <c r="AK311" s="319">
        <v>12103.1</v>
      </c>
      <c r="AL311" s="319">
        <f t="shared" si="43"/>
        <v>12174.49</v>
      </c>
      <c r="AM311" s="319">
        <f t="shared" si="43"/>
        <v>12156.39</v>
      </c>
      <c r="AN311" s="319">
        <f t="shared" si="43"/>
        <v>12148.53</v>
      </c>
      <c r="AO311" s="319">
        <f t="shared" si="40"/>
        <v>12248.33</v>
      </c>
      <c r="AP311" s="319">
        <f t="shared" si="40"/>
        <v>12318.86</v>
      </c>
      <c r="AQ311" s="319">
        <f t="shared" si="40"/>
        <v>12369.79</v>
      </c>
      <c r="AR311" s="295">
        <f t="shared" si="44"/>
        <v>138557.03</v>
      </c>
      <c r="AS311" s="319">
        <f t="shared" si="47"/>
        <v>12677.53</v>
      </c>
      <c r="AT311" s="319">
        <f t="shared" si="47"/>
        <v>12736.55</v>
      </c>
      <c r="AU311" s="319">
        <f t="shared" si="47"/>
        <v>12800.56</v>
      </c>
      <c r="AV311" s="319">
        <f t="shared" si="46"/>
        <v>12864.58</v>
      </c>
      <c r="AW311" s="319">
        <f t="shared" si="46"/>
        <v>12925.81</v>
      </c>
      <c r="AX311" s="319">
        <f t="shared" si="46"/>
        <v>12977.04</v>
      </c>
      <c r="AY311" s="319">
        <f t="shared" si="46"/>
        <v>13030.13</v>
      </c>
      <c r="AZ311" s="319">
        <f t="shared" si="46"/>
        <v>13085.14</v>
      </c>
      <c r="BA311" s="319">
        <f t="shared" si="46"/>
        <v>13138.31</v>
      </c>
      <c r="BB311" s="319">
        <f t="shared" si="39"/>
        <v>13197.74</v>
      </c>
      <c r="BC311" s="319">
        <f t="shared" si="39"/>
        <v>13263.12</v>
      </c>
      <c r="BD311" s="319">
        <f t="shared" si="39"/>
        <v>13332.54</v>
      </c>
      <c r="BE311" s="295">
        <f t="shared" si="45"/>
        <v>156029.05000000002</v>
      </c>
    </row>
    <row r="312" spans="1:62" x14ac:dyDescent="0.3">
      <c r="A312" s="313" t="s">
        <v>710</v>
      </c>
      <c r="B312" s="304">
        <v>0</v>
      </c>
      <c r="C312" s="304">
        <v>0</v>
      </c>
      <c r="D312" s="304">
        <v>0</v>
      </c>
      <c r="E312" s="295">
        <v>2729479.9</v>
      </c>
      <c r="F312" s="295">
        <v>2729479.9</v>
      </c>
      <c r="G312" s="295">
        <v>2729479.9</v>
      </c>
      <c r="H312" s="295">
        <v>2729479.9</v>
      </c>
      <c r="I312" s="295">
        <v>2795458.06</v>
      </c>
      <c r="J312" s="295">
        <v>2947282.32</v>
      </c>
      <c r="K312" s="295">
        <v>3032782.7450000001</v>
      </c>
      <c r="L312" s="295">
        <v>3032437.07</v>
      </c>
      <c r="M312" s="295">
        <v>3032437.07</v>
      </c>
      <c r="N312" s="295">
        <v>3032437.07</v>
      </c>
      <c r="O312" s="295">
        <v>3032437.07</v>
      </c>
      <c r="P312" s="295">
        <v>3032437.07</v>
      </c>
      <c r="Q312" s="295">
        <f t="shared" si="41"/>
        <v>34855628.075000003</v>
      </c>
      <c r="R312" s="295">
        <v>3032437.07</v>
      </c>
      <c r="S312" s="295">
        <v>3032437.07</v>
      </c>
      <c r="T312" s="295">
        <v>3032437.07</v>
      </c>
      <c r="U312" s="295">
        <v>3032437.07</v>
      </c>
      <c r="V312" s="295">
        <v>3282437.07</v>
      </c>
      <c r="W312" s="295">
        <v>3782437.07</v>
      </c>
      <c r="X312" s="295">
        <v>4032437.07</v>
      </c>
      <c r="Y312" s="295">
        <v>4032437.07</v>
      </c>
      <c r="Z312" s="295">
        <v>4032437.07</v>
      </c>
      <c r="AA312" s="295">
        <v>4032437.07</v>
      </c>
      <c r="AB312" s="295">
        <v>4032437.07</v>
      </c>
      <c r="AC312" s="295">
        <v>4032437.07</v>
      </c>
      <c r="AD312" s="295">
        <f t="shared" si="42"/>
        <v>43389244.839999996</v>
      </c>
      <c r="AF312" s="319">
        <v>0</v>
      </c>
      <c r="AG312" s="319">
        <v>0</v>
      </c>
      <c r="AH312" s="319">
        <v>0</v>
      </c>
      <c r="AI312" s="319">
        <v>0</v>
      </c>
      <c r="AJ312" s="319">
        <v>0</v>
      </c>
      <c r="AK312" s="319">
        <v>0</v>
      </c>
      <c r="AL312" s="319">
        <f t="shared" si="43"/>
        <v>0</v>
      </c>
      <c r="AM312" s="319">
        <f t="shared" si="43"/>
        <v>0</v>
      </c>
      <c r="AN312" s="319">
        <f t="shared" si="43"/>
        <v>0</v>
      </c>
      <c r="AO312" s="319">
        <f t="shared" si="40"/>
        <v>0</v>
      </c>
      <c r="AP312" s="319">
        <f t="shared" si="40"/>
        <v>0</v>
      </c>
      <c r="AQ312" s="319">
        <f t="shared" si="40"/>
        <v>0</v>
      </c>
      <c r="AR312" s="295">
        <f t="shared" si="44"/>
        <v>0</v>
      </c>
      <c r="AS312" s="319">
        <f t="shared" si="47"/>
        <v>0</v>
      </c>
      <c r="AT312" s="319">
        <f t="shared" si="47"/>
        <v>0</v>
      </c>
      <c r="AU312" s="319">
        <f t="shared" si="47"/>
        <v>0</v>
      </c>
      <c r="AV312" s="319">
        <f t="shared" si="46"/>
        <v>0</v>
      </c>
      <c r="AW312" s="319">
        <f t="shared" si="46"/>
        <v>0</v>
      </c>
      <c r="AX312" s="319">
        <f t="shared" si="46"/>
        <v>0</v>
      </c>
      <c r="AY312" s="319">
        <f t="shared" si="46"/>
        <v>0</v>
      </c>
      <c r="AZ312" s="319">
        <f t="shared" si="46"/>
        <v>0</v>
      </c>
      <c r="BA312" s="319">
        <f t="shared" si="46"/>
        <v>0</v>
      </c>
      <c r="BB312" s="319">
        <f t="shared" si="39"/>
        <v>0</v>
      </c>
      <c r="BC312" s="319">
        <f t="shared" si="39"/>
        <v>0</v>
      </c>
      <c r="BD312" s="319">
        <f t="shared" si="39"/>
        <v>0</v>
      </c>
      <c r="BE312" s="295">
        <f t="shared" si="45"/>
        <v>0</v>
      </c>
    </row>
    <row r="313" spans="1:62" x14ac:dyDescent="0.3">
      <c r="A313" s="313" t="s">
        <v>711</v>
      </c>
      <c r="B313" s="304">
        <v>0</v>
      </c>
      <c r="C313" s="304">
        <v>0</v>
      </c>
      <c r="D313" s="304">
        <v>0</v>
      </c>
      <c r="E313" s="295">
        <v>80601.7</v>
      </c>
      <c r="F313" s="295">
        <v>80601.7</v>
      </c>
      <c r="G313" s="295">
        <v>80601.7</v>
      </c>
      <c r="H313" s="295">
        <v>80601.7</v>
      </c>
      <c r="I313" s="295">
        <v>230615.57</v>
      </c>
      <c r="J313" s="295">
        <v>380629.44</v>
      </c>
      <c r="K313" s="295">
        <v>379492.22000000003</v>
      </c>
      <c r="L313" s="295">
        <v>378355</v>
      </c>
      <c r="M313" s="295">
        <v>378355</v>
      </c>
      <c r="N313" s="295">
        <v>378355</v>
      </c>
      <c r="O313" s="295">
        <v>378355</v>
      </c>
      <c r="P313" s="295">
        <v>378355</v>
      </c>
      <c r="Q313" s="295">
        <f t="shared" si="41"/>
        <v>3204919.0300000003</v>
      </c>
      <c r="R313" s="295">
        <v>378355</v>
      </c>
      <c r="S313" s="295">
        <v>378355</v>
      </c>
      <c r="T313" s="295">
        <v>378355</v>
      </c>
      <c r="U313" s="295">
        <v>378355</v>
      </c>
      <c r="V313" s="295">
        <v>378355</v>
      </c>
      <c r="W313" s="295">
        <v>378355</v>
      </c>
      <c r="X313" s="295">
        <v>378355</v>
      </c>
      <c r="Y313" s="295">
        <v>378355</v>
      </c>
      <c r="Z313" s="295">
        <v>378355</v>
      </c>
      <c r="AA313" s="295">
        <v>378355</v>
      </c>
      <c r="AB313" s="295">
        <v>378355</v>
      </c>
      <c r="AC313" s="295">
        <v>378355</v>
      </c>
      <c r="AD313" s="295">
        <f t="shared" si="42"/>
        <v>4540260</v>
      </c>
      <c r="AF313" s="319">
        <v>0</v>
      </c>
      <c r="AG313" s="319">
        <v>0</v>
      </c>
      <c r="AH313" s="319">
        <v>0</v>
      </c>
      <c r="AI313" s="319">
        <v>0</v>
      </c>
      <c r="AJ313" s="319">
        <v>0</v>
      </c>
      <c r="AK313" s="319">
        <v>0</v>
      </c>
      <c r="AL313" s="319">
        <f t="shared" si="43"/>
        <v>0</v>
      </c>
      <c r="AM313" s="319">
        <f t="shared" si="43"/>
        <v>0</v>
      </c>
      <c r="AN313" s="319">
        <f t="shared" si="43"/>
        <v>0</v>
      </c>
      <c r="AO313" s="319">
        <f t="shared" si="40"/>
        <v>0</v>
      </c>
      <c r="AP313" s="319">
        <f t="shared" si="40"/>
        <v>0</v>
      </c>
      <c r="AQ313" s="319">
        <f t="shared" si="40"/>
        <v>0</v>
      </c>
      <c r="AR313" s="295">
        <f t="shared" si="44"/>
        <v>0</v>
      </c>
      <c r="AS313" s="319">
        <f t="shared" si="47"/>
        <v>0</v>
      </c>
      <c r="AT313" s="319">
        <f t="shared" si="47"/>
        <v>0</v>
      </c>
      <c r="AU313" s="319">
        <f t="shared" si="47"/>
        <v>0</v>
      </c>
      <c r="AV313" s="319">
        <f t="shared" si="46"/>
        <v>0</v>
      </c>
      <c r="AW313" s="319">
        <f t="shared" si="46"/>
        <v>0</v>
      </c>
      <c r="AX313" s="319">
        <f t="shared" si="46"/>
        <v>0</v>
      </c>
      <c r="AY313" s="319">
        <f t="shared" si="46"/>
        <v>0</v>
      </c>
      <c r="AZ313" s="319">
        <f t="shared" si="46"/>
        <v>0</v>
      </c>
      <c r="BA313" s="319">
        <f t="shared" si="46"/>
        <v>0</v>
      </c>
      <c r="BB313" s="319">
        <f t="shared" si="39"/>
        <v>0</v>
      </c>
      <c r="BC313" s="319">
        <f t="shared" si="39"/>
        <v>0</v>
      </c>
      <c r="BD313" s="319">
        <f t="shared" si="39"/>
        <v>0</v>
      </c>
      <c r="BE313" s="295">
        <f t="shared" si="45"/>
        <v>0</v>
      </c>
    </row>
    <row r="314" spans="1:62" x14ac:dyDescent="0.3">
      <c r="A314" s="313" t="s">
        <v>712</v>
      </c>
      <c r="B314" s="304">
        <v>2.01E-2</v>
      </c>
      <c r="C314" s="304">
        <v>2.4300000000000006E-2</v>
      </c>
      <c r="D314" s="304">
        <v>2.4300000000000006E-2</v>
      </c>
      <c r="E314" s="295">
        <v>38308879.829999998</v>
      </c>
      <c r="F314" s="295">
        <v>38423513.530000001</v>
      </c>
      <c r="G314" s="295">
        <v>38698191.109999999</v>
      </c>
      <c r="H314" s="295">
        <v>38908230.219999999</v>
      </c>
      <c r="I314" s="295">
        <v>38966337.439999998</v>
      </c>
      <c r="J314" s="295">
        <v>38856644.340000004</v>
      </c>
      <c r="K314" s="295">
        <v>38904474.989999995</v>
      </c>
      <c r="L314" s="295">
        <v>39222561.719999999</v>
      </c>
      <c r="M314" s="295">
        <v>39754434.064999998</v>
      </c>
      <c r="N314" s="295">
        <v>40921110.394999996</v>
      </c>
      <c r="O314" s="295">
        <v>41660914.379999995</v>
      </c>
      <c r="P314" s="295">
        <v>41785914.379999995</v>
      </c>
      <c r="Q314" s="295">
        <f t="shared" si="41"/>
        <v>474411206.39999992</v>
      </c>
      <c r="R314" s="295">
        <v>43483793.689999998</v>
      </c>
      <c r="S314" s="295">
        <v>44169293.689999998</v>
      </c>
      <c r="T314" s="295">
        <v>44250340.844999999</v>
      </c>
      <c r="U314" s="295">
        <v>44379888</v>
      </c>
      <c r="V314" s="295">
        <v>44532388</v>
      </c>
      <c r="W314" s="295">
        <v>47378073.369999997</v>
      </c>
      <c r="X314" s="295">
        <v>50130258.740000002</v>
      </c>
      <c r="Y314" s="295">
        <v>50130258.740000002</v>
      </c>
      <c r="Z314" s="295">
        <v>50161938.455000006</v>
      </c>
      <c r="AA314" s="295">
        <v>50268618.170000002</v>
      </c>
      <c r="AB314" s="295">
        <v>50343618.170000002</v>
      </c>
      <c r="AC314" s="295">
        <v>50356978.109999999</v>
      </c>
      <c r="AD314" s="295">
        <f t="shared" si="42"/>
        <v>569585447.98000002</v>
      </c>
      <c r="AF314" s="319">
        <v>64167.37</v>
      </c>
      <c r="AG314" s="319">
        <v>64359.39</v>
      </c>
      <c r="AH314" s="319">
        <v>64819.47</v>
      </c>
      <c r="AI314" s="319">
        <v>65171.28</v>
      </c>
      <c r="AJ314" s="319">
        <v>65268.61</v>
      </c>
      <c r="AK314" s="319">
        <v>65084.88</v>
      </c>
      <c r="AL314" s="319">
        <f t="shared" si="43"/>
        <v>65165</v>
      </c>
      <c r="AM314" s="319">
        <f t="shared" si="43"/>
        <v>65697.789999999994</v>
      </c>
      <c r="AN314" s="319">
        <f t="shared" si="43"/>
        <v>66588.679999999993</v>
      </c>
      <c r="AO314" s="319">
        <f t="shared" si="40"/>
        <v>68542.86</v>
      </c>
      <c r="AP314" s="319">
        <f t="shared" si="40"/>
        <v>69782.03</v>
      </c>
      <c r="AQ314" s="319">
        <f t="shared" si="40"/>
        <v>69991.41</v>
      </c>
      <c r="AR314" s="295">
        <f t="shared" si="44"/>
        <v>794638.77</v>
      </c>
      <c r="AS314" s="319">
        <f t="shared" si="47"/>
        <v>88054.68</v>
      </c>
      <c r="AT314" s="319">
        <f t="shared" si="47"/>
        <v>89442.82</v>
      </c>
      <c r="AU314" s="319">
        <f t="shared" si="47"/>
        <v>89606.94</v>
      </c>
      <c r="AV314" s="319">
        <f t="shared" si="46"/>
        <v>89869.27</v>
      </c>
      <c r="AW314" s="319">
        <f t="shared" si="46"/>
        <v>90178.09</v>
      </c>
      <c r="AX314" s="319">
        <f t="shared" si="46"/>
        <v>95940.6</v>
      </c>
      <c r="AY314" s="319">
        <f t="shared" si="46"/>
        <v>101513.77</v>
      </c>
      <c r="AZ314" s="319">
        <f t="shared" si="46"/>
        <v>101513.77</v>
      </c>
      <c r="BA314" s="319">
        <f t="shared" si="46"/>
        <v>101577.93</v>
      </c>
      <c r="BB314" s="319">
        <f t="shared" si="39"/>
        <v>101793.95</v>
      </c>
      <c r="BC314" s="319">
        <f t="shared" si="39"/>
        <v>101945.83</v>
      </c>
      <c r="BD314" s="319">
        <f t="shared" si="39"/>
        <v>101972.88</v>
      </c>
      <c r="BE314" s="295">
        <f t="shared" si="45"/>
        <v>1153410.5300000003</v>
      </c>
    </row>
    <row r="315" spans="1:62" x14ac:dyDescent="0.3">
      <c r="A315" s="313" t="s">
        <v>713</v>
      </c>
      <c r="B315" s="304">
        <v>2.01E-2</v>
      </c>
      <c r="C315" s="304">
        <v>2.4300000000000006E-2</v>
      </c>
      <c r="D315" s="304">
        <v>2.4300000000000006E-2</v>
      </c>
      <c r="E315" s="295">
        <v>1032896.64</v>
      </c>
      <c r="F315" s="295">
        <v>1032217.43</v>
      </c>
      <c r="G315" s="295">
        <v>1033794.74</v>
      </c>
      <c r="H315" s="295">
        <v>1035372.05</v>
      </c>
      <c r="I315" s="295">
        <v>1035372.05</v>
      </c>
      <c r="J315" s="295">
        <v>1035372.05</v>
      </c>
      <c r="K315" s="295">
        <v>1035372.05</v>
      </c>
      <c r="L315" s="295">
        <v>1035372.05</v>
      </c>
      <c r="M315" s="295">
        <v>1035372.05</v>
      </c>
      <c r="N315" s="295">
        <v>1035372.05</v>
      </c>
      <c r="O315" s="295">
        <v>1035372.05</v>
      </c>
      <c r="P315" s="295">
        <v>1035372.05</v>
      </c>
      <c r="Q315" s="295">
        <f t="shared" si="41"/>
        <v>12417257.260000002</v>
      </c>
      <c r="R315" s="295">
        <v>6142071.0499999998</v>
      </c>
      <c r="S315" s="295">
        <v>6142071.0499999998</v>
      </c>
      <c r="T315" s="295">
        <v>6142071.0499999998</v>
      </c>
      <c r="U315" s="295">
        <v>6142071.0499999998</v>
      </c>
      <c r="V315" s="295">
        <v>6142071.0499999998</v>
      </c>
      <c r="W315" s="295">
        <v>6142071.0499999998</v>
      </c>
      <c r="X315" s="295">
        <v>6142071.0499999998</v>
      </c>
      <c r="Y315" s="295">
        <v>6142071.0499999998</v>
      </c>
      <c r="Z315" s="295">
        <v>6142071.0499999998</v>
      </c>
      <c r="AA315" s="295">
        <v>6142071.0499999998</v>
      </c>
      <c r="AB315" s="295">
        <v>6142071.0499999998</v>
      </c>
      <c r="AC315" s="295">
        <v>6142071.0499999998</v>
      </c>
      <c r="AD315" s="295">
        <f t="shared" si="42"/>
        <v>73704852.599999979</v>
      </c>
      <c r="AF315" s="319">
        <v>1730.1000000000001</v>
      </c>
      <c r="AG315" s="319">
        <v>1728.96</v>
      </c>
      <c r="AH315" s="319">
        <v>1731.61</v>
      </c>
      <c r="AI315" s="319">
        <v>1734.25</v>
      </c>
      <c r="AJ315" s="319">
        <v>1734.25</v>
      </c>
      <c r="AK315" s="319">
        <v>1734.25</v>
      </c>
      <c r="AL315" s="319">
        <f t="shared" si="43"/>
        <v>1734.25</v>
      </c>
      <c r="AM315" s="319">
        <f t="shared" si="43"/>
        <v>1734.25</v>
      </c>
      <c r="AN315" s="319">
        <f t="shared" si="43"/>
        <v>1734.25</v>
      </c>
      <c r="AO315" s="319">
        <f t="shared" si="40"/>
        <v>1734.25</v>
      </c>
      <c r="AP315" s="319">
        <f t="shared" si="40"/>
        <v>1734.25</v>
      </c>
      <c r="AQ315" s="319">
        <f t="shared" si="40"/>
        <v>1734.25</v>
      </c>
      <c r="AR315" s="295">
        <f t="shared" si="44"/>
        <v>20798.919999999998</v>
      </c>
      <c r="AS315" s="319">
        <f t="shared" si="47"/>
        <v>12437.69</v>
      </c>
      <c r="AT315" s="319">
        <f t="shared" si="47"/>
        <v>12437.69</v>
      </c>
      <c r="AU315" s="319">
        <f t="shared" si="47"/>
        <v>12437.69</v>
      </c>
      <c r="AV315" s="319">
        <f t="shared" si="46"/>
        <v>12437.69</v>
      </c>
      <c r="AW315" s="319">
        <f t="shared" si="46"/>
        <v>12437.69</v>
      </c>
      <c r="AX315" s="319">
        <f t="shared" si="46"/>
        <v>12437.69</v>
      </c>
      <c r="AY315" s="319">
        <f t="shared" ref="AY315:BD352" si="48">ROUND(X315*$D315/12,2)</f>
        <v>12437.69</v>
      </c>
      <c r="AZ315" s="319">
        <f t="shared" si="48"/>
        <v>12437.69</v>
      </c>
      <c r="BA315" s="319">
        <f t="shared" si="48"/>
        <v>12437.69</v>
      </c>
      <c r="BB315" s="319">
        <f t="shared" si="39"/>
        <v>12437.69</v>
      </c>
      <c r="BC315" s="319">
        <f t="shared" si="39"/>
        <v>12437.69</v>
      </c>
      <c r="BD315" s="319">
        <f t="shared" si="39"/>
        <v>12437.69</v>
      </c>
      <c r="BE315" s="295">
        <f t="shared" si="45"/>
        <v>149252.28</v>
      </c>
    </row>
    <row r="316" spans="1:62" x14ac:dyDescent="0.3">
      <c r="A316" s="313" t="s">
        <v>714</v>
      </c>
      <c r="B316" s="304">
        <v>2.01E-2</v>
      </c>
      <c r="C316" s="304">
        <v>2.4300000000000006E-2</v>
      </c>
      <c r="D316" s="304">
        <v>2.4300000000000006E-2</v>
      </c>
      <c r="E316" s="295">
        <v>55125.86</v>
      </c>
      <c r="F316" s="295">
        <v>55125.86</v>
      </c>
      <c r="G316" s="295">
        <v>55125.86</v>
      </c>
      <c r="H316" s="295">
        <v>55125.86</v>
      </c>
      <c r="I316" s="295">
        <v>55125.86</v>
      </c>
      <c r="J316" s="295">
        <v>55125.86</v>
      </c>
      <c r="K316" s="295">
        <v>55125.86</v>
      </c>
      <c r="L316" s="295">
        <v>55125.86</v>
      </c>
      <c r="M316" s="295">
        <v>55125.86</v>
      </c>
      <c r="N316" s="295">
        <v>55125.86</v>
      </c>
      <c r="O316" s="295">
        <v>55125.86</v>
      </c>
      <c r="P316" s="295">
        <v>55125.86</v>
      </c>
      <c r="Q316" s="295">
        <f t="shared" si="41"/>
        <v>661510.31999999995</v>
      </c>
      <c r="R316" s="295">
        <v>55125.86</v>
      </c>
      <c r="S316" s="295">
        <v>55125.86</v>
      </c>
      <c r="T316" s="295">
        <v>55125.86</v>
      </c>
      <c r="U316" s="295">
        <v>55125.86</v>
      </c>
      <c r="V316" s="295">
        <v>55125.86</v>
      </c>
      <c r="W316" s="295">
        <v>55125.86</v>
      </c>
      <c r="X316" s="295">
        <v>55125.86</v>
      </c>
      <c r="Y316" s="295">
        <v>55125.86</v>
      </c>
      <c r="Z316" s="295">
        <v>55125.86</v>
      </c>
      <c r="AA316" s="295">
        <v>55125.86</v>
      </c>
      <c r="AB316" s="295">
        <v>55125.86</v>
      </c>
      <c r="AC316" s="295">
        <v>55125.86</v>
      </c>
      <c r="AD316" s="295">
        <f t="shared" si="42"/>
        <v>661510.31999999995</v>
      </c>
      <c r="AF316" s="319">
        <v>92.339999999999989</v>
      </c>
      <c r="AG316" s="319">
        <v>92.339999999999989</v>
      </c>
      <c r="AH316" s="319">
        <v>92.339999999999989</v>
      </c>
      <c r="AI316" s="319">
        <v>92.339999999999989</v>
      </c>
      <c r="AJ316" s="319">
        <v>92.339999999999989</v>
      </c>
      <c r="AK316" s="319">
        <v>92.339999999999989</v>
      </c>
      <c r="AL316" s="319">
        <f t="shared" si="43"/>
        <v>92.34</v>
      </c>
      <c r="AM316" s="319">
        <f t="shared" si="43"/>
        <v>92.34</v>
      </c>
      <c r="AN316" s="319">
        <f t="shared" si="43"/>
        <v>92.34</v>
      </c>
      <c r="AO316" s="319">
        <f t="shared" si="40"/>
        <v>92.34</v>
      </c>
      <c r="AP316" s="319">
        <f t="shared" si="40"/>
        <v>92.34</v>
      </c>
      <c r="AQ316" s="319">
        <f t="shared" si="40"/>
        <v>92.34</v>
      </c>
      <c r="AR316" s="295">
        <f t="shared" si="44"/>
        <v>1108.0800000000002</v>
      </c>
      <c r="AS316" s="319">
        <f t="shared" si="47"/>
        <v>111.63</v>
      </c>
      <c r="AT316" s="319">
        <f t="shared" si="47"/>
        <v>111.63</v>
      </c>
      <c r="AU316" s="319">
        <f t="shared" si="47"/>
        <v>111.63</v>
      </c>
      <c r="AV316" s="319">
        <f t="shared" si="47"/>
        <v>111.63</v>
      </c>
      <c r="AW316" s="319">
        <f t="shared" si="47"/>
        <v>111.63</v>
      </c>
      <c r="AX316" s="319">
        <f t="shared" si="47"/>
        <v>111.63</v>
      </c>
      <c r="AY316" s="319">
        <f t="shared" si="48"/>
        <v>111.63</v>
      </c>
      <c r="AZ316" s="319">
        <f t="shared" si="48"/>
        <v>111.63</v>
      </c>
      <c r="BA316" s="319">
        <f t="shared" si="48"/>
        <v>111.63</v>
      </c>
      <c r="BB316" s="319">
        <f t="shared" si="39"/>
        <v>111.63</v>
      </c>
      <c r="BC316" s="319">
        <f t="shared" si="39"/>
        <v>111.63</v>
      </c>
      <c r="BD316" s="319">
        <f t="shared" si="39"/>
        <v>111.63</v>
      </c>
      <c r="BE316" s="295">
        <f t="shared" si="45"/>
        <v>1339.56</v>
      </c>
    </row>
    <row r="317" spans="1:62" x14ac:dyDescent="0.3">
      <c r="A317" s="313" t="s">
        <v>715</v>
      </c>
      <c r="B317" s="304">
        <v>2.01E-2</v>
      </c>
      <c r="C317" s="304">
        <v>2.4300000000000006E-2</v>
      </c>
      <c r="D317" s="304">
        <v>2.4300000000000006E-2</v>
      </c>
      <c r="E317" s="295">
        <v>4539805.47</v>
      </c>
      <c r="F317" s="295">
        <v>4539805.47</v>
      </c>
      <c r="G317" s="295">
        <v>4539805.47</v>
      </c>
      <c r="H317" s="295">
        <v>4539805.47</v>
      </c>
      <c r="I317" s="295">
        <v>4539805.47</v>
      </c>
      <c r="J317" s="295">
        <v>4539805.47</v>
      </c>
      <c r="K317" s="295">
        <v>4539805.47</v>
      </c>
      <c r="L317" s="295">
        <v>4539805.47</v>
      </c>
      <c r="M317" s="295">
        <v>4539805.47</v>
      </c>
      <c r="N317" s="295">
        <v>4539805.47</v>
      </c>
      <c r="O317" s="295">
        <v>4539805.47</v>
      </c>
      <c r="P317" s="295">
        <v>4539805.47</v>
      </c>
      <c r="Q317" s="295">
        <f t="shared" si="41"/>
        <v>54477665.639999993</v>
      </c>
      <c r="R317" s="295">
        <v>4539805.47</v>
      </c>
      <c r="S317" s="295">
        <v>4539805.47</v>
      </c>
      <c r="T317" s="295">
        <v>4539805.47</v>
      </c>
      <c r="U317" s="295">
        <v>4539805.47</v>
      </c>
      <c r="V317" s="295">
        <v>4539805.47</v>
      </c>
      <c r="W317" s="295">
        <v>4539805.47</v>
      </c>
      <c r="X317" s="295">
        <v>4539805.47</v>
      </c>
      <c r="Y317" s="295">
        <v>4539805.47</v>
      </c>
      <c r="Z317" s="295">
        <v>4539805.47</v>
      </c>
      <c r="AA317" s="295">
        <v>4539805.47</v>
      </c>
      <c r="AB317" s="295">
        <v>4539805.47</v>
      </c>
      <c r="AC317" s="295">
        <v>4539805.47</v>
      </c>
      <c r="AD317" s="295">
        <f t="shared" si="42"/>
        <v>54477665.639999993</v>
      </c>
      <c r="AF317" s="319">
        <v>7604.17</v>
      </c>
      <c r="AG317" s="319">
        <v>7604.17</v>
      </c>
      <c r="AH317" s="319">
        <v>7604.17</v>
      </c>
      <c r="AI317" s="319">
        <v>7604.17</v>
      </c>
      <c r="AJ317" s="319">
        <v>7604.17</v>
      </c>
      <c r="AK317" s="319">
        <v>7604.17</v>
      </c>
      <c r="AL317" s="319">
        <f t="shared" si="43"/>
        <v>7604.17</v>
      </c>
      <c r="AM317" s="319">
        <f t="shared" si="43"/>
        <v>7604.17</v>
      </c>
      <c r="AN317" s="319">
        <f t="shared" si="43"/>
        <v>7604.17</v>
      </c>
      <c r="AO317" s="319">
        <f t="shared" si="40"/>
        <v>7604.17</v>
      </c>
      <c r="AP317" s="319">
        <f t="shared" si="40"/>
        <v>7604.17</v>
      </c>
      <c r="AQ317" s="319">
        <f t="shared" si="40"/>
        <v>7604.17</v>
      </c>
      <c r="AR317" s="295">
        <f t="shared" si="44"/>
        <v>91250.04</v>
      </c>
      <c r="AS317" s="319">
        <f t="shared" si="47"/>
        <v>9193.11</v>
      </c>
      <c r="AT317" s="319">
        <f t="shared" si="47"/>
        <v>9193.11</v>
      </c>
      <c r="AU317" s="319">
        <f t="shared" si="47"/>
        <v>9193.11</v>
      </c>
      <c r="AV317" s="319">
        <f t="shared" si="47"/>
        <v>9193.11</v>
      </c>
      <c r="AW317" s="319">
        <f t="shared" si="47"/>
        <v>9193.11</v>
      </c>
      <c r="AX317" s="319">
        <f t="shared" si="47"/>
        <v>9193.11</v>
      </c>
      <c r="AY317" s="319">
        <f t="shared" si="48"/>
        <v>9193.11</v>
      </c>
      <c r="AZ317" s="319">
        <f t="shared" si="48"/>
        <v>9193.11</v>
      </c>
      <c r="BA317" s="319">
        <f t="shared" si="48"/>
        <v>9193.11</v>
      </c>
      <c r="BB317" s="319">
        <f t="shared" si="39"/>
        <v>9193.11</v>
      </c>
      <c r="BC317" s="319">
        <f t="shared" si="39"/>
        <v>9193.11</v>
      </c>
      <c r="BD317" s="319">
        <f t="shared" si="39"/>
        <v>9193.11</v>
      </c>
      <c r="BE317" s="295">
        <f t="shared" si="45"/>
        <v>110317.32</v>
      </c>
    </row>
    <row r="318" spans="1:62" x14ac:dyDescent="0.3">
      <c r="A318" s="313" t="s">
        <v>716</v>
      </c>
      <c r="B318" s="304">
        <v>2.01E-2</v>
      </c>
      <c r="C318" s="304">
        <v>2.4300000000000006E-2</v>
      </c>
      <c r="D318" s="304">
        <v>2.4300000000000006E-2</v>
      </c>
      <c r="E318" s="295">
        <v>10858013.35</v>
      </c>
      <c r="F318" s="295">
        <v>10867886.810000001</v>
      </c>
      <c r="G318" s="295">
        <v>10868617.6</v>
      </c>
      <c r="H318" s="295">
        <v>10868621.380000001</v>
      </c>
      <c r="I318" s="295">
        <v>10868621.380000001</v>
      </c>
      <c r="J318" s="295">
        <v>10868621.380000001</v>
      </c>
      <c r="K318" s="295">
        <v>10983251.020000001</v>
      </c>
      <c r="L318" s="295">
        <v>11097880.66</v>
      </c>
      <c r="M318" s="295">
        <v>11097880.66</v>
      </c>
      <c r="N318" s="295">
        <v>11353976.145</v>
      </c>
      <c r="O318" s="295">
        <v>11610071.630000001</v>
      </c>
      <c r="P318" s="295">
        <v>11610071.630000001</v>
      </c>
      <c r="Q318" s="295">
        <f t="shared" si="41"/>
        <v>132953513.64499998</v>
      </c>
      <c r="R318" s="295">
        <v>11610071.630000001</v>
      </c>
      <c r="S318" s="295">
        <v>11660071.630000001</v>
      </c>
      <c r="T318" s="295">
        <v>11710071.630000001</v>
      </c>
      <c r="U318" s="295">
        <v>11710071.630000001</v>
      </c>
      <c r="V318" s="295">
        <v>11710071.630000001</v>
      </c>
      <c r="W318" s="295">
        <v>11710071.630000001</v>
      </c>
      <c r="X318" s="295">
        <v>11710071.630000001</v>
      </c>
      <c r="Y318" s="295">
        <v>11710071.630000001</v>
      </c>
      <c r="Z318" s="295">
        <v>11710071.630000001</v>
      </c>
      <c r="AA318" s="295">
        <v>11710071.630000001</v>
      </c>
      <c r="AB318" s="295">
        <v>11710071.630000001</v>
      </c>
      <c r="AC318" s="295">
        <v>11710071.630000001</v>
      </c>
      <c r="AD318" s="295">
        <f t="shared" si="42"/>
        <v>140370859.55999997</v>
      </c>
      <c r="AF318" s="319">
        <v>18187.170000000002</v>
      </c>
      <c r="AG318" s="319">
        <v>18203.71</v>
      </c>
      <c r="AH318" s="319">
        <v>18204.93</v>
      </c>
      <c r="AI318" s="319">
        <v>18204.940000000002</v>
      </c>
      <c r="AJ318" s="319">
        <v>18204.940000000002</v>
      </c>
      <c r="AK318" s="319">
        <v>18204.940000000002</v>
      </c>
      <c r="AL318" s="319">
        <f t="shared" si="43"/>
        <v>18396.95</v>
      </c>
      <c r="AM318" s="319">
        <f t="shared" si="43"/>
        <v>18588.95</v>
      </c>
      <c r="AN318" s="319">
        <f t="shared" si="43"/>
        <v>18588.95</v>
      </c>
      <c r="AO318" s="319">
        <f t="shared" si="40"/>
        <v>19017.91</v>
      </c>
      <c r="AP318" s="319">
        <f t="shared" si="40"/>
        <v>19446.87</v>
      </c>
      <c r="AQ318" s="319">
        <f t="shared" si="40"/>
        <v>19446.87</v>
      </c>
      <c r="AR318" s="295">
        <f t="shared" si="44"/>
        <v>222697.13</v>
      </c>
      <c r="AS318" s="319">
        <f t="shared" si="47"/>
        <v>23510.400000000001</v>
      </c>
      <c r="AT318" s="319">
        <f t="shared" si="47"/>
        <v>23611.65</v>
      </c>
      <c r="AU318" s="319">
        <f t="shared" si="47"/>
        <v>23712.9</v>
      </c>
      <c r="AV318" s="319">
        <f t="shared" si="47"/>
        <v>23712.9</v>
      </c>
      <c r="AW318" s="319">
        <f t="shared" si="47"/>
        <v>23712.9</v>
      </c>
      <c r="AX318" s="319">
        <f t="shared" si="47"/>
        <v>23712.9</v>
      </c>
      <c r="AY318" s="319">
        <f t="shared" si="48"/>
        <v>23712.9</v>
      </c>
      <c r="AZ318" s="319">
        <f t="shared" si="48"/>
        <v>23712.9</v>
      </c>
      <c r="BA318" s="319">
        <f t="shared" si="48"/>
        <v>23712.9</v>
      </c>
      <c r="BB318" s="319">
        <f t="shared" si="39"/>
        <v>23712.9</v>
      </c>
      <c r="BC318" s="319">
        <f t="shared" si="39"/>
        <v>23712.9</v>
      </c>
      <c r="BD318" s="319">
        <f t="shared" si="39"/>
        <v>23712.9</v>
      </c>
      <c r="BE318" s="295">
        <f t="shared" si="45"/>
        <v>284251.05</v>
      </c>
    </row>
    <row r="319" spans="1:62" x14ac:dyDescent="0.3">
      <c r="A319" s="313" t="s">
        <v>717</v>
      </c>
      <c r="B319" s="304">
        <v>2.01E-2</v>
      </c>
      <c r="C319" s="304">
        <v>2.4300000000000006E-2</v>
      </c>
      <c r="D319" s="304">
        <v>2.4300000000000006E-2</v>
      </c>
      <c r="E319" s="295">
        <v>2072529.11</v>
      </c>
      <c r="F319" s="295">
        <v>2073162.26</v>
      </c>
      <c r="G319" s="295">
        <v>2073162.26</v>
      </c>
      <c r="H319" s="295">
        <v>2073162.26</v>
      </c>
      <c r="I319" s="295">
        <v>2075869.7</v>
      </c>
      <c r="J319" s="295">
        <v>2078577.14</v>
      </c>
      <c r="K319" s="295">
        <v>2078577.14</v>
      </c>
      <c r="L319" s="295">
        <v>2078577.14</v>
      </c>
      <c r="M319" s="295">
        <v>2078577.14</v>
      </c>
      <c r="N319" s="295">
        <v>2078577.14</v>
      </c>
      <c r="O319" s="295">
        <v>2078577.14</v>
      </c>
      <c r="P319" s="295">
        <v>2078577.14</v>
      </c>
      <c r="Q319" s="295">
        <f t="shared" si="41"/>
        <v>24917925.570000004</v>
      </c>
      <c r="R319" s="295">
        <v>2078577.14</v>
      </c>
      <c r="S319" s="295">
        <v>2078577.14</v>
      </c>
      <c r="T319" s="295">
        <v>2078577.14</v>
      </c>
      <c r="U319" s="295">
        <v>2078577.14</v>
      </c>
      <c r="V319" s="295">
        <v>2078577.14</v>
      </c>
      <c r="W319" s="295">
        <v>2078577.14</v>
      </c>
      <c r="X319" s="295">
        <v>2078577.14</v>
      </c>
      <c r="Y319" s="295">
        <v>2078577.14</v>
      </c>
      <c r="Z319" s="295">
        <v>2078577.14</v>
      </c>
      <c r="AA319" s="295">
        <v>2078577.14</v>
      </c>
      <c r="AB319" s="295">
        <v>2078577.14</v>
      </c>
      <c r="AC319" s="295">
        <v>2078577.14</v>
      </c>
      <c r="AD319" s="295">
        <f t="shared" si="42"/>
        <v>24942925.680000003</v>
      </c>
      <c r="AF319" s="319">
        <v>3471.4900000000002</v>
      </c>
      <c r="AG319" s="319">
        <v>3472.54</v>
      </c>
      <c r="AH319" s="319">
        <v>3472.54</v>
      </c>
      <c r="AI319" s="319">
        <v>3472.54</v>
      </c>
      <c r="AJ319" s="319">
        <v>3477.08</v>
      </c>
      <c r="AK319" s="319">
        <v>3481.62</v>
      </c>
      <c r="AL319" s="319">
        <f t="shared" si="43"/>
        <v>3481.62</v>
      </c>
      <c r="AM319" s="319">
        <f t="shared" si="43"/>
        <v>3481.62</v>
      </c>
      <c r="AN319" s="319">
        <f t="shared" si="43"/>
        <v>3481.62</v>
      </c>
      <c r="AO319" s="319">
        <f t="shared" si="40"/>
        <v>3481.62</v>
      </c>
      <c r="AP319" s="319">
        <f t="shared" si="40"/>
        <v>3481.62</v>
      </c>
      <c r="AQ319" s="319">
        <f t="shared" si="40"/>
        <v>3481.62</v>
      </c>
      <c r="AR319" s="295">
        <f t="shared" si="44"/>
        <v>41737.530000000006</v>
      </c>
      <c r="AS319" s="319">
        <f t="shared" si="47"/>
        <v>4209.12</v>
      </c>
      <c r="AT319" s="319">
        <f t="shared" si="47"/>
        <v>4209.12</v>
      </c>
      <c r="AU319" s="319">
        <f t="shared" si="47"/>
        <v>4209.12</v>
      </c>
      <c r="AV319" s="319">
        <f t="shared" si="47"/>
        <v>4209.12</v>
      </c>
      <c r="AW319" s="319">
        <f t="shared" si="47"/>
        <v>4209.12</v>
      </c>
      <c r="AX319" s="319">
        <f t="shared" si="47"/>
        <v>4209.12</v>
      </c>
      <c r="AY319" s="319">
        <f t="shared" si="48"/>
        <v>4209.12</v>
      </c>
      <c r="AZ319" s="319">
        <f t="shared" si="48"/>
        <v>4209.12</v>
      </c>
      <c r="BA319" s="319">
        <f t="shared" si="48"/>
        <v>4209.12</v>
      </c>
      <c r="BB319" s="319">
        <f t="shared" si="39"/>
        <v>4209.12</v>
      </c>
      <c r="BC319" s="319">
        <f t="shared" si="39"/>
        <v>4209.12</v>
      </c>
      <c r="BD319" s="319">
        <f t="shared" si="39"/>
        <v>4209.12</v>
      </c>
      <c r="BE319" s="295">
        <f t="shared" si="45"/>
        <v>50509.44000000001</v>
      </c>
    </row>
    <row r="320" spans="1:62" x14ac:dyDescent="0.3">
      <c r="A320" s="313" t="s">
        <v>718</v>
      </c>
      <c r="B320" s="304">
        <v>1.72E-2</v>
      </c>
      <c r="C320" s="304">
        <v>1.4299999999999997E-2</v>
      </c>
      <c r="D320" s="304">
        <v>1.4299999999999997E-2</v>
      </c>
      <c r="E320" s="295">
        <v>28493.37</v>
      </c>
      <c r="F320" s="295">
        <v>28493.37</v>
      </c>
      <c r="G320" s="295">
        <v>28493.37</v>
      </c>
      <c r="H320" s="295">
        <v>28493.37</v>
      </c>
      <c r="I320" s="295">
        <v>28493.37</v>
      </c>
      <c r="J320" s="295">
        <v>28493.37</v>
      </c>
      <c r="K320" s="295">
        <v>28493.37</v>
      </c>
      <c r="L320" s="295">
        <v>28493.37</v>
      </c>
      <c r="M320" s="295">
        <v>28493.37</v>
      </c>
      <c r="N320" s="295">
        <v>28493.37</v>
      </c>
      <c r="O320" s="295">
        <v>28493.37</v>
      </c>
      <c r="P320" s="295">
        <v>28493.37</v>
      </c>
      <c r="Q320" s="295">
        <f t="shared" si="41"/>
        <v>341920.44</v>
      </c>
      <c r="R320" s="295">
        <v>28493.37</v>
      </c>
      <c r="S320" s="295">
        <v>28493.37</v>
      </c>
      <c r="T320" s="295">
        <v>28493.37</v>
      </c>
      <c r="U320" s="295">
        <v>28493.37</v>
      </c>
      <c r="V320" s="295">
        <v>28493.37</v>
      </c>
      <c r="W320" s="295">
        <v>28493.37</v>
      </c>
      <c r="X320" s="295">
        <v>28493.37</v>
      </c>
      <c r="Y320" s="295">
        <v>28493.37</v>
      </c>
      <c r="Z320" s="295">
        <v>28493.37</v>
      </c>
      <c r="AA320" s="295">
        <v>28493.37</v>
      </c>
      <c r="AB320" s="295">
        <v>28493.37</v>
      </c>
      <c r="AC320" s="295">
        <v>28493.37</v>
      </c>
      <c r="AD320" s="295">
        <f t="shared" si="42"/>
        <v>341920.44</v>
      </c>
      <c r="AF320" s="319">
        <v>40.839999999999996</v>
      </c>
      <c r="AG320" s="319">
        <v>40.839999999999996</v>
      </c>
      <c r="AH320" s="319">
        <v>40.839999999999996</v>
      </c>
      <c r="AI320" s="319">
        <v>40.839999999999996</v>
      </c>
      <c r="AJ320" s="319">
        <v>40.839999999999996</v>
      </c>
      <c r="AK320" s="319">
        <v>40.839999999999996</v>
      </c>
      <c r="AL320" s="319">
        <f t="shared" si="43"/>
        <v>40.840000000000003</v>
      </c>
      <c r="AM320" s="319">
        <f t="shared" si="43"/>
        <v>40.840000000000003</v>
      </c>
      <c r="AN320" s="319">
        <f t="shared" si="43"/>
        <v>40.840000000000003</v>
      </c>
      <c r="AO320" s="319">
        <f t="shared" si="40"/>
        <v>40.840000000000003</v>
      </c>
      <c r="AP320" s="319">
        <f t="shared" si="40"/>
        <v>40.840000000000003</v>
      </c>
      <c r="AQ320" s="319">
        <f t="shared" si="40"/>
        <v>40.840000000000003</v>
      </c>
      <c r="AR320" s="295">
        <f t="shared" si="44"/>
        <v>490.08000000000015</v>
      </c>
      <c r="AS320" s="319">
        <f t="shared" si="47"/>
        <v>33.950000000000003</v>
      </c>
      <c r="AT320" s="319">
        <f t="shared" si="47"/>
        <v>33.950000000000003</v>
      </c>
      <c r="AU320" s="319">
        <f t="shared" si="47"/>
        <v>33.950000000000003</v>
      </c>
      <c r="AV320" s="319">
        <f t="shared" si="47"/>
        <v>33.950000000000003</v>
      </c>
      <c r="AW320" s="319">
        <f t="shared" si="47"/>
        <v>33.950000000000003</v>
      </c>
      <c r="AX320" s="319">
        <f t="shared" si="47"/>
        <v>33.950000000000003</v>
      </c>
      <c r="AY320" s="319">
        <f t="shared" si="48"/>
        <v>33.950000000000003</v>
      </c>
      <c r="AZ320" s="319">
        <f t="shared" si="48"/>
        <v>33.950000000000003</v>
      </c>
      <c r="BA320" s="319">
        <f t="shared" si="48"/>
        <v>33.950000000000003</v>
      </c>
      <c r="BB320" s="319">
        <f t="shared" si="39"/>
        <v>33.950000000000003</v>
      </c>
      <c r="BC320" s="319">
        <f t="shared" si="39"/>
        <v>33.950000000000003</v>
      </c>
      <c r="BD320" s="319">
        <f t="shared" si="39"/>
        <v>33.950000000000003</v>
      </c>
      <c r="BE320" s="295">
        <f t="shared" si="45"/>
        <v>407.39999999999992</v>
      </c>
    </row>
    <row r="321" spans="1:57" x14ac:dyDescent="0.3">
      <c r="A321" s="313" t="s">
        <v>719</v>
      </c>
      <c r="B321" s="304">
        <v>1.72E-2</v>
      </c>
      <c r="C321" s="304">
        <v>1.4299999999999997E-2</v>
      </c>
      <c r="D321" s="304">
        <v>1.4299999999999997E-2</v>
      </c>
      <c r="E321" s="295">
        <v>12390.23</v>
      </c>
      <c r="F321" s="295">
        <v>12390.23</v>
      </c>
      <c r="G321" s="295">
        <v>12390.23</v>
      </c>
      <c r="H321" s="295">
        <v>12390.23</v>
      </c>
      <c r="I321" s="295">
        <v>12390.23</v>
      </c>
      <c r="J321" s="295">
        <v>12390.23</v>
      </c>
      <c r="K321" s="295">
        <v>12390.23</v>
      </c>
      <c r="L321" s="295">
        <v>12390.23</v>
      </c>
      <c r="M321" s="295">
        <v>12390.23</v>
      </c>
      <c r="N321" s="295">
        <v>12390.23</v>
      </c>
      <c r="O321" s="295">
        <v>12390.23</v>
      </c>
      <c r="P321" s="295">
        <v>12390.23</v>
      </c>
      <c r="Q321" s="295">
        <f t="shared" si="41"/>
        <v>148682.75999999998</v>
      </c>
      <c r="R321" s="295">
        <v>12390.23</v>
      </c>
      <c r="S321" s="295">
        <v>12390.23</v>
      </c>
      <c r="T321" s="295">
        <v>12390.23</v>
      </c>
      <c r="U321" s="295">
        <v>12390.23</v>
      </c>
      <c r="V321" s="295">
        <v>12390.23</v>
      </c>
      <c r="W321" s="295">
        <v>12390.23</v>
      </c>
      <c r="X321" s="295">
        <v>12390.23</v>
      </c>
      <c r="Y321" s="295">
        <v>12390.23</v>
      </c>
      <c r="Z321" s="295">
        <v>12390.23</v>
      </c>
      <c r="AA321" s="295">
        <v>12390.23</v>
      </c>
      <c r="AB321" s="295">
        <v>12390.23</v>
      </c>
      <c r="AC321" s="295">
        <v>12390.23</v>
      </c>
      <c r="AD321" s="295">
        <f t="shared" si="42"/>
        <v>148682.75999999998</v>
      </c>
      <c r="AF321" s="319">
        <v>17.759999999999998</v>
      </c>
      <c r="AG321" s="319">
        <v>17.759999999999998</v>
      </c>
      <c r="AH321" s="319">
        <v>17.759999999999998</v>
      </c>
      <c r="AI321" s="319">
        <v>17.759999999999998</v>
      </c>
      <c r="AJ321" s="319">
        <v>17.759999999999998</v>
      </c>
      <c r="AK321" s="319">
        <v>17.759999999999998</v>
      </c>
      <c r="AL321" s="319">
        <f t="shared" si="43"/>
        <v>17.760000000000002</v>
      </c>
      <c r="AM321" s="319">
        <f t="shared" si="43"/>
        <v>17.760000000000002</v>
      </c>
      <c r="AN321" s="319">
        <f t="shared" si="43"/>
        <v>17.760000000000002</v>
      </c>
      <c r="AO321" s="319">
        <f t="shared" si="40"/>
        <v>17.760000000000002</v>
      </c>
      <c r="AP321" s="319">
        <f t="shared" si="40"/>
        <v>17.760000000000002</v>
      </c>
      <c r="AQ321" s="319">
        <f t="shared" si="40"/>
        <v>17.760000000000002</v>
      </c>
      <c r="AR321" s="295">
        <f t="shared" si="44"/>
        <v>213.11999999999995</v>
      </c>
      <c r="AS321" s="319">
        <f t="shared" si="47"/>
        <v>14.77</v>
      </c>
      <c r="AT321" s="319">
        <f t="shared" si="47"/>
        <v>14.77</v>
      </c>
      <c r="AU321" s="319">
        <f t="shared" si="47"/>
        <v>14.77</v>
      </c>
      <c r="AV321" s="319">
        <f t="shared" si="47"/>
        <v>14.77</v>
      </c>
      <c r="AW321" s="319">
        <f t="shared" si="47"/>
        <v>14.77</v>
      </c>
      <c r="AX321" s="319">
        <f t="shared" si="47"/>
        <v>14.77</v>
      </c>
      <c r="AY321" s="319">
        <f t="shared" si="48"/>
        <v>14.77</v>
      </c>
      <c r="AZ321" s="319">
        <f t="shared" si="48"/>
        <v>14.77</v>
      </c>
      <c r="BA321" s="319">
        <f t="shared" si="48"/>
        <v>14.77</v>
      </c>
      <c r="BB321" s="319">
        <f t="shared" si="48"/>
        <v>14.77</v>
      </c>
      <c r="BC321" s="319">
        <f t="shared" si="48"/>
        <v>14.77</v>
      </c>
      <c r="BD321" s="319">
        <f t="shared" si="48"/>
        <v>14.77</v>
      </c>
      <c r="BE321" s="295">
        <f t="shared" si="45"/>
        <v>177.24</v>
      </c>
    </row>
    <row r="322" spans="1:57" x14ac:dyDescent="0.3">
      <c r="A322" s="313" t="s">
        <v>720</v>
      </c>
      <c r="B322" s="304">
        <v>1.72E-2</v>
      </c>
      <c r="C322" s="304">
        <v>1.4299999999999997E-2</v>
      </c>
      <c r="D322" s="304">
        <v>1.4299999999999997E-2</v>
      </c>
      <c r="E322" s="295">
        <v>5134.63</v>
      </c>
      <c r="F322" s="295">
        <v>5134.63</v>
      </c>
      <c r="G322" s="295">
        <v>5134.63</v>
      </c>
      <c r="H322" s="295">
        <v>5134.63</v>
      </c>
      <c r="I322" s="295">
        <v>5134.63</v>
      </c>
      <c r="J322" s="295">
        <v>5134.63</v>
      </c>
      <c r="K322" s="295">
        <v>5134.63</v>
      </c>
      <c r="L322" s="295">
        <v>5134.63</v>
      </c>
      <c r="M322" s="295">
        <v>5134.63</v>
      </c>
      <c r="N322" s="295">
        <v>5134.63</v>
      </c>
      <c r="O322" s="295">
        <v>5134.63</v>
      </c>
      <c r="P322" s="295">
        <v>5134.63</v>
      </c>
      <c r="Q322" s="295">
        <f t="shared" si="41"/>
        <v>61615.55999999999</v>
      </c>
      <c r="R322" s="295">
        <v>5134.63</v>
      </c>
      <c r="S322" s="295">
        <v>5134.63</v>
      </c>
      <c r="T322" s="295">
        <v>5134.63</v>
      </c>
      <c r="U322" s="295">
        <v>5134.63</v>
      </c>
      <c r="V322" s="295">
        <v>5134.63</v>
      </c>
      <c r="W322" s="295">
        <v>5134.63</v>
      </c>
      <c r="X322" s="295">
        <v>5134.63</v>
      </c>
      <c r="Y322" s="295">
        <v>5134.63</v>
      </c>
      <c r="Z322" s="295">
        <v>5134.63</v>
      </c>
      <c r="AA322" s="295">
        <v>5134.63</v>
      </c>
      <c r="AB322" s="295">
        <v>5134.63</v>
      </c>
      <c r="AC322" s="295">
        <v>5134.63</v>
      </c>
      <c r="AD322" s="295">
        <f t="shared" si="42"/>
        <v>61615.55999999999</v>
      </c>
      <c r="AF322" s="319">
        <v>7.3599999999999994</v>
      </c>
      <c r="AG322" s="319">
        <v>7.3599999999999994</v>
      </c>
      <c r="AH322" s="319">
        <v>7.3599999999999994</v>
      </c>
      <c r="AI322" s="319">
        <v>7.3599999999999994</v>
      </c>
      <c r="AJ322" s="319">
        <v>7.3599999999999994</v>
      </c>
      <c r="AK322" s="319">
        <v>7.3599999999999994</v>
      </c>
      <c r="AL322" s="319">
        <f t="shared" si="43"/>
        <v>7.36</v>
      </c>
      <c r="AM322" s="319">
        <f t="shared" si="43"/>
        <v>7.36</v>
      </c>
      <c r="AN322" s="319">
        <f t="shared" si="43"/>
        <v>7.36</v>
      </c>
      <c r="AO322" s="319">
        <f t="shared" si="40"/>
        <v>7.36</v>
      </c>
      <c r="AP322" s="319">
        <f t="shared" si="40"/>
        <v>7.36</v>
      </c>
      <c r="AQ322" s="319">
        <f t="shared" si="40"/>
        <v>7.36</v>
      </c>
      <c r="AR322" s="295">
        <f t="shared" si="44"/>
        <v>88.32</v>
      </c>
      <c r="AS322" s="319">
        <f t="shared" si="47"/>
        <v>6.12</v>
      </c>
      <c r="AT322" s="319">
        <f t="shared" si="47"/>
        <v>6.12</v>
      </c>
      <c r="AU322" s="319">
        <f t="shared" si="47"/>
        <v>6.12</v>
      </c>
      <c r="AV322" s="319">
        <f t="shared" si="47"/>
        <v>6.12</v>
      </c>
      <c r="AW322" s="319">
        <f t="shared" si="47"/>
        <v>6.12</v>
      </c>
      <c r="AX322" s="319">
        <f t="shared" si="47"/>
        <v>6.12</v>
      </c>
      <c r="AY322" s="319">
        <f t="shared" si="48"/>
        <v>6.12</v>
      </c>
      <c r="AZ322" s="319">
        <f t="shared" si="48"/>
        <v>6.12</v>
      </c>
      <c r="BA322" s="319">
        <f t="shared" si="48"/>
        <v>6.12</v>
      </c>
      <c r="BB322" s="319">
        <f t="shared" si="48"/>
        <v>6.12</v>
      </c>
      <c r="BC322" s="319">
        <f t="shared" si="48"/>
        <v>6.12</v>
      </c>
      <c r="BD322" s="319">
        <f t="shared" si="48"/>
        <v>6.12</v>
      </c>
      <c r="BE322" s="295">
        <f t="shared" si="45"/>
        <v>73.44</v>
      </c>
    </row>
    <row r="323" spans="1:57" x14ac:dyDescent="0.3">
      <c r="A323" s="313" t="s">
        <v>721</v>
      </c>
      <c r="B323" s="304">
        <v>1.72E-2</v>
      </c>
      <c r="C323" s="304">
        <v>1.4299999999999997E-2</v>
      </c>
      <c r="D323" s="304">
        <v>1.4299999999999997E-2</v>
      </c>
      <c r="E323" s="295">
        <v>3924.94</v>
      </c>
      <c r="F323" s="295">
        <v>3924.94</v>
      </c>
      <c r="G323" s="295">
        <v>3924.94</v>
      </c>
      <c r="H323" s="295">
        <v>3924.94</v>
      </c>
      <c r="I323" s="295">
        <v>3924.94</v>
      </c>
      <c r="J323" s="295">
        <v>3924.94</v>
      </c>
      <c r="K323" s="295">
        <v>3924.94</v>
      </c>
      <c r="L323" s="295">
        <v>3924.94</v>
      </c>
      <c r="M323" s="295">
        <v>3924.94</v>
      </c>
      <c r="N323" s="295">
        <v>3924.94</v>
      </c>
      <c r="O323" s="295">
        <v>3924.94</v>
      </c>
      <c r="P323" s="295">
        <v>3924.94</v>
      </c>
      <c r="Q323" s="295">
        <f t="shared" si="41"/>
        <v>47099.280000000006</v>
      </c>
      <c r="R323" s="295">
        <v>3924.94</v>
      </c>
      <c r="S323" s="295">
        <v>3924.94</v>
      </c>
      <c r="T323" s="295">
        <v>3924.94</v>
      </c>
      <c r="U323" s="295">
        <v>3924.94</v>
      </c>
      <c r="V323" s="295">
        <v>3924.94</v>
      </c>
      <c r="W323" s="295">
        <v>3924.94</v>
      </c>
      <c r="X323" s="295">
        <v>3924.94</v>
      </c>
      <c r="Y323" s="295">
        <v>3924.94</v>
      </c>
      <c r="Z323" s="295">
        <v>3924.94</v>
      </c>
      <c r="AA323" s="295">
        <v>3924.94</v>
      </c>
      <c r="AB323" s="295">
        <v>3924.94</v>
      </c>
      <c r="AC323" s="295">
        <v>3924.94</v>
      </c>
      <c r="AD323" s="295">
        <f t="shared" si="42"/>
        <v>47099.280000000006</v>
      </c>
      <c r="AF323" s="319">
        <v>5.6199999999999992</v>
      </c>
      <c r="AG323" s="319">
        <v>5.6199999999999992</v>
      </c>
      <c r="AH323" s="319">
        <v>5.6199999999999992</v>
      </c>
      <c r="AI323" s="319">
        <v>5.6199999999999992</v>
      </c>
      <c r="AJ323" s="319">
        <v>5.6199999999999992</v>
      </c>
      <c r="AK323" s="319">
        <v>5.6199999999999992</v>
      </c>
      <c r="AL323" s="319">
        <f t="shared" si="43"/>
        <v>5.63</v>
      </c>
      <c r="AM323" s="319">
        <f t="shared" si="43"/>
        <v>5.63</v>
      </c>
      <c r="AN323" s="319">
        <f t="shared" si="43"/>
        <v>5.63</v>
      </c>
      <c r="AO323" s="319">
        <f t="shared" si="40"/>
        <v>5.63</v>
      </c>
      <c r="AP323" s="319">
        <f t="shared" si="40"/>
        <v>5.63</v>
      </c>
      <c r="AQ323" s="319">
        <f t="shared" si="40"/>
        <v>5.63</v>
      </c>
      <c r="AR323" s="295">
        <f t="shared" si="44"/>
        <v>67.5</v>
      </c>
      <c r="AS323" s="319">
        <f t="shared" si="47"/>
        <v>4.68</v>
      </c>
      <c r="AT323" s="319">
        <f t="shared" si="47"/>
        <v>4.68</v>
      </c>
      <c r="AU323" s="319">
        <f t="shared" si="47"/>
        <v>4.68</v>
      </c>
      <c r="AV323" s="319">
        <f t="shared" si="47"/>
        <v>4.68</v>
      </c>
      <c r="AW323" s="319">
        <f t="shared" si="47"/>
        <v>4.68</v>
      </c>
      <c r="AX323" s="319">
        <f t="shared" si="47"/>
        <v>4.68</v>
      </c>
      <c r="AY323" s="319">
        <f t="shared" si="48"/>
        <v>4.68</v>
      </c>
      <c r="AZ323" s="319">
        <f t="shared" si="48"/>
        <v>4.68</v>
      </c>
      <c r="BA323" s="319">
        <f t="shared" si="48"/>
        <v>4.68</v>
      </c>
      <c r="BB323" s="319">
        <f t="shared" si="48"/>
        <v>4.68</v>
      </c>
      <c r="BC323" s="319">
        <f t="shared" si="48"/>
        <v>4.68</v>
      </c>
      <c r="BD323" s="319">
        <f t="shared" si="48"/>
        <v>4.68</v>
      </c>
      <c r="BE323" s="295">
        <f t="shared" si="45"/>
        <v>56.16</v>
      </c>
    </row>
    <row r="324" spans="1:57" x14ac:dyDescent="0.3">
      <c r="A324" s="313" t="s">
        <v>722</v>
      </c>
      <c r="B324" s="304">
        <v>1.72E-2</v>
      </c>
      <c r="C324" s="304">
        <v>1.4299999999999997E-2</v>
      </c>
      <c r="D324" s="304">
        <v>1.4299999999999997E-2</v>
      </c>
      <c r="E324" s="295">
        <v>19578.8</v>
      </c>
      <c r="F324" s="295">
        <v>19578.8</v>
      </c>
      <c r="G324" s="295">
        <v>19578.8</v>
      </c>
      <c r="H324" s="295">
        <v>19578.8</v>
      </c>
      <c r="I324" s="295">
        <v>19578.8</v>
      </c>
      <c r="J324" s="295">
        <v>19578.8</v>
      </c>
      <c r="K324" s="295">
        <v>19578.8</v>
      </c>
      <c r="L324" s="295">
        <v>19578.8</v>
      </c>
      <c r="M324" s="295">
        <v>19578.8</v>
      </c>
      <c r="N324" s="295">
        <v>19578.8</v>
      </c>
      <c r="O324" s="295">
        <v>19578.8</v>
      </c>
      <c r="P324" s="295">
        <v>19578.8</v>
      </c>
      <c r="Q324" s="295">
        <f t="shared" si="41"/>
        <v>234945.59999999995</v>
      </c>
      <c r="R324" s="295">
        <v>19578.8</v>
      </c>
      <c r="S324" s="295">
        <v>19578.8</v>
      </c>
      <c r="T324" s="295">
        <v>19578.8</v>
      </c>
      <c r="U324" s="295">
        <v>19578.8</v>
      </c>
      <c r="V324" s="295">
        <v>19578.8</v>
      </c>
      <c r="W324" s="295">
        <v>19578.8</v>
      </c>
      <c r="X324" s="295">
        <v>19578.8</v>
      </c>
      <c r="Y324" s="295">
        <v>19578.8</v>
      </c>
      <c r="Z324" s="295">
        <v>19578.8</v>
      </c>
      <c r="AA324" s="295">
        <v>19578.8</v>
      </c>
      <c r="AB324" s="295">
        <v>19578.8</v>
      </c>
      <c r="AC324" s="295">
        <v>19578.8</v>
      </c>
      <c r="AD324" s="295">
        <f t="shared" si="42"/>
        <v>234945.59999999995</v>
      </c>
      <c r="AF324" s="319">
        <v>28.06</v>
      </c>
      <c r="AG324" s="319">
        <v>28.06</v>
      </c>
      <c r="AH324" s="319">
        <v>28.06</v>
      </c>
      <c r="AI324" s="319">
        <v>28.06</v>
      </c>
      <c r="AJ324" s="319">
        <v>28.06</v>
      </c>
      <c r="AK324" s="319">
        <v>28.06</v>
      </c>
      <c r="AL324" s="319">
        <f t="shared" si="43"/>
        <v>28.06</v>
      </c>
      <c r="AM324" s="319">
        <f t="shared" si="43"/>
        <v>28.06</v>
      </c>
      <c r="AN324" s="319">
        <f t="shared" si="43"/>
        <v>28.06</v>
      </c>
      <c r="AO324" s="319">
        <f t="shared" si="40"/>
        <v>28.06</v>
      </c>
      <c r="AP324" s="319">
        <f t="shared" si="40"/>
        <v>28.06</v>
      </c>
      <c r="AQ324" s="319">
        <f t="shared" si="40"/>
        <v>28.06</v>
      </c>
      <c r="AR324" s="295">
        <f t="shared" si="44"/>
        <v>336.71999999999997</v>
      </c>
      <c r="AS324" s="319">
        <f t="shared" si="47"/>
        <v>23.33</v>
      </c>
      <c r="AT324" s="319">
        <f t="shared" si="47"/>
        <v>23.33</v>
      </c>
      <c r="AU324" s="319">
        <f t="shared" si="47"/>
        <v>23.33</v>
      </c>
      <c r="AV324" s="319">
        <f t="shared" si="47"/>
        <v>23.33</v>
      </c>
      <c r="AW324" s="319">
        <f t="shared" si="47"/>
        <v>23.33</v>
      </c>
      <c r="AX324" s="319">
        <f t="shared" si="47"/>
        <v>23.33</v>
      </c>
      <c r="AY324" s="319">
        <f t="shared" si="48"/>
        <v>23.33</v>
      </c>
      <c r="AZ324" s="319">
        <f t="shared" si="48"/>
        <v>23.33</v>
      </c>
      <c r="BA324" s="319">
        <f t="shared" si="48"/>
        <v>23.33</v>
      </c>
      <c r="BB324" s="319">
        <f t="shared" si="48"/>
        <v>23.33</v>
      </c>
      <c r="BC324" s="319">
        <f t="shared" si="48"/>
        <v>23.33</v>
      </c>
      <c r="BD324" s="319">
        <f t="shared" si="48"/>
        <v>23.33</v>
      </c>
      <c r="BE324" s="295">
        <f t="shared" si="45"/>
        <v>279.95999999999992</v>
      </c>
    </row>
    <row r="325" spans="1:57" x14ac:dyDescent="0.3">
      <c r="A325" s="313" t="s">
        <v>723</v>
      </c>
      <c r="B325" s="304">
        <v>1.72E-2</v>
      </c>
      <c r="C325" s="304">
        <v>1.4299999999999997E-2</v>
      </c>
      <c r="D325" s="304">
        <v>1.4299999999999997E-2</v>
      </c>
      <c r="E325" s="295">
        <v>1038.6099999999999</v>
      </c>
      <c r="F325" s="295">
        <v>1038.6099999999999</v>
      </c>
      <c r="G325" s="295">
        <v>1038.6099999999999</v>
      </c>
      <c r="H325" s="295">
        <v>1038.6099999999999</v>
      </c>
      <c r="I325" s="295">
        <v>1038.6099999999999</v>
      </c>
      <c r="J325" s="295">
        <v>1038.6099999999999</v>
      </c>
      <c r="K325" s="295">
        <v>1038.6099999999999</v>
      </c>
      <c r="L325" s="295">
        <v>1038.6099999999999</v>
      </c>
      <c r="M325" s="295">
        <v>1038.6099999999999</v>
      </c>
      <c r="N325" s="295">
        <v>1038.6099999999999</v>
      </c>
      <c r="O325" s="295">
        <v>1038.6099999999999</v>
      </c>
      <c r="P325" s="295">
        <v>1038.6099999999999</v>
      </c>
      <c r="Q325" s="295">
        <f t="shared" si="41"/>
        <v>12463.320000000002</v>
      </c>
      <c r="R325" s="295">
        <v>1038.6099999999999</v>
      </c>
      <c r="S325" s="295">
        <v>1038.6099999999999</v>
      </c>
      <c r="T325" s="295">
        <v>1038.6099999999999</v>
      </c>
      <c r="U325" s="295">
        <v>1038.6099999999999</v>
      </c>
      <c r="V325" s="295">
        <v>1038.6099999999999</v>
      </c>
      <c r="W325" s="295">
        <v>1038.6099999999999</v>
      </c>
      <c r="X325" s="295">
        <v>1038.6099999999999</v>
      </c>
      <c r="Y325" s="295">
        <v>1038.6099999999999</v>
      </c>
      <c r="Z325" s="295">
        <v>1038.6099999999999</v>
      </c>
      <c r="AA325" s="295">
        <v>1038.6099999999999</v>
      </c>
      <c r="AB325" s="295">
        <v>1038.6099999999999</v>
      </c>
      <c r="AC325" s="295">
        <v>1038.6099999999999</v>
      </c>
      <c r="AD325" s="295">
        <f t="shared" si="42"/>
        <v>12463.320000000002</v>
      </c>
      <c r="AF325" s="319">
        <v>1.4900000000000002</v>
      </c>
      <c r="AG325" s="319">
        <v>1.4900000000000002</v>
      </c>
      <c r="AH325" s="319">
        <v>1.4900000000000002</v>
      </c>
      <c r="AI325" s="319">
        <v>1.4900000000000002</v>
      </c>
      <c r="AJ325" s="319">
        <v>1.4900000000000002</v>
      </c>
      <c r="AK325" s="319">
        <v>1.4900000000000002</v>
      </c>
      <c r="AL325" s="319">
        <f t="shared" si="43"/>
        <v>1.49</v>
      </c>
      <c r="AM325" s="319">
        <f t="shared" si="43"/>
        <v>1.49</v>
      </c>
      <c r="AN325" s="319">
        <f t="shared" si="43"/>
        <v>1.49</v>
      </c>
      <c r="AO325" s="319">
        <f t="shared" si="43"/>
        <v>1.49</v>
      </c>
      <c r="AP325" s="319">
        <f t="shared" si="43"/>
        <v>1.49</v>
      </c>
      <c r="AQ325" s="319">
        <f t="shared" si="43"/>
        <v>1.49</v>
      </c>
      <c r="AR325" s="295">
        <f t="shared" si="44"/>
        <v>17.88</v>
      </c>
      <c r="AS325" s="319">
        <f t="shared" si="47"/>
        <v>1.24</v>
      </c>
      <c r="AT325" s="319">
        <f t="shared" si="47"/>
        <v>1.24</v>
      </c>
      <c r="AU325" s="319">
        <f t="shared" si="47"/>
        <v>1.24</v>
      </c>
      <c r="AV325" s="319">
        <f t="shared" si="47"/>
        <v>1.24</v>
      </c>
      <c r="AW325" s="319">
        <f t="shared" si="47"/>
        <v>1.24</v>
      </c>
      <c r="AX325" s="319">
        <f t="shared" si="47"/>
        <v>1.24</v>
      </c>
      <c r="AY325" s="319">
        <f t="shared" si="48"/>
        <v>1.24</v>
      </c>
      <c r="AZ325" s="319">
        <f t="shared" si="48"/>
        <v>1.24</v>
      </c>
      <c r="BA325" s="319">
        <f t="shared" si="48"/>
        <v>1.24</v>
      </c>
      <c r="BB325" s="319">
        <f t="shared" si="48"/>
        <v>1.24</v>
      </c>
      <c r="BC325" s="319">
        <f t="shared" si="48"/>
        <v>1.24</v>
      </c>
      <c r="BD325" s="319">
        <f t="shared" si="48"/>
        <v>1.24</v>
      </c>
      <c r="BE325" s="295">
        <f t="shared" si="45"/>
        <v>14.88</v>
      </c>
    </row>
    <row r="326" spans="1:57" x14ac:dyDescent="0.3">
      <c r="A326" s="313" t="s">
        <v>724</v>
      </c>
      <c r="B326" s="304">
        <v>1.72E-2</v>
      </c>
      <c r="C326" s="304">
        <v>1.4299999999999997E-2</v>
      </c>
      <c r="D326" s="304">
        <v>1.4299999999999997E-2</v>
      </c>
      <c r="E326" s="295">
        <v>46914.46</v>
      </c>
      <c r="F326" s="295">
        <v>46914.46</v>
      </c>
      <c r="G326" s="295">
        <v>46914.46</v>
      </c>
      <c r="H326" s="295">
        <v>46914.46</v>
      </c>
      <c r="I326" s="295">
        <v>46914.46</v>
      </c>
      <c r="J326" s="295">
        <v>46914.46</v>
      </c>
      <c r="K326" s="295">
        <v>46914.46</v>
      </c>
      <c r="L326" s="295">
        <v>46914.46</v>
      </c>
      <c r="M326" s="295">
        <v>46914.46</v>
      </c>
      <c r="N326" s="295">
        <v>46914.46</v>
      </c>
      <c r="O326" s="295">
        <v>46914.46</v>
      </c>
      <c r="P326" s="295">
        <v>46914.46</v>
      </c>
      <c r="Q326" s="295">
        <f t="shared" ref="Q326:Q352" si="49">SUM(E326:P326)</f>
        <v>562973.52000000014</v>
      </c>
      <c r="R326" s="295">
        <v>46914.46</v>
      </c>
      <c r="S326" s="295">
        <v>46914.46</v>
      </c>
      <c r="T326" s="295">
        <v>46914.46</v>
      </c>
      <c r="U326" s="295">
        <v>46914.46</v>
      </c>
      <c r="V326" s="295">
        <v>46914.46</v>
      </c>
      <c r="W326" s="295">
        <v>46914.46</v>
      </c>
      <c r="X326" s="295">
        <v>46914.46</v>
      </c>
      <c r="Y326" s="295">
        <v>46914.46</v>
      </c>
      <c r="Z326" s="295">
        <v>46914.46</v>
      </c>
      <c r="AA326" s="295">
        <v>46914.46</v>
      </c>
      <c r="AB326" s="295">
        <v>46914.46</v>
      </c>
      <c r="AC326" s="295">
        <v>46914.46</v>
      </c>
      <c r="AD326" s="295">
        <f t="shared" ref="AD326:AD352" si="50">SUM(R326:AC326)</f>
        <v>562973.52000000014</v>
      </c>
      <c r="AF326" s="319">
        <v>67.25</v>
      </c>
      <c r="AG326" s="319">
        <v>67.25</v>
      </c>
      <c r="AH326" s="319">
        <v>67.25</v>
      </c>
      <c r="AI326" s="319">
        <v>67.25</v>
      </c>
      <c r="AJ326" s="319">
        <v>67.25</v>
      </c>
      <c r="AK326" s="319">
        <v>67.25</v>
      </c>
      <c r="AL326" s="319">
        <f t="shared" ref="AL326:AQ352" si="51">ROUND(K326*$B326/12,2)</f>
        <v>67.239999999999995</v>
      </c>
      <c r="AM326" s="319">
        <f t="shared" si="51"/>
        <v>67.239999999999995</v>
      </c>
      <c r="AN326" s="319">
        <f t="shared" si="51"/>
        <v>67.239999999999995</v>
      </c>
      <c r="AO326" s="319">
        <f t="shared" si="51"/>
        <v>67.239999999999995</v>
      </c>
      <c r="AP326" s="319">
        <f t="shared" si="51"/>
        <v>67.239999999999995</v>
      </c>
      <c r="AQ326" s="319">
        <f t="shared" si="51"/>
        <v>67.239999999999995</v>
      </c>
      <c r="AR326" s="295">
        <f t="shared" ref="AR326:AR352" si="52">SUM(AF326:AQ326)</f>
        <v>806.94</v>
      </c>
      <c r="AS326" s="319">
        <f t="shared" si="47"/>
        <v>55.91</v>
      </c>
      <c r="AT326" s="319">
        <f t="shared" si="47"/>
        <v>55.91</v>
      </c>
      <c r="AU326" s="319">
        <f t="shared" si="47"/>
        <v>55.91</v>
      </c>
      <c r="AV326" s="319">
        <f t="shared" si="47"/>
        <v>55.91</v>
      </c>
      <c r="AW326" s="319">
        <f t="shared" si="47"/>
        <v>55.91</v>
      </c>
      <c r="AX326" s="319">
        <f t="shared" si="47"/>
        <v>55.91</v>
      </c>
      <c r="AY326" s="319">
        <f t="shared" si="48"/>
        <v>55.91</v>
      </c>
      <c r="AZ326" s="319">
        <f t="shared" si="48"/>
        <v>55.91</v>
      </c>
      <c r="BA326" s="319">
        <f t="shared" si="48"/>
        <v>55.91</v>
      </c>
      <c r="BB326" s="319">
        <f t="shared" si="48"/>
        <v>55.91</v>
      </c>
      <c r="BC326" s="319">
        <f t="shared" si="48"/>
        <v>55.91</v>
      </c>
      <c r="BD326" s="319">
        <f t="shared" si="48"/>
        <v>55.91</v>
      </c>
      <c r="BE326" s="295">
        <f t="shared" ref="BE326:BE352" si="53">SUM(AS326:BD326)</f>
        <v>670.91999999999973</v>
      </c>
    </row>
    <row r="327" spans="1:57" x14ac:dyDescent="0.3">
      <c r="A327" s="313" t="s">
        <v>725</v>
      </c>
      <c r="B327" s="304">
        <v>1.72E-2</v>
      </c>
      <c r="C327" s="304">
        <v>1.4299999999999997E-2</v>
      </c>
      <c r="D327" s="304">
        <v>1.4299999999999997E-2</v>
      </c>
      <c r="E327" s="295">
        <v>172.93</v>
      </c>
      <c r="F327" s="295">
        <v>172.93</v>
      </c>
      <c r="G327" s="295">
        <v>172.93</v>
      </c>
      <c r="H327" s="295">
        <v>172.93</v>
      </c>
      <c r="I327" s="295">
        <v>172.93</v>
      </c>
      <c r="J327" s="295">
        <v>172.93</v>
      </c>
      <c r="K327" s="295">
        <v>172.93</v>
      </c>
      <c r="L327" s="295">
        <v>172.93</v>
      </c>
      <c r="M327" s="295">
        <v>172.93</v>
      </c>
      <c r="N327" s="295">
        <v>172.93</v>
      </c>
      <c r="O327" s="295">
        <v>172.93</v>
      </c>
      <c r="P327" s="295">
        <v>172.93</v>
      </c>
      <c r="Q327" s="295">
        <f t="shared" si="49"/>
        <v>2075.1600000000003</v>
      </c>
      <c r="R327" s="295">
        <v>172.93</v>
      </c>
      <c r="S327" s="295">
        <v>172.93</v>
      </c>
      <c r="T327" s="295">
        <v>172.93</v>
      </c>
      <c r="U327" s="295">
        <v>172.93</v>
      </c>
      <c r="V327" s="295">
        <v>172.93</v>
      </c>
      <c r="W327" s="295">
        <v>172.93</v>
      </c>
      <c r="X327" s="295">
        <v>172.93</v>
      </c>
      <c r="Y327" s="295">
        <v>172.93</v>
      </c>
      <c r="Z327" s="295">
        <v>172.93</v>
      </c>
      <c r="AA327" s="295">
        <v>172.93</v>
      </c>
      <c r="AB327" s="295">
        <v>172.93</v>
      </c>
      <c r="AC327" s="295">
        <v>172.93</v>
      </c>
      <c r="AD327" s="295">
        <f t="shared" si="50"/>
        <v>2075.1600000000003</v>
      </c>
      <c r="AF327" s="319">
        <v>0.24</v>
      </c>
      <c r="AG327" s="319">
        <v>0.24</v>
      </c>
      <c r="AH327" s="319">
        <v>0.24</v>
      </c>
      <c r="AI327" s="319">
        <v>0.24</v>
      </c>
      <c r="AJ327" s="319">
        <v>0.24</v>
      </c>
      <c r="AK327" s="319">
        <v>0.24</v>
      </c>
      <c r="AL327" s="319">
        <f t="shared" si="51"/>
        <v>0.25</v>
      </c>
      <c r="AM327" s="319">
        <f t="shared" si="51"/>
        <v>0.25</v>
      </c>
      <c r="AN327" s="319">
        <f t="shared" si="51"/>
        <v>0.25</v>
      </c>
      <c r="AO327" s="319">
        <f t="shared" si="51"/>
        <v>0.25</v>
      </c>
      <c r="AP327" s="319">
        <f t="shared" si="51"/>
        <v>0.25</v>
      </c>
      <c r="AQ327" s="319">
        <f t="shared" si="51"/>
        <v>0.25</v>
      </c>
      <c r="AR327" s="295">
        <f t="shared" si="52"/>
        <v>2.94</v>
      </c>
      <c r="AS327" s="319">
        <f t="shared" si="47"/>
        <v>0.21</v>
      </c>
      <c r="AT327" s="319">
        <f t="shared" si="47"/>
        <v>0.21</v>
      </c>
      <c r="AU327" s="319">
        <f t="shared" si="47"/>
        <v>0.21</v>
      </c>
      <c r="AV327" s="319">
        <f t="shared" si="47"/>
        <v>0.21</v>
      </c>
      <c r="AW327" s="319">
        <f t="shared" si="47"/>
        <v>0.21</v>
      </c>
      <c r="AX327" s="319">
        <f t="shared" si="47"/>
        <v>0.21</v>
      </c>
      <c r="AY327" s="319">
        <f t="shared" si="48"/>
        <v>0.21</v>
      </c>
      <c r="AZ327" s="319">
        <f t="shared" si="48"/>
        <v>0.21</v>
      </c>
      <c r="BA327" s="319">
        <f t="shared" si="48"/>
        <v>0.21</v>
      </c>
      <c r="BB327" s="319">
        <f t="shared" si="48"/>
        <v>0.21</v>
      </c>
      <c r="BC327" s="319">
        <f t="shared" si="48"/>
        <v>0.21</v>
      </c>
      <c r="BD327" s="319">
        <f t="shared" si="48"/>
        <v>0.21</v>
      </c>
      <c r="BE327" s="295">
        <f t="shared" si="53"/>
        <v>2.52</v>
      </c>
    </row>
    <row r="328" spans="1:57" x14ac:dyDescent="0.3">
      <c r="A328" s="313" t="s">
        <v>726</v>
      </c>
      <c r="B328" s="304">
        <v>1.72E-2</v>
      </c>
      <c r="C328" s="304">
        <v>1.4299999999999997E-2</v>
      </c>
      <c r="D328" s="304">
        <v>1.4299999999999997E-2</v>
      </c>
      <c r="E328" s="295">
        <v>32616.02</v>
      </c>
      <c r="F328" s="295">
        <v>32616.02</v>
      </c>
      <c r="G328" s="295">
        <v>32616.02</v>
      </c>
      <c r="H328" s="295">
        <v>32616.02</v>
      </c>
      <c r="I328" s="295">
        <v>32616.02</v>
      </c>
      <c r="J328" s="295">
        <v>32616.02</v>
      </c>
      <c r="K328" s="295">
        <v>32616.02</v>
      </c>
      <c r="L328" s="295">
        <v>32616.02</v>
      </c>
      <c r="M328" s="295">
        <v>32616.02</v>
      </c>
      <c r="N328" s="295">
        <v>32616.02</v>
      </c>
      <c r="O328" s="295">
        <v>32616.02</v>
      </c>
      <c r="P328" s="295">
        <v>32616.02</v>
      </c>
      <c r="Q328" s="295">
        <f t="shared" si="49"/>
        <v>391392.24000000005</v>
      </c>
      <c r="R328" s="295">
        <v>32616.02</v>
      </c>
      <c r="S328" s="295">
        <v>32616.02</v>
      </c>
      <c r="T328" s="295">
        <v>32616.02</v>
      </c>
      <c r="U328" s="295">
        <v>32616.02</v>
      </c>
      <c r="V328" s="295">
        <v>32616.02</v>
      </c>
      <c r="W328" s="295">
        <v>32616.02</v>
      </c>
      <c r="X328" s="295">
        <v>32616.02</v>
      </c>
      <c r="Y328" s="295">
        <v>32616.02</v>
      </c>
      <c r="Z328" s="295">
        <v>32616.02</v>
      </c>
      <c r="AA328" s="295">
        <v>32616.02</v>
      </c>
      <c r="AB328" s="295">
        <v>32616.02</v>
      </c>
      <c r="AC328" s="295">
        <v>32616.02</v>
      </c>
      <c r="AD328" s="295">
        <f t="shared" si="50"/>
        <v>391392.24000000005</v>
      </c>
      <c r="AF328" s="319">
        <v>46.75</v>
      </c>
      <c r="AG328" s="319">
        <v>46.75</v>
      </c>
      <c r="AH328" s="319">
        <v>46.75</v>
      </c>
      <c r="AI328" s="319">
        <v>46.75</v>
      </c>
      <c r="AJ328" s="319">
        <v>46.75</v>
      </c>
      <c r="AK328" s="319">
        <v>46.75</v>
      </c>
      <c r="AL328" s="319">
        <f t="shared" si="51"/>
        <v>46.75</v>
      </c>
      <c r="AM328" s="319">
        <f t="shared" si="51"/>
        <v>46.75</v>
      </c>
      <c r="AN328" s="319">
        <f t="shared" si="51"/>
        <v>46.75</v>
      </c>
      <c r="AO328" s="319">
        <f t="shared" si="51"/>
        <v>46.75</v>
      </c>
      <c r="AP328" s="319">
        <f t="shared" si="51"/>
        <v>46.75</v>
      </c>
      <c r="AQ328" s="319">
        <f t="shared" si="51"/>
        <v>46.75</v>
      </c>
      <c r="AR328" s="295">
        <f t="shared" si="52"/>
        <v>561</v>
      </c>
      <c r="AS328" s="319">
        <f t="shared" si="47"/>
        <v>38.869999999999997</v>
      </c>
      <c r="AT328" s="319">
        <f t="shared" si="47"/>
        <v>38.869999999999997</v>
      </c>
      <c r="AU328" s="319">
        <f t="shared" si="47"/>
        <v>38.869999999999997</v>
      </c>
      <c r="AV328" s="319">
        <f t="shared" si="47"/>
        <v>38.869999999999997</v>
      </c>
      <c r="AW328" s="319">
        <f t="shared" si="47"/>
        <v>38.869999999999997</v>
      </c>
      <c r="AX328" s="319">
        <f t="shared" si="47"/>
        <v>38.869999999999997</v>
      </c>
      <c r="AY328" s="319">
        <f t="shared" si="48"/>
        <v>38.869999999999997</v>
      </c>
      <c r="AZ328" s="319">
        <f t="shared" si="48"/>
        <v>38.869999999999997</v>
      </c>
      <c r="BA328" s="319">
        <f t="shared" si="48"/>
        <v>38.869999999999997</v>
      </c>
      <c r="BB328" s="319">
        <f t="shared" si="48"/>
        <v>38.869999999999997</v>
      </c>
      <c r="BC328" s="319">
        <f t="shared" si="48"/>
        <v>38.869999999999997</v>
      </c>
      <c r="BD328" s="319">
        <f t="shared" si="48"/>
        <v>38.869999999999997</v>
      </c>
      <c r="BE328" s="295">
        <f t="shared" si="53"/>
        <v>466.44</v>
      </c>
    </row>
    <row r="329" spans="1:57" x14ac:dyDescent="0.3">
      <c r="A329" s="313" t="s">
        <v>727</v>
      </c>
      <c r="B329" s="304">
        <v>1.72E-2</v>
      </c>
      <c r="C329" s="304">
        <v>1.4299999999999997E-2</v>
      </c>
      <c r="D329" s="304">
        <v>1.4299999999999997E-2</v>
      </c>
      <c r="E329" s="295">
        <v>2953.75</v>
      </c>
      <c r="F329" s="295">
        <v>2953.75</v>
      </c>
      <c r="G329" s="295">
        <v>2953.75</v>
      </c>
      <c r="H329" s="295">
        <v>2953.75</v>
      </c>
      <c r="I329" s="295">
        <v>2953.75</v>
      </c>
      <c r="J329" s="295">
        <v>2953.75</v>
      </c>
      <c r="K329" s="295">
        <v>2953.75</v>
      </c>
      <c r="L329" s="295">
        <v>2953.75</v>
      </c>
      <c r="M329" s="295">
        <v>2953.75</v>
      </c>
      <c r="N329" s="295">
        <v>2953.75</v>
      </c>
      <c r="O329" s="295">
        <v>2953.75</v>
      </c>
      <c r="P329" s="295">
        <v>2953.75</v>
      </c>
      <c r="Q329" s="295">
        <f t="shared" si="49"/>
        <v>35445</v>
      </c>
      <c r="R329" s="295">
        <v>2953.75</v>
      </c>
      <c r="S329" s="295">
        <v>2953.75</v>
      </c>
      <c r="T329" s="295">
        <v>2953.75</v>
      </c>
      <c r="U329" s="295">
        <v>2953.75</v>
      </c>
      <c r="V329" s="295">
        <v>2953.75</v>
      </c>
      <c r="W329" s="295">
        <v>2953.75</v>
      </c>
      <c r="X329" s="295">
        <v>2953.75</v>
      </c>
      <c r="Y329" s="295">
        <v>2953.75</v>
      </c>
      <c r="Z329" s="295">
        <v>2953.75</v>
      </c>
      <c r="AA329" s="295">
        <v>2953.75</v>
      </c>
      <c r="AB329" s="295">
        <v>2953.75</v>
      </c>
      <c r="AC329" s="295">
        <v>2953.75</v>
      </c>
      <c r="AD329" s="295">
        <f t="shared" si="50"/>
        <v>35445</v>
      </c>
      <c r="AF329" s="319">
        <v>4.2299999999999995</v>
      </c>
      <c r="AG329" s="319">
        <v>4.2299999999999995</v>
      </c>
      <c r="AH329" s="319">
        <v>4.2299999999999995</v>
      </c>
      <c r="AI329" s="319">
        <v>4.2299999999999995</v>
      </c>
      <c r="AJ329" s="319">
        <v>4.2299999999999995</v>
      </c>
      <c r="AK329" s="319">
        <v>4.2299999999999995</v>
      </c>
      <c r="AL329" s="319">
        <f t="shared" si="51"/>
        <v>4.2300000000000004</v>
      </c>
      <c r="AM329" s="319">
        <f t="shared" si="51"/>
        <v>4.2300000000000004</v>
      </c>
      <c r="AN329" s="319">
        <f t="shared" si="51"/>
        <v>4.2300000000000004</v>
      </c>
      <c r="AO329" s="319">
        <f t="shared" si="51"/>
        <v>4.2300000000000004</v>
      </c>
      <c r="AP329" s="319">
        <f t="shared" si="51"/>
        <v>4.2300000000000004</v>
      </c>
      <c r="AQ329" s="319">
        <f t="shared" si="51"/>
        <v>4.2300000000000004</v>
      </c>
      <c r="AR329" s="295">
        <f t="shared" si="52"/>
        <v>50.760000000000019</v>
      </c>
      <c r="AS329" s="319">
        <f t="shared" si="47"/>
        <v>3.52</v>
      </c>
      <c r="AT329" s="319">
        <f t="shared" si="47"/>
        <v>3.52</v>
      </c>
      <c r="AU329" s="319">
        <f t="shared" si="47"/>
        <v>3.52</v>
      </c>
      <c r="AV329" s="319">
        <f t="shared" si="47"/>
        <v>3.52</v>
      </c>
      <c r="AW329" s="319">
        <f t="shared" si="47"/>
        <v>3.52</v>
      </c>
      <c r="AX329" s="319">
        <f t="shared" si="47"/>
        <v>3.52</v>
      </c>
      <c r="AY329" s="319">
        <f t="shared" si="48"/>
        <v>3.52</v>
      </c>
      <c r="AZ329" s="319">
        <f t="shared" si="48"/>
        <v>3.52</v>
      </c>
      <c r="BA329" s="319">
        <f t="shared" si="48"/>
        <v>3.52</v>
      </c>
      <c r="BB329" s="319">
        <f t="shared" si="48"/>
        <v>3.52</v>
      </c>
      <c r="BC329" s="319">
        <f t="shared" si="48"/>
        <v>3.52</v>
      </c>
      <c r="BD329" s="319">
        <f t="shared" si="48"/>
        <v>3.52</v>
      </c>
      <c r="BE329" s="295">
        <f t="shared" si="53"/>
        <v>42.240000000000009</v>
      </c>
    </row>
    <row r="330" spans="1:57" x14ac:dyDescent="0.3">
      <c r="A330" s="313" t="s">
        <v>728</v>
      </c>
      <c r="B330" s="304">
        <v>1.72E-2</v>
      </c>
      <c r="C330" s="304">
        <v>1.4299999999999997E-2</v>
      </c>
      <c r="D330" s="304">
        <v>1.4299999999999997E-2</v>
      </c>
      <c r="E330" s="295">
        <v>268400.36</v>
      </c>
      <c r="F330" s="295">
        <v>268400.36</v>
      </c>
      <c r="G330" s="295">
        <v>268400.36</v>
      </c>
      <c r="H330" s="295">
        <v>268400.36</v>
      </c>
      <c r="I330" s="295">
        <v>268400.36</v>
      </c>
      <c r="J330" s="295">
        <v>268400.36</v>
      </c>
      <c r="K330" s="295">
        <v>268400.36</v>
      </c>
      <c r="L330" s="295">
        <v>268400.36</v>
      </c>
      <c r="M330" s="295">
        <v>268400.36</v>
      </c>
      <c r="N330" s="295">
        <v>268400.36</v>
      </c>
      <c r="O330" s="295">
        <v>268400.36</v>
      </c>
      <c r="P330" s="295">
        <v>268400.36</v>
      </c>
      <c r="Q330" s="295">
        <f t="shared" si="49"/>
        <v>3220804.3199999989</v>
      </c>
      <c r="R330" s="295">
        <v>268400.36</v>
      </c>
      <c r="S330" s="295">
        <v>268400.36</v>
      </c>
      <c r="T330" s="295">
        <v>268400.36</v>
      </c>
      <c r="U330" s="295">
        <v>268400.36</v>
      </c>
      <c r="V330" s="295">
        <v>268400.36</v>
      </c>
      <c r="W330" s="295">
        <v>268400.36</v>
      </c>
      <c r="X330" s="295">
        <v>268400.36</v>
      </c>
      <c r="Y330" s="295">
        <v>268400.36</v>
      </c>
      <c r="Z330" s="295">
        <v>268400.36</v>
      </c>
      <c r="AA330" s="295">
        <v>268400.36</v>
      </c>
      <c r="AB330" s="295">
        <v>268400.36</v>
      </c>
      <c r="AC330" s="295">
        <v>268400.36</v>
      </c>
      <c r="AD330" s="295">
        <f t="shared" si="50"/>
        <v>3220804.3199999989</v>
      </c>
      <c r="AF330" s="319">
        <v>384.71000000000004</v>
      </c>
      <c r="AG330" s="319">
        <v>384.71000000000004</v>
      </c>
      <c r="AH330" s="319">
        <v>384.71000000000004</v>
      </c>
      <c r="AI330" s="319">
        <v>384.71000000000004</v>
      </c>
      <c r="AJ330" s="319">
        <v>384.71000000000004</v>
      </c>
      <c r="AK330" s="319">
        <v>384.71000000000004</v>
      </c>
      <c r="AL330" s="319">
        <f t="shared" si="51"/>
        <v>384.71</v>
      </c>
      <c r="AM330" s="319">
        <f t="shared" si="51"/>
        <v>384.71</v>
      </c>
      <c r="AN330" s="319">
        <f t="shared" si="51"/>
        <v>384.71</v>
      </c>
      <c r="AO330" s="319">
        <f t="shared" si="51"/>
        <v>384.71</v>
      </c>
      <c r="AP330" s="319">
        <f t="shared" si="51"/>
        <v>384.71</v>
      </c>
      <c r="AQ330" s="319">
        <f t="shared" si="51"/>
        <v>384.71</v>
      </c>
      <c r="AR330" s="295">
        <f t="shared" si="52"/>
        <v>4616.5200000000004</v>
      </c>
      <c r="AS330" s="319">
        <f t="shared" si="47"/>
        <v>319.83999999999997</v>
      </c>
      <c r="AT330" s="319">
        <f t="shared" si="47"/>
        <v>319.83999999999997</v>
      </c>
      <c r="AU330" s="319">
        <f t="shared" si="47"/>
        <v>319.83999999999997</v>
      </c>
      <c r="AV330" s="319">
        <f t="shared" si="47"/>
        <v>319.83999999999997</v>
      </c>
      <c r="AW330" s="319">
        <f t="shared" si="47"/>
        <v>319.83999999999997</v>
      </c>
      <c r="AX330" s="319">
        <f t="shared" si="47"/>
        <v>319.83999999999997</v>
      </c>
      <c r="AY330" s="319">
        <f t="shared" si="48"/>
        <v>319.83999999999997</v>
      </c>
      <c r="AZ330" s="319">
        <f t="shared" si="48"/>
        <v>319.83999999999997</v>
      </c>
      <c r="BA330" s="319">
        <f t="shared" si="48"/>
        <v>319.83999999999997</v>
      </c>
      <c r="BB330" s="319">
        <f t="shared" si="48"/>
        <v>319.83999999999997</v>
      </c>
      <c r="BC330" s="319">
        <f t="shared" si="48"/>
        <v>319.83999999999997</v>
      </c>
      <c r="BD330" s="319">
        <f t="shared" si="48"/>
        <v>319.83999999999997</v>
      </c>
      <c r="BE330" s="295">
        <f t="shared" si="53"/>
        <v>3838.0800000000004</v>
      </c>
    </row>
    <row r="331" spans="1:57" x14ac:dyDescent="0.3">
      <c r="A331" s="313" t="s">
        <v>729</v>
      </c>
      <c r="B331" s="304">
        <v>1.72E-2</v>
      </c>
      <c r="C331" s="304">
        <v>1.4299999999999997E-2</v>
      </c>
      <c r="D331" s="304">
        <v>1.4299999999999997E-2</v>
      </c>
      <c r="E331" s="295">
        <v>40711.11</v>
      </c>
      <c r="F331" s="295">
        <v>40711.11</v>
      </c>
      <c r="G331" s="295">
        <v>40711.11</v>
      </c>
      <c r="H331" s="295">
        <v>40711.11</v>
      </c>
      <c r="I331" s="295">
        <v>40711.11</v>
      </c>
      <c r="J331" s="295">
        <v>40711.11</v>
      </c>
      <c r="K331" s="295">
        <v>40711.11</v>
      </c>
      <c r="L331" s="295">
        <v>40711.11</v>
      </c>
      <c r="M331" s="295">
        <v>40711.11</v>
      </c>
      <c r="N331" s="295">
        <v>40711.11</v>
      </c>
      <c r="O331" s="295">
        <v>40711.11</v>
      </c>
      <c r="P331" s="295">
        <v>40711.11</v>
      </c>
      <c r="Q331" s="295">
        <f t="shared" si="49"/>
        <v>488533.31999999989</v>
      </c>
      <c r="R331" s="295">
        <v>40711.11</v>
      </c>
      <c r="S331" s="295">
        <v>40711.11</v>
      </c>
      <c r="T331" s="295">
        <v>40711.11</v>
      </c>
      <c r="U331" s="295">
        <v>40711.11</v>
      </c>
      <c r="V331" s="295">
        <v>40711.11</v>
      </c>
      <c r="W331" s="295">
        <v>40711.11</v>
      </c>
      <c r="X331" s="295">
        <v>40711.11</v>
      </c>
      <c r="Y331" s="295">
        <v>40711.11</v>
      </c>
      <c r="Z331" s="295">
        <v>40711.11</v>
      </c>
      <c r="AA331" s="295">
        <v>40711.11</v>
      </c>
      <c r="AB331" s="295">
        <v>40711.11</v>
      </c>
      <c r="AC331" s="295">
        <v>40711.11</v>
      </c>
      <c r="AD331" s="295">
        <f t="shared" si="50"/>
        <v>488533.31999999989</v>
      </c>
      <c r="AF331" s="319">
        <v>58.35</v>
      </c>
      <c r="AG331" s="319">
        <v>58.35</v>
      </c>
      <c r="AH331" s="319">
        <v>58.35</v>
      </c>
      <c r="AI331" s="319">
        <v>58.35</v>
      </c>
      <c r="AJ331" s="319">
        <v>58.35</v>
      </c>
      <c r="AK331" s="319">
        <v>58.35</v>
      </c>
      <c r="AL331" s="319">
        <f t="shared" si="51"/>
        <v>58.35</v>
      </c>
      <c r="AM331" s="319">
        <f t="shared" si="51"/>
        <v>58.35</v>
      </c>
      <c r="AN331" s="319">
        <f t="shared" si="51"/>
        <v>58.35</v>
      </c>
      <c r="AO331" s="319">
        <f t="shared" si="51"/>
        <v>58.35</v>
      </c>
      <c r="AP331" s="319">
        <f t="shared" si="51"/>
        <v>58.35</v>
      </c>
      <c r="AQ331" s="319">
        <f t="shared" si="51"/>
        <v>58.35</v>
      </c>
      <c r="AR331" s="295">
        <f t="shared" si="52"/>
        <v>700.20000000000016</v>
      </c>
      <c r="AS331" s="319">
        <f t="shared" si="47"/>
        <v>48.51</v>
      </c>
      <c r="AT331" s="319">
        <f t="shared" si="47"/>
        <v>48.51</v>
      </c>
      <c r="AU331" s="319">
        <f t="shared" si="47"/>
        <v>48.51</v>
      </c>
      <c r="AV331" s="319">
        <f t="shared" si="47"/>
        <v>48.51</v>
      </c>
      <c r="AW331" s="319">
        <f t="shared" si="47"/>
        <v>48.51</v>
      </c>
      <c r="AX331" s="319">
        <f t="shared" si="47"/>
        <v>48.51</v>
      </c>
      <c r="AY331" s="319">
        <f t="shared" si="48"/>
        <v>48.51</v>
      </c>
      <c r="AZ331" s="319">
        <f t="shared" si="48"/>
        <v>48.51</v>
      </c>
      <c r="BA331" s="319">
        <f t="shared" si="48"/>
        <v>48.51</v>
      </c>
      <c r="BB331" s="319">
        <f t="shared" si="48"/>
        <v>48.51</v>
      </c>
      <c r="BC331" s="319">
        <f t="shared" si="48"/>
        <v>48.51</v>
      </c>
      <c r="BD331" s="319">
        <f t="shared" si="48"/>
        <v>48.51</v>
      </c>
      <c r="BE331" s="295">
        <f t="shared" si="53"/>
        <v>582.12</v>
      </c>
    </row>
    <row r="332" spans="1:57" x14ac:dyDescent="0.3">
      <c r="A332" s="313" t="s">
        <v>730</v>
      </c>
      <c r="B332" s="304">
        <v>1.72E-2</v>
      </c>
      <c r="C332" s="304">
        <v>1.4299999999999997E-2</v>
      </c>
      <c r="D332" s="304">
        <v>1.4299999999999997E-2</v>
      </c>
      <c r="E332" s="295">
        <v>8072.06</v>
      </c>
      <c r="F332" s="295">
        <v>8072.06</v>
      </c>
      <c r="G332" s="295">
        <v>8072.06</v>
      </c>
      <c r="H332" s="295">
        <v>8072.06</v>
      </c>
      <c r="I332" s="295">
        <v>8072.06</v>
      </c>
      <c r="J332" s="295">
        <v>8072.06</v>
      </c>
      <c r="K332" s="295">
        <v>8072.06</v>
      </c>
      <c r="L332" s="295">
        <v>8072.06</v>
      </c>
      <c r="M332" s="295">
        <v>8072.06</v>
      </c>
      <c r="N332" s="295">
        <v>8072.06</v>
      </c>
      <c r="O332" s="295">
        <v>8072.06</v>
      </c>
      <c r="P332" s="295">
        <v>8072.06</v>
      </c>
      <c r="Q332" s="295">
        <f t="shared" si="49"/>
        <v>96864.719999999987</v>
      </c>
      <c r="R332" s="295">
        <v>8072.06</v>
      </c>
      <c r="S332" s="295">
        <v>8072.06</v>
      </c>
      <c r="T332" s="295">
        <v>8072.06</v>
      </c>
      <c r="U332" s="295">
        <v>8072.06</v>
      </c>
      <c r="V332" s="295">
        <v>8072.06</v>
      </c>
      <c r="W332" s="295">
        <v>8072.06</v>
      </c>
      <c r="X332" s="295">
        <v>8072.06</v>
      </c>
      <c r="Y332" s="295">
        <v>8072.06</v>
      </c>
      <c r="Z332" s="295">
        <v>8072.06</v>
      </c>
      <c r="AA332" s="295">
        <v>8072.06</v>
      </c>
      <c r="AB332" s="295">
        <v>8072.06</v>
      </c>
      <c r="AC332" s="295">
        <v>8072.06</v>
      </c>
      <c r="AD332" s="295">
        <f t="shared" si="50"/>
        <v>96864.719999999987</v>
      </c>
      <c r="AF332" s="319">
        <v>11.57</v>
      </c>
      <c r="AG332" s="319">
        <v>11.57</v>
      </c>
      <c r="AH332" s="319">
        <v>11.57</v>
      </c>
      <c r="AI332" s="319">
        <v>11.57</v>
      </c>
      <c r="AJ332" s="319">
        <v>11.57</v>
      </c>
      <c r="AK332" s="319">
        <v>11.57</v>
      </c>
      <c r="AL332" s="319">
        <f t="shared" si="51"/>
        <v>11.57</v>
      </c>
      <c r="AM332" s="319">
        <f t="shared" si="51"/>
        <v>11.57</v>
      </c>
      <c r="AN332" s="319">
        <f t="shared" si="51"/>
        <v>11.57</v>
      </c>
      <c r="AO332" s="319">
        <f t="shared" si="51"/>
        <v>11.57</v>
      </c>
      <c r="AP332" s="319">
        <f t="shared" si="51"/>
        <v>11.57</v>
      </c>
      <c r="AQ332" s="319">
        <f t="shared" si="51"/>
        <v>11.57</v>
      </c>
      <c r="AR332" s="295">
        <f t="shared" si="52"/>
        <v>138.83999999999997</v>
      </c>
      <c r="AS332" s="319">
        <f t="shared" si="47"/>
        <v>9.6199999999999992</v>
      </c>
      <c r="AT332" s="319">
        <f t="shared" si="47"/>
        <v>9.6199999999999992</v>
      </c>
      <c r="AU332" s="319">
        <f t="shared" si="47"/>
        <v>9.6199999999999992</v>
      </c>
      <c r="AV332" s="319">
        <f t="shared" si="47"/>
        <v>9.6199999999999992</v>
      </c>
      <c r="AW332" s="319">
        <f t="shared" si="47"/>
        <v>9.6199999999999992</v>
      </c>
      <c r="AX332" s="319">
        <f t="shared" si="47"/>
        <v>9.6199999999999992</v>
      </c>
      <c r="AY332" s="319">
        <f t="shared" si="48"/>
        <v>9.6199999999999992</v>
      </c>
      <c r="AZ332" s="319">
        <f t="shared" si="48"/>
        <v>9.6199999999999992</v>
      </c>
      <c r="BA332" s="319">
        <f t="shared" si="48"/>
        <v>9.6199999999999992</v>
      </c>
      <c r="BB332" s="319">
        <f t="shared" si="48"/>
        <v>9.6199999999999992</v>
      </c>
      <c r="BC332" s="319">
        <f t="shared" si="48"/>
        <v>9.6199999999999992</v>
      </c>
      <c r="BD332" s="319">
        <f t="shared" si="48"/>
        <v>9.6199999999999992</v>
      </c>
      <c r="BE332" s="295">
        <f t="shared" si="53"/>
        <v>115.44000000000001</v>
      </c>
    </row>
    <row r="333" spans="1:57" x14ac:dyDescent="0.3">
      <c r="A333" s="313" t="s">
        <v>731</v>
      </c>
      <c r="B333" s="304">
        <v>1.72E-2</v>
      </c>
      <c r="C333" s="304">
        <v>1.4299999999999997E-2</v>
      </c>
      <c r="D333" s="304">
        <v>1.4299999999999997E-2</v>
      </c>
      <c r="E333" s="295">
        <v>58257.06</v>
      </c>
      <c r="F333" s="295">
        <v>58257.06</v>
      </c>
      <c r="G333" s="295">
        <v>58257.06</v>
      </c>
      <c r="H333" s="295">
        <v>58257.06</v>
      </c>
      <c r="I333" s="295">
        <v>58257.06</v>
      </c>
      <c r="J333" s="295">
        <v>58257.06</v>
      </c>
      <c r="K333" s="295">
        <v>58257.06</v>
      </c>
      <c r="L333" s="295">
        <v>58257.06</v>
      </c>
      <c r="M333" s="295">
        <v>58257.06</v>
      </c>
      <c r="N333" s="295">
        <v>58257.06</v>
      </c>
      <c r="O333" s="295">
        <v>58257.06</v>
      </c>
      <c r="P333" s="295">
        <v>58257.06</v>
      </c>
      <c r="Q333" s="295">
        <f t="shared" si="49"/>
        <v>699084.7200000002</v>
      </c>
      <c r="R333" s="295">
        <v>58257.06</v>
      </c>
      <c r="S333" s="295">
        <v>58257.06</v>
      </c>
      <c r="T333" s="295">
        <v>58257.06</v>
      </c>
      <c r="U333" s="295">
        <v>58257.06</v>
      </c>
      <c r="V333" s="295">
        <v>58257.06</v>
      </c>
      <c r="W333" s="295">
        <v>58257.06</v>
      </c>
      <c r="X333" s="295">
        <v>58257.06</v>
      </c>
      <c r="Y333" s="295">
        <v>58257.06</v>
      </c>
      <c r="Z333" s="295">
        <v>58257.06</v>
      </c>
      <c r="AA333" s="295">
        <v>58257.06</v>
      </c>
      <c r="AB333" s="295">
        <v>58257.06</v>
      </c>
      <c r="AC333" s="295">
        <v>58257.06</v>
      </c>
      <c r="AD333" s="295">
        <f t="shared" si="50"/>
        <v>699084.7200000002</v>
      </c>
      <c r="AF333" s="319">
        <v>83.5</v>
      </c>
      <c r="AG333" s="319">
        <v>83.5</v>
      </c>
      <c r="AH333" s="319">
        <v>83.5</v>
      </c>
      <c r="AI333" s="319">
        <v>83.5</v>
      </c>
      <c r="AJ333" s="319">
        <v>83.5</v>
      </c>
      <c r="AK333" s="319">
        <v>83.5</v>
      </c>
      <c r="AL333" s="319">
        <f t="shared" si="51"/>
        <v>83.5</v>
      </c>
      <c r="AM333" s="319">
        <f t="shared" si="51"/>
        <v>83.5</v>
      </c>
      <c r="AN333" s="319">
        <f t="shared" si="51"/>
        <v>83.5</v>
      </c>
      <c r="AO333" s="319">
        <f t="shared" si="51"/>
        <v>83.5</v>
      </c>
      <c r="AP333" s="319">
        <f t="shared" si="51"/>
        <v>83.5</v>
      </c>
      <c r="AQ333" s="319">
        <f t="shared" si="51"/>
        <v>83.5</v>
      </c>
      <c r="AR333" s="295">
        <f t="shared" si="52"/>
        <v>1002</v>
      </c>
      <c r="AS333" s="319">
        <f t="shared" si="47"/>
        <v>69.42</v>
      </c>
      <c r="AT333" s="319">
        <f t="shared" si="47"/>
        <v>69.42</v>
      </c>
      <c r="AU333" s="319">
        <f t="shared" si="47"/>
        <v>69.42</v>
      </c>
      <c r="AV333" s="319">
        <f t="shared" si="47"/>
        <v>69.42</v>
      </c>
      <c r="AW333" s="319">
        <f t="shared" si="47"/>
        <v>69.42</v>
      </c>
      <c r="AX333" s="319">
        <f t="shared" si="47"/>
        <v>69.42</v>
      </c>
      <c r="AY333" s="319">
        <f t="shared" si="48"/>
        <v>69.42</v>
      </c>
      <c r="AZ333" s="319">
        <f t="shared" si="48"/>
        <v>69.42</v>
      </c>
      <c r="BA333" s="319">
        <f t="shared" si="48"/>
        <v>69.42</v>
      </c>
      <c r="BB333" s="319">
        <f t="shared" si="48"/>
        <v>69.42</v>
      </c>
      <c r="BC333" s="319">
        <f t="shared" si="48"/>
        <v>69.42</v>
      </c>
      <c r="BD333" s="319">
        <f t="shared" si="48"/>
        <v>69.42</v>
      </c>
      <c r="BE333" s="295">
        <f t="shared" si="53"/>
        <v>833.03999999999985</v>
      </c>
    </row>
    <row r="334" spans="1:57" x14ac:dyDescent="0.3">
      <c r="A334" s="313" t="s">
        <v>732</v>
      </c>
      <c r="B334" s="304">
        <v>4.4600000000000001E-2</v>
      </c>
      <c r="C334" s="304">
        <v>4.36E-2</v>
      </c>
      <c r="D334" s="304">
        <v>4.36E-2</v>
      </c>
      <c r="E334" s="295">
        <v>10142296.65</v>
      </c>
      <c r="F334" s="295">
        <v>10199549.300000001</v>
      </c>
      <c r="G334" s="295">
        <v>10276011.83</v>
      </c>
      <c r="H334" s="295">
        <v>9888281.5199999996</v>
      </c>
      <c r="I334" s="295">
        <v>9573718</v>
      </c>
      <c r="J334" s="295">
        <v>9993530.0800000001</v>
      </c>
      <c r="K334" s="295">
        <v>10537183.159999998</v>
      </c>
      <c r="L334" s="295">
        <v>10745780.439999999</v>
      </c>
      <c r="M334" s="295">
        <v>10756405.439999999</v>
      </c>
      <c r="N334" s="295">
        <v>10772362.18</v>
      </c>
      <c r="O334" s="295">
        <v>10806318.92</v>
      </c>
      <c r="P334" s="295">
        <v>10837902.42</v>
      </c>
      <c r="Q334" s="295">
        <f t="shared" si="49"/>
        <v>124529339.94</v>
      </c>
      <c r="R334" s="295">
        <v>10977437.92</v>
      </c>
      <c r="S334" s="295">
        <v>11000763.92</v>
      </c>
      <c r="T334" s="295">
        <v>11014205.92</v>
      </c>
      <c r="U334" s="295">
        <v>10994115.42</v>
      </c>
      <c r="V334" s="295">
        <v>10984323.92</v>
      </c>
      <c r="W334" s="295">
        <v>11081703.92</v>
      </c>
      <c r="X334" s="295">
        <v>11163573.92</v>
      </c>
      <c r="Y334" s="295">
        <v>11133196.92</v>
      </c>
      <c r="Z334" s="295">
        <v>11201375.42</v>
      </c>
      <c r="AA334" s="295">
        <v>11298876.92</v>
      </c>
      <c r="AB334" s="295">
        <v>11287699.92</v>
      </c>
      <c r="AC334" s="295">
        <v>11258563.92</v>
      </c>
      <c r="AD334" s="295">
        <f t="shared" si="50"/>
        <v>133395838.04000001</v>
      </c>
      <c r="AF334" s="319">
        <v>37695.54</v>
      </c>
      <c r="AG334" s="319">
        <v>37908.32</v>
      </c>
      <c r="AH334" s="319">
        <v>38192.51</v>
      </c>
      <c r="AI334" s="319">
        <v>36751.449999999997</v>
      </c>
      <c r="AJ334" s="319">
        <v>35582.32</v>
      </c>
      <c r="AK334" s="319">
        <v>37142.620000000003</v>
      </c>
      <c r="AL334" s="319">
        <f t="shared" si="51"/>
        <v>39163.199999999997</v>
      </c>
      <c r="AM334" s="319">
        <f t="shared" si="51"/>
        <v>39938.480000000003</v>
      </c>
      <c r="AN334" s="319">
        <f t="shared" si="51"/>
        <v>39977.97</v>
      </c>
      <c r="AO334" s="319">
        <f t="shared" si="51"/>
        <v>40037.279999999999</v>
      </c>
      <c r="AP334" s="319">
        <f t="shared" si="51"/>
        <v>40163.49</v>
      </c>
      <c r="AQ334" s="319">
        <f t="shared" si="51"/>
        <v>40280.870000000003</v>
      </c>
      <c r="AR334" s="295">
        <f t="shared" si="52"/>
        <v>462834.05000000005</v>
      </c>
      <c r="AS334" s="319">
        <f t="shared" si="47"/>
        <v>39884.69</v>
      </c>
      <c r="AT334" s="319">
        <f t="shared" si="47"/>
        <v>39969.440000000002</v>
      </c>
      <c r="AU334" s="319">
        <f t="shared" si="47"/>
        <v>40018.28</v>
      </c>
      <c r="AV334" s="319">
        <f t="shared" si="47"/>
        <v>39945.29</v>
      </c>
      <c r="AW334" s="319">
        <f t="shared" si="47"/>
        <v>39909.71</v>
      </c>
      <c r="AX334" s="319">
        <f t="shared" si="47"/>
        <v>40263.519999999997</v>
      </c>
      <c r="AY334" s="319">
        <f t="shared" si="48"/>
        <v>40560.99</v>
      </c>
      <c r="AZ334" s="319">
        <f t="shared" si="48"/>
        <v>40450.620000000003</v>
      </c>
      <c r="BA334" s="319">
        <f t="shared" si="48"/>
        <v>40698.33</v>
      </c>
      <c r="BB334" s="319">
        <f t="shared" si="48"/>
        <v>41052.589999999997</v>
      </c>
      <c r="BC334" s="319">
        <f t="shared" si="48"/>
        <v>41011.980000000003</v>
      </c>
      <c r="BD334" s="319">
        <f t="shared" si="48"/>
        <v>40906.120000000003</v>
      </c>
      <c r="BE334" s="295">
        <f t="shared" si="53"/>
        <v>484671.55999999994</v>
      </c>
    </row>
    <row r="335" spans="1:57" x14ac:dyDescent="0.3">
      <c r="A335" s="313" t="s">
        <v>733</v>
      </c>
      <c r="B335" s="304">
        <v>4.4600000000000001E-2</v>
      </c>
      <c r="C335" s="304">
        <v>4.36E-2</v>
      </c>
      <c r="D335" s="304">
        <v>4.36E-2</v>
      </c>
      <c r="E335" s="295">
        <v>7397.76</v>
      </c>
      <c r="F335" s="295">
        <v>7397.76</v>
      </c>
      <c r="G335" s="295">
        <v>7397.76</v>
      </c>
      <c r="H335" s="295">
        <v>3698.88</v>
      </c>
      <c r="I335" s="295">
        <v>0</v>
      </c>
      <c r="J335" s="295">
        <v>0</v>
      </c>
      <c r="K335" s="295">
        <v>0</v>
      </c>
      <c r="L335" s="295">
        <v>0</v>
      </c>
      <c r="M335" s="295">
        <v>0</v>
      </c>
      <c r="N335" s="295">
        <v>0</v>
      </c>
      <c r="O335" s="295">
        <v>0</v>
      </c>
      <c r="P335" s="295">
        <v>0</v>
      </c>
      <c r="Q335" s="295">
        <f t="shared" si="49"/>
        <v>25892.16</v>
      </c>
      <c r="R335" s="295">
        <v>0</v>
      </c>
      <c r="S335" s="295">
        <v>0</v>
      </c>
      <c r="T335" s="295">
        <v>0</v>
      </c>
      <c r="U335" s="295">
        <v>0</v>
      </c>
      <c r="V335" s="295">
        <v>0</v>
      </c>
      <c r="W335" s="295">
        <v>0</v>
      </c>
      <c r="X335" s="295">
        <v>0</v>
      </c>
      <c r="Y335" s="295">
        <v>0</v>
      </c>
      <c r="Z335" s="295">
        <v>0</v>
      </c>
      <c r="AA335" s="295">
        <v>0</v>
      </c>
      <c r="AB335" s="295">
        <v>0</v>
      </c>
      <c r="AC335" s="295">
        <v>0</v>
      </c>
      <c r="AD335" s="295">
        <f t="shared" si="50"/>
        <v>0</v>
      </c>
      <c r="AF335" s="319">
        <v>27.5</v>
      </c>
      <c r="AG335" s="319">
        <v>27.5</v>
      </c>
      <c r="AH335" s="319">
        <v>27.5</v>
      </c>
      <c r="AI335" s="319">
        <v>13.75</v>
      </c>
      <c r="AJ335" s="319">
        <v>0</v>
      </c>
      <c r="AK335" s="319">
        <v>0</v>
      </c>
      <c r="AL335" s="319">
        <f t="shared" si="51"/>
        <v>0</v>
      </c>
      <c r="AM335" s="319">
        <f t="shared" si="51"/>
        <v>0</v>
      </c>
      <c r="AN335" s="319">
        <f t="shared" si="51"/>
        <v>0</v>
      </c>
      <c r="AO335" s="319">
        <f t="shared" si="51"/>
        <v>0</v>
      </c>
      <c r="AP335" s="319">
        <f t="shared" si="51"/>
        <v>0</v>
      </c>
      <c r="AQ335" s="319">
        <f t="shared" si="51"/>
        <v>0</v>
      </c>
      <c r="AR335" s="295">
        <f t="shared" si="52"/>
        <v>96.25</v>
      </c>
      <c r="AS335" s="319">
        <f t="shared" si="47"/>
        <v>0</v>
      </c>
      <c r="AT335" s="319">
        <f t="shared" si="47"/>
        <v>0</v>
      </c>
      <c r="AU335" s="319">
        <f t="shared" si="47"/>
        <v>0</v>
      </c>
      <c r="AV335" s="319">
        <f t="shared" si="47"/>
        <v>0</v>
      </c>
      <c r="AW335" s="319">
        <f t="shared" si="47"/>
        <v>0</v>
      </c>
      <c r="AX335" s="319">
        <f t="shared" si="47"/>
        <v>0</v>
      </c>
      <c r="AY335" s="319">
        <f t="shared" si="48"/>
        <v>0</v>
      </c>
      <c r="AZ335" s="319">
        <f t="shared" si="48"/>
        <v>0</v>
      </c>
      <c r="BA335" s="319">
        <f t="shared" si="48"/>
        <v>0</v>
      </c>
      <c r="BB335" s="319">
        <f t="shared" si="48"/>
        <v>0</v>
      </c>
      <c r="BC335" s="319">
        <f t="shared" si="48"/>
        <v>0</v>
      </c>
      <c r="BD335" s="319">
        <f t="shared" si="48"/>
        <v>0</v>
      </c>
      <c r="BE335" s="295">
        <f t="shared" si="53"/>
        <v>0</v>
      </c>
    </row>
    <row r="336" spans="1:57" x14ac:dyDescent="0.3">
      <c r="A336" s="313" t="s">
        <v>734</v>
      </c>
      <c r="B336" s="304">
        <v>0.21579999999999999</v>
      </c>
      <c r="C336" s="304">
        <v>0.11689999999999999</v>
      </c>
      <c r="D336" s="304">
        <v>0.11689999999999999</v>
      </c>
      <c r="E336" s="295">
        <v>27182791.170000002</v>
      </c>
      <c r="F336" s="295">
        <v>26834125.600000001</v>
      </c>
      <c r="G336" s="295">
        <v>25675769.07</v>
      </c>
      <c r="H336" s="295">
        <v>24899703.289999999</v>
      </c>
      <c r="I336" s="295">
        <v>25008049.91</v>
      </c>
      <c r="J336" s="295">
        <v>24855910.98</v>
      </c>
      <c r="K336" s="295">
        <v>24583924.954999998</v>
      </c>
      <c r="L336" s="295">
        <v>24513576.119999997</v>
      </c>
      <c r="M336" s="295">
        <v>24686416.889999993</v>
      </c>
      <c r="N336" s="295">
        <v>27121142.399999995</v>
      </c>
      <c r="O336" s="295">
        <v>29116129.419999994</v>
      </c>
      <c r="P336" s="295">
        <v>28829721.919999994</v>
      </c>
      <c r="Q336" s="295">
        <f t="shared" si="49"/>
        <v>313307261.72499996</v>
      </c>
      <c r="R336" s="295">
        <v>26985132.309999995</v>
      </c>
      <c r="S336" s="295">
        <v>27190082.879999995</v>
      </c>
      <c r="T336" s="295">
        <v>27566232.844999991</v>
      </c>
      <c r="U336" s="295">
        <v>28113258.534999993</v>
      </c>
      <c r="V336" s="295">
        <v>28563689.569999997</v>
      </c>
      <c r="W336" s="295">
        <v>28980084.694999993</v>
      </c>
      <c r="X336" s="295">
        <v>29122479.789999995</v>
      </c>
      <c r="Y336" s="295">
        <v>28875342.789999995</v>
      </c>
      <c r="Z336" s="295">
        <v>28640536.789999995</v>
      </c>
      <c r="AA336" s="295">
        <v>28286497.434999995</v>
      </c>
      <c r="AB336" s="295">
        <v>27958755.514999993</v>
      </c>
      <c r="AC336" s="295">
        <v>27976392.419999994</v>
      </c>
      <c r="AD336" s="295">
        <f t="shared" si="50"/>
        <v>338258485.57499993</v>
      </c>
      <c r="AF336" s="319">
        <v>488837.19</v>
      </c>
      <c r="AG336" s="319">
        <v>482567.03</v>
      </c>
      <c r="AH336" s="319">
        <v>461735.91</v>
      </c>
      <c r="AI336" s="319">
        <v>447779.66</v>
      </c>
      <c r="AJ336" s="319">
        <v>449728.1</v>
      </c>
      <c r="AK336" s="319">
        <v>446992.13</v>
      </c>
      <c r="AL336" s="319">
        <f t="shared" si="51"/>
        <v>442100.92</v>
      </c>
      <c r="AM336" s="319">
        <f t="shared" si="51"/>
        <v>440835.81</v>
      </c>
      <c r="AN336" s="319">
        <f t="shared" si="51"/>
        <v>443944.06</v>
      </c>
      <c r="AO336" s="319">
        <f t="shared" si="51"/>
        <v>487728.54</v>
      </c>
      <c r="AP336" s="319">
        <f t="shared" si="51"/>
        <v>523605.06</v>
      </c>
      <c r="AQ336" s="319">
        <f t="shared" si="51"/>
        <v>518454.5</v>
      </c>
      <c r="AR336" s="295">
        <f t="shared" si="52"/>
        <v>5634308.9099999992</v>
      </c>
      <c r="AS336" s="319">
        <f t="shared" si="47"/>
        <v>262880.15999999997</v>
      </c>
      <c r="AT336" s="319">
        <f t="shared" si="47"/>
        <v>264876.71999999997</v>
      </c>
      <c r="AU336" s="319">
        <f t="shared" si="47"/>
        <v>268541.05</v>
      </c>
      <c r="AV336" s="319">
        <f t="shared" si="47"/>
        <v>273869.99</v>
      </c>
      <c r="AW336" s="319">
        <f t="shared" si="47"/>
        <v>278257.94</v>
      </c>
      <c r="AX336" s="319">
        <f t="shared" si="47"/>
        <v>282314.33</v>
      </c>
      <c r="AY336" s="319">
        <f t="shared" si="48"/>
        <v>283701.49</v>
      </c>
      <c r="AZ336" s="319">
        <f t="shared" si="48"/>
        <v>281293.96000000002</v>
      </c>
      <c r="BA336" s="319">
        <f t="shared" si="48"/>
        <v>279006.56</v>
      </c>
      <c r="BB336" s="319">
        <f t="shared" si="48"/>
        <v>275557.63</v>
      </c>
      <c r="BC336" s="319">
        <f t="shared" si="48"/>
        <v>272364.88</v>
      </c>
      <c r="BD336" s="319">
        <f t="shared" si="48"/>
        <v>272536.69</v>
      </c>
      <c r="BE336" s="295">
        <f t="shared" si="53"/>
        <v>3295201.4</v>
      </c>
    </row>
    <row r="337" spans="1:60" x14ac:dyDescent="0.3">
      <c r="A337" s="313" t="s">
        <v>735</v>
      </c>
      <c r="B337" s="304">
        <v>8.9300000000000004E-2</v>
      </c>
      <c r="C337" s="304">
        <v>0.25019999999999998</v>
      </c>
      <c r="D337" s="304">
        <v>0.25019999999999998</v>
      </c>
      <c r="E337" s="295">
        <v>7517943.4900000002</v>
      </c>
      <c r="F337" s="295">
        <v>7568439.0499999998</v>
      </c>
      <c r="G337" s="295">
        <v>7597216</v>
      </c>
      <c r="H337" s="295">
        <v>6076013.7999999998</v>
      </c>
      <c r="I337" s="295">
        <v>4520841.18</v>
      </c>
      <c r="J337" s="295">
        <v>4478680.41</v>
      </c>
      <c r="K337" s="295">
        <v>4442368.3600000003</v>
      </c>
      <c r="L337" s="295">
        <v>4398607.3100000005</v>
      </c>
      <c r="M337" s="295">
        <v>4391158.3100000005</v>
      </c>
      <c r="N337" s="295">
        <v>4868531.9700000007</v>
      </c>
      <c r="O337" s="295">
        <v>5350348.5550000006</v>
      </c>
      <c r="P337" s="295">
        <v>5359806.9050000003</v>
      </c>
      <c r="Q337" s="295">
        <f t="shared" si="49"/>
        <v>66569955.340000004</v>
      </c>
      <c r="R337" s="295">
        <v>5291026.1549999984</v>
      </c>
      <c r="S337" s="295">
        <v>5285470.504999998</v>
      </c>
      <c r="T337" s="295">
        <v>4922356.3549999977</v>
      </c>
      <c r="U337" s="295">
        <v>4640941.2049999973</v>
      </c>
      <c r="V337" s="295">
        <v>4738934.5549999969</v>
      </c>
      <c r="W337" s="295">
        <v>5505026.259999997</v>
      </c>
      <c r="X337" s="295">
        <v>6247550.4649999971</v>
      </c>
      <c r="Y337" s="295">
        <v>6219185.8149999967</v>
      </c>
      <c r="Z337" s="295">
        <v>6191966.1649999963</v>
      </c>
      <c r="AA337" s="295">
        <v>6203714.5149999959</v>
      </c>
      <c r="AB337" s="295">
        <v>6216035.3649999956</v>
      </c>
      <c r="AC337" s="295">
        <v>6228356.2149999952</v>
      </c>
      <c r="AD337" s="295">
        <f t="shared" si="50"/>
        <v>67690563.574999958</v>
      </c>
      <c r="AF337" s="319">
        <v>55946.03</v>
      </c>
      <c r="AG337" s="319">
        <v>56321.8</v>
      </c>
      <c r="AH337" s="319">
        <v>56535.95</v>
      </c>
      <c r="AI337" s="319">
        <v>45215.67</v>
      </c>
      <c r="AJ337" s="319">
        <v>33642.589999999997</v>
      </c>
      <c r="AK337" s="319">
        <v>33328.85</v>
      </c>
      <c r="AL337" s="319">
        <f t="shared" si="51"/>
        <v>33058.620000000003</v>
      </c>
      <c r="AM337" s="319">
        <f t="shared" si="51"/>
        <v>32732.97</v>
      </c>
      <c r="AN337" s="319">
        <f t="shared" si="51"/>
        <v>32677.54</v>
      </c>
      <c r="AO337" s="319">
        <f t="shared" si="51"/>
        <v>36229.99</v>
      </c>
      <c r="AP337" s="319">
        <f t="shared" si="51"/>
        <v>39815.51</v>
      </c>
      <c r="AQ337" s="319">
        <f t="shared" si="51"/>
        <v>39885.9</v>
      </c>
      <c r="AR337" s="295">
        <f t="shared" si="52"/>
        <v>495391.42</v>
      </c>
      <c r="AS337" s="319">
        <f t="shared" si="47"/>
        <v>110317.9</v>
      </c>
      <c r="AT337" s="319">
        <f t="shared" si="47"/>
        <v>110202.06</v>
      </c>
      <c r="AU337" s="319">
        <f t="shared" si="47"/>
        <v>102631.13</v>
      </c>
      <c r="AV337" s="319">
        <f t="shared" ref="AV337:AX352" si="54">ROUND(U337*$D337/12,2)</f>
        <v>96763.62</v>
      </c>
      <c r="AW337" s="319">
        <f t="shared" si="54"/>
        <v>98806.79</v>
      </c>
      <c r="AX337" s="319">
        <f t="shared" si="54"/>
        <v>114779.8</v>
      </c>
      <c r="AY337" s="319">
        <f t="shared" si="48"/>
        <v>130261.43</v>
      </c>
      <c r="AZ337" s="319">
        <f t="shared" si="48"/>
        <v>129670.02</v>
      </c>
      <c r="BA337" s="319">
        <f t="shared" si="48"/>
        <v>129102.49</v>
      </c>
      <c r="BB337" s="319">
        <f t="shared" si="48"/>
        <v>129347.45</v>
      </c>
      <c r="BC337" s="319">
        <f t="shared" si="48"/>
        <v>129604.34</v>
      </c>
      <c r="BD337" s="319">
        <f t="shared" si="48"/>
        <v>129861.23</v>
      </c>
      <c r="BE337" s="295">
        <f t="shared" si="53"/>
        <v>1411348.26</v>
      </c>
    </row>
    <row r="338" spans="1:60" x14ac:dyDescent="0.3">
      <c r="A338" s="313" t="s">
        <v>736</v>
      </c>
      <c r="B338" s="304">
        <v>0.2</v>
      </c>
      <c r="C338" s="304">
        <v>1.9699999999999999E-2</v>
      </c>
      <c r="D338" s="304">
        <v>1.9699999999999999E-2</v>
      </c>
      <c r="E338" s="295">
        <v>14733.54</v>
      </c>
      <c r="F338" s="295">
        <v>14733.54</v>
      </c>
      <c r="G338" s="295">
        <v>14733.54</v>
      </c>
      <c r="H338" s="295">
        <v>14733.54</v>
      </c>
      <c r="I338" s="295">
        <v>34137.360000000001</v>
      </c>
      <c r="J338" s="295">
        <v>34137.360000000001</v>
      </c>
      <c r="K338" s="295">
        <v>60469.59</v>
      </c>
      <c r="L338" s="295">
        <v>116032.63</v>
      </c>
      <c r="M338" s="295">
        <v>145263.44</v>
      </c>
      <c r="N338" s="295">
        <v>145263.44</v>
      </c>
      <c r="O338" s="295">
        <v>145263.44</v>
      </c>
      <c r="P338" s="295">
        <v>145263.44</v>
      </c>
      <c r="Q338" s="295">
        <f t="shared" si="49"/>
        <v>884764.85999999987</v>
      </c>
      <c r="R338" s="295">
        <v>145263.44</v>
      </c>
      <c r="S338" s="295">
        <v>145263.44</v>
      </c>
      <c r="T338" s="295">
        <v>145263.44</v>
      </c>
      <c r="U338" s="295">
        <v>145263.44</v>
      </c>
      <c r="V338" s="295">
        <v>393979.44</v>
      </c>
      <c r="W338" s="295">
        <v>642695.43999999994</v>
      </c>
      <c r="X338" s="295">
        <v>642695.43999999994</v>
      </c>
      <c r="Y338" s="295">
        <v>642695.43999999994</v>
      </c>
      <c r="Z338" s="295">
        <v>642695.43999999994</v>
      </c>
      <c r="AA338" s="295">
        <v>642695.43999999994</v>
      </c>
      <c r="AB338" s="295">
        <v>642695.43999999994</v>
      </c>
      <c r="AC338" s="295">
        <v>642695.43999999994</v>
      </c>
      <c r="AD338" s="295">
        <f t="shared" si="50"/>
        <v>5473901.2799999993</v>
      </c>
      <c r="AF338" s="319">
        <v>0</v>
      </c>
      <c r="AG338" s="319">
        <v>0</v>
      </c>
      <c r="AH338" s="319">
        <v>0</v>
      </c>
      <c r="AI338" s="319">
        <f>413.36+1227.8</f>
        <v>1641.1599999999999</v>
      </c>
      <c r="AJ338" s="319">
        <v>589.76</v>
      </c>
      <c r="AK338" s="319">
        <v>589.76</v>
      </c>
      <c r="AL338" s="319">
        <f t="shared" si="51"/>
        <v>1007.83</v>
      </c>
      <c r="AM338" s="319">
        <f t="shared" si="51"/>
        <v>1933.88</v>
      </c>
      <c r="AN338" s="319">
        <f t="shared" si="51"/>
        <v>2421.06</v>
      </c>
      <c r="AO338" s="319">
        <f t="shared" si="51"/>
        <v>2421.06</v>
      </c>
      <c r="AP338" s="319">
        <f t="shared" si="51"/>
        <v>2421.06</v>
      </c>
      <c r="AQ338" s="319">
        <f t="shared" si="51"/>
        <v>2421.06</v>
      </c>
      <c r="AR338" s="295">
        <f t="shared" si="52"/>
        <v>15446.63</v>
      </c>
      <c r="AS338" s="319">
        <f t="shared" ref="AS338:AU352" si="55">ROUND(R338*$D338/12,2)</f>
        <v>238.47</v>
      </c>
      <c r="AT338" s="319">
        <f t="shared" si="55"/>
        <v>238.47</v>
      </c>
      <c r="AU338" s="319">
        <f t="shared" si="55"/>
        <v>238.47</v>
      </c>
      <c r="AV338" s="319">
        <f t="shared" si="54"/>
        <v>238.47</v>
      </c>
      <c r="AW338" s="319">
        <f t="shared" si="54"/>
        <v>646.78</v>
      </c>
      <c r="AX338" s="319">
        <f t="shared" si="54"/>
        <v>1055.0899999999999</v>
      </c>
      <c r="AY338" s="319">
        <f t="shared" si="48"/>
        <v>1055.0899999999999</v>
      </c>
      <c r="AZ338" s="319">
        <f t="shared" si="48"/>
        <v>1055.0899999999999</v>
      </c>
      <c r="BA338" s="319">
        <f t="shared" si="48"/>
        <v>1055.0899999999999</v>
      </c>
      <c r="BB338" s="319">
        <f t="shared" si="48"/>
        <v>1055.0899999999999</v>
      </c>
      <c r="BC338" s="319">
        <f t="shared" si="48"/>
        <v>1055.0899999999999</v>
      </c>
      <c r="BD338" s="319">
        <f t="shared" si="48"/>
        <v>1055.0899999999999</v>
      </c>
      <c r="BE338" s="295">
        <f t="shared" si="53"/>
        <v>8986.2900000000009</v>
      </c>
      <c r="BF338" s="319">
        <f>BE338</f>
        <v>8986.2900000000009</v>
      </c>
    </row>
    <row r="339" spans="1:60" x14ac:dyDescent="0.3">
      <c r="A339" s="313" t="s">
        <v>737</v>
      </c>
      <c r="B339" s="304">
        <v>5.0700000000000002E-2</v>
      </c>
      <c r="C339" s="304">
        <v>4.4000000000000004E-2</v>
      </c>
      <c r="D339" s="304">
        <v>4.4000000000000004E-2</v>
      </c>
      <c r="E339" s="295">
        <v>1503199.69</v>
      </c>
      <c r="F339" s="295">
        <v>1503588.29</v>
      </c>
      <c r="G339" s="295">
        <v>1506546.18</v>
      </c>
      <c r="H339" s="295">
        <v>1509115.47</v>
      </c>
      <c r="I339" s="295">
        <v>1509115.47</v>
      </c>
      <c r="J339" s="295">
        <v>1509115.47</v>
      </c>
      <c r="K339" s="295">
        <v>1509115.47</v>
      </c>
      <c r="L339" s="295">
        <v>1509115.47</v>
      </c>
      <c r="M339" s="295">
        <v>1509115.47</v>
      </c>
      <c r="N339" s="295">
        <v>1509115.47</v>
      </c>
      <c r="O339" s="295">
        <v>1509115.47</v>
      </c>
      <c r="P339" s="295">
        <v>1509115.47</v>
      </c>
      <c r="Q339" s="295">
        <f t="shared" si="49"/>
        <v>18095373.390000004</v>
      </c>
      <c r="R339" s="295">
        <v>1509115.47</v>
      </c>
      <c r="S339" s="295">
        <v>1509115.47</v>
      </c>
      <c r="T339" s="295">
        <v>1509115.47</v>
      </c>
      <c r="U339" s="295">
        <v>1509115.47</v>
      </c>
      <c r="V339" s="295">
        <v>1509115.47</v>
      </c>
      <c r="W339" s="295">
        <v>1509115.47</v>
      </c>
      <c r="X339" s="295">
        <v>1509115.47</v>
      </c>
      <c r="Y339" s="295">
        <v>1509115.47</v>
      </c>
      <c r="Z339" s="295">
        <v>1509115.47</v>
      </c>
      <c r="AA339" s="295">
        <v>1509115.47</v>
      </c>
      <c r="AB339" s="295">
        <v>1509115.47</v>
      </c>
      <c r="AC339" s="295">
        <v>1509115.47</v>
      </c>
      <c r="AD339" s="295">
        <f t="shared" si="50"/>
        <v>18109385.640000004</v>
      </c>
      <c r="AF339" s="319">
        <v>6351.02</v>
      </c>
      <c r="AG339" s="319">
        <v>6352.66</v>
      </c>
      <c r="AH339" s="319">
        <v>6365.16</v>
      </c>
      <c r="AI339" s="319">
        <v>6376.01</v>
      </c>
      <c r="AJ339" s="319">
        <v>6376.01</v>
      </c>
      <c r="AK339" s="319">
        <v>6376.01</v>
      </c>
      <c r="AL339" s="319">
        <f t="shared" si="51"/>
        <v>6376.01</v>
      </c>
      <c r="AM339" s="319">
        <f t="shared" si="51"/>
        <v>6376.01</v>
      </c>
      <c r="AN339" s="319">
        <f t="shared" si="51"/>
        <v>6376.01</v>
      </c>
      <c r="AO339" s="319">
        <f t="shared" si="51"/>
        <v>6376.01</v>
      </c>
      <c r="AP339" s="319">
        <f t="shared" si="51"/>
        <v>6376.01</v>
      </c>
      <c r="AQ339" s="319">
        <f t="shared" si="51"/>
        <v>6376.01</v>
      </c>
      <c r="AR339" s="295">
        <f t="shared" si="52"/>
        <v>76452.930000000008</v>
      </c>
      <c r="AS339" s="319">
        <f t="shared" si="55"/>
        <v>5533.42</v>
      </c>
      <c r="AT339" s="319">
        <f t="shared" si="55"/>
        <v>5533.42</v>
      </c>
      <c r="AU339" s="319">
        <f t="shared" si="55"/>
        <v>5533.42</v>
      </c>
      <c r="AV339" s="319">
        <f t="shared" si="54"/>
        <v>5533.42</v>
      </c>
      <c r="AW339" s="319">
        <f t="shared" si="54"/>
        <v>5533.42</v>
      </c>
      <c r="AX339" s="319">
        <f t="shared" si="54"/>
        <v>5533.42</v>
      </c>
      <c r="AY339" s="319">
        <f t="shared" si="48"/>
        <v>5533.42</v>
      </c>
      <c r="AZ339" s="319">
        <f t="shared" si="48"/>
        <v>5533.42</v>
      </c>
      <c r="BA339" s="319">
        <f t="shared" si="48"/>
        <v>5533.42</v>
      </c>
      <c r="BB339" s="319">
        <f t="shared" si="48"/>
        <v>5533.42</v>
      </c>
      <c r="BC339" s="319">
        <f t="shared" si="48"/>
        <v>5533.42</v>
      </c>
      <c r="BD339" s="319">
        <f t="shared" si="48"/>
        <v>5533.42</v>
      </c>
      <c r="BE339" s="295">
        <f t="shared" si="53"/>
        <v>66401.039999999994</v>
      </c>
    </row>
    <row r="340" spans="1:60" x14ac:dyDescent="0.3">
      <c r="A340" s="313" t="s">
        <v>738</v>
      </c>
      <c r="B340" s="304">
        <v>5.0700000000000002E-2</v>
      </c>
      <c r="C340" s="304">
        <v>4.4000000000000004E-2</v>
      </c>
      <c r="D340" s="304">
        <v>4.4000000000000004E-2</v>
      </c>
      <c r="E340" s="295">
        <v>4526.22</v>
      </c>
      <c r="F340" s="295">
        <v>4526.22</v>
      </c>
      <c r="G340" s="295">
        <v>4526.22</v>
      </c>
      <c r="H340" s="295">
        <v>4526.22</v>
      </c>
      <c r="I340" s="295">
        <v>4526.22</v>
      </c>
      <c r="J340" s="295">
        <v>4526.22</v>
      </c>
      <c r="K340" s="295">
        <v>4526.22</v>
      </c>
      <c r="L340" s="295">
        <v>4526.22</v>
      </c>
      <c r="M340" s="295">
        <v>4526.22</v>
      </c>
      <c r="N340" s="295">
        <v>4526.22</v>
      </c>
      <c r="O340" s="295">
        <v>4526.22</v>
      </c>
      <c r="P340" s="295">
        <v>4526.22</v>
      </c>
      <c r="Q340" s="295">
        <f t="shared" si="49"/>
        <v>54314.640000000007</v>
      </c>
      <c r="R340" s="295">
        <v>4526.22</v>
      </c>
      <c r="S340" s="295">
        <v>4526.22</v>
      </c>
      <c r="T340" s="295">
        <v>4526.22</v>
      </c>
      <c r="U340" s="295">
        <v>4526.22</v>
      </c>
      <c r="V340" s="295">
        <v>4526.22</v>
      </c>
      <c r="W340" s="295">
        <v>4526.22</v>
      </c>
      <c r="X340" s="295">
        <v>4526.22</v>
      </c>
      <c r="Y340" s="295">
        <v>4526.22</v>
      </c>
      <c r="Z340" s="295">
        <v>4526.22</v>
      </c>
      <c r="AA340" s="295">
        <v>4526.22</v>
      </c>
      <c r="AB340" s="295">
        <v>4526.22</v>
      </c>
      <c r="AC340" s="295">
        <v>4526.22</v>
      </c>
      <c r="AD340" s="295">
        <f t="shared" si="50"/>
        <v>54314.640000000007</v>
      </c>
      <c r="AF340" s="319">
        <v>19.12</v>
      </c>
      <c r="AG340" s="319">
        <v>19.12</v>
      </c>
      <c r="AH340" s="319">
        <v>19.12</v>
      </c>
      <c r="AI340" s="319">
        <v>19.12</v>
      </c>
      <c r="AJ340" s="319">
        <v>19.12</v>
      </c>
      <c r="AK340" s="319">
        <v>19.12</v>
      </c>
      <c r="AL340" s="319">
        <f t="shared" si="51"/>
        <v>19.12</v>
      </c>
      <c r="AM340" s="319">
        <f t="shared" si="51"/>
        <v>19.12</v>
      </c>
      <c r="AN340" s="319">
        <f t="shared" si="51"/>
        <v>19.12</v>
      </c>
      <c r="AO340" s="319">
        <f t="shared" si="51"/>
        <v>19.12</v>
      </c>
      <c r="AP340" s="319">
        <f t="shared" si="51"/>
        <v>19.12</v>
      </c>
      <c r="AQ340" s="319">
        <f t="shared" si="51"/>
        <v>19.12</v>
      </c>
      <c r="AR340" s="295">
        <f t="shared" si="52"/>
        <v>229.44000000000003</v>
      </c>
      <c r="AS340" s="319">
        <f t="shared" si="55"/>
        <v>16.600000000000001</v>
      </c>
      <c r="AT340" s="319">
        <f t="shared" si="55"/>
        <v>16.600000000000001</v>
      </c>
      <c r="AU340" s="319">
        <f t="shared" si="55"/>
        <v>16.600000000000001</v>
      </c>
      <c r="AV340" s="319">
        <f t="shared" si="54"/>
        <v>16.600000000000001</v>
      </c>
      <c r="AW340" s="319">
        <f t="shared" si="54"/>
        <v>16.600000000000001</v>
      </c>
      <c r="AX340" s="319">
        <f t="shared" si="54"/>
        <v>16.600000000000001</v>
      </c>
      <c r="AY340" s="319">
        <f t="shared" si="48"/>
        <v>16.600000000000001</v>
      </c>
      <c r="AZ340" s="319">
        <f t="shared" si="48"/>
        <v>16.600000000000001</v>
      </c>
      <c r="BA340" s="319">
        <f t="shared" si="48"/>
        <v>16.600000000000001</v>
      </c>
      <c r="BB340" s="319">
        <f t="shared" si="48"/>
        <v>16.600000000000001</v>
      </c>
      <c r="BC340" s="319">
        <f t="shared" si="48"/>
        <v>16.600000000000001</v>
      </c>
      <c r="BD340" s="319">
        <f t="shared" si="48"/>
        <v>16.600000000000001</v>
      </c>
      <c r="BE340" s="295">
        <f t="shared" si="53"/>
        <v>199.19999999999996</v>
      </c>
    </row>
    <row r="341" spans="1:60" x14ac:dyDescent="0.3">
      <c r="A341" s="313" t="s">
        <v>739</v>
      </c>
      <c r="B341" s="304">
        <v>4.2700000000000002E-2</v>
      </c>
      <c r="C341" s="304">
        <v>4.0199999999999993E-2</v>
      </c>
      <c r="D341" s="304">
        <v>4.0199999999999993E-2</v>
      </c>
      <c r="E341" s="295">
        <v>11999007.710000001</v>
      </c>
      <c r="F341" s="295">
        <v>11955790.34</v>
      </c>
      <c r="G341" s="295">
        <v>11994986.300000001</v>
      </c>
      <c r="H341" s="295">
        <v>12014317.359999999</v>
      </c>
      <c r="I341" s="295">
        <v>11985617.08</v>
      </c>
      <c r="J341" s="295">
        <v>11995197.310000001</v>
      </c>
      <c r="K341" s="295">
        <v>12216854.385</v>
      </c>
      <c r="L341" s="295">
        <v>12430540.210000001</v>
      </c>
      <c r="M341" s="295">
        <v>12431127.234999999</v>
      </c>
      <c r="N341" s="295">
        <v>12604972.465</v>
      </c>
      <c r="O341" s="295">
        <v>12798978.354999999</v>
      </c>
      <c r="P341" s="295">
        <v>12816749.679999998</v>
      </c>
      <c r="Q341" s="295">
        <f t="shared" si="49"/>
        <v>147244138.43000001</v>
      </c>
      <c r="R341" s="295">
        <v>12955465.830000002</v>
      </c>
      <c r="S341" s="295">
        <v>12962322.210000003</v>
      </c>
      <c r="T341" s="295">
        <v>12879093.090000004</v>
      </c>
      <c r="U341" s="295">
        <v>12831381.470000004</v>
      </c>
      <c r="V341" s="295">
        <v>12878289.350000005</v>
      </c>
      <c r="W341" s="295">
        <v>13061540.730000006</v>
      </c>
      <c r="X341" s="295">
        <v>13253232.480000008</v>
      </c>
      <c r="Y341" s="295">
        <v>13278726.565000007</v>
      </c>
      <c r="Z341" s="295">
        <v>13298495.615000008</v>
      </c>
      <c r="AA341" s="295">
        <v>13326279.665000008</v>
      </c>
      <c r="AB341" s="295">
        <v>13354063.715000009</v>
      </c>
      <c r="AC341" s="295">
        <v>13373832.76500001</v>
      </c>
      <c r="AD341" s="295">
        <f t="shared" si="50"/>
        <v>157452723.48500007</v>
      </c>
      <c r="AF341" s="319">
        <v>42696.47</v>
      </c>
      <c r="AG341" s="319">
        <v>42542.69</v>
      </c>
      <c r="AH341" s="319">
        <v>42682.16</v>
      </c>
      <c r="AI341" s="319">
        <v>42750.95</v>
      </c>
      <c r="AJ341" s="319">
        <v>42648.82</v>
      </c>
      <c r="AK341" s="319">
        <v>42682.91</v>
      </c>
      <c r="AL341" s="319">
        <f t="shared" si="51"/>
        <v>43471.64</v>
      </c>
      <c r="AM341" s="319">
        <f t="shared" si="51"/>
        <v>44232.01</v>
      </c>
      <c r="AN341" s="319">
        <f t="shared" si="51"/>
        <v>44234.09</v>
      </c>
      <c r="AO341" s="319">
        <f t="shared" si="51"/>
        <v>44852.69</v>
      </c>
      <c r="AP341" s="319">
        <f t="shared" si="51"/>
        <v>45543.03</v>
      </c>
      <c r="AQ341" s="319">
        <f t="shared" si="51"/>
        <v>45606.27</v>
      </c>
      <c r="AR341" s="295">
        <f t="shared" si="52"/>
        <v>523943.73</v>
      </c>
      <c r="AS341" s="319">
        <f t="shared" si="55"/>
        <v>43400.81</v>
      </c>
      <c r="AT341" s="319">
        <f t="shared" si="55"/>
        <v>43423.78</v>
      </c>
      <c r="AU341" s="319">
        <f t="shared" si="55"/>
        <v>43144.959999999999</v>
      </c>
      <c r="AV341" s="319">
        <f t="shared" si="54"/>
        <v>42985.13</v>
      </c>
      <c r="AW341" s="319">
        <f t="shared" si="54"/>
        <v>43142.27</v>
      </c>
      <c r="AX341" s="319">
        <f t="shared" si="54"/>
        <v>43756.160000000003</v>
      </c>
      <c r="AY341" s="319">
        <f t="shared" si="48"/>
        <v>44398.33</v>
      </c>
      <c r="AZ341" s="319">
        <f t="shared" si="48"/>
        <v>44483.73</v>
      </c>
      <c r="BA341" s="319">
        <f t="shared" si="48"/>
        <v>44549.96</v>
      </c>
      <c r="BB341" s="319">
        <f t="shared" si="48"/>
        <v>44643.040000000001</v>
      </c>
      <c r="BC341" s="319">
        <f t="shared" si="48"/>
        <v>44736.11</v>
      </c>
      <c r="BD341" s="319">
        <f t="shared" si="48"/>
        <v>44802.34</v>
      </c>
      <c r="BE341" s="295">
        <f t="shared" si="53"/>
        <v>527466.62</v>
      </c>
    </row>
    <row r="342" spans="1:60" x14ac:dyDescent="0.3">
      <c r="A342" s="313" t="s">
        <v>740</v>
      </c>
      <c r="B342" s="304">
        <v>4.2700000000000002E-2</v>
      </c>
      <c r="C342" s="304">
        <v>4.0199999999999993E-2</v>
      </c>
      <c r="D342" s="304">
        <v>4.0199999999999993E-2</v>
      </c>
      <c r="E342" s="295">
        <v>464251.89</v>
      </c>
      <c r="F342" s="295">
        <v>464251.89</v>
      </c>
      <c r="G342" s="295">
        <v>468862.18</v>
      </c>
      <c r="H342" s="295">
        <v>473472.47</v>
      </c>
      <c r="I342" s="295">
        <v>473472.47</v>
      </c>
      <c r="J342" s="295">
        <v>473472.47</v>
      </c>
      <c r="K342" s="295">
        <v>480332.79</v>
      </c>
      <c r="L342" s="295">
        <v>488338.29</v>
      </c>
      <c r="M342" s="295">
        <v>490628.64999999997</v>
      </c>
      <c r="N342" s="295">
        <v>491773.82999999996</v>
      </c>
      <c r="O342" s="295">
        <v>492871.1</v>
      </c>
      <c r="P342" s="295">
        <v>495065.66499999992</v>
      </c>
      <c r="Q342" s="295">
        <f t="shared" si="49"/>
        <v>5756793.6950000003</v>
      </c>
      <c r="R342" s="295">
        <v>506038.61500000005</v>
      </c>
      <c r="S342" s="295">
        <v>508233.20500000007</v>
      </c>
      <c r="T342" s="295">
        <v>510427.7950000001</v>
      </c>
      <c r="U342" s="295">
        <v>512622.38500000013</v>
      </c>
      <c r="V342" s="295">
        <v>514816.97500000015</v>
      </c>
      <c r="W342" s="295">
        <v>517011.56500000018</v>
      </c>
      <c r="X342" s="295">
        <v>519396.98500000022</v>
      </c>
      <c r="Y342" s="295">
        <v>521973.23500000022</v>
      </c>
      <c r="Z342" s="295">
        <v>524549.48500000022</v>
      </c>
      <c r="AA342" s="295">
        <v>527125.73500000022</v>
      </c>
      <c r="AB342" s="295">
        <v>529701.98500000022</v>
      </c>
      <c r="AC342" s="295">
        <v>532278.23500000022</v>
      </c>
      <c r="AD342" s="295">
        <f t="shared" si="50"/>
        <v>6224176.200000003</v>
      </c>
      <c r="AF342" s="319">
        <v>1651.96</v>
      </c>
      <c r="AG342" s="319">
        <v>1651.96</v>
      </c>
      <c r="AH342" s="319">
        <v>1668.37</v>
      </c>
      <c r="AI342" s="319">
        <v>1684.77</v>
      </c>
      <c r="AJ342" s="319">
        <v>1684.77</v>
      </c>
      <c r="AK342" s="319">
        <v>1684.77</v>
      </c>
      <c r="AL342" s="319">
        <f t="shared" si="51"/>
        <v>1709.18</v>
      </c>
      <c r="AM342" s="319">
        <f t="shared" si="51"/>
        <v>1737.67</v>
      </c>
      <c r="AN342" s="319">
        <f t="shared" si="51"/>
        <v>1745.82</v>
      </c>
      <c r="AO342" s="319">
        <f t="shared" si="51"/>
        <v>1749.9</v>
      </c>
      <c r="AP342" s="319">
        <f t="shared" si="51"/>
        <v>1753.8</v>
      </c>
      <c r="AQ342" s="319">
        <f t="shared" si="51"/>
        <v>1761.61</v>
      </c>
      <c r="AR342" s="295">
        <f t="shared" si="52"/>
        <v>20484.580000000002</v>
      </c>
      <c r="AS342" s="319">
        <f t="shared" si="55"/>
        <v>1695.23</v>
      </c>
      <c r="AT342" s="319">
        <f t="shared" si="55"/>
        <v>1702.58</v>
      </c>
      <c r="AU342" s="319">
        <f t="shared" si="55"/>
        <v>1709.93</v>
      </c>
      <c r="AV342" s="319">
        <f t="shared" si="54"/>
        <v>1717.28</v>
      </c>
      <c r="AW342" s="319">
        <f t="shared" si="54"/>
        <v>1724.64</v>
      </c>
      <c r="AX342" s="319">
        <f t="shared" si="54"/>
        <v>1731.99</v>
      </c>
      <c r="AY342" s="319">
        <f t="shared" si="48"/>
        <v>1739.98</v>
      </c>
      <c r="AZ342" s="319">
        <f t="shared" si="48"/>
        <v>1748.61</v>
      </c>
      <c r="BA342" s="319">
        <f t="shared" si="48"/>
        <v>1757.24</v>
      </c>
      <c r="BB342" s="319">
        <f t="shared" si="48"/>
        <v>1765.87</v>
      </c>
      <c r="BC342" s="319">
        <f t="shared" si="48"/>
        <v>1774.5</v>
      </c>
      <c r="BD342" s="319">
        <f t="shared" si="48"/>
        <v>1783.13</v>
      </c>
      <c r="BE342" s="295">
        <f t="shared" si="53"/>
        <v>20850.98</v>
      </c>
    </row>
    <row r="343" spans="1:60" x14ac:dyDescent="0.3">
      <c r="A343" s="313" t="s">
        <v>741</v>
      </c>
      <c r="B343" s="304">
        <v>8.8900000000000007E-2</v>
      </c>
      <c r="C343" s="304">
        <v>5.6500000000000002E-2</v>
      </c>
      <c r="D343" s="304">
        <v>5.6500000000000002E-2</v>
      </c>
      <c r="E343" s="295">
        <v>1996237.34</v>
      </c>
      <c r="F343" s="295">
        <v>1996237.34</v>
      </c>
      <c r="G343" s="295">
        <v>1996237.34</v>
      </c>
      <c r="H343" s="295">
        <v>2042418.42</v>
      </c>
      <c r="I343" s="295">
        <v>2088599.5</v>
      </c>
      <c r="J343" s="295">
        <v>2088599.5</v>
      </c>
      <c r="K343" s="295">
        <v>2088599.5</v>
      </c>
      <c r="L343" s="295">
        <v>2088599.5</v>
      </c>
      <c r="M343" s="295">
        <v>2088599.5</v>
      </c>
      <c r="N343" s="295">
        <v>2088599.5</v>
      </c>
      <c r="O343" s="295">
        <v>2088599.5</v>
      </c>
      <c r="P343" s="295">
        <v>2088599.5</v>
      </c>
      <c r="Q343" s="295">
        <f t="shared" si="49"/>
        <v>24739926.440000001</v>
      </c>
      <c r="R343" s="295">
        <v>2088599.5</v>
      </c>
      <c r="S343" s="295">
        <v>2088599.5</v>
      </c>
      <c r="T343" s="295">
        <v>2088599.5</v>
      </c>
      <c r="U343" s="295">
        <v>2088599.5</v>
      </c>
      <c r="V343" s="295">
        <v>2088599.5</v>
      </c>
      <c r="W343" s="295">
        <v>2088599.5</v>
      </c>
      <c r="X343" s="295">
        <v>2088599.5</v>
      </c>
      <c r="Y343" s="295">
        <v>2088599.5</v>
      </c>
      <c r="Z343" s="295">
        <v>2088599.5</v>
      </c>
      <c r="AA343" s="295">
        <v>2088599.5</v>
      </c>
      <c r="AB343" s="295">
        <v>2088599.5</v>
      </c>
      <c r="AC343" s="295">
        <v>2088599.5</v>
      </c>
      <c r="AD343" s="295">
        <f t="shared" si="50"/>
        <v>25063194</v>
      </c>
      <c r="AF343" s="319">
        <v>14788.79</v>
      </c>
      <c r="AG343" s="319">
        <v>14788.79</v>
      </c>
      <c r="AH343" s="319">
        <v>14788.79</v>
      </c>
      <c r="AI343" s="319">
        <v>15130.92</v>
      </c>
      <c r="AJ343" s="319">
        <v>15473.04</v>
      </c>
      <c r="AK343" s="319">
        <v>15473.04</v>
      </c>
      <c r="AL343" s="319">
        <f t="shared" si="51"/>
        <v>15473.04</v>
      </c>
      <c r="AM343" s="319">
        <f t="shared" si="51"/>
        <v>15473.04</v>
      </c>
      <c r="AN343" s="319">
        <f t="shared" si="51"/>
        <v>15473.04</v>
      </c>
      <c r="AO343" s="319">
        <f t="shared" si="51"/>
        <v>15473.04</v>
      </c>
      <c r="AP343" s="319">
        <f t="shared" si="51"/>
        <v>15473.04</v>
      </c>
      <c r="AQ343" s="319">
        <f t="shared" si="51"/>
        <v>15473.04</v>
      </c>
      <c r="AR343" s="295">
        <f t="shared" si="52"/>
        <v>183281.61000000004</v>
      </c>
      <c r="AS343" s="319">
        <f t="shared" si="55"/>
        <v>9833.82</v>
      </c>
      <c r="AT343" s="319">
        <f t="shared" si="55"/>
        <v>9833.82</v>
      </c>
      <c r="AU343" s="319">
        <f t="shared" si="55"/>
        <v>9833.82</v>
      </c>
      <c r="AV343" s="319">
        <f t="shared" si="54"/>
        <v>9833.82</v>
      </c>
      <c r="AW343" s="319">
        <f t="shared" si="54"/>
        <v>9833.82</v>
      </c>
      <c r="AX343" s="319">
        <f t="shared" si="54"/>
        <v>9833.82</v>
      </c>
      <c r="AY343" s="319">
        <f t="shared" si="48"/>
        <v>9833.82</v>
      </c>
      <c r="AZ343" s="319">
        <f t="shared" si="48"/>
        <v>9833.82</v>
      </c>
      <c r="BA343" s="319">
        <f t="shared" si="48"/>
        <v>9833.82</v>
      </c>
      <c r="BB343" s="319">
        <f t="shared" si="48"/>
        <v>9833.82</v>
      </c>
      <c r="BC343" s="319">
        <f t="shared" si="48"/>
        <v>9833.82</v>
      </c>
      <c r="BD343" s="319">
        <f t="shared" si="48"/>
        <v>9833.82</v>
      </c>
      <c r="BE343" s="295">
        <f t="shared" si="53"/>
        <v>118005.84000000003</v>
      </c>
    </row>
    <row r="344" spans="1:60" x14ac:dyDescent="0.3">
      <c r="A344" s="313" t="s">
        <v>742</v>
      </c>
      <c r="B344" s="304">
        <v>8.8900000000000007E-2</v>
      </c>
      <c r="C344" s="304">
        <v>5.6500000000000002E-2</v>
      </c>
      <c r="D344" s="304">
        <v>5.6500000000000002E-2</v>
      </c>
      <c r="E344" s="295">
        <v>282277.26</v>
      </c>
      <c r="F344" s="295">
        <v>282277.26</v>
      </c>
      <c r="G344" s="295">
        <v>282277.26</v>
      </c>
      <c r="H344" s="295">
        <v>282277.26</v>
      </c>
      <c r="I344" s="295">
        <v>282277.26</v>
      </c>
      <c r="J344" s="295">
        <v>282277.26</v>
      </c>
      <c r="K344" s="295">
        <v>282277.26</v>
      </c>
      <c r="L344" s="295">
        <v>282277.26</v>
      </c>
      <c r="M344" s="295">
        <v>282277.26</v>
      </c>
      <c r="N344" s="295">
        <v>282277.26</v>
      </c>
      <c r="O344" s="295">
        <v>282277.26</v>
      </c>
      <c r="P344" s="295">
        <v>282277.26</v>
      </c>
      <c r="Q344" s="295">
        <f t="shared" si="49"/>
        <v>3387327.1199999992</v>
      </c>
      <c r="R344" s="295">
        <v>282277.26</v>
      </c>
      <c r="S344" s="295">
        <v>282277.26</v>
      </c>
      <c r="T344" s="295">
        <v>282277.26</v>
      </c>
      <c r="U344" s="295">
        <v>282277.26</v>
      </c>
      <c r="V344" s="295">
        <v>282277.26</v>
      </c>
      <c r="W344" s="295">
        <v>282277.26</v>
      </c>
      <c r="X344" s="295">
        <v>282277.26</v>
      </c>
      <c r="Y344" s="295">
        <v>282277.26</v>
      </c>
      <c r="Z344" s="295">
        <v>282277.26</v>
      </c>
      <c r="AA344" s="295">
        <v>282277.26</v>
      </c>
      <c r="AB344" s="295">
        <v>282277.26</v>
      </c>
      <c r="AC344" s="295">
        <v>282277.26</v>
      </c>
      <c r="AD344" s="295">
        <f t="shared" si="50"/>
        <v>3387327.1199999992</v>
      </c>
      <c r="AF344" s="319">
        <v>2091.1999999999998</v>
      </c>
      <c r="AG344" s="319">
        <v>2091.1999999999998</v>
      </c>
      <c r="AH344" s="319">
        <v>2091.1999999999998</v>
      </c>
      <c r="AI344" s="319">
        <v>2091.1999999999998</v>
      </c>
      <c r="AJ344" s="319">
        <v>2091.1999999999998</v>
      </c>
      <c r="AK344" s="319">
        <v>2091.1999999999998</v>
      </c>
      <c r="AL344" s="319">
        <f t="shared" si="51"/>
        <v>2091.1999999999998</v>
      </c>
      <c r="AM344" s="319">
        <f t="shared" si="51"/>
        <v>2091.1999999999998</v>
      </c>
      <c r="AN344" s="319">
        <f t="shared" si="51"/>
        <v>2091.1999999999998</v>
      </c>
      <c r="AO344" s="319">
        <f t="shared" si="51"/>
        <v>2091.1999999999998</v>
      </c>
      <c r="AP344" s="319">
        <f t="shared" si="51"/>
        <v>2091.1999999999998</v>
      </c>
      <c r="AQ344" s="319">
        <f t="shared" si="51"/>
        <v>2091.1999999999998</v>
      </c>
      <c r="AR344" s="295">
        <f t="shared" si="52"/>
        <v>25094.400000000005</v>
      </c>
      <c r="AS344" s="319">
        <f t="shared" si="55"/>
        <v>1329.06</v>
      </c>
      <c r="AT344" s="319">
        <f t="shared" si="55"/>
        <v>1329.06</v>
      </c>
      <c r="AU344" s="319">
        <f t="shared" si="55"/>
        <v>1329.06</v>
      </c>
      <c r="AV344" s="319">
        <f t="shared" si="54"/>
        <v>1329.06</v>
      </c>
      <c r="AW344" s="319">
        <f t="shared" si="54"/>
        <v>1329.06</v>
      </c>
      <c r="AX344" s="319">
        <f t="shared" si="54"/>
        <v>1329.06</v>
      </c>
      <c r="AY344" s="319">
        <f t="shared" si="48"/>
        <v>1329.06</v>
      </c>
      <c r="AZ344" s="319">
        <f t="shared" si="48"/>
        <v>1329.06</v>
      </c>
      <c r="BA344" s="319">
        <f t="shared" si="48"/>
        <v>1329.06</v>
      </c>
      <c r="BB344" s="319">
        <f t="shared" si="48"/>
        <v>1329.06</v>
      </c>
      <c r="BC344" s="319">
        <f t="shared" si="48"/>
        <v>1329.06</v>
      </c>
      <c r="BD344" s="319">
        <f t="shared" si="48"/>
        <v>1329.06</v>
      </c>
      <c r="BE344" s="295">
        <f t="shared" si="53"/>
        <v>15948.719999999996</v>
      </c>
    </row>
    <row r="345" spans="1:60" x14ac:dyDescent="0.3">
      <c r="A345" s="313" t="s">
        <v>743</v>
      </c>
      <c r="B345" s="304">
        <v>5.7000000000000002E-2</v>
      </c>
      <c r="C345" s="304">
        <v>4.9000000000000002E-2</v>
      </c>
      <c r="D345" s="304">
        <v>4.9000000000000002E-2</v>
      </c>
      <c r="E345" s="295">
        <v>25286342.09</v>
      </c>
      <c r="F345" s="295">
        <v>25286342.09</v>
      </c>
      <c r="G345" s="295">
        <v>25298999.609999999</v>
      </c>
      <c r="H345" s="295">
        <v>25616896.510000002</v>
      </c>
      <c r="I345" s="295">
        <v>25922135.879999999</v>
      </c>
      <c r="J345" s="295">
        <v>25985458.899999999</v>
      </c>
      <c r="K345" s="295">
        <v>26018871.969999999</v>
      </c>
      <c r="L345" s="295">
        <v>25988962.02</v>
      </c>
      <c r="M345" s="295">
        <v>25988962.02</v>
      </c>
      <c r="N345" s="295">
        <v>26220627.684999999</v>
      </c>
      <c r="O345" s="295">
        <v>26452293.349999998</v>
      </c>
      <c r="P345" s="295">
        <v>26452293.349999998</v>
      </c>
      <c r="Q345" s="295">
        <f t="shared" si="49"/>
        <v>310518185.47500002</v>
      </c>
      <c r="R345" s="295">
        <v>26858318.25</v>
      </c>
      <c r="S345" s="295">
        <v>27023688.300000001</v>
      </c>
      <c r="T345" s="295">
        <v>27172613.300000001</v>
      </c>
      <c r="U345" s="295">
        <v>28865382.465</v>
      </c>
      <c r="V345" s="295">
        <v>30915801.085000001</v>
      </c>
      <c r="W345" s="295">
        <v>31325315.494999997</v>
      </c>
      <c r="X345" s="295">
        <v>31345900.52</v>
      </c>
      <c r="Y345" s="295">
        <v>31345900.52</v>
      </c>
      <c r="Z345" s="295">
        <v>31345900.52</v>
      </c>
      <c r="AA345" s="295">
        <v>31345900.52</v>
      </c>
      <c r="AB345" s="295">
        <v>31345900.52</v>
      </c>
      <c r="AC345" s="295">
        <v>31345900.52</v>
      </c>
      <c r="AD345" s="295">
        <f t="shared" si="50"/>
        <v>360236522.01499999</v>
      </c>
      <c r="AF345" s="319">
        <v>120110.12</v>
      </c>
      <c r="AG345" s="319">
        <v>120110.12</v>
      </c>
      <c r="AH345" s="319">
        <v>120170.25</v>
      </c>
      <c r="AI345" s="319">
        <v>121680.26</v>
      </c>
      <c r="AJ345" s="319">
        <v>123130.15</v>
      </c>
      <c r="AK345" s="319">
        <v>123430.93</v>
      </c>
      <c r="AL345" s="319">
        <f t="shared" si="51"/>
        <v>123589.64</v>
      </c>
      <c r="AM345" s="319">
        <f t="shared" si="51"/>
        <v>123447.57</v>
      </c>
      <c r="AN345" s="319">
        <f t="shared" si="51"/>
        <v>123447.57</v>
      </c>
      <c r="AO345" s="319">
        <f t="shared" si="51"/>
        <v>124547.98</v>
      </c>
      <c r="AP345" s="319">
        <f t="shared" si="51"/>
        <v>125648.39</v>
      </c>
      <c r="AQ345" s="319">
        <f t="shared" si="51"/>
        <v>125648.39</v>
      </c>
      <c r="AR345" s="295">
        <f t="shared" si="52"/>
        <v>1474961.3699999999</v>
      </c>
      <c r="AS345" s="319">
        <f t="shared" si="55"/>
        <v>109671.47</v>
      </c>
      <c r="AT345" s="319">
        <f t="shared" si="55"/>
        <v>110346.73</v>
      </c>
      <c r="AU345" s="319">
        <f t="shared" si="55"/>
        <v>110954.84</v>
      </c>
      <c r="AV345" s="319">
        <f t="shared" si="54"/>
        <v>117866.98</v>
      </c>
      <c r="AW345" s="319">
        <f t="shared" si="54"/>
        <v>126239.52</v>
      </c>
      <c r="AX345" s="319">
        <f t="shared" si="54"/>
        <v>127911.7</v>
      </c>
      <c r="AY345" s="319">
        <f t="shared" si="48"/>
        <v>127995.76</v>
      </c>
      <c r="AZ345" s="319">
        <f t="shared" si="48"/>
        <v>127995.76</v>
      </c>
      <c r="BA345" s="319">
        <f t="shared" si="48"/>
        <v>127995.76</v>
      </c>
      <c r="BB345" s="319">
        <f t="shared" si="48"/>
        <v>127995.76</v>
      </c>
      <c r="BC345" s="319">
        <f t="shared" si="48"/>
        <v>127995.76</v>
      </c>
      <c r="BD345" s="319">
        <f t="shared" si="48"/>
        <v>127995.76</v>
      </c>
      <c r="BE345" s="295">
        <f t="shared" si="53"/>
        <v>1470965.8</v>
      </c>
    </row>
    <row r="346" spans="1:60" x14ac:dyDescent="0.3">
      <c r="A346" s="313" t="s">
        <v>744</v>
      </c>
      <c r="B346" s="304">
        <v>5.7000000000000002E-2</v>
      </c>
      <c r="C346" s="304">
        <v>4.9000000000000002E-2</v>
      </c>
      <c r="D346" s="304">
        <v>4.9000000000000002E-2</v>
      </c>
      <c r="E346" s="295">
        <v>542762.68999999994</v>
      </c>
      <c r="F346" s="295">
        <v>542762.68999999994</v>
      </c>
      <c r="G346" s="295">
        <v>542762.68999999994</v>
      </c>
      <c r="H346" s="295">
        <v>542762.68999999994</v>
      </c>
      <c r="I346" s="295">
        <v>542762.68999999994</v>
      </c>
      <c r="J346" s="295">
        <v>542762.68999999994</v>
      </c>
      <c r="K346" s="295">
        <v>542762.68999999994</v>
      </c>
      <c r="L346" s="295">
        <v>542762.68999999994</v>
      </c>
      <c r="M346" s="295">
        <v>542762.68999999994</v>
      </c>
      <c r="N346" s="295">
        <v>542762.68999999994</v>
      </c>
      <c r="O346" s="295">
        <v>542762.68999999994</v>
      </c>
      <c r="P346" s="295">
        <v>542762.68999999994</v>
      </c>
      <c r="Q346" s="295">
        <f t="shared" si="49"/>
        <v>6513152.2799999975</v>
      </c>
      <c r="R346" s="295">
        <v>542762.68999999994</v>
      </c>
      <c r="S346" s="295">
        <v>542762.68999999994</v>
      </c>
      <c r="T346" s="295">
        <v>542762.68999999994</v>
      </c>
      <c r="U346" s="295">
        <v>542762.68999999994</v>
      </c>
      <c r="V346" s="295">
        <v>542762.68999999994</v>
      </c>
      <c r="W346" s="295">
        <v>542762.68999999994</v>
      </c>
      <c r="X346" s="295">
        <v>542762.68999999994</v>
      </c>
      <c r="Y346" s="295">
        <v>542762.68999999994</v>
      </c>
      <c r="Z346" s="295">
        <v>542762.68999999994</v>
      </c>
      <c r="AA346" s="295">
        <v>542762.68999999994</v>
      </c>
      <c r="AB346" s="295">
        <v>542762.68999999994</v>
      </c>
      <c r="AC346" s="295">
        <v>542762.68999999994</v>
      </c>
      <c r="AD346" s="295">
        <f t="shared" si="50"/>
        <v>6513152.2799999975</v>
      </c>
      <c r="AF346" s="319">
        <v>2578.12</v>
      </c>
      <c r="AG346" s="319">
        <v>2578.12</v>
      </c>
      <c r="AH346" s="319">
        <v>2578.12</v>
      </c>
      <c r="AI346" s="319">
        <v>2578.12</v>
      </c>
      <c r="AJ346" s="319">
        <v>2578.12</v>
      </c>
      <c r="AK346" s="319">
        <v>2578.12</v>
      </c>
      <c r="AL346" s="319">
        <f t="shared" si="51"/>
        <v>2578.12</v>
      </c>
      <c r="AM346" s="319">
        <f t="shared" si="51"/>
        <v>2578.12</v>
      </c>
      <c r="AN346" s="319">
        <f t="shared" si="51"/>
        <v>2578.12</v>
      </c>
      <c r="AO346" s="319">
        <f t="shared" si="51"/>
        <v>2578.12</v>
      </c>
      <c r="AP346" s="319">
        <f t="shared" si="51"/>
        <v>2578.12</v>
      </c>
      <c r="AQ346" s="319">
        <f t="shared" si="51"/>
        <v>2578.12</v>
      </c>
      <c r="AR346" s="295">
        <f t="shared" si="52"/>
        <v>30937.439999999991</v>
      </c>
      <c r="AS346" s="319">
        <f t="shared" si="55"/>
        <v>2216.2800000000002</v>
      </c>
      <c r="AT346" s="319">
        <f t="shared" si="55"/>
        <v>2216.2800000000002</v>
      </c>
      <c r="AU346" s="319">
        <f t="shared" si="55"/>
        <v>2216.2800000000002</v>
      </c>
      <c r="AV346" s="319">
        <f t="shared" si="54"/>
        <v>2216.2800000000002</v>
      </c>
      <c r="AW346" s="319">
        <f t="shared" si="54"/>
        <v>2216.2800000000002</v>
      </c>
      <c r="AX346" s="319">
        <f t="shared" si="54"/>
        <v>2216.2800000000002</v>
      </c>
      <c r="AY346" s="319">
        <f t="shared" si="48"/>
        <v>2216.2800000000002</v>
      </c>
      <c r="AZ346" s="319">
        <f t="shared" si="48"/>
        <v>2216.2800000000002</v>
      </c>
      <c r="BA346" s="319">
        <f t="shared" si="48"/>
        <v>2216.2800000000002</v>
      </c>
      <c r="BB346" s="319">
        <f t="shared" si="48"/>
        <v>2216.2800000000002</v>
      </c>
      <c r="BC346" s="319">
        <f t="shared" si="48"/>
        <v>2216.2800000000002</v>
      </c>
      <c r="BD346" s="319">
        <f t="shared" si="48"/>
        <v>2216.2800000000002</v>
      </c>
      <c r="BE346" s="295">
        <f t="shared" si="53"/>
        <v>26595.359999999997</v>
      </c>
    </row>
    <row r="347" spans="1:60" x14ac:dyDescent="0.3">
      <c r="A347" s="313" t="s">
        <v>745</v>
      </c>
      <c r="B347" s="304">
        <v>3.7499999999999999E-2</v>
      </c>
      <c r="C347" s="304">
        <v>0.1084</v>
      </c>
      <c r="D347" s="304">
        <v>0.1084</v>
      </c>
      <c r="E347" s="295">
        <v>19523662.210000001</v>
      </c>
      <c r="F347" s="295">
        <v>19514982.59</v>
      </c>
      <c r="G347" s="295">
        <v>19501330.739999998</v>
      </c>
      <c r="H347" s="295">
        <v>19488712.109999999</v>
      </c>
      <c r="I347" s="295">
        <v>19488712.109999999</v>
      </c>
      <c r="J347" s="295">
        <v>19425389.09</v>
      </c>
      <c r="K347" s="295">
        <v>19362066.07</v>
      </c>
      <c r="L347" s="295">
        <v>19362066.07</v>
      </c>
      <c r="M347" s="295">
        <v>19362066.07</v>
      </c>
      <c r="N347" s="295">
        <v>19362066.07</v>
      </c>
      <c r="O347" s="295">
        <v>19362066.07</v>
      </c>
      <c r="P347" s="295">
        <v>19362066.07</v>
      </c>
      <c r="Q347" s="295">
        <f t="shared" si="49"/>
        <v>233115185.26999995</v>
      </c>
      <c r="R347" s="295">
        <v>19362066.07</v>
      </c>
      <c r="S347" s="295">
        <v>19362066.07</v>
      </c>
      <c r="T347" s="295">
        <v>19362066.07</v>
      </c>
      <c r="U347" s="295">
        <v>19362066.07</v>
      </c>
      <c r="V347" s="295">
        <v>19362066.07</v>
      </c>
      <c r="W347" s="295">
        <v>19362066.07</v>
      </c>
      <c r="X347" s="295">
        <v>19362066.07</v>
      </c>
      <c r="Y347" s="295">
        <v>19362066.07</v>
      </c>
      <c r="Z347" s="295">
        <v>19362066.07</v>
      </c>
      <c r="AA347" s="295">
        <v>19362066.07</v>
      </c>
      <c r="AB347" s="295">
        <v>19362066.07</v>
      </c>
      <c r="AC347" s="295">
        <v>19362066.07</v>
      </c>
      <c r="AD347" s="295">
        <f t="shared" si="50"/>
        <v>232344792.83999994</v>
      </c>
      <c r="AF347" s="319">
        <v>61011.44</v>
      </c>
      <c r="AG347" s="319">
        <v>60984.32</v>
      </c>
      <c r="AH347" s="319">
        <v>60941.66</v>
      </c>
      <c r="AI347" s="319">
        <v>60902.23</v>
      </c>
      <c r="AJ347" s="319">
        <v>60902.23</v>
      </c>
      <c r="AK347" s="319">
        <v>60704.34</v>
      </c>
      <c r="AL347" s="319">
        <f t="shared" si="51"/>
        <v>60506.46</v>
      </c>
      <c r="AM347" s="319">
        <f t="shared" si="51"/>
        <v>60506.46</v>
      </c>
      <c r="AN347" s="319">
        <f t="shared" si="51"/>
        <v>60506.46</v>
      </c>
      <c r="AO347" s="319">
        <f t="shared" si="51"/>
        <v>60506.46</v>
      </c>
      <c r="AP347" s="319">
        <f t="shared" si="51"/>
        <v>60506.46</v>
      </c>
      <c r="AQ347" s="319">
        <f t="shared" si="51"/>
        <v>60506.46</v>
      </c>
      <c r="AR347" s="295">
        <f t="shared" si="52"/>
        <v>728484.97999999986</v>
      </c>
      <c r="AS347" s="319">
        <f t="shared" si="55"/>
        <v>174904</v>
      </c>
      <c r="AT347" s="319">
        <f t="shared" si="55"/>
        <v>174904</v>
      </c>
      <c r="AU347" s="319">
        <f t="shared" si="55"/>
        <v>174904</v>
      </c>
      <c r="AV347" s="319">
        <f t="shared" si="54"/>
        <v>174904</v>
      </c>
      <c r="AW347" s="319">
        <f t="shared" si="54"/>
        <v>174904</v>
      </c>
      <c r="AX347" s="319">
        <f t="shared" si="54"/>
        <v>174904</v>
      </c>
      <c r="AY347" s="319">
        <f t="shared" si="48"/>
        <v>174904</v>
      </c>
      <c r="AZ347" s="319">
        <f t="shared" si="48"/>
        <v>174904</v>
      </c>
      <c r="BA347" s="319">
        <f t="shared" si="48"/>
        <v>174904</v>
      </c>
      <c r="BB347" s="319">
        <f t="shared" si="48"/>
        <v>174904</v>
      </c>
      <c r="BC347" s="319">
        <f t="shared" si="48"/>
        <v>174904</v>
      </c>
      <c r="BD347" s="319">
        <f t="shared" si="48"/>
        <v>174904</v>
      </c>
      <c r="BE347" s="295">
        <f t="shared" si="53"/>
        <v>2098848</v>
      </c>
    </row>
    <row r="348" spans="1:60" x14ac:dyDescent="0.3">
      <c r="A348" s="313" t="s">
        <v>746</v>
      </c>
      <c r="B348" s="304">
        <v>3.7499999999999999E-2</v>
      </c>
      <c r="C348" s="304">
        <v>0.1084</v>
      </c>
      <c r="D348" s="304">
        <v>0.1084</v>
      </c>
      <c r="E348" s="295">
        <v>382484.28</v>
      </c>
      <c r="F348" s="295">
        <v>382484.28</v>
      </c>
      <c r="G348" s="295">
        <v>382484.28</v>
      </c>
      <c r="H348" s="295">
        <v>382484.28</v>
      </c>
      <c r="I348" s="295">
        <v>382484.28</v>
      </c>
      <c r="J348" s="295">
        <v>382484.28</v>
      </c>
      <c r="K348" s="295">
        <v>382484.28</v>
      </c>
      <c r="L348" s="295">
        <v>382484.28</v>
      </c>
      <c r="M348" s="295">
        <v>382484.28</v>
      </c>
      <c r="N348" s="295">
        <v>382484.28</v>
      </c>
      <c r="O348" s="295">
        <v>382484.28</v>
      </c>
      <c r="P348" s="295">
        <v>382484.28</v>
      </c>
      <c r="Q348" s="295">
        <f t="shared" si="49"/>
        <v>4589811.3600000013</v>
      </c>
      <c r="R348" s="295">
        <v>382484.28</v>
      </c>
      <c r="S348" s="295">
        <v>382484.28</v>
      </c>
      <c r="T348" s="295">
        <v>382484.28</v>
      </c>
      <c r="U348" s="295">
        <v>382484.28</v>
      </c>
      <c r="V348" s="295">
        <v>382484.28</v>
      </c>
      <c r="W348" s="295">
        <v>382484.28</v>
      </c>
      <c r="X348" s="295">
        <v>382484.28</v>
      </c>
      <c r="Y348" s="295">
        <v>382484.28</v>
      </c>
      <c r="Z348" s="295">
        <v>382484.28</v>
      </c>
      <c r="AA348" s="295">
        <v>382484.28</v>
      </c>
      <c r="AB348" s="295">
        <v>382484.28</v>
      </c>
      <c r="AC348" s="295">
        <v>382484.28</v>
      </c>
      <c r="AD348" s="295">
        <f t="shared" si="50"/>
        <v>4589811.3600000013</v>
      </c>
      <c r="AF348" s="319">
        <v>1195.26</v>
      </c>
      <c r="AG348" s="319">
        <v>1195.26</v>
      </c>
      <c r="AH348" s="319">
        <v>1195.26</v>
      </c>
      <c r="AI348" s="319">
        <v>1195.26</v>
      </c>
      <c r="AJ348" s="319">
        <v>1195.26</v>
      </c>
      <c r="AK348" s="319">
        <v>1195.26</v>
      </c>
      <c r="AL348" s="319">
        <f t="shared" si="51"/>
        <v>1195.26</v>
      </c>
      <c r="AM348" s="319">
        <f t="shared" si="51"/>
        <v>1195.26</v>
      </c>
      <c r="AN348" s="319">
        <f t="shared" si="51"/>
        <v>1195.26</v>
      </c>
      <c r="AO348" s="319">
        <f t="shared" si="51"/>
        <v>1195.26</v>
      </c>
      <c r="AP348" s="319">
        <f t="shared" si="51"/>
        <v>1195.26</v>
      </c>
      <c r="AQ348" s="319">
        <f t="shared" si="51"/>
        <v>1195.26</v>
      </c>
      <c r="AR348" s="295">
        <f t="shared" si="52"/>
        <v>14343.12</v>
      </c>
      <c r="AS348" s="319">
        <f t="shared" si="55"/>
        <v>3455.11</v>
      </c>
      <c r="AT348" s="319">
        <f t="shared" si="55"/>
        <v>3455.11</v>
      </c>
      <c r="AU348" s="319">
        <f t="shared" si="55"/>
        <v>3455.11</v>
      </c>
      <c r="AV348" s="319">
        <f t="shared" si="54"/>
        <v>3455.11</v>
      </c>
      <c r="AW348" s="319">
        <f t="shared" si="54"/>
        <v>3455.11</v>
      </c>
      <c r="AX348" s="319">
        <f t="shared" si="54"/>
        <v>3455.11</v>
      </c>
      <c r="AY348" s="319">
        <f t="shared" si="48"/>
        <v>3455.11</v>
      </c>
      <c r="AZ348" s="319">
        <f t="shared" si="48"/>
        <v>3455.11</v>
      </c>
      <c r="BA348" s="319">
        <f t="shared" si="48"/>
        <v>3455.11</v>
      </c>
      <c r="BB348" s="319">
        <f t="shared" si="48"/>
        <v>3455.11</v>
      </c>
      <c r="BC348" s="319">
        <f t="shared" si="48"/>
        <v>3455.11</v>
      </c>
      <c r="BD348" s="319">
        <f t="shared" si="48"/>
        <v>3455.11</v>
      </c>
      <c r="BE348" s="295">
        <f t="shared" si="53"/>
        <v>41461.32</v>
      </c>
    </row>
    <row r="349" spans="1:60" x14ac:dyDescent="0.3">
      <c r="A349" s="313" t="s">
        <v>747</v>
      </c>
      <c r="B349" s="304">
        <v>5.7000000000000002E-2</v>
      </c>
      <c r="C349" s="304">
        <v>0.14080000000000001</v>
      </c>
      <c r="D349" s="304">
        <v>0.14080000000000001</v>
      </c>
      <c r="E349" s="295">
        <v>6120105.2800000003</v>
      </c>
      <c r="F349" s="295">
        <v>6299961.21</v>
      </c>
      <c r="G349" s="295">
        <v>6471582.7699999996</v>
      </c>
      <c r="H349" s="295">
        <v>6598405.7000000002</v>
      </c>
      <c r="I349" s="295">
        <v>6712250.9699999997</v>
      </c>
      <c r="J349" s="295">
        <v>6801544.96</v>
      </c>
      <c r="K349" s="295">
        <v>6933451.8300000001</v>
      </c>
      <c r="L349" s="295">
        <v>7180544.5</v>
      </c>
      <c r="M349" s="295">
        <v>7351340.1200000001</v>
      </c>
      <c r="N349" s="295">
        <v>7684454.2400000002</v>
      </c>
      <c r="O349" s="295">
        <v>8028475.29</v>
      </c>
      <c r="P349" s="295">
        <v>8216161.3899999997</v>
      </c>
      <c r="Q349" s="295">
        <f t="shared" si="49"/>
        <v>84398278.25999999</v>
      </c>
      <c r="R349" s="295">
        <v>9187999.9449999984</v>
      </c>
      <c r="S349" s="295">
        <v>9304890.6899999995</v>
      </c>
      <c r="T349" s="295">
        <v>9409462.9049999975</v>
      </c>
      <c r="U349" s="295">
        <v>9539556.1349999979</v>
      </c>
      <c r="V349" s="295">
        <v>9671342.1999999993</v>
      </c>
      <c r="W349" s="295">
        <v>9804780.1999999993</v>
      </c>
      <c r="X349" s="295">
        <v>9946831.7349999994</v>
      </c>
      <c r="Y349" s="295">
        <v>10100474.865</v>
      </c>
      <c r="Z349" s="295">
        <v>10250123.319999998</v>
      </c>
      <c r="AA349" s="295">
        <v>10426635.949999997</v>
      </c>
      <c r="AB349" s="295">
        <v>10599675.874999998</v>
      </c>
      <c r="AC349" s="295">
        <v>10738090.805</v>
      </c>
      <c r="AD349" s="295">
        <f t="shared" si="50"/>
        <v>118979864.625</v>
      </c>
      <c r="AF349" s="319">
        <v>29070.5</v>
      </c>
      <c r="AG349" s="319">
        <v>29924.82</v>
      </c>
      <c r="AH349" s="319">
        <v>30740.02</v>
      </c>
      <c r="AI349" s="319">
        <v>31342.43</v>
      </c>
      <c r="AJ349" s="319">
        <v>31883.19</v>
      </c>
      <c r="AK349" s="319">
        <v>32307.34</v>
      </c>
      <c r="AL349" s="319">
        <f t="shared" si="51"/>
        <v>32933.9</v>
      </c>
      <c r="AM349" s="319">
        <f t="shared" si="51"/>
        <v>34107.589999999997</v>
      </c>
      <c r="AN349" s="319">
        <f t="shared" si="51"/>
        <v>34918.870000000003</v>
      </c>
      <c r="AO349" s="319">
        <f t="shared" si="51"/>
        <v>36501.160000000003</v>
      </c>
      <c r="AP349" s="319">
        <f t="shared" si="51"/>
        <v>38135.26</v>
      </c>
      <c r="AQ349" s="319">
        <f t="shared" si="51"/>
        <v>39026.769999999997</v>
      </c>
      <c r="AR349" s="295">
        <f t="shared" si="52"/>
        <v>400891.85</v>
      </c>
      <c r="AS349" s="319">
        <f t="shared" si="55"/>
        <v>107805.87</v>
      </c>
      <c r="AT349" s="319">
        <f t="shared" si="55"/>
        <v>109177.38</v>
      </c>
      <c r="AU349" s="319">
        <f t="shared" si="55"/>
        <v>110404.36</v>
      </c>
      <c r="AV349" s="319">
        <f t="shared" si="54"/>
        <v>111930.79</v>
      </c>
      <c r="AW349" s="319">
        <f t="shared" si="54"/>
        <v>113477.08</v>
      </c>
      <c r="AX349" s="319">
        <f t="shared" si="54"/>
        <v>115042.75</v>
      </c>
      <c r="AY349" s="319">
        <f t="shared" si="48"/>
        <v>116709.49</v>
      </c>
      <c r="AZ349" s="319">
        <f t="shared" si="48"/>
        <v>118512.24</v>
      </c>
      <c r="BA349" s="319">
        <f t="shared" si="48"/>
        <v>120268.11</v>
      </c>
      <c r="BB349" s="319">
        <f t="shared" si="48"/>
        <v>122339.2</v>
      </c>
      <c r="BC349" s="319">
        <f t="shared" si="48"/>
        <v>124369.53</v>
      </c>
      <c r="BD349" s="319">
        <f t="shared" si="48"/>
        <v>125993.60000000001</v>
      </c>
      <c r="BE349" s="295">
        <f t="shared" si="53"/>
        <v>1396030.4000000001</v>
      </c>
      <c r="BG349" s="319">
        <f>BE349</f>
        <v>1396030.4000000001</v>
      </c>
    </row>
    <row r="350" spans="1:60" x14ac:dyDescent="0.3">
      <c r="A350" s="313" t="s">
        <v>748</v>
      </c>
      <c r="B350" s="304">
        <v>0</v>
      </c>
      <c r="C350" s="304">
        <v>0</v>
      </c>
      <c r="D350" s="304">
        <v>0</v>
      </c>
      <c r="E350" s="295">
        <v>0</v>
      </c>
      <c r="F350" s="295">
        <v>0</v>
      </c>
      <c r="G350" s="295">
        <v>0</v>
      </c>
      <c r="H350" s="295">
        <v>0</v>
      </c>
      <c r="I350" s="295">
        <v>0</v>
      </c>
      <c r="J350" s="295">
        <v>0</v>
      </c>
      <c r="K350" s="295">
        <v>0</v>
      </c>
      <c r="L350" s="295">
        <v>0</v>
      </c>
      <c r="M350" s="295">
        <v>0</v>
      </c>
      <c r="N350" s="295">
        <v>0</v>
      </c>
      <c r="O350" s="295">
        <v>0</v>
      </c>
      <c r="P350" s="295">
        <v>0</v>
      </c>
      <c r="Q350" s="295">
        <f t="shared" si="49"/>
        <v>0</v>
      </c>
      <c r="R350" s="295">
        <v>69835.5</v>
      </c>
      <c r="S350" s="295">
        <v>149647.5</v>
      </c>
      <c r="T350" s="295">
        <v>169600.5</v>
      </c>
      <c r="U350" s="295">
        <v>189553.5</v>
      </c>
      <c r="V350" s="295">
        <v>209506.5</v>
      </c>
      <c r="W350" s="295">
        <v>229459.5</v>
      </c>
      <c r="X350" s="295">
        <v>250951.125</v>
      </c>
      <c r="Y350" s="295">
        <v>273981.375</v>
      </c>
      <c r="Z350" s="295">
        <v>297011.625</v>
      </c>
      <c r="AA350" s="295">
        <v>320041.875</v>
      </c>
      <c r="AB350" s="295">
        <v>343072.125</v>
      </c>
      <c r="AC350" s="295">
        <v>366102.375</v>
      </c>
      <c r="AD350" s="295">
        <f t="shared" si="50"/>
        <v>2868763.5</v>
      </c>
      <c r="AF350" s="319">
        <v>0</v>
      </c>
      <c r="AG350" s="319">
        <v>0</v>
      </c>
      <c r="AH350" s="319">
        <v>0</v>
      </c>
      <c r="AI350" s="319">
        <v>0</v>
      </c>
      <c r="AJ350" s="319">
        <v>0</v>
      </c>
      <c r="AK350" s="319">
        <v>0</v>
      </c>
      <c r="AL350" s="319">
        <f t="shared" si="51"/>
        <v>0</v>
      </c>
      <c r="AM350" s="319">
        <f t="shared" si="51"/>
        <v>0</v>
      </c>
      <c r="AN350" s="319">
        <f t="shared" si="51"/>
        <v>0</v>
      </c>
      <c r="AO350" s="319">
        <f t="shared" si="51"/>
        <v>0</v>
      </c>
      <c r="AP350" s="319">
        <f t="shared" si="51"/>
        <v>0</v>
      </c>
      <c r="AQ350" s="319">
        <f t="shared" si="51"/>
        <v>0</v>
      </c>
      <c r="AR350" s="295">
        <f t="shared" si="52"/>
        <v>0</v>
      </c>
      <c r="AS350" s="319">
        <f t="shared" si="55"/>
        <v>0</v>
      </c>
      <c r="AT350" s="319">
        <f t="shared" si="55"/>
        <v>0</v>
      </c>
      <c r="AU350" s="319">
        <f t="shared" si="55"/>
        <v>0</v>
      </c>
      <c r="AV350" s="319">
        <f t="shared" si="54"/>
        <v>0</v>
      </c>
      <c r="AW350" s="319">
        <f t="shared" si="54"/>
        <v>0</v>
      </c>
      <c r="AX350" s="319">
        <f t="shared" si="54"/>
        <v>0</v>
      </c>
      <c r="AY350" s="319">
        <f t="shared" si="48"/>
        <v>0</v>
      </c>
      <c r="AZ350" s="319">
        <f t="shared" si="48"/>
        <v>0</v>
      </c>
      <c r="BA350" s="319">
        <f t="shared" si="48"/>
        <v>0</v>
      </c>
      <c r="BB350" s="319">
        <f t="shared" si="48"/>
        <v>0</v>
      </c>
      <c r="BC350" s="319">
        <f t="shared" si="48"/>
        <v>0</v>
      </c>
      <c r="BD350" s="319">
        <f t="shared" si="48"/>
        <v>0</v>
      </c>
      <c r="BE350" s="295">
        <f t="shared" si="53"/>
        <v>0</v>
      </c>
    </row>
    <row r="351" spans="1:60" x14ac:dyDescent="0.3">
      <c r="A351" s="313" t="s">
        <v>749</v>
      </c>
      <c r="B351" s="304">
        <v>0</v>
      </c>
      <c r="C351" s="304">
        <v>0</v>
      </c>
      <c r="D351" s="304">
        <v>0</v>
      </c>
      <c r="E351" s="295">
        <v>963468.66</v>
      </c>
      <c r="F351" s="295">
        <v>963468.66</v>
      </c>
      <c r="G351" s="295">
        <v>963468.66</v>
      </c>
      <c r="H351" s="295">
        <v>963468.66</v>
      </c>
      <c r="I351" s="295">
        <v>963468.66</v>
      </c>
      <c r="J351" s="295">
        <v>963468.66</v>
      </c>
      <c r="K351" s="295">
        <v>963468.66</v>
      </c>
      <c r="L351" s="295">
        <v>963468.66</v>
      </c>
      <c r="M351" s="295">
        <v>963468.66</v>
      </c>
      <c r="N351" s="295">
        <v>963468.66</v>
      </c>
      <c r="O351" s="295">
        <v>963468.66</v>
      </c>
      <c r="P351" s="295">
        <v>963468.66</v>
      </c>
      <c r="Q351" s="295">
        <f t="shared" si="49"/>
        <v>11561623.92</v>
      </c>
      <c r="R351" s="295">
        <v>963468.66</v>
      </c>
      <c r="S351" s="295">
        <v>963468.66</v>
      </c>
      <c r="T351" s="295">
        <v>963468.66</v>
      </c>
      <c r="U351" s="295">
        <v>963468.66</v>
      </c>
      <c r="V351" s="295">
        <v>963468.66</v>
      </c>
      <c r="W351" s="295">
        <v>963468.66</v>
      </c>
      <c r="X351" s="295">
        <v>963468.66</v>
      </c>
      <c r="Y351" s="295">
        <v>963468.66</v>
      </c>
      <c r="Z351" s="295">
        <v>963468.66</v>
      </c>
      <c r="AA351" s="295">
        <v>963468.66</v>
      </c>
      <c r="AB351" s="295">
        <v>963468.66</v>
      </c>
      <c r="AC351" s="295">
        <v>963468.66</v>
      </c>
      <c r="AD351" s="295">
        <f t="shared" si="50"/>
        <v>11561623.92</v>
      </c>
      <c r="AF351" s="319">
        <v>0</v>
      </c>
      <c r="AG351" s="319">
        <v>0</v>
      </c>
      <c r="AH351" s="319">
        <v>0</v>
      </c>
      <c r="AI351" s="319">
        <v>0</v>
      </c>
      <c r="AJ351" s="319">
        <v>0</v>
      </c>
      <c r="AK351" s="319">
        <v>0</v>
      </c>
      <c r="AL351" s="319">
        <f t="shared" si="51"/>
        <v>0</v>
      </c>
      <c r="AM351" s="319">
        <f t="shared" si="51"/>
        <v>0</v>
      </c>
      <c r="AN351" s="319">
        <f t="shared" si="51"/>
        <v>0</v>
      </c>
      <c r="AO351" s="319">
        <f t="shared" si="51"/>
        <v>0</v>
      </c>
      <c r="AP351" s="319">
        <f t="shared" si="51"/>
        <v>0</v>
      </c>
      <c r="AQ351" s="319">
        <f t="shared" si="51"/>
        <v>0</v>
      </c>
      <c r="AR351" s="295">
        <f t="shared" si="52"/>
        <v>0</v>
      </c>
      <c r="AS351" s="319">
        <f t="shared" si="55"/>
        <v>0</v>
      </c>
      <c r="AT351" s="319">
        <f t="shared" si="55"/>
        <v>0</v>
      </c>
      <c r="AU351" s="319">
        <f t="shared" si="55"/>
        <v>0</v>
      </c>
      <c r="AV351" s="319">
        <f t="shared" si="54"/>
        <v>0</v>
      </c>
      <c r="AW351" s="319">
        <f t="shared" si="54"/>
        <v>0</v>
      </c>
      <c r="AX351" s="319">
        <f t="shared" si="54"/>
        <v>0</v>
      </c>
      <c r="AY351" s="319">
        <f t="shared" si="48"/>
        <v>0</v>
      </c>
      <c r="AZ351" s="319">
        <f t="shared" si="48"/>
        <v>0</v>
      </c>
      <c r="BA351" s="319">
        <f t="shared" si="48"/>
        <v>0</v>
      </c>
      <c r="BB351" s="319">
        <f t="shared" si="48"/>
        <v>0</v>
      </c>
      <c r="BC351" s="319">
        <f t="shared" si="48"/>
        <v>0</v>
      </c>
      <c r="BD351" s="319">
        <f t="shared" si="48"/>
        <v>0</v>
      </c>
      <c r="BE351" s="295">
        <f t="shared" si="53"/>
        <v>0</v>
      </c>
    </row>
    <row r="352" spans="1:60" x14ac:dyDescent="0.3">
      <c r="A352" s="313" t="s">
        <v>750</v>
      </c>
      <c r="B352" s="304">
        <v>0</v>
      </c>
      <c r="C352" s="304">
        <v>0</v>
      </c>
      <c r="D352" s="304">
        <v>0</v>
      </c>
      <c r="E352" s="295">
        <v>7844.44</v>
      </c>
      <c r="F352" s="295">
        <v>7844.44</v>
      </c>
      <c r="G352" s="295">
        <v>7844.44</v>
      </c>
      <c r="H352" s="295">
        <v>7844.44</v>
      </c>
      <c r="I352" s="295">
        <v>7844.44</v>
      </c>
      <c r="J352" s="295">
        <v>7844.44</v>
      </c>
      <c r="K352" s="295">
        <v>7844.44</v>
      </c>
      <c r="L352" s="295">
        <v>7844.44</v>
      </c>
      <c r="M352" s="295">
        <v>7844.44</v>
      </c>
      <c r="N352" s="295">
        <v>7844.44</v>
      </c>
      <c r="O352" s="295">
        <v>7844.44</v>
      </c>
      <c r="P352" s="295">
        <v>7844.44</v>
      </c>
      <c r="Q352" s="295">
        <f t="shared" si="49"/>
        <v>94133.280000000013</v>
      </c>
      <c r="R352" s="295">
        <v>7844.44</v>
      </c>
      <c r="S352" s="295">
        <v>7844.44</v>
      </c>
      <c r="T352" s="295">
        <v>7844.44</v>
      </c>
      <c r="U352" s="295">
        <v>7844.44</v>
      </c>
      <c r="V352" s="295">
        <v>7844.44</v>
      </c>
      <c r="W352" s="295">
        <v>7844.44</v>
      </c>
      <c r="X352" s="295">
        <v>7844.44</v>
      </c>
      <c r="Y352" s="295">
        <v>7844.44</v>
      </c>
      <c r="Z352" s="295">
        <v>7844.44</v>
      </c>
      <c r="AA352" s="295">
        <v>7844.44</v>
      </c>
      <c r="AB352" s="295">
        <v>7844.44</v>
      </c>
      <c r="AC352" s="295">
        <v>7844.44</v>
      </c>
      <c r="AD352" s="295">
        <f t="shared" si="50"/>
        <v>94133.280000000013</v>
      </c>
      <c r="AF352" s="319">
        <v>0</v>
      </c>
      <c r="AG352" s="319">
        <v>0</v>
      </c>
      <c r="AH352" s="319">
        <v>0</v>
      </c>
      <c r="AI352" s="319">
        <v>0</v>
      </c>
      <c r="AJ352" s="319">
        <v>0</v>
      </c>
      <c r="AK352" s="319">
        <v>0</v>
      </c>
      <c r="AL352" s="319">
        <f t="shared" si="51"/>
        <v>0</v>
      </c>
      <c r="AM352" s="319">
        <f t="shared" si="51"/>
        <v>0</v>
      </c>
      <c r="AN352" s="319">
        <f t="shared" si="51"/>
        <v>0</v>
      </c>
      <c r="AO352" s="319">
        <f t="shared" si="51"/>
        <v>0</v>
      </c>
      <c r="AP352" s="319">
        <f t="shared" si="51"/>
        <v>0</v>
      </c>
      <c r="AQ352" s="319">
        <f t="shared" si="51"/>
        <v>0</v>
      </c>
      <c r="AR352" s="295">
        <f t="shared" si="52"/>
        <v>0</v>
      </c>
      <c r="AS352" s="319">
        <f t="shared" si="55"/>
        <v>0</v>
      </c>
      <c r="AT352" s="319">
        <f t="shared" si="55"/>
        <v>0</v>
      </c>
      <c r="AU352" s="319">
        <f t="shared" si="55"/>
        <v>0</v>
      </c>
      <c r="AV352" s="319">
        <f t="shared" si="54"/>
        <v>0</v>
      </c>
      <c r="AW352" s="319">
        <f t="shared" si="54"/>
        <v>0</v>
      </c>
      <c r="AX352" s="319">
        <f t="shared" si="54"/>
        <v>0</v>
      </c>
      <c r="AY352" s="319">
        <f t="shared" si="48"/>
        <v>0</v>
      </c>
      <c r="AZ352" s="319">
        <f t="shared" si="48"/>
        <v>0</v>
      </c>
      <c r="BA352" s="319">
        <f t="shared" si="48"/>
        <v>0</v>
      </c>
      <c r="BB352" s="319">
        <f t="shared" si="48"/>
        <v>0</v>
      </c>
      <c r="BC352" s="319">
        <f t="shared" si="48"/>
        <v>0</v>
      </c>
      <c r="BD352" s="319">
        <f t="shared" si="48"/>
        <v>0</v>
      </c>
      <c r="BE352" s="295">
        <f t="shared" si="53"/>
        <v>0</v>
      </c>
      <c r="BF352" s="320"/>
      <c r="BG352" s="320"/>
      <c r="BH352" s="311"/>
    </row>
    <row r="353" spans="5:61" x14ac:dyDescent="0.3">
      <c r="E353" s="321">
        <v>8487017277.1599989</v>
      </c>
      <c r="F353" s="321">
        <v>8495161421.460001</v>
      </c>
      <c r="G353" s="321">
        <v>8503648255.3999977</v>
      </c>
      <c r="H353" s="321">
        <v>8522622754.0699997</v>
      </c>
      <c r="I353" s="321">
        <v>8549502856.5399952</v>
      </c>
      <c r="J353" s="321">
        <v>8568021451.5300007</v>
      </c>
      <c r="K353" s="321">
        <v>8655033853.8100014</v>
      </c>
      <c r="L353" s="321">
        <v>8754711067.1449966</v>
      </c>
      <c r="M353" s="321">
        <v>8786720293.9300003</v>
      </c>
      <c r="N353" s="321">
        <v>8843994735.0249977</v>
      </c>
      <c r="O353" s="321">
        <v>8894214307.4649982</v>
      </c>
      <c r="P353" s="321">
        <v>8902634960.6549969</v>
      </c>
      <c r="Q353" s="321">
        <f>SUM(Q5:Q352)</f>
        <v>103963283234.19002</v>
      </c>
      <c r="R353" s="321">
        <v>8996981906.5399952</v>
      </c>
      <c r="S353" s="321">
        <v>9018535329.4549999</v>
      </c>
      <c r="T353" s="321">
        <v>9040568868.5450001</v>
      </c>
      <c r="U353" s="321">
        <v>9067743376.0850029</v>
      </c>
      <c r="V353" s="321">
        <v>9102942344.8250008</v>
      </c>
      <c r="W353" s="321">
        <v>9159311160.6950073</v>
      </c>
      <c r="X353" s="321">
        <v>9206127986.005003</v>
      </c>
      <c r="Y353" s="321">
        <v>9214561779.2800045</v>
      </c>
      <c r="Z353" s="321">
        <v>9226586390.8300018</v>
      </c>
      <c r="AA353" s="321">
        <v>9245372008.4350014</v>
      </c>
      <c r="AB353" s="321">
        <v>9262901506.6450024</v>
      </c>
      <c r="AC353" s="321">
        <v>9281360471.5400047</v>
      </c>
      <c r="AD353" s="321">
        <f>SUM(AD5:AD352)</f>
        <v>109822993128.88004</v>
      </c>
      <c r="AE353" s="321">
        <v>0</v>
      </c>
      <c r="AF353" s="321">
        <f t="shared" ref="AF353:AQ353" si="56">SUM(AF5:AF352)</f>
        <v>19353857.850000013</v>
      </c>
      <c r="AG353" s="321">
        <f t="shared" si="56"/>
        <v>19353188.510000005</v>
      </c>
      <c r="AH353" s="321">
        <f t="shared" si="56"/>
        <v>19359133.710000001</v>
      </c>
      <c r="AI353" s="321">
        <f t="shared" si="56"/>
        <v>19405656.830000017</v>
      </c>
      <c r="AJ353" s="321">
        <f t="shared" si="56"/>
        <v>19456507.130000006</v>
      </c>
      <c r="AK353" s="321">
        <f t="shared" si="56"/>
        <v>19498160.830000017</v>
      </c>
      <c r="AL353" s="321">
        <f t="shared" si="56"/>
        <v>19679687.370000012</v>
      </c>
      <c r="AM353" s="321">
        <f t="shared" si="56"/>
        <v>19875793.610000007</v>
      </c>
      <c r="AN353" s="321">
        <f t="shared" si="56"/>
        <v>19938641.990000006</v>
      </c>
      <c r="AO353" s="321">
        <f t="shared" si="56"/>
        <v>20140570.489999998</v>
      </c>
      <c r="AP353" s="321">
        <f t="shared" si="56"/>
        <v>20322981.200000014</v>
      </c>
      <c r="AQ353" s="321">
        <f t="shared" si="56"/>
        <v>20336645.40000001</v>
      </c>
      <c r="AR353" s="321">
        <f>SUM(AR5:AR352)</f>
        <v>236720824.92000008</v>
      </c>
      <c r="AS353" s="321">
        <f t="shared" ref="AS353:BD353" si="57">SUM(AS5:AS352)</f>
        <v>23063663.010000013</v>
      </c>
      <c r="AT353" s="321">
        <f t="shared" si="57"/>
        <v>23125720.220000017</v>
      </c>
      <c r="AU353" s="321">
        <f t="shared" si="57"/>
        <v>23208884.920000024</v>
      </c>
      <c r="AV353" s="321">
        <f t="shared" si="57"/>
        <v>23289221.040000007</v>
      </c>
      <c r="AW353" s="321">
        <f t="shared" si="57"/>
        <v>23396915.630000021</v>
      </c>
      <c r="AX353" s="321">
        <f t="shared" si="57"/>
        <v>23564235.840000026</v>
      </c>
      <c r="AY353" s="321">
        <f t="shared" si="57"/>
        <v>23701620.170000009</v>
      </c>
      <c r="AZ353" s="321">
        <f t="shared" si="57"/>
        <v>23722643.42000002</v>
      </c>
      <c r="BA353" s="321">
        <f t="shared" si="57"/>
        <v>23752999.65000001</v>
      </c>
      <c r="BB353" s="321">
        <f t="shared" si="57"/>
        <v>23805906.860000014</v>
      </c>
      <c r="BC353" s="321">
        <f t="shared" si="57"/>
        <v>23848322.400000025</v>
      </c>
      <c r="BD353" s="321">
        <f t="shared" si="57"/>
        <v>23907877.990000024</v>
      </c>
      <c r="BE353" s="321">
        <f>SUM(BE5:BE352)</f>
        <v>282388011.15000004</v>
      </c>
      <c r="BF353" s="322">
        <f>SUM(BF5:BF352)</f>
        <v>52401539.640000023</v>
      </c>
      <c r="BG353" s="322">
        <f>SUM(BG5:BG352)</f>
        <v>1455909.4400000002</v>
      </c>
      <c r="BI353" s="319">
        <f>BE353-BF353-BG353</f>
        <v>228530562.07000002</v>
      </c>
    </row>
    <row r="354" spans="5:61" x14ac:dyDescent="0.3">
      <c r="AS354" s="321"/>
      <c r="AT354" s="321"/>
      <c r="AU354" s="321"/>
      <c r="AV354" s="321"/>
      <c r="AW354" s="321"/>
      <c r="AX354" s="321"/>
      <c r="AY354" s="321"/>
      <c r="AZ354" s="321"/>
      <c r="BA354" s="321"/>
      <c r="BB354" s="321"/>
      <c r="BC354" s="321"/>
      <c r="BD354" s="321"/>
      <c r="BE354" s="321"/>
    </row>
    <row r="355" spans="5:61" x14ac:dyDescent="0.3">
      <c r="AS355" s="319"/>
      <c r="BA355" s="311" t="s">
        <v>787</v>
      </c>
      <c r="BE355" s="319"/>
    </row>
    <row r="356" spans="5:61" x14ac:dyDescent="0.3">
      <c r="BA356" s="313" t="s">
        <v>788</v>
      </c>
      <c r="BE356" s="323">
        <f>'KU Depr Exp-KIUC Adj #2'!BE353</f>
        <v>285963119.84000003</v>
      </c>
      <c r="BF356" s="323">
        <f>'KU Depr Exp-KIUC Adj #2'!BF353</f>
        <v>52401539.640000023</v>
      </c>
      <c r="BG356" s="323">
        <f>'KU Depr Exp-KIUC Adj #2'!BG353</f>
        <v>1455909.4400000002</v>
      </c>
      <c r="BI356" s="319">
        <f>BE356-BF356-BG356</f>
        <v>232105670.76000002</v>
      </c>
    </row>
    <row r="358" spans="5:61" ht="16.2" thickBot="1" x14ac:dyDescent="0.35">
      <c r="BA358" s="313" t="s">
        <v>752</v>
      </c>
      <c r="BE358" s="324">
        <f>BE353-BE356</f>
        <v>-3575108.6899999976</v>
      </c>
      <c r="BF358" s="324">
        <f t="shared" ref="BF358:BG358" si="58">BF353-BF356</f>
        <v>0</v>
      </c>
      <c r="BG358" s="324">
        <f t="shared" si="58"/>
        <v>0</v>
      </c>
    </row>
    <row r="359" spans="5:61" ht="16.2" thickTop="1" x14ac:dyDescent="0.3">
      <c r="BF359" s="325"/>
      <c r="BG359" s="325"/>
    </row>
    <row r="360" spans="5:61" ht="16.2" thickBot="1" x14ac:dyDescent="0.35">
      <c r="BA360" s="313" t="s">
        <v>753</v>
      </c>
      <c r="BE360" s="324">
        <f>BE358-BF358-BG358</f>
        <v>-3575108.6899999976</v>
      </c>
      <c r="BF360" s="325"/>
      <c r="BG360" s="325"/>
    </row>
    <row r="361" spans="5:61" ht="16.2" thickTop="1" x14ac:dyDescent="0.3"/>
    <row r="363" spans="5:61" x14ac:dyDescent="0.3">
      <c r="BF363" s="319"/>
      <c r="BG363" s="319"/>
    </row>
  </sheetData>
  <pageMargins left="0.7" right="0.7" top="0.75" bottom="0.75" header="0.3" footer="0.3"/>
  <pageSetup scale="30" fitToWidth="4" fitToHeight="0" orientation="landscape" r:id="rId1"/>
  <colBreaks count="3" manualBreakCount="3">
    <brk id="17" max="1048575" man="1"/>
    <brk id="30" max="1048575" man="1"/>
    <brk id="44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1"/>
  <sheetViews>
    <sheetView topLeftCell="A46" zoomScaleNormal="100" workbookViewId="0">
      <selection sqref="A1:AD81"/>
    </sheetView>
  </sheetViews>
  <sheetFormatPr defaultRowHeight="13.2" x14ac:dyDescent="0.25"/>
  <cols>
    <col min="1" max="1" width="1" customWidth="1"/>
    <col min="2" max="2" width="14.109375" customWidth="1"/>
    <col min="3" max="3" width="1.109375" customWidth="1"/>
    <col min="4" max="4" width="13.88671875" customWidth="1"/>
    <col min="5" max="5" width="1.109375" customWidth="1"/>
    <col min="6" max="6" width="11.88671875" customWidth="1"/>
    <col min="7" max="7" width="1.109375" customWidth="1"/>
    <col min="8" max="8" width="13.6640625" customWidth="1"/>
    <col min="9" max="9" width="1.109375" customWidth="1"/>
    <col min="10" max="10" width="11.88671875" customWidth="1"/>
    <col min="11" max="11" width="1.109375" customWidth="1"/>
    <col min="12" max="12" width="14" customWidth="1"/>
    <col min="13" max="13" width="1" customWidth="1"/>
    <col min="14" max="14" width="8.109375" customWidth="1"/>
    <col min="15" max="15" width="1" customWidth="1"/>
    <col min="16" max="16" width="14.33203125" customWidth="1"/>
    <col min="17" max="17" width="1" customWidth="1"/>
    <col min="18" max="18" width="14" customWidth="1"/>
    <col min="19" max="19" width="1" customWidth="1"/>
    <col min="20" max="20" width="8.5546875" customWidth="1"/>
    <col min="21" max="21" width="1" customWidth="1"/>
    <col min="22" max="22" width="8.5546875" customWidth="1"/>
    <col min="23" max="23" width="1.109375" customWidth="1"/>
    <col min="24" max="24" width="12.88671875" customWidth="1"/>
    <col min="25" max="25" width="1.109375" customWidth="1"/>
    <col min="26" max="26" width="9.5546875" customWidth="1"/>
    <col min="27" max="27" width="1.109375" customWidth="1"/>
    <col min="28" max="28" width="12.33203125" customWidth="1"/>
    <col min="29" max="29" width="1.109375" customWidth="1"/>
    <col min="30" max="30" width="12" customWidth="1"/>
    <col min="31" max="31" width="15" bestFit="1" customWidth="1"/>
    <col min="32" max="32" width="16.109375" customWidth="1"/>
    <col min="33" max="33" width="19.5546875" bestFit="1" customWidth="1"/>
  </cols>
  <sheetData>
    <row r="1" spans="1:33" ht="15.6" x14ac:dyDescent="0.3">
      <c r="A1" s="484" t="s">
        <v>50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</row>
    <row r="2" spans="1:33" ht="15.6" x14ac:dyDescent="0.3">
      <c r="A2" s="485" t="s">
        <v>91</v>
      </c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5"/>
      <c r="T2" s="485"/>
      <c r="U2" s="485"/>
      <c r="V2" s="485"/>
      <c r="W2" s="485"/>
      <c r="X2" s="485"/>
      <c r="Y2" s="485"/>
      <c r="Z2" s="485"/>
      <c r="AA2" s="485"/>
      <c r="AB2" s="485"/>
      <c r="AC2" s="485"/>
      <c r="AD2" s="485"/>
    </row>
    <row r="3" spans="1:33" ht="15.6" x14ac:dyDescent="0.3">
      <c r="A3" s="485" t="s">
        <v>94</v>
      </c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</row>
    <row r="4" spans="1:33" x14ac:dyDescent="0.2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7"/>
      <c r="AC4" s="27"/>
      <c r="AD4" s="27"/>
    </row>
    <row r="5" spans="1:33" x14ac:dyDescent="0.25">
      <c r="X5" s="48"/>
      <c r="AB5" s="7"/>
    </row>
    <row r="6" spans="1:33" x14ac:dyDescent="0.25">
      <c r="AB6" s="7"/>
    </row>
    <row r="7" spans="1:33" x14ac:dyDescent="0.25">
      <c r="A7" s="49" t="s">
        <v>51</v>
      </c>
      <c r="AB7" s="30"/>
    </row>
    <row r="8" spans="1:33" x14ac:dyDescent="0.25">
      <c r="A8" s="49"/>
      <c r="R8" s="10"/>
      <c r="X8" s="95"/>
      <c r="Z8" s="36"/>
      <c r="AA8" s="36"/>
      <c r="AB8" s="36"/>
      <c r="AC8" s="36"/>
    </row>
    <row r="9" spans="1:33" x14ac:dyDescent="0.25">
      <c r="A9" s="11"/>
      <c r="B9" s="1"/>
      <c r="C9" s="1"/>
      <c r="D9" s="1"/>
      <c r="E9" s="1"/>
      <c r="F9" s="1"/>
      <c r="G9" s="1"/>
      <c r="H9" s="6" t="s">
        <v>52</v>
      </c>
      <c r="I9" s="1"/>
      <c r="J9" s="6" t="s">
        <v>52</v>
      </c>
      <c r="K9" s="6"/>
      <c r="L9" s="6"/>
      <c r="M9" s="6"/>
      <c r="N9" s="1"/>
      <c r="O9" s="1"/>
      <c r="P9" s="6"/>
      <c r="Q9" s="1"/>
      <c r="R9" s="10" t="s">
        <v>2</v>
      </c>
      <c r="S9" s="1"/>
      <c r="T9" s="1"/>
      <c r="U9" s="1"/>
      <c r="V9" s="6"/>
      <c r="W9" s="1"/>
      <c r="X9" s="94"/>
      <c r="Y9" s="6"/>
      <c r="Z9" s="6"/>
      <c r="AA9" s="6"/>
      <c r="AB9" s="1"/>
      <c r="AC9" s="6"/>
      <c r="AD9" s="1"/>
      <c r="AE9" s="1"/>
    </row>
    <row r="10" spans="1:33" x14ac:dyDescent="0.25">
      <c r="A10" s="11"/>
      <c r="B10" s="1"/>
      <c r="C10" s="1"/>
      <c r="D10" s="6" t="s">
        <v>69</v>
      </c>
      <c r="E10" s="6"/>
      <c r="F10" s="6" t="s">
        <v>52</v>
      </c>
      <c r="G10" s="6"/>
      <c r="H10" s="6" t="s">
        <v>2</v>
      </c>
      <c r="I10" s="6"/>
      <c r="J10" s="43" t="s">
        <v>32</v>
      </c>
      <c r="K10" s="6"/>
      <c r="L10" s="6" t="s">
        <v>52</v>
      </c>
      <c r="M10" s="10"/>
      <c r="N10" s="1"/>
      <c r="O10" s="1"/>
      <c r="P10" s="6"/>
      <c r="Q10" s="1"/>
      <c r="R10" s="6" t="s">
        <v>52</v>
      </c>
      <c r="S10" s="1"/>
      <c r="T10" s="6" t="s">
        <v>2</v>
      </c>
      <c r="U10" s="1"/>
      <c r="V10" s="6"/>
      <c r="W10" s="1"/>
      <c r="X10" s="6"/>
      <c r="Y10" s="6"/>
      <c r="Z10" s="43"/>
      <c r="AA10" s="43"/>
      <c r="AB10" s="4"/>
      <c r="AC10" s="43"/>
      <c r="AD10" s="4"/>
      <c r="AE10" s="34"/>
    </row>
    <row r="11" spans="1:33" x14ac:dyDescent="0.25">
      <c r="A11" s="11"/>
      <c r="B11" s="1"/>
      <c r="C11" s="1"/>
      <c r="D11" s="6" t="s">
        <v>70</v>
      </c>
      <c r="E11" s="6"/>
      <c r="F11" s="6" t="s">
        <v>33</v>
      </c>
      <c r="G11" s="6"/>
      <c r="H11" s="6" t="s">
        <v>57</v>
      </c>
      <c r="I11" s="6"/>
      <c r="J11" s="43" t="s">
        <v>3</v>
      </c>
      <c r="K11" s="6"/>
      <c r="L11" s="10" t="s">
        <v>3</v>
      </c>
      <c r="M11" s="6"/>
      <c r="N11" s="6" t="s">
        <v>7</v>
      </c>
      <c r="O11" s="6"/>
      <c r="P11" s="6" t="s">
        <v>58</v>
      </c>
      <c r="Q11" s="6"/>
      <c r="R11" s="10" t="s">
        <v>3</v>
      </c>
      <c r="S11" s="6"/>
      <c r="T11" s="6" t="s">
        <v>7</v>
      </c>
      <c r="U11" s="6"/>
      <c r="V11" s="6" t="s">
        <v>34</v>
      </c>
      <c r="W11" s="6"/>
      <c r="X11" s="6" t="s">
        <v>35</v>
      </c>
      <c r="Y11" s="6"/>
      <c r="Z11" s="43" t="s">
        <v>36</v>
      </c>
      <c r="AA11" s="32"/>
      <c r="AB11" s="43" t="s">
        <v>37</v>
      </c>
      <c r="AC11" s="32"/>
      <c r="AD11" s="34"/>
      <c r="AE11" s="34"/>
    </row>
    <row r="12" spans="1:33" x14ac:dyDescent="0.25">
      <c r="A12" s="11"/>
      <c r="B12" s="1"/>
      <c r="C12" s="1"/>
      <c r="D12" s="2" t="s">
        <v>38</v>
      </c>
      <c r="E12" s="6"/>
      <c r="F12" s="2" t="s">
        <v>19</v>
      </c>
      <c r="G12" s="6"/>
      <c r="H12" s="2" t="s">
        <v>6</v>
      </c>
      <c r="I12" s="6"/>
      <c r="J12" s="38" t="s">
        <v>39</v>
      </c>
      <c r="K12" s="6"/>
      <c r="L12" s="2" t="s">
        <v>6</v>
      </c>
      <c r="M12" s="2"/>
      <c r="N12" s="2" t="s">
        <v>40</v>
      </c>
      <c r="O12" s="6"/>
      <c r="P12" s="2" t="s">
        <v>19</v>
      </c>
      <c r="Q12" s="6"/>
      <c r="R12" s="2" t="s">
        <v>6</v>
      </c>
      <c r="S12" s="6"/>
      <c r="T12" s="2" t="s">
        <v>40</v>
      </c>
      <c r="U12" s="6"/>
      <c r="V12" s="2" t="s">
        <v>41</v>
      </c>
      <c r="W12" s="6"/>
      <c r="X12" s="2" t="s">
        <v>42</v>
      </c>
      <c r="Y12" s="6"/>
      <c r="Z12" s="50" t="s">
        <v>5</v>
      </c>
      <c r="AA12" s="32"/>
      <c r="AB12" s="38" t="s">
        <v>43</v>
      </c>
      <c r="AC12" s="32"/>
      <c r="AD12" s="34"/>
      <c r="AE12" s="34"/>
    </row>
    <row r="13" spans="1:33" x14ac:dyDescent="0.25">
      <c r="B13" s="1"/>
      <c r="C13" s="1"/>
      <c r="D13" s="6"/>
      <c r="E13" s="6"/>
      <c r="F13" s="1"/>
      <c r="G13" s="1"/>
      <c r="H13" s="1"/>
      <c r="I13" s="1"/>
      <c r="J13" s="4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4"/>
      <c r="AA13" s="32"/>
      <c r="AB13" s="4"/>
      <c r="AC13" s="32"/>
      <c r="AD13" s="32"/>
      <c r="AE13" s="32"/>
    </row>
    <row r="14" spans="1:33" x14ac:dyDescent="0.25">
      <c r="B14" s="1" t="s">
        <v>23</v>
      </c>
      <c r="C14" s="1"/>
      <c r="D14" s="51">
        <v>129187210.62411569</v>
      </c>
      <c r="E14" s="51">
        <v>-30146.840487458645</v>
      </c>
      <c r="F14" s="51">
        <v>-30146.840487458645</v>
      </c>
      <c r="G14" s="51"/>
      <c r="H14" s="52">
        <f>D14+F14</f>
        <v>129157063.78362823</v>
      </c>
      <c r="I14" s="52"/>
      <c r="J14" s="53">
        <v>0.89280000000000004</v>
      </c>
      <c r="K14" s="52"/>
      <c r="L14" s="52">
        <f>H14*J14</f>
        <v>115311426.54602328</v>
      </c>
      <c r="M14" s="52"/>
      <c r="N14" s="54">
        <f>L14/L18</f>
        <v>2.468633552182883E-2</v>
      </c>
      <c r="O14" s="54"/>
      <c r="P14" s="51">
        <v>-25482770.834090549</v>
      </c>
      <c r="Q14" s="54"/>
      <c r="R14" s="52">
        <f>L14+P14</f>
        <v>89828655.711932734</v>
      </c>
      <c r="S14" s="54"/>
      <c r="T14" s="54">
        <f>R14/R18</f>
        <v>2.468633552182883E-2</v>
      </c>
      <c r="U14" s="54"/>
      <c r="V14" s="45">
        <v>7.4212675614836578E-3</v>
      </c>
      <c r="W14" s="45"/>
      <c r="X14" s="45">
        <f>N14*V14</f>
        <v>1.8320390102005005E-4</v>
      </c>
      <c r="Y14" s="45"/>
      <c r="Z14" s="45">
        <f>X14*'Revenue Gross-Up Factor'!$C$38</f>
        <v>1.842098711262706E-4</v>
      </c>
      <c r="AA14" s="56"/>
      <c r="AB14" s="39">
        <f>$R$18*Z14</f>
        <v>670303.0134832823</v>
      </c>
      <c r="AC14" s="56"/>
      <c r="AD14" s="40"/>
      <c r="AE14" s="40"/>
      <c r="AF14" s="96"/>
    </row>
    <row r="15" spans="1:33" x14ac:dyDescent="0.25">
      <c r="B15" s="1" t="s">
        <v>21</v>
      </c>
      <c r="C15" s="1"/>
      <c r="D15" s="51">
        <v>2315890751.4050875</v>
      </c>
      <c r="E15" s="51">
        <v>-540431.12109703722</v>
      </c>
      <c r="F15" s="51">
        <v>-540431.12109703722</v>
      </c>
      <c r="G15" s="51"/>
      <c r="H15" s="52">
        <f>D15+F15</f>
        <v>2315350320.2839904</v>
      </c>
      <c r="I15" s="52"/>
      <c r="J15" s="53">
        <v>0.89280000000000004</v>
      </c>
      <c r="K15" s="52"/>
      <c r="L15" s="58">
        <f>H15*J15</f>
        <v>2067144765.9495468</v>
      </c>
      <c r="M15" s="58"/>
      <c r="N15" s="54">
        <f>L15/L18</f>
        <v>0.44254269323479034</v>
      </c>
      <c r="O15" s="54"/>
      <c r="P15" s="123">
        <v>-456820090.85680407</v>
      </c>
      <c r="Q15" s="54"/>
      <c r="R15" s="58">
        <f>L15+P15</f>
        <v>1610324675.0927427</v>
      </c>
      <c r="S15" s="54"/>
      <c r="T15" s="54">
        <f>R15/R18</f>
        <v>0.44254269323479034</v>
      </c>
      <c r="U15" s="54"/>
      <c r="V15" s="54">
        <v>4.1173858867490545E-2</v>
      </c>
      <c r="W15" s="54"/>
      <c r="X15" s="45">
        <f>N15*V15</f>
        <v>1.822119039408842E-2</v>
      </c>
      <c r="Y15" s="54"/>
      <c r="Z15" s="45">
        <f>X15*'Revenue Gross-Up Factor'!$C$38</f>
        <v>1.8321242700475717E-2</v>
      </c>
      <c r="AA15" s="56"/>
      <c r="AB15" s="39">
        <f>$R$18*Z15</f>
        <v>66667351.30860243</v>
      </c>
      <c r="AC15" s="56"/>
      <c r="AD15" s="40"/>
      <c r="AE15" s="40"/>
      <c r="AF15" s="47"/>
    </row>
    <row r="16" spans="1:33" x14ac:dyDescent="0.25">
      <c r="B16" s="1" t="s">
        <v>22</v>
      </c>
      <c r="C16" s="1"/>
      <c r="D16" s="59">
        <v>2788572733.5827875</v>
      </c>
      <c r="E16" s="51">
        <v>-1154801.3384155042</v>
      </c>
      <c r="F16" s="59">
        <v>-1154801.3384155042</v>
      </c>
      <c r="G16" s="51"/>
      <c r="H16" s="60">
        <f>D16+F16</f>
        <v>2787417932.2443719</v>
      </c>
      <c r="I16" s="52"/>
      <c r="J16" s="53">
        <v>0.89280000000000004</v>
      </c>
      <c r="K16" s="52"/>
      <c r="L16" s="60">
        <f>H16*J16</f>
        <v>2488606729.9077754</v>
      </c>
      <c r="M16" s="60"/>
      <c r="N16" s="61">
        <f>L16/L18</f>
        <v>0.53277097124338091</v>
      </c>
      <c r="O16" s="54"/>
      <c r="P16" s="59">
        <v>-549959330.95237863</v>
      </c>
      <c r="Q16" s="54"/>
      <c r="R16" s="60">
        <f>L16+P16</f>
        <v>1938647398.9553967</v>
      </c>
      <c r="S16" s="54"/>
      <c r="T16" s="61">
        <f>R16/R18</f>
        <v>0.53277097124338091</v>
      </c>
      <c r="U16" s="54"/>
      <c r="V16" s="9">
        <v>0.1023</v>
      </c>
      <c r="W16" s="54"/>
      <c r="X16" s="76">
        <f>N16*V16</f>
        <v>5.4502470358197871E-2</v>
      </c>
      <c r="Y16" s="54"/>
      <c r="Z16" s="76">
        <f>X16*'Revenue Gross-Up Factor'!$C$35</f>
        <v>8.9500261645353962E-2</v>
      </c>
      <c r="AA16" s="62"/>
      <c r="AB16" s="63">
        <f>$R$18*Z16</f>
        <v>325673617.38883138</v>
      </c>
      <c r="AC16" s="62"/>
      <c r="AD16" s="40"/>
      <c r="AE16" s="40"/>
      <c r="AF16" s="46"/>
      <c r="AG16" s="76">
        <f>V16*'Revenue Gross-Up Factor'!$C$35</f>
        <v>0.16799012423007628</v>
      </c>
    </row>
    <row r="17" spans="1:33" x14ac:dyDescent="0.25">
      <c r="B17" s="1"/>
      <c r="C17" s="1"/>
      <c r="D17" s="51"/>
      <c r="E17" s="51"/>
      <c r="F17" s="51"/>
      <c r="G17" s="51"/>
      <c r="H17" s="64"/>
      <c r="I17" s="64"/>
      <c r="J17" s="64"/>
      <c r="K17" s="64"/>
      <c r="L17" s="64"/>
      <c r="M17" s="64"/>
      <c r="N17" s="1"/>
      <c r="O17" s="1"/>
      <c r="P17" s="1"/>
      <c r="Q17" s="1"/>
      <c r="R17" s="64"/>
      <c r="S17" s="1"/>
      <c r="T17" s="1"/>
      <c r="U17" s="1"/>
      <c r="V17" s="54"/>
      <c r="W17" s="1"/>
      <c r="X17" s="54"/>
      <c r="Y17" s="54"/>
      <c r="Z17" s="55"/>
      <c r="AA17" s="65"/>
      <c r="AB17" s="39"/>
      <c r="AC17" s="65"/>
      <c r="AD17" s="40"/>
      <c r="AE17" s="65"/>
    </row>
    <row r="18" spans="1:33" ht="13.8" thickBot="1" x14ac:dyDescent="0.3">
      <c r="B18" s="3" t="s">
        <v>44</v>
      </c>
      <c r="C18" s="1"/>
      <c r="D18" s="99">
        <v>2788572733.5827875</v>
      </c>
      <c r="E18" s="51">
        <v>-1154801.3384155042</v>
      </c>
      <c r="F18" s="99">
        <f>SUM(F14:F17)</f>
        <v>-1725379.3</v>
      </c>
      <c r="G18" s="51"/>
      <c r="H18" s="99">
        <f>SUM(H14:H17)</f>
        <v>5231925316.3119907</v>
      </c>
      <c r="I18" s="51"/>
      <c r="J18" s="51"/>
      <c r="K18" s="51"/>
      <c r="L18" s="99">
        <f>SUM(L14:L17)</f>
        <v>4671062922.4033451</v>
      </c>
      <c r="M18" s="51"/>
      <c r="N18" s="100">
        <f>SUM(N14:N17)</f>
        <v>1</v>
      </c>
      <c r="O18" s="51"/>
      <c r="P18" s="99">
        <f>SUM(P14:P17)</f>
        <v>-1032262192.6432732</v>
      </c>
      <c r="Q18" s="51"/>
      <c r="R18" s="99">
        <f>SUM(R14:R17)</f>
        <v>3638800729.7600718</v>
      </c>
      <c r="S18" s="51"/>
      <c r="T18" s="100">
        <f>SUM(T14:T17)</f>
        <v>1</v>
      </c>
      <c r="U18" s="51"/>
      <c r="V18" s="8"/>
      <c r="W18" s="51"/>
      <c r="X18" s="100">
        <f>SUM(X14:X17)</f>
        <v>7.2906864653306341E-2</v>
      </c>
      <c r="Y18" s="51"/>
      <c r="Z18" s="80">
        <f>SUM(Z14:Z17)</f>
        <v>0.10800571421695596</v>
      </c>
      <c r="AA18" s="40"/>
      <c r="AB18" s="81">
        <f>SUM(AB14:AB17)</f>
        <v>393011271.71091712</v>
      </c>
      <c r="AC18" s="40"/>
      <c r="AD18" s="66"/>
      <c r="AE18" s="66"/>
      <c r="AF18" s="70"/>
    </row>
    <row r="19" spans="1:33" ht="13.8" thickTop="1" x14ac:dyDescent="0.25">
      <c r="B19" s="3"/>
      <c r="C19" s="1"/>
      <c r="D19" s="8"/>
      <c r="E19" s="51"/>
      <c r="F19" s="8"/>
      <c r="G19" s="51"/>
      <c r="H19" s="8"/>
      <c r="I19" s="51"/>
      <c r="J19" s="8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8"/>
      <c r="W19" s="51"/>
      <c r="X19" s="67"/>
      <c r="Y19" s="51"/>
      <c r="Z19" s="8"/>
      <c r="AA19" s="51"/>
      <c r="AB19" s="51"/>
      <c r="AC19" s="51"/>
      <c r="AD19" s="67"/>
      <c r="AE19" s="124"/>
      <c r="AF19" s="57"/>
    </row>
    <row r="20" spans="1:33" x14ac:dyDescent="0.25">
      <c r="B20" s="3"/>
      <c r="C20" s="1"/>
      <c r="D20" s="8"/>
      <c r="E20" s="51"/>
      <c r="F20" s="8"/>
      <c r="G20" s="51"/>
      <c r="H20" s="8"/>
      <c r="I20" s="51"/>
      <c r="J20" s="8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8"/>
      <c r="W20" s="51"/>
      <c r="X20" s="67"/>
      <c r="Y20" s="51"/>
      <c r="Z20" s="8"/>
      <c r="AA20" s="51"/>
      <c r="AB20" s="51"/>
      <c r="AC20" s="51"/>
      <c r="AD20" s="67"/>
      <c r="AE20" s="1"/>
      <c r="AF20" s="57"/>
    </row>
    <row r="21" spans="1:33" x14ac:dyDescent="0.25">
      <c r="B21" s="3"/>
      <c r="C21" s="1"/>
      <c r="D21" s="8"/>
      <c r="E21" s="51"/>
      <c r="F21" s="8"/>
      <c r="G21" s="51"/>
      <c r="H21" s="8"/>
      <c r="I21" s="51"/>
      <c r="J21" s="8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8"/>
      <c r="W21" s="51"/>
      <c r="X21" s="67"/>
      <c r="Y21" s="51"/>
      <c r="Z21" s="8"/>
      <c r="AA21" s="51"/>
      <c r="AB21" s="68"/>
      <c r="AC21" s="51"/>
      <c r="AD21" s="67"/>
      <c r="AE21" s="1"/>
    </row>
    <row r="22" spans="1:33" x14ac:dyDescent="0.25">
      <c r="A22" s="69" t="s">
        <v>813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4"/>
      <c r="AF22" s="70"/>
      <c r="AG22" s="70"/>
    </row>
    <row r="23" spans="1:33" x14ac:dyDescent="0.25">
      <c r="A23" s="69"/>
      <c r="B23" s="42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4"/>
      <c r="AG23" s="57"/>
    </row>
    <row r="24" spans="1:33" x14ac:dyDescent="0.25">
      <c r="A24" s="42"/>
      <c r="B24" s="4"/>
      <c r="C24" s="4"/>
      <c r="D24" s="29" t="s">
        <v>2</v>
      </c>
      <c r="E24" s="4"/>
      <c r="F24" s="43"/>
      <c r="G24" s="4"/>
      <c r="H24" s="43" t="s">
        <v>52</v>
      </c>
      <c r="I24" s="32"/>
      <c r="J24" s="43" t="s">
        <v>18</v>
      </c>
      <c r="K24" s="43"/>
      <c r="L24" s="43" t="s">
        <v>18</v>
      </c>
      <c r="M24" s="43"/>
      <c r="N24" s="29" t="s">
        <v>18</v>
      </c>
      <c r="O24" s="29"/>
      <c r="P24" s="29"/>
      <c r="Q24" s="29"/>
      <c r="R24" s="29"/>
      <c r="S24" s="29"/>
      <c r="T24" s="29" t="s">
        <v>18</v>
      </c>
      <c r="U24" s="29"/>
      <c r="V24" s="43"/>
      <c r="W24" s="4"/>
      <c r="X24" s="43"/>
      <c r="Y24" s="43"/>
      <c r="Z24" s="43"/>
      <c r="AA24" s="43"/>
      <c r="AB24" s="43"/>
      <c r="AC24" s="43"/>
      <c r="AD24" s="4"/>
      <c r="AE24" s="4"/>
      <c r="AF24" s="36"/>
    </row>
    <row r="25" spans="1:33" x14ac:dyDescent="0.25">
      <c r="A25" s="42"/>
      <c r="B25" s="4"/>
      <c r="C25" s="4"/>
      <c r="D25" s="43" t="s">
        <v>52</v>
      </c>
      <c r="E25" s="43"/>
      <c r="F25" s="34" t="s">
        <v>18</v>
      </c>
      <c r="G25" s="43"/>
      <c r="H25" s="43" t="s">
        <v>32</v>
      </c>
      <c r="I25" s="34"/>
      <c r="J25" s="34" t="s">
        <v>58</v>
      </c>
      <c r="K25" s="43"/>
      <c r="L25" s="29" t="s">
        <v>4</v>
      </c>
      <c r="M25" s="29"/>
      <c r="N25" s="43" t="s">
        <v>2</v>
      </c>
      <c r="O25" s="43"/>
      <c r="P25" s="43"/>
      <c r="Q25" s="43"/>
      <c r="R25" s="43"/>
      <c r="S25" s="43"/>
      <c r="T25" s="43" t="s">
        <v>2</v>
      </c>
      <c r="U25" s="43"/>
      <c r="V25" s="43"/>
      <c r="W25" s="4"/>
      <c r="X25" s="43"/>
      <c r="Y25" s="43"/>
      <c r="Z25" s="43"/>
      <c r="AA25" s="43"/>
      <c r="AB25" s="34"/>
      <c r="AC25" s="43"/>
      <c r="AD25" s="43" t="s">
        <v>45</v>
      </c>
      <c r="AE25" s="4"/>
      <c r="AF25" s="36"/>
    </row>
    <row r="26" spans="1:33" x14ac:dyDescent="0.25">
      <c r="A26" s="42"/>
      <c r="B26" s="4"/>
      <c r="C26" s="4"/>
      <c r="D26" s="29" t="s">
        <v>3</v>
      </c>
      <c r="E26" s="43"/>
      <c r="F26" s="43" t="s">
        <v>33</v>
      </c>
      <c r="G26" s="43"/>
      <c r="H26" s="43" t="s">
        <v>3</v>
      </c>
      <c r="I26" s="34"/>
      <c r="J26" s="43" t="s">
        <v>33</v>
      </c>
      <c r="K26" s="43"/>
      <c r="L26" s="43" t="s">
        <v>2</v>
      </c>
      <c r="M26" s="43"/>
      <c r="N26" s="43" t="s">
        <v>7</v>
      </c>
      <c r="O26" s="43"/>
      <c r="P26" s="43"/>
      <c r="Q26" s="43"/>
      <c r="R26" s="43"/>
      <c r="S26" s="43"/>
      <c r="T26" s="43" t="s">
        <v>7</v>
      </c>
      <c r="U26" s="43"/>
      <c r="V26" s="43" t="s">
        <v>34</v>
      </c>
      <c r="W26" s="43"/>
      <c r="X26" s="43" t="s">
        <v>35</v>
      </c>
      <c r="Y26" s="43"/>
      <c r="Z26" s="43" t="s">
        <v>36</v>
      </c>
      <c r="AA26" s="32"/>
      <c r="AB26" s="43" t="s">
        <v>37</v>
      </c>
      <c r="AC26" s="4"/>
      <c r="AD26" s="34" t="s">
        <v>46</v>
      </c>
      <c r="AE26" s="4"/>
      <c r="AF26" s="36"/>
    </row>
    <row r="27" spans="1:33" x14ac:dyDescent="0.25">
      <c r="A27" s="42"/>
      <c r="B27" s="4"/>
      <c r="C27" s="4"/>
      <c r="D27" s="38" t="s">
        <v>6</v>
      </c>
      <c r="E27" s="43"/>
      <c r="F27" s="38" t="s">
        <v>47</v>
      </c>
      <c r="G27" s="43"/>
      <c r="H27" s="38" t="s">
        <v>39</v>
      </c>
      <c r="I27" s="34"/>
      <c r="J27" s="38" t="s">
        <v>47</v>
      </c>
      <c r="K27" s="43"/>
      <c r="L27" s="38" t="s">
        <v>6</v>
      </c>
      <c r="M27" s="38"/>
      <c r="N27" s="38" t="s">
        <v>40</v>
      </c>
      <c r="O27" s="38"/>
      <c r="P27" s="38"/>
      <c r="Q27" s="38"/>
      <c r="R27" s="38"/>
      <c r="S27" s="38"/>
      <c r="T27" s="38" t="s">
        <v>40</v>
      </c>
      <c r="U27" s="38"/>
      <c r="V27" s="38" t="s">
        <v>41</v>
      </c>
      <c r="W27" s="43"/>
      <c r="X27" s="38" t="s">
        <v>42</v>
      </c>
      <c r="Y27" s="43"/>
      <c r="Z27" s="50" t="s">
        <v>5</v>
      </c>
      <c r="AA27" s="32"/>
      <c r="AB27" s="38" t="s">
        <v>43</v>
      </c>
      <c r="AC27" s="4"/>
      <c r="AD27" s="38" t="s">
        <v>43</v>
      </c>
      <c r="AE27" s="4"/>
      <c r="AF27" s="36"/>
    </row>
    <row r="28" spans="1:33" x14ac:dyDescent="0.25">
      <c r="A28" s="42"/>
      <c r="B28" s="4"/>
      <c r="C28" s="4"/>
      <c r="D28" s="43"/>
      <c r="E28" s="43"/>
      <c r="F28" s="4"/>
      <c r="G28" s="4"/>
      <c r="H28" s="32"/>
      <c r="I28" s="32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32"/>
      <c r="AB28" s="4"/>
      <c r="AC28" s="4"/>
      <c r="AD28" s="32"/>
      <c r="AE28" s="4"/>
      <c r="AF28" s="36"/>
    </row>
    <row r="29" spans="1:33" x14ac:dyDescent="0.25">
      <c r="A29" s="42"/>
      <c r="B29" s="4" t="s">
        <v>23</v>
      </c>
      <c r="C29" s="4"/>
      <c r="D29" s="39">
        <f>R14</f>
        <v>89828655.711932734</v>
      </c>
      <c r="E29" s="39"/>
      <c r="F29" s="40">
        <f>'Capitalization-CWIP Slippage'!C15*1000000*(D29/D33)</f>
        <v>-473112.63576495845</v>
      </c>
      <c r="G29" s="39"/>
      <c r="H29" s="53">
        <v>0.89280000000000004</v>
      </c>
      <c r="I29" s="73"/>
      <c r="J29" s="40">
        <f>F29*H29</f>
        <v>-422394.96121095493</v>
      </c>
      <c r="K29" s="45"/>
      <c r="L29" s="72">
        <f>D29+J29</f>
        <v>89406260.750721782</v>
      </c>
      <c r="M29" s="72"/>
      <c r="N29" s="45">
        <f>L29/L33</f>
        <v>2.468633552182883E-2</v>
      </c>
      <c r="O29" s="45">
        <f>L29/L33</f>
        <v>2.468633552182883E-2</v>
      </c>
      <c r="P29" s="45"/>
      <c r="Q29" s="45"/>
      <c r="R29" s="45"/>
      <c r="S29" s="45"/>
      <c r="T29" s="45">
        <f>L29/L33</f>
        <v>2.468633552182883E-2</v>
      </c>
      <c r="U29" s="45"/>
      <c r="V29" s="45">
        <f>V14</f>
        <v>7.4212675614836578E-3</v>
      </c>
      <c r="W29" s="45"/>
      <c r="X29" s="45">
        <f>N29*V29</f>
        <v>1.8320390102005005E-4</v>
      </c>
      <c r="Y29" s="55"/>
      <c r="Z29" s="45">
        <f>X29*'Revenue Gross-Up Factor'!$C$38</f>
        <v>1.842098711262706E-4</v>
      </c>
      <c r="AA29" s="56"/>
      <c r="AB29" s="39">
        <f>L33*Z29</f>
        <v>667151.09483175725</v>
      </c>
      <c r="AC29" s="74"/>
      <c r="AD29" s="40">
        <f>AB29-AB14</f>
        <v>-3151.9186515250476</v>
      </c>
      <c r="AE29" s="4"/>
      <c r="AF29" s="36"/>
    </row>
    <row r="30" spans="1:33" x14ac:dyDescent="0.25">
      <c r="A30" s="42"/>
      <c r="B30" s="4" t="s">
        <v>21</v>
      </c>
      <c r="C30" s="4"/>
      <c r="D30" s="40">
        <f>R15</f>
        <v>1610324675.0927427</v>
      </c>
      <c r="E30" s="39"/>
      <c r="F30" s="40">
        <f>'Capitalization-CWIP Slippage'!C15*1000000*(D30/D33)</f>
        <v>-8481313.0668866578</v>
      </c>
      <c r="G30" s="39"/>
      <c r="H30" s="53">
        <v>0.89280000000000004</v>
      </c>
      <c r="I30" s="73"/>
      <c r="J30" s="40">
        <f>F30*H30</f>
        <v>-7572116.3061164087</v>
      </c>
      <c r="K30" s="45"/>
      <c r="L30" s="72">
        <f>D30+J30</f>
        <v>1602752558.7866263</v>
      </c>
      <c r="M30" s="72"/>
      <c r="N30" s="46">
        <f>L30/L33</f>
        <v>0.44254269323479034</v>
      </c>
      <c r="O30" s="46">
        <f>L30/L33</f>
        <v>0.44254269323479034</v>
      </c>
      <c r="P30" s="46"/>
      <c r="Q30" s="46"/>
      <c r="R30" s="46"/>
      <c r="S30" s="46"/>
      <c r="T30" s="46">
        <f>L30/L33</f>
        <v>0.44254269323479034</v>
      </c>
      <c r="U30" s="46"/>
      <c r="V30" s="45">
        <f>V15</f>
        <v>4.1173858867490545E-2</v>
      </c>
      <c r="W30" s="45"/>
      <c r="X30" s="45">
        <f>N30*V30</f>
        <v>1.822119039408842E-2</v>
      </c>
      <c r="Y30" s="55"/>
      <c r="Z30" s="45">
        <f>X30*'Revenue Gross-Up Factor'!$C$38</f>
        <v>1.8321242700475717E-2</v>
      </c>
      <c r="AA30" s="56"/>
      <c r="AB30" s="39">
        <f>L33*Z30</f>
        <v>66353866.11785952</v>
      </c>
      <c r="AC30" s="74"/>
      <c r="AD30" s="40">
        <f>AB30-AB15</f>
        <v>-313485.19074290991</v>
      </c>
      <c r="AE30" s="4"/>
      <c r="AF30" s="36"/>
    </row>
    <row r="31" spans="1:33" x14ac:dyDescent="0.25">
      <c r="A31" s="42"/>
      <c r="B31" s="4" t="s">
        <v>22</v>
      </c>
      <c r="C31" s="4"/>
      <c r="D31" s="63">
        <f>R16</f>
        <v>1938647398.9553967</v>
      </c>
      <c r="E31" s="39"/>
      <c r="F31" s="63">
        <f>'Capitalization-CWIP Slippage'!C15*1000000*(D31/D33)</f>
        <v>-10210534.416545087</v>
      </c>
      <c r="G31" s="39"/>
      <c r="H31" s="53">
        <v>0.89280000000000004</v>
      </c>
      <c r="I31" s="73"/>
      <c r="J31" s="63">
        <f>F31*H31</f>
        <v>-9115965.1270914543</v>
      </c>
      <c r="K31" s="45"/>
      <c r="L31" s="75">
        <f>D31+J31</f>
        <v>1929531433.8283052</v>
      </c>
      <c r="M31" s="75"/>
      <c r="N31" s="76">
        <f>L31/L33</f>
        <v>0.53277097124338091</v>
      </c>
      <c r="O31" s="76">
        <f>L31/L33</f>
        <v>0.53277097124338091</v>
      </c>
      <c r="P31" s="46"/>
      <c r="Q31" s="46"/>
      <c r="R31" s="46"/>
      <c r="S31" s="46"/>
      <c r="T31" s="76">
        <f>L31/L33</f>
        <v>0.53277097124338091</v>
      </c>
      <c r="U31" s="46"/>
      <c r="V31" s="46">
        <f>V16</f>
        <v>0.1023</v>
      </c>
      <c r="W31" s="45"/>
      <c r="X31" s="76">
        <f>N31*V31</f>
        <v>5.4502470358197871E-2</v>
      </c>
      <c r="Y31" s="55"/>
      <c r="Z31" s="76">
        <f>X31*'Revenue Gross-Up Factor'!$C$35</f>
        <v>8.9500261645353962E-2</v>
      </c>
      <c r="AA31" s="62"/>
      <c r="AB31" s="63">
        <f>L33*Z31</f>
        <v>324142225.27465421</v>
      </c>
      <c r="AC31" s="62"/>
      <c r="AD31" s="63">
        <f>AB31-AB16</f>
        <v>-1531392.1141771674</v>
      </c>
      <c r="AE31" s="4"/>
      <c r="AF31" s="36"/>
    </row>
    <row r="32" spans="1:33" x14ac:dyDescent="0.25">
      <c r="A32" s="42"/>
      <c r="B32" s="4"/>
      <c r="C32" s="4"/>
      <c r="D32" s="39"/>
      <c r="E32" s="39"/>
      <c r="F32" s="40"/>
      <c r="G32" s="39"/>
      <c r="H32" s="78"/>
      <c r="I32" s="78"/>
      <c r="J32" s="39"/>
      <c r="K32" s="4"/>
      <c r="L32" s="77"/>
      <c r="M32" s="77"/>
      <c r="N32" s="4"/>
      <c r="O32" s="4"/>
      <c r="P32" s="4"/>
      <c r="Q32" s="4"/>
      <c r="R32" s="4"/>
      <c r="S32" s="4"/>
      <c r="T32" s="4"/>
      <c r="U32" s="4"/>
      <c r="V32" s="45"/>
      <c r="W32" s="4"/>
      <c r="X32" s="45"/>
      <c r="Y32" s="45"/>
      <c r="Z32" s="55"/>
      <c r="AA32" s="65"/>
      <c r="AB32" s="39"/>
      <c r="AC32" s="55"/>
      <c r="AD32" s="65"/>
      <c r="AE32" s="4"/>
      <c r="AF32" s="36"/>
    </row>
    <row r="33" spans="1:32" ht="13.8" thickBot="1" x14ac:dyDescent="0.3">
      <c r="A33" s="36"/>
      <c r="B33" s="4" t="s">
        <v>44</v>
      </c>
      <c r="C33" s="4"/>
      <c r="D33" s="79">
        <f>SUM(D29:D32)</f>
        <v>3638800729.7600718</v>
      </c>
      <c r="E33" s="39"/>
      <c r="F33" s="79">
        <f>SUM(F29:F32)</f>
        <v>-19164960.119196706</v>
      </c>
      <c r="G33" s="39"/>
      <c r="H33" s="40"/>
      <c r="I33" s="40"/>
      <c r="J33" s="79">
        <f>SUM(J29:J32)</f>
        <v>-17110476.394418817</v>
      </c>
      <c r="K33" s="39"/>
      <c r="L33" s="79">
        <f>SUM(L29:L32)</f>
        <v>3621690253.365653</v>
      </c>
      <c r="M33" s="79"/>
      <c r="N33" s="80">
        <f>SUM(N29:N32)</f>
        <v>1</v>
      </c>
      <c r="O33" s="80">
        <f>SUM(O29:O32)</f>
        <v>1</v>
      </c>
      <c r="P33" s="44"/>
      <c r="Q33" s="44"/>
      <c r="R33" s="44"/>
      <c r="S33" s="44"/>
      <c r="T33" s="80">
        <f>SUM(T29:T32)</f>
        <v>1</v>
      </c>
      <c r="U33" s="44"/>
      <c r="V33" s="40"/>
      <c r="W33" s="39"/>
      <c r="X33" s="80">
        <f>SUM(X29:X32)</f>
        <v>7.2906864653306341E-2</v>
      </c>
      <c r="Y33" s="39"/>
      <c r="Z33" s="80">
        <f>SUM(Z29:Z32)</f>
        <v>0.10800571421695596</v>
      </c>
      <c r="AA33" s="40"/>
      <c r="AB33" s="81">
        <f>SUM(AB29:AB32)</f>
        <v>391163242.48734546</v>
      </c>
      <c r="AC33" s="40"/>
      <c r="AD33" s="81">
        <f>SUM(AD29:AD32)</f>
        <v>-1848029.2235716023</v>
      </c>
      <c r="AE33" s="72"/>
      <c r="AF33" s="36"/>
    </row>
    <row r="34" spans="1:32" ht="13.8" thickTop="1" x14ac:dyDescent="0.25">
      <c r="A34" s="36"/>
      <c r="B34" s="36"/>
      <c r="C34" s="36"/>
      <c r="D34" s="36"/>
      <c r="E34" s="36"/>
      <c r="F34" s="35"/>
      <c r="G34" s="36"/>
      <c r="H34" s="35"/>
      <c r="I34" s="35"/>
      <c r="J34" s="35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</row>
    <row r="35" spans="1:32" x14ac:dyDescent="0.25">
      <c r="A35" s="36"/>
      <c r="B35" s="36"/>
      <c r="C35" s="36"/>
      <c r="D35" s="36"/>
      <c r="E35" s="36"/>
      <c r="F35" s="35"/>
      <c r="G35" s="36"/>
      <c r="H35" s="35"/>
      <c r="I35" s="35"/>
      <c r="J35" s="35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</row>
    <row r="36" spans="1:32" x14ac:dyDescent="0.25">
      <c r="A36" s="69" t="s">
        <v>768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2" x14ac:dyDescent="0.25">
      <c r="A37" s="69"/>
      <c r="B37" s="42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2" x14ac:dyDescent="0.25">
      <c r="A38" s="42"/>
      <c r="B38" s="4"/>
      <c r="C38" s="4"/>
      <c r="D38" s="29" t="s">
        <v>2</v>
      </c>
      <c r="E38" s="4"/>
      <c r="F38" s="43"/>
      <c r="G38" s="4"/>
      <c r="H38" s="43" t="s">
        <v>52</v>
      </c>
      <c r="I38" s="32"/>
      <c r="J38" s="43" t="s">
        <v>18</v>
      </c>
      <c r="K38" s="43"/>
      <c r="L38" s="43" t="s">
        <v>18</v>
      </c>
      <c r="M38" s="43"/>
      <c r="N38" s="29" t="s">
        <v>18</v>
      </c>
      <c r="O38" s="29"/>
      <c r="P38" s="29"/>
      <c r="Q38" s="29"/>
      <c r="R38" s="29"/>
      <c r="S38" s="29"/>
      <c r="T38" s="29" t="s">
        <v>18</v>
      </c>
      <c r="U38" s="29"/>
      <c r="V38" s="43"/>
      <c r="W38" s="4"/>
      <c r="X38" s="43"/>
      <c r="Y38" s="43"/>
      <c r="Z38" s="43"/>
      <c r="AA38" s="43"/>
      <c r="AB38" s="43"/>
      <c r="AC38" s="43"/>
      <c r="AD38" s="4"/>
      <c r="AE38" s="36"/>
    </row>
    <row r="39" spans="1:32" x14ac:dyDescent="0.25">
      <c r="A39" s="42"/>
      <c r="B39" s="4"/>
      <c r="C39" s="4"/>
      <c r="D39" s="43" t="s">
        <v>52</v>
      </c>
      <c r="E39" s="43"/>
      <c r="F39" s="34" t="s">
        <v>18</v>
      </c>
      <c r="G39" s="43"/>
      <c r="H39" s="43" t="s">
        <v>32</v>
      </c>
      <c r="I39" s="34"/>
      <c r="J39" s="34" t="s">
        <v>58</v>
      </c>
      <c r="K39" s="43"/>
      <c r="L39" s="29" t="s">
        <v>4</v>
      </c>
      <c r="M39" s="29"/>
      <c r="N39" s="43" t="s">
        <v>2</v>
      </c>
      <c r="O39" s="43"/>
      <c r="P39" s="43"/>
      <c r="Q39" s="43"/>
      <c r="R39" s="43"/>
      <c r="S39" s="43"/>
      <c r="T39" s="43" t="s">
        <v>2</v>
      </c>
      <c r="U39" s="43"/>
      <c r="V39" s="43"/>
      <c r="W39" s="4"/>
      <c r="X39" s="43"/>
      <c r="Y39" s="43"/>
      <c r="Z39" s="43"/>
      <c r="AA39" s="43"/>
      <c r="AB39" s="34"/>
      <c r="AC39" s="43"/>
      <c r="AD39" s="43" t="s">
        <v>45</v>
      </c>
      <c r="AE39" s="36"/>
    </row>
    <row r="40" spans="1:32" x14ac:dyDescent="0.25">
      <c r="A40" s="42"/>
      <c r="B40" s="4"/>
      <c r="C40" s="4"/>
      <c r="D40" s="29" t="s">
        <v>3</v>
      </c>
      <c r="E40" s="43"/>
      <c r="F40" s="43" t="s">
        <v>33</v>
      </c>
      <c r="G40" s="43"/>
      <c r="H40" s="43" t="s">
        <v>3</v>
      </c>
      <c r="I40" s="34"/>
      <c r="J40" s="43" t="s">
        <v>33</v>
      </c>
      <c r="K40" s="43"/>
      <c r="L40" s="43" t="s">
        <v>2</v>
      </c>
      <c r="M40" s="43"/>
      <c r="N40" s="43" t="s">
        <v>7</v>
      </c>
      <c r="O40" s="43"/>
      <c r="P40" s="43"/>
      <c r="Q40" s="43"/>
      <c r="R40" s="43"/>
      <c r="S40" s="43"/>
      <c r="T40" s="43" t="s">
        <v>7</v>
      </c>
      <c r="U40" s="43"/>
      <c r="V40" s="43" t="s">
        <v>34</v>
      </c>
      <c r="W40" s="43"/>
      <c r="X40" s="43" t="s">
        <v>35</v>
      </c>
      <c r="Y40" s="43"/>
      <c r="Z40" s="43" t="s">
        <v>36</v>
      </c>
      <c r="AA40" s="32"/>
      <c r="AB40" s="43" t="s">
        <v>37</v>
      </c>
      <c r="AC40" s="4"/>
      <c r="AD40" s="34" t="s">
        <v>46</v>
      </c>
      <c r="AE40" s="36"/>
    </row>
    <row r="41" spans="1:32" x14ac:dyDescent="0.25">
      <c r="A41" s="42"/>
      <c r="B41" s="4"/>
      <c r="C41" s="4"/>
      <c r="D41" s="38" t="s">
        <v>6</v>
      </c>
      <c r="E41" s="43"/>
      <c r="F41" s="38" t="s">
        <v>47</v>
      </c>
      <c r="G41" s="43"/>
      <c r="H41" s="38" t="s">
        <v>39</v>
      </c>
      <c r="I41" s="34"/>
      <c r="J41" s="38" t="s">
        <v>47</v>
      </c>
      <c r="K41" s="43"/>
      <c r="L41" s="38" t="s">
        <v>6</v>
      </c>
      <c r="M41" s="38"/>
      <c r="N41" s="38" t="s">
        <v>40</v>
      </c>
      <c r="O41" s="38"/>
      <c r="P41" s="38"/>
      <c r="Q41" s="38"/>
      <c r="R41" s="38"/>
      <c r="S41" s="38"/>
      <c r="T41" s="38" t="s">
        <v>40</v>
      </c>
      <c r="U41" s="38"/>
      <c r="V41" s="38" t="s">
        <v>41</v>
      </c>
      <c r="W41" s="43"/>
      <c r="X41" s="38" t="s">
        <v>42</v>
      </c>
      <c r="Y41" s="43"/>
      <c r="Z41" s="50" t="s">
        <v>5</v>
      </c>
      <c r="AA41" s="32"/>
      <c r="AB41" s="38" t="s">
        <v>43</v>
      </c>
      <c r="AC41" s="4"/>
      <c r="AD41" s="38" t="s">
        <v>43</v>
      </c>
      <c r="AE41" s="36"/>
    </row>
    <row r="42" spans="1:32" x14ac:dyDescent="0.25">
      <c r="A42" s="42"/>
      <c r="B42" s="4"/>
      <c r="C42" s="4"/>
      <c r="D42" s="43"/>
      <c r="E42" s="43"/>
      <c r="F42" s="4"/>
      <c r="G42" s="4"/>
      <c r="H42" s="32"/>
      <c r="I42" s="32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32"/>
      <c r="AB42" s="4"/>
      <c r="AC42" s="4"/>
      <c r="AD42" s="32"/>
      <c r="AE42" s="36"/>
    </row>
    <row r="43" spans="1:32" x14ac:dyDescent="0.25">
      <c r="A43" s="42"/>
      <c r="B43" s="4" t="s">
        <v>23</v>
      </c>
      <c r="C43" s="4"/>
      <c r="D43" s="39">
        <f>L29</f>
        <v>89406260.750721782</v>
      </c>
      <c r="E43" s="39"/>
      <c r="F43" s="40">
        <f>-(26241000-1834000)*(D43/$D$47)</f>
        <v>-602519.39108127623</v>
      </c>
      <c r="G43" s="39"/>
      <c r="H43" s="53">
        <v>0.89280000000000004</v>
      </c>
      <c r="I43" s="73"/>
      <c r="J43" s="40">
        <f>F43*H43</f>
        <v>-537929.31235736341</v>
      </c>
      <c r="K43" s="45"/>
      <c r="L43" s="72">
        <f>D43+J43</f>
        <v>88868331.438364416</v>
      </c>
      <c r="M43" s="72"/>
      <c r="N43" s="45">
        <f>L43/L47</f>
        <v>2.4686335521828827E-2</v>
      </c>
      <c r="O43" s="45">
        <f>L43/L47</f>
        <v>2.4686335521828827E-2</v>
      </c>
      <c r="P43" s="45"/>
      <c r="Q43" s="45"/>
      <c r="R43" s="45"/>
      <c r="S43" s="45"/>
      <c r="T43" s="45">
        <f>L43/L47</f>
        <v>2.4686335521828827E-2</v>
      </c>
      <c r="U43" s="45"/>
      <c r="V43" s="45">
        <f>V29</f>
        <v>7.4212675614836578E-3</v>
      </c>
      <c r="W43" s="45"/>
      <c r="X43" s="45">
        <f>N43*V43</f>
        <v>1.8320390102005002E-4</v>
      </c>
      <c r="Y43" s="55"/>
      <c r="Z43" s="45">
        <f>X43*'Revenue Gross-Up Factor'!$C$38</f>
        <v>1.8420987112627058E-4</v>
      </c>
      <c r="AA43" s="56"/>
      <c r="AB43" s="39">
        <f>L47*Z43</f>
        <v>663137.05681397323</v>
      </c>
      <c r="AC43" s="74"/>
      <c r="AD43" s="40">
        <f>AB43-AB29</f>
        <v>-4014.0380177840125</v>
      </c>
      <c r="AE43" s="36"/>
    </row>
    <row r="44" spans="1:32" x14ac:dyDescent="0.25">
      <c r="A44" s="42"/>
      <c r="B44" s="4" t="s">
        <v>21</v>
      </c>
      <c r="C44" s="4"/>
      <c r="D44" s="40">
        <f>L30</f>
        <v>1602752558.7866263</v>
      </c>
      <c r="E44" s="39"/>
      <c r="F44" s="40">
        <f>-(26241000-1834000)*(D44/$D$47)</f>
        <v>-10801139.513781527</v>
      </c>
      <c r="G44" s="39"/>
      <c r="H44" s="53">
        <v>0.89280000000000004</v>
      </c>
      <c r="I44" s="73"/>
      <c r="J44" s="40">
        <f t="shared" ref="J44:J45" si="0">F44*H44</f>
        <v>-9643257.3579041474</v>
      </c>
      <c r="K44" s="45"/>
      <c r="L44" s="72">
        <f>D44+J44</f>
        <v>1593109301.4287221</v>
      </c>
      <c r="M44" s="72"/>
      <c r="N44" s="46">
        <f>L44/L47</f>
        <v>0.44254269323479029</v>
      </c>
      <c r="O44" s="46">
        <f>L44/L47</f>
        <v>0.44254269323479029</v>
      </c>
      <c r="P44" s="46"/>
      <c r="Q44" s="46"/>
      <c r="R44" s="46"/>
      <c r="S44" s="46"/>
      <c r="T44" s="46">
        <f>L44/L47</f>
        <v>0.44254269323479029</v>
      </c>
      <c r="U44" s="46"/>
      <c r="V44" s="45">
        <f>V30</f>
        <v>4.1173858867490545E-2</v>
      </c>
      <c r="W44" s="45"/>
      <c r="X44" s="45">
        <f>N44*V44</f>
        <v>1.822119039408842E-2</v>
      </c>
      <c r="Y44" s="55"/>
      <c r="Z44" s="45">
        <f>X44*'Revenue Gross-Up Factor'!$C$38</f>
        <v>1.8321242700475717E-2</v>
      </c>
      <c r="AA44" s="56"/>
      <c r="AB44" s="39">
        <f>L47*Z44</f>
        <v>65954635.80363632</v>
      </c>
      <c r="AC44" s="74"/>
      <c r="AD44" s="40">
        <f>AB44-AB30</f>
        <v>-399230.31422320008</v>
      </c>
      <c r="AE44" s="36"/>
    </row>
    <row r="45" spans="1:32" x14ac:dyDescent="0.25">
      <c r="A45" s="42"/>
      <c r="B45" s="4" t="s">
        <v>22</v>
      </c>
      <c r="C45" s="4"/>
      <c r="D45" s="63">
        <f>L31</f>
        <v>1929531433.8283052</v>
      </c>
      <c r="E45" s="39"/>
      <c r="F45" s="63">
        <f>-(26241000-1834000)*(D45/$D$47)</f>
        <v>-13003341.095137198</v>
      </c>
      <c r="G45" s="39"/>
      <c r="H45" s="53">
        <v>0.89280000000000004</v>
      </c>
      <c r="I45" s="73"/>
      <c r="J45" s="63">
        <f t="shared" si="0"/>
        <v>-11609382.92973849</v>
      </c>
      <c r="K45" s="45"/>
      <c r="L45" s="75">
        <f>D45+J45</f>
        <v>1917922050.8985667</v>
      </c>
      <c r="M45" s="75"/>
      <c r="N45" s="76">
        <f>L45/L47</f>
        <v>0.5327709712433808</v>
      </c>
      <c r="O45" s="76">
        <f>L45/L47</f>
        <v>0.5327709712433808</v>
      </c>
      <c r="P45" s="46"/>
      <c r="Q45" s="46"/>
      <c r="R45" s="46"/>
      <c r="S45" s="46"/>
      <c r="T45" s="76">
        <f>L45/L47</f>
        <v>0.5327709712433808</v>
      </c>
      <c r="U45" s="46"/>
      <c r="V45" s="46">
        <f>V31</f>
        <v>0.1023</v>
      </c>
      <c r="W45" s="45"/>
      <c r="X45" s="76">
        <f>N45*V45</f>
        <v>5.4502470358197858E-2</v>
      </c>
      <c r="Y45" s="55"/>
      <c r="Z45" s="76">
        <f>X45*'Revenue Gross-Up Factor'!$C$35</f>
        <v>8.9500261645353935E-2</v>
      </c>
      <c r="AA45" s="62"/>
      <c r="AB45" s="63">
        <f>L47*Z45</f>
        <v>322191963.59405291</v>
      </c>
      <c r="AC45" s="62"/>
      <c r="AD45" s="63">
        <f>AB45-AB31</f>
        <v>-1950261.6806012988</v>
      </c>
      <c r="AE45" s="36"/>
    </row>
    <row r="46" spans="1:32" x14ac:dyDescent="0.25">
      <c r="A46" s="42"/>
      <c r="B46" s="4"/>
      <c r="C46" s="4"/>
      <c r="D46" s="39"/>
      <c r="E46" s="39"/>
      <c r="F46" s="40"/>
      <c r="G46" s="39"/>
      <c r="H46" s="78"/>
      <c r="I46" s="78"/>
      <c r="J46" s="39"/>
      <c r="K46" s="4"/>
      <c r="L46" s="77"/>
      <c r="M46" s="77"/>
      <c r="N46" s="4"/>
      <c r="O46" s="4"/>
      <c r="P46" s="4"/>
      <c r="Q46" s="4"/>
      <c r="R46" s="4"/>
      <c r="S46" s="4"/>
      <c r="T46" s="4"/>
      <c r="U46" s="4"/>
      <c r="V46" s="45"/>
      <c r="W46" s="4"/>
      <c r="X46" s="45"/>
      <c r="Y46" s="45"/>
      <c r="Z46" s="55"/>
      <c r="AA46" s="65"/>
      <c r="AB46" s="39"/>
      <c r="AC46" s="55"/>
      <c r="AD46" s="65"/>
      <c r="AE46" s="36"/>
    </row>
    <row r="47" spans="1:32" ht="13.8" thickBot="1" x14ac:dyDescent="0.3">
      <c r="A47" s="36"/>
      <c r="B47" s="4" t="s">
        <v>44</v>
      </c>
      <c r="C47" s="4"/>
      <c r="D47" s="79">
        <f>SUM(D43:D46)</f>
        <v>3621690253.365653</v>
      </c>
      <c r="E47" s="39"/>
      <c r="F47" s="79">
        <f>SUM(F43:F46)</f>
        <v>-24407000</v>
      </c>
      <c r="G47" s="39"/>
      <c r="H47" s="40"/>
      <c r="I47" s="40"/>
      <c r="J47" s="79">
        <f>SUM(J43:J46)</f>
        <v>-21790569.600000001</v>
      </c>
      <c r="K47" s="39"/>
      <c r="L47" s="79">
        <f>SUM(L43:L46)</f>
        <v>3599899683.7656536</v>
      </c>
      <c r="M47" s="79"/>
      <c r="N47" s="80">
        <f>SUM(N43:N46)</f>
        <v>0.99999999999999989</v>
      </c>
      <c r="O47" s="80">
        <f>SUM(O43:O46)</f>
        <v>0.99999999999999989</v>
      </c>
      <c r="P47" s="44"/>
      <c r="Q47" s="44"/>
      <c r="R47" s="44"/>
      <c r="S47" s="44"/>
      <c r="T47" s="80">
        <f>SUM(T43:T46)</f>
        <v>0.99999999999999989</v>
      </c>
      <c r="U47" s="44"/>
      <c r="V47" s="40"/>
      <c r="W47" s="39"/>
      <c r="X47" s="80">
        <f>SUM(X43:X46)</f>
        <v>7.2906864653306327E-2</v>
      </c>
      <c r="Y47" s="39"/>
      <c r="Z47" s="80">
        <f>SUM(Z43:Z46)</f>
        <v>0.10800571421695593</v>
      </c>
      <c r="AA47" s="40"/>
      <c r="AB47" s="81">
        <f>SUM(AB43:AB46)</f>
        <v>388809736.45450318</v>
      </c>
      <c r="AC47" s="40"/>
      <c r="AD47" s="81">
        <f>SUM(AD43:AD46)</f>
        <v>-2353506.0328422831</v>
      </c>
      <c r="AE47" s="36"/>
    </row>
    <row r="48" spans="1:32" ht="13.8" thickTop="1" x14ac:dyDescent="0.25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x14ac:dyDescent="0.25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x14ac:dyDescent="0.25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x14ac:dyDescent="0.25">
      <c r="A51" s="69" t="s">
        <v>847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</row>
    <row r="52" spans="1:31" x14ac:dyDescent="0.25">
      <c r="A52" s="69"/>
      <c r="B52" s="69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</row>
    <row r="53" spans="1:31" x14ac:dyDescent="0.25">
      <c r="A53" s="42"/>
      <c r="B53" s="4"/>
      <c r="C53" s="4"/>
      <c r="D53" s="29" t="s">
        <v>2</v>
      </c>
      <c r="E53" s="4"/>
      <c r="F53" s="43"/>
      <c r="G53" s="4"/>
      <c r="H53" s="43" t="s">
        <v>52</v>
      </c>
      <c r="I53" s="32"/>
      <c r="J53" s="43" t="s">
        <v>18</v>
      </c>
      <c r="K53" s="43"/>
      <c r="L53" s="43" t="s">
        <v>18</v>
      </c>
      <c r="M53" s="43"/>
      <c r="N53" s="29" t="s">
        <v>18</v>
      </c>
      <c r="O53" s="29"/>
      <c r="P53" s="29"/>
      <c r="Q53" s="29"/>
      <c r="R53" s="29"/>
      <c r="S53" s="29"/>
      <c r="T53" s="29" t="s">
        <v>18</v>
      </c>
      <c r="U53" s="29"/>
      <c r="V53" s="43"/>
      <c r="W53" s="4"/>
      <c r="X53" s="43"/>
      <c r="Y53" s="43"/>
      <c r="Z53" s="43"/>
      <c r="AA53" s="43"/>
      <c r="AB53" s="43"/>
      <c r="AC53" s="43"/>
      <c r="AD53" s="4"/>
    </row>
    <row r="54" spans="1:31" x14ac:dyDescent="0.25">
      <c r="A54" s="42"/>
      <c r="B54" s="4"/>
      <c r="C54" s="4"/>
      <c r="D54" s="43" t="s">
        <v>52</v>
      </c>
      <c r="E54" s="43"/>
      <c r="F54" s="34" t="s">
        <v>18</v>
      </c>
      <c r="G54" s="43"/>
      <c r="H54" s="43" t="s">
        <v>32</v>
      </c>
      <c r="I54" s="34"/>
      <c r="J54" s="34" t="s">
        <v>58</v>
      </c>
      <c r="K54" s="43"/>
      <c r="L54" s="29" t="s">
        <v>4</v>
      </c>
      <c r="M54" s="29"/>
      <c r="N54" s="43" t="s">
        <v>2</v>
      </c>
      <c r="O54" s="43"/>
      <c r="P54" s="43"/>
      <c r="Q54" s="43"/>
      <c r="R54" s="43"/>
      <c r="S54" s="43"/>
      <c r="T54" s="43" t="s">
        <v>2</v>
      </c>
      <c r="U54" s="43"/>
      <c r="V54" s="43"/>
      <c r="W54" s="4"/>
      <c r="X54" s="43"/>
      <c r="Y54" s="43"/>
      <c r="Z54" s="43"/>
      <c r="AA54" s="43"/>
      <c r="AB54" s="34"/>
      <c r="AC54" s="43"/>
      <c r="AD54" s="43" t="s">
        <v>45</v>
      </c>
    </row>
    <row r="55" spans="1:31" x14ac:dyDescent="0.25">
      <c r="A55" s="42"/>
      <c r="B55" s="4"/>
      <c r="C55" s="4"/>
      <c r="D55" s="29" t="s">
        <v>3</v>
      </c>
      <c r="E55" s="43"/>
      <c r="F55" s="43" t="s">
        <v>33</v>
      </c>
      <c r="G55" s="43"/>
      <c r="H55" s="43" t="s">
        <v>3</v>
      </c>
      <c r="I55" s="34"/>
      <c r="J55" s="43" t="s">
        <v>33</v>
      </c>
      <c r="K55" s="43"/>
      <c r="L55" s="43" t="s">
        <v>2</v>
      </c>
      <c r="M55" s="43"/>
      <c r="N55" s="43" t="s">
        <v>7</v>
      </c>
      <c r="O55" s="43"/>
      <c r="P55" s="43"/>
      <c r="Q55" s="43"/>
      <c r="R55" s="43"/>
      <c r="S55" s="43"/>
      <c r="T55" s="43" t="s">
        <v>7</v>
      </c>
      <c r="U55" s="43"/>
      <c r="V55" s="43" t="s">
        <v>34</v>
      </c>
      <c r="W55" s="43"/>
      <c r="X55" s="43" t="s">
        <v>35</v>
      </c>
      <c r="Y55" s="43"/>
      <c r="Z55" s="43" t="s">
        <v>36</v>
      </c>
      <c r="AA55" s="32"/>
      <c r="AB55" s="43" t="s">
        <v>37</v>
      </c>
      <c r="AC55" s="4"/>
      <c r="AD55" s="34" t="s">
        <v>46</v>
      </c>
    </row>
    <row r="56" spans="1:31" x14ac:dyDescent="0.25">
      <c r="A56" s="42"/>
      <c r="B56" s="4"/>
      <c r="C56" s="4"/>
      <c r="D56" s="38" t="s">
        <v>6</v>
      </c>
      <c r="E56" s="43"/>
      <c r="F56" s="38" t="s">
        <v>47</v>
      </c>
      <c r="G56" s="43"/>
      <c r="H56" s="38" t="s">
        <v>39</v>
      </c>
      <c r="I56" s="34"/>
      <c r="J56" s="38" t="s">
        <v>47</v>
      </c>
      <c r="K56" s="43"/>
      <c r="L56" s="38" t="s">
        <v>6</v>
      </c>
      <c r="M56" s="38"/>
      <c r="N56" s="38" t="s">
        <v>40</v>
      </c>
      <c r="O56" s="38"/>
      <c r="P56" s="38"/>
      <c r="Q56" s="38"/>
      <c r="R56" s="38"/>
      <c r="S56" s="38"/>
      <c r="T56" s="38" t="s">
        <v>40</v>
      </c>
      <c r="U56" s="38"/>
      <c r="V56" s="38" t="s">
        <v>41</v>
      </c>
      <c r="W56" s="43"/>
      <c r="X56" s="38" t="s">
        <v>42</v>
      </c>
      <c r="Y56" s="43"/>
      <c r="Z56" s="50" t="s">
        <v>5</v>
      </c>
      <c r="AA56" s="32"/>
      <c r="AB56" s="38" t="s">
        <v>43</v>
      </c>
      <c r="AC56" s="4"/>
      <c r="AD56" s="38" t="s">
        <v>43</v>
      </c>
    </row>
    <row r="57" spans="1:31" x14ac:dyDescent="0.25">
      <c r="A57" s="42"/>
      <c r="B57" s="4"/>
      <c r="C57" s="4"/>
      <c r="D57" s="43"/>
      <c r="E57" s="43"/>
      <c r="F57" s="4"/>
      <c r="G57" s="4"/>
      <c r="H57" s="32"/>
      <c r="I57" s="32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32"/>
      <c r="AB57" s="4"/>
      <c r="AC57" s="4"/>
      <c r="AD57" s="32"/>
    </row>
    <row r="58" spans="1:31" x14ac:dyDescent="0.25">
      <c r="A58" s="42"/>
      <c r="B58" s="4" t="s">
        <v>23</v>
      </c>
      <c r="C58" s="4"/>
      <c r="D58" s="39">
        <f>L43</f>
        <v>88868331.438364416</v>
      </c>
      <c r="E58" s="39"/>
      <c r="F58" s="40">
        <f>('Capitalization-Trans Investment'!E40*1000000)*(D58/D62)</f>
        <v>-529569.73238134733</v>
      </c>
      <c r="G58" s="40"/>
      <c r="H58" s="129">
        <v>1</v>
      </c>
      <c r="I58" s="73"/>
      <c r="J58" s="40">
        <f>F58*H58</f>
        <v>-529569.73238134733</v>
      </c>
      <c r="K58" s="45"/>
      <c r="L58" s="72">
        <f>D58+J58</f>
        <v>88338761.705983073</v>
      </c>
      <c r="M58" s="72"/>
      <c r="N58" s="45">
        <f>L58/L62</f>
        <v>2.4686335521828834E-2</v>
      </c>
      <c r="O58" s="45">
        <f>L58/L62</f>
        <v>2.4686335521828834E-2</v>
      </c>
      <c r="P58" s="45"/>
      <c r="Q58" s="45"/>
      <c r="R58" s="45"/>
      <c r="S58" s="45"/>
      <c r="T58" s="45">
        <f>L58/L62</f>
        <v>2.4686335521828834E-2</v>
      </c>
      <c r="U58" s="45"/>
      <c r="V58" s="45">
        <f>V43</f>
        <v>7.4212675614836578E-3</v>
      </c>
      <c r="W58" s="45"/>
      <c r="X58" s="45">
        <f>N58*V58</f>
        <v>1.8320390102005008E-4</v>
      </c>
      <c r="Y58" s="55"/>
      <c r="Z58" s="45">
        <f>X58*'Revenue Gross-Up Factor'!$C$38</f>
        <v>1.8420987112627063E-4</v>
      </c>
      <c r="AA58" s="56"/>
      <c r="AB58" s="39">
        <f>L62*Z58</f>
        <v>659185.39812943176</v>
      </c>
      <c r="AC58" s="74"/>
      <c r="AD58" s="40">
        <f>AB58-AB43</f>
        <v>-3951.6586845414713</v>
      </c>
    </row>
    <row r="59" spans="1:31" x14ac:dyDescent="0.25">
      <c r="A59" s="42"/>
      <c r="B59" s="4" t="s">
        <v>21</v>
      </c>
      <c r="C59" s="4"/>
      <c r="D59" s="40">
        <f>L44</f>
        <v>1593109301.4287221</v>
      </c>
      <c r="E59" s="39"/>
      <c r="F59" s="40">
        <f>('Capitalization-Trans Investment'!E40*1000000)*(D59/D62)</f>
        <v>-9493398.2978736889</v>
      </c>
      <c r="G59" s="40"/>
      <c r="H59" s="129">
        <v>1</v>
      </c>
      <c r="I59" s="73"/>
      <c r="J59" s="40">
        <f t="shared" ref="J59:J60" si="1">F59*H59</f>
        <v>-9493398.2978736889</v>
      </c>
      <c r="K59" s="45"/>
      <c r="L59" s="72">
        <f>D59+J59</f>
        <v>1583615903.1308484</v>
      </c>
      <c r="M59" s="72"/>
      <c r="N59" s="46">
        <f>L59/L62</f>
        <v>0.44254269323479034</v>
      </c>
      <c r="O59" s="46">
        <f>L59/L62</f>
        <v>0.44254269323479034</v>
      </c>
      <c r="P59" s="46"/>
      <c r="Q59" s="46"/>
      <c r="R59" s="46"/>
      <c r="S59" s="46"/>
      <c r="T59" s="46">
        <f>L59/L62</f>
        <v>0.44254269323479034</v>
      </c>
      <c r="U59" s="46"/>
      <c r="V59" s="45">
        <f t="shared" ref="V59:V60" si="2">V44</f>
        <v>4.1173858867490545E-2</v>
      </c>
      <c r="W59" s="45"/>
      <c r="X59" s="45">
        <f>N59*V59</f>
        <v>1.822119039408842E-2</v>
      </c>
      <c r="Y59" s="55"/>
      <c r="Z59" s="45">
        <f>X59*'Revenue Gross-Up Factor'!$C$38</f>
        <v>1.8321242700475717E-2</v>
      </c>
      <c r="AA59" s="56"/>
      <c r="AB59" s="39">
        <f>L62*Z59</f>
        <v>65561609.646100484</v>
      </c>
      <c r="AC59" s="74"/>
      <c r="AD59" s="40">
        <f>AB59-AB44</f>
        <v>-393026.1575358361</v>
      </c>
    </row>
    <row r="60" spans="1:31" x14ac:dyDescent="0.25">
      <c r="A60" s="42"/>
      <c r="B60" s="4" t="s">
        <v>22</v>
      </c>
      <c r="C60" s="4"/>
      <c r="D60" s="63">
        <f>L45</f>
        <v>1917922050.8985667</v>
      </c>
      <c r="E60" s="39"/>
      <c r="F60" s="63">
        <f>('Capitalization-Trans Investment'!E40*1000000)*(D60/D62)</f>
        <v>-11428969.699144963</v>
      </c>
      <c r="G60" s="40"/>
      <c r="H60" s="129">
        <v>1</v>
      </c>
      <c r="I60" s="73"/>
      <c r="J60" s="63">
        <f t="shared" si="1"/>
        <v>-11428969.699144963</v>
      </c>
      <c r="K60" s="45"/>
      <c r="L60" s="75">
        <f>D60+J60</f>
        <v>1906493081.1994216</v>
      </c>
      <c r="M60" s="75"/>
      <c r="N60" s="76">
        <f>L60/L62</f>
        <v>0.53277097124338091</v>
      </c>
      <c r="O60" s="76">
        <f>L60/L62</f>
        <v>0.53277097124338091</v>
      </c>
      <c r="P60" s="46"/>
      <c r="Q60" s="46"/>
      <c r="R60" s="46"/>
      <c r="S60" s="46"/>
      <c r="T60" s="76">
        <f>L60/L62</f>
        <v>0.53277097124338091</v>
      </c>
      <c r="U60" s="46"/>
      <c r="V60" s="45">
        <f t="shared" si="2"/>
        <v>0.1023</v>
      </c>
      <c r="W60" s="45"/>
      <c r="X60" s="76">
        <f>N60*V60</f>
        <v>5.4502470358197871E-2</v>
      </c>
      <c r="Y60" s="55"/>
      <c r="Z60" s="76">
        <f>X60*'Revenue Gross-Up Factor'!$C$35</f>
        <v>8.9500261645353962E-2</v>
      </c>
      <c r="AA60" s="62"/>
      <c r="AB60" s="63">
        <f>L62*Z60</f>
        <v>320272009.55447179</v>
      </c>
      <c r="AC60" s="62"/>
      <c r="AD60" s="63">
        <f>AB60-AB45</f>
        <v>-1919954.03958112</v>
      </c>
    </row>
    <row r="61" spans="1:31" x14ac:dyDescent="0.25">
      <c r="A61" s="42"/>
      <c r="B61" s="4"/>
      <c r="C61" s="4"/>
      <c r="D61" s="39"/>
      <c r="E61" s="39"/>
      <c r="F61" s="40"/>
      <c r="G61" s="40"/>
      <c r="H61" s="78"/>
      <c r="I61" s="78"/>
      <c r="J61" s="39"/>
      <c r="K61" s="4"/>
      <c r="L61" s="77"/>
      <c r="M61" s="77"/>
      <c r="N61" s="4"/>
      <c r="O61" s="4"/>
      <c r="P61" s="4"/>
      <c r="Q61" s="4"/>
      <c r="R61" s="4"/>
      <c r="S61" s="4"/>
      <c r="T61" s="4"/>
      <c r="U61" s="4"/>
      <c r="V61" s="45"/>
      <c r="W61" s="4"/>
      <c r="X61" s="45"/>
      <c r="Y61" s="45"/>
      <c r="Z61" s="55"/>
      <c r="AA61" s="65"/>
      <c r="AB61" s="39"/>
      <c r="AC61" s="55"/>
      <c r="AD61" s="65"/>
    </row>
    <row r="62" spans="1:31" ht="13.8" thickBot="1" x14ac:dyDescent="0.3">
      <c r="A62" s="36"/>
      <c r="B62" s="4" t="s">
        <v>44</v>
      </c>
      <c r="C62" s="4"/>
      <c r="D62" s="79">
        <f>SUM(D58:D61)</f>
        <v>3599899683.7656536</v>
      </c>
      <c r="E62" s="39"/>
      <c r="F62" s="79">
        <f>SUM(F58:F61)</f>
        <v>-21451937.729400001</v>
      </c>
      <c r="G62" s="40"/>
      <c r="H62" s="40"/>
      <c r="I62" s="40"/>
      <c r="J62" s="79">
        <f>SUM(J58:J61)</f>
        <v>-21451937.729400001</v>
      </c>
      <c r="K62" s="39"/>
      <c r="L62" s="79">
        <f>SUM(L58:L61)</f>
        <v>3578447746.036253</v>
      </c>
      <c r="M62" s="79"/>
      <c r="N62" s="80">
        <f>SUM(N58:N61)</f>
        <v>1</v>
      </c>
      <c r="O62" s="80">
        <f>SUM(O58:O61)</f>
        <v>1</v>
      </c>
      <c r="P62" s="44"/>
      <c r="Q62" s="44"/>
      <c r="R62" s="44"/>
      <c r="S62" s="44"/>
      <c r="T62" s="80">
        <f>SUM(T58:T61)</f>
        <v>1</v>
      </c>
      <c r="U62" s="44"/>
      <c r="V62" s="40"/>
      <c r="W62" s="39"/>
      <c r="X62" s="80">
        <f>SUM(X58:X61)</f>
        <v>7.2906864653306341E-2</v>
      </c>
      <c r="Y62" s="39"/>
      <c r="Z62" s="80">
        <f>SUM(Z58:Z61)</f>
        <v>0.10800571421695596</v>
      </c>
      <c r="AA62" s="40"/>
      <c r="AB62" s="81">
        <f>SUM(AB58:AB61)</f>
        <v>386492804.59870172</v>
      </c>
      <c r="AC62" s="40"/>
      <c r="AD62" s="81">
        <f>SUM(AD58:AD61)</f>
        <v>-2316931.8558014976</v>
      </c>
    </row>
    <row r="63" spans="1:31" ht="13.8" thickTop="1" x14ac:dyDescent="0.25">
      <c r="A63" s="36"/>
      <c r="B63" s="4"/>
      <c r="C63" s="4"/>
      <c r="D63" s="40"/>
      <c r="E63" s="39"/>
      <c r="F63" s="40"/>
      <c r="G63" s="40"/>
      <c r="H63" s="40"/>
      <c r="I63" s="40"/>
      <c r="J63" s="40"/>
      <c r="K63" s="39"/>
      <c r="L63" s="40"/>
      <c r="M63" s="40"/>
      <c r="N63" s="44"/>
      <c r="O63" s="44"/>
      <c r="P63" s="44"/>
      <c r="Q63" s="44"/>
      <c r="R63" s="44"/>
      <c r="S63" s="44"/>
      <c r="T63" s="44"/>
      <c r="U63" s="44"/>
      <c r="V63" s="40"/>
      <c r="W63" s="39"/>
      <c r="X63" s="44"/>
      <c r="Y63" s="39"/>
      <c r="Z63" s="44"/>
      <c r="AA63" s="40"/>
      <c r="AB63" s="66"/>
      <c r="AC63" s="40"/>
      <c r="AD63" s="66"/>
    </row>
    <row r="64" spans="1:31" x14ac:dyDescent="0.25">
      <c r="A64" s="36"/>
      <c r="B64" s="36"/>
      <c r="C64" s="36"/>
      <c r="D64" s="36"/>
      <c r="E64" s="36"/>
      <c r="F64" s="35"/>
      <c r="G64" s="35"/>
      <c r="H64" s="35"/>
      <c r="I64" s="35"/>
      <c r="J64" s="35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</row>
    <row r="66" spans="1:33" x14ac:dyDescent="0.25">
      <c r="A66" s="69" t="s">
        <v>930</v>
      </c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</row>
    <row r="67" spans="1:33" x14ac:dyDescent="0.25">
      <c r="A67" s="69"/>
      <c r="B67" s="42"/>
      <c r="C67" s="36"/>
      <c r="D67" s="35"/>
      <c r="E67" s="35"/>
      <c r="F67" s="35"/>
      <c r="G67" s="35"/>
      <c r="H67" s="34"/>
      <c r="I67" s="35"/>
      <c r="J67" s="35"/>
      <c r="K67" s="36"/>
      <c r="L67" s="36"/>
      <c r="M67" s="43"/>
      <c r="N67" s="34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4"/>
      <c r="AE67" s="4"/>
    </row>
    <row r="68" spans="1:33" x14ac:dyDescent="0.25">
      <c r="A68" s="42"/>
      <c r="B68" s="4"/>
      <c r="C68" s="4"/>
      <c r="D68" s="34"/>
      <c r="E68" s="32"/>
      <c r="F68" s="32"/>
      <c r="G68" s="32"/>
      <c r="H68" s="71"/>
      <c r="I68" s="32"/>
      <c r="J68" s="34"/>
      <c r="K68" s="43"/>
      <c r="L68" s="43" t="s">
        <v>18</v>
      </c>
      <c r="M68" s="43"/>
      <c r="N68" s="29" t="s">
        <v>18</v>
      </c>
      <c r="O68" s="29"/>
      <c r="P68" s="29"/>
      <c r="Q68" s="29"/>
      <c r="R68" s="29"/>
      <c r="S68" s="29"/>
      <c r="T68" s="29"/>
      <c r="U68" s="29"/>
      <c r="V68" s="43"/>
      <c r="W68" s="4"/>
      <c r="X68" s="43"/>
      <c r="Y68" s="43"/>
      <c r="Z68" s="43"/>
      <c r="AA68" s="43"/>
      <c r="AB68" s="43"/>
      <c r="AC68" s="43"/>
      <c r="AD68" s="4"/>
      <c r="AE68" s="4"/>
    </row>
    <row r="69" spans="1:33" x14ac:dyDescent="0.25">
      <c r="A69" s="42"/>
      <c r="B69" s="4"/>
      <c r="C69" s="4"/>
      <c r="D69" s="34"/>
      <c r="E69" s="34"/>
      <c r="F69" s="34"/>
      <c r="G69" s="34"/>
      <c r="H69" s="34"/>
      <c r="I69" s="34"/>
      <c r="J69" s="34"/>
      <c r="K69" s="43"/>
      <c r="L69" s="29" t="s">
        <v>4</v>
      </c>
      <c r="M69" s="29"/>
      <c r="N69" s="43" t="s">
        <v>2</v>
      </c>
      <c r="O69" s="43"/>
      <c r="P69" s="43"/>
      <c r="Q69" s="43"/>
      <c r="R69" s="43"/>
      <c r="S69" s="43"/>
      <c r="T69" s="43"/>
      <c r="U69" s="43"/>
      <c r="V69" s="43"/>
      <c r="W69" s="4"/>
      <c r="X69" s="43"/>
      <c r="Y69" s="43"/>
      <c r="Z69" s="43"/>
      <c r="AA69" s="43"/>
      <c r="AB69" s="34"/>
      <c r="AC69" s="43"/>
      <c r="AD69" s="43" t="s">
        <v>45</v>
      </c>
      <c r="AE69" s="4"/>
    </row>
    <row r="70" spans="1:33" x14ac:dyDescent="0.25">
      <c r="A70" s="42"/>
      <c r="B70" s="4"/>
      <c r="C70" s="4"/>
      <c r="D70" s="34"/>
      <c r="E70" s="34"/>
      <c r="F70" s="34"/>
      <c r="G70" s="34"/>
      <c r="H70" s="34"/>
      <c r="I70" s="34"/>
      <c r="J70" s="34"/>
      <c r="K70" s="43"/>
      <c r="L70" s="43" t="s">
        <v>2</v>
      </c>
      <c r="M70" s="43"/>
      <c r="N70" s="43" t="s">
        <v>7</v>
      </c>
      <c r="O70" s="43"/>
      <c r="P70" s="43"/>
      <c r="Q70" s="43"/>
      <c r="R70" s="43"/>
      <c r="S70" s="43"/>
      <c r="T70" s="43"/>
      <c r="U70" s="43"/>
      <c r="V70" s="43" t="s">
        <v>34</v>
      </c>
      <c r="W70" s="43"/>
      <c r="X70" s="43" t="s">
        <v>35</v>
      </c>
      <c r="Y70" s="43"/>
      <c r="Z70" s="43" t="s">
        <v>36</v>
      </c>
      <c r="AA70" s="32"/>
      <c r="AB70" s="43" t="s">
        <v>37</v>
      </c>
      <c r="AC70" s="4"/>
      <c r="AD70" s="34" t="s">
        <v>46</v>
      </c>
      <c r="AE70" s="4"/>
    </row>
    <row r="71" spans="1:33" x14ac:dyDescent="0.25">
      <c r="A71" s="42"/>
      <c r="B71" s="4"/>
      <c r="C71" s="4"/>
      <c r="D71" s="34"/>
      <c r="E71" s="34"/>
      <c r="F71" s="34"/>
      <c r="G71" s="34"/>
      <c r="H71" s="34"/>
      <c r="I71" s="34"/>
      <c r="J71" s="34"/>
      <c r="K71" s="43"/>
      <c r="L71" s="38" t="s">
        <v>6</v>
      </c>
      <c r="M71" s="38"/>
      <c r="N71" s="38" t="s">
        <v>40</v>
      </c>
      <c r="O71" s="38"/>
      <c r="P71" s="38"/>
      <c r="Q71" s="38"/>
      <c r="R71" s="38"/>
      <c r="S71" s="38"/>
      <c r="T71" s="38"/>
      <c r="U71" s="38"/>
      <c r="V71" s="38" t="s">
        <v>41</v>
      </c>
      <c r="W71" s="43"/>
      <c r="X71" s="38" t="s">
        <v>42</v>
      </c>
      <c r="Y71" s="43"/>
      <c r="Z71" s="50" t="s">
        <v>5</v>
      </c>
      <c r="AA71" s="32"/>
      <c r="AB71" s="38" t="s">
        <v>43</v>
      </c>
      <c r="AC71" s="4"/>
      <c r="AD71" s="38" t="s">
        <v>43</v>
      </c>
      <c r="AE71" s="4"/>
    </row>
    <row r="72" spans="1:33" x14ac:dyDescent="0.25">
      <c r="A72" s="42"/>
      <c r="B72" s="4"/>
      <c r="C72" s="4"/>
      <c r="D72" s="34"/>
      <c r="E72" s="34"/>
      <c r="F72" s="32"/>
      <c r="G72" s="32"/>
      <c r="H72" s="32"/>
      <c r="I72" s="32"/>
      <c r="J72" s="32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32"/>
      <c r="AB72" s="4"/>
      <c r="AC72" s="4"/>
      <c r="AD72" s="32"/>
      <c r="AE72" s="4"/>
    </row>
    <row r="73" spans="1:33" x14ac:dyDescent="0.25">
      <c r="A73" s="42"/>
      <c r="B73" s="4" t="s">
        <v>23</v>
      </c>
      <c r="C73" s="4"/>
      <c r="D73" s="40"/>
      <c r="E73" s="40"/>
      <c r="F73" s="40"/>
      <c r="G73" s="40"/>
      <c r="H73" s="73"/>
      <c r="I73" s="73"/>
      <c r="J73" s="44"/>
      <c r="K73" s="45"/>
      <c r="L73" s="72">
        <f>L58</f>
        <v>88338761.705983073</v>
      </c>
      <c r="M73" s="72"/>
      <c r="N73" s="45">
        <f>L73/L77</f>
        <v>2.4686335521828834E-2</v>
      </c>
      <c r="O73" s="45">
        <f>L73/L77</f>
        <v>2.4686335521828834E-2</v>
      </c>
      <c r="P73" s="45"/>
      <c r="Q73" s="45"/>
      <c r="R73" s="45"/>
      <c r="S73" s="45"/>
      <c r="T73" s="45"/>
      <c r="U73" s="45"/>
      <c r="V73" s="45">
        <f>V58</f>
        <v>7.4212675614836578E-3</v>
      </c>
      <c r="W73" s="45"/>
      <c r="X73" s="45">
        <f>N73*V73</f>
        <v>1.8320390102005008E-4</v>
      </c>
      <c r="Y73" s="55"/>
      <c r="Z73" s="45">
        <f>X73*'Revenue Gross-Up Factor'!$C$38</f>
        <v>1.8420987112627063E-4</v>
      </c>
      <c r="AA73" s="56"/>
      <c r="AB73" s="39">
        <f>L77*Z73</f>
        <v>659185.39812943176</v>
      </c>
      <c r="AC73" s="74"/>
      <c r="AD73" s="40">
        <f>AB73-AB58</f>
        <v>0</v>
      </c>
      <c r="AE73" s="4"/>
    </row>
    <row r="74" spans="1:33" x14ac:dyDescent="0.25">
      <c r="A74" s="42"/>
      <c r="B74" s="4" t="s">
        <v>21</v>
      </c>
      <c r="C74" s="4"/>
      <c r="D74" s="40"/>
      <c r="E74" s="40"/>
      <c r="F74" s="40"/>
      <c r="G74" s="40"/>
      <c r="H74" s="73"/>
      <c r="I74" s="73"/>
      <c r="J74" s="44"/>
      <c r="K74" s="45"/>
      <c r="L74" s="73">
        <f>L59</f>
        <v>1583615903.1308484</v>
      </c>
      <c r="M74" s="72"/>
      <c r="N74" s="46">
        <f>L74/L77</f>
        <v>0.44254269323479034</v>
      </c>
      <c r="O74" s="46">
        <f>L74/L77</f>
        <v>0.44254269323479034</v>
      </c>
      <c r="P74" s="46"/>
      <c r="Q74" s="46"/>
      <c r="R74" s="46"/>
      <c r="S74" s="46"/>
      <c r="T74" s="46"/>
      <c r="U74" s="46"/>
      <c r="V74" s="45">
        <f>V59</f>
        <v>4.1173858867490545E-2</v>
      </c>
      <c r="W74" s="45"/>
      <c r="X74" s="45">
        <f>N74*V74</f>
        <v>1.822119039408842E-2</v>
      </c>
      <c r="Y74" s="55"/>
      <c r="Z74" s="45">
        <f>X74*'Revenue Gross-Up Factor'!$C$38</f>
        <v>1.8321242700475717E-2</v>
      </c>
      <c r="AA74" s="56"/>
      <c r="AB74" s="39">
        <f>L77*Z74</f>
        <v>65561609.646100484</v>
      </c>
      <c r="AC74" s="74"/>
      <c r="AD74" s="40">
        <f t="shared" ref="AD74:AD75" si="3">AB74-AB59</f>
        <v>0</v>
      </c>
      <c r="AE74" s="4"/>
      <c r="AF74" s="106"/>
    </row>
    <row r="75" spans="1:33" x14ac:dyDescent="0.25">
      <c r="A75" s="42"/>
      <c r="B75" s="4" t="s">
        <v>22</v>
      </c>
      <c r="C75" s="4"/>
      <c r="D75" s="40"/>
      <c r="E75" s="40"/>
      <c r="F75" s="40"/>
      <c r="G75" s="40"/>
      <c r="H75" s="73"/>
      <c r="I75" s="73"/>
      <c r="J75" s="44"/>
      <c r="K75" s="45"/>
      <c r="L75" s="75">
        <f>L60</f>
        <v>1906493081.1994216</v>
      </c>
      <c r="M75" s="75"/>
      <c r="N75" s="76">
        <f>L75/L77</f>
        <v>0.53277097124338091</v>
      </c>
      <c r="O75" s="76">
        <f>L75/L77</f>
        <v>0.53277097124338091</v>
      </c>
      <c r="P75" s="46"/>
      <c r="Q75" s="46"/>
      <c r="R75" s="46"/>
      <c r="S75" s="46"/>
      <c r="T75" s="46"/>
      <c r="U75" s="46"/>
      <c r="V75" s="46">
        <v>0.09</v>
      </c>
      <c r="W75" s="45"/>
      <c r="X75" s="76">
        <f>N75*V75</f>
        <v>4.7949387411904278E-2</v>
      </c>
      <c r="Y75" s="55"/>
      <c r="Z75" s="76">
        <f>X75*'Revenue Gross-Up Factor'!$C$35</f>
        <v>7.873923311907971E-2</v>
      </c>
      <c r="AA75" s="62"/>
      <c r="AB75" s="63">
        <f>L77*Z75</f>
        <v>281764231.27959388</v>
      </c>
      <c r="AC75" s="62"/>
      <c r="AD75" s="63">
        <f t="shared" si="3"/>
        <v>-38507778.274877906</v>
      </c>
      <c r="AE75" s="4"/>
      <c r="AF75" s="47"/>
      <c r="AG75" s="76">
        <f>V75*'Revenue Gross-Up Factor'!$C$35</f>
        <v>0.1477918981496272</v>
      </c>
    </row>
    <row r="76" spans="1:33" x14ac:dyDescent="0.25">
      <c r="A76" s="42"/>
      <c r="B76" s="4"/>
      <c r="C76" s="4"/>
      <c r="D76" s="40"/>
      <c r="E76" s="40"/>
      <c r="F76" s="40"/>
      <c r="G76" s="40"/>
      <c r="H76" s="78"/>
      <c r="I76" s="78"/>
      <c r="J76" s="32"/>
      <c r="K76" s="4"/>
      <c r="L76" s="77"/>
      <c r="M76" s="77"/>
      <c r="N76" s="4"/>
      <c r="O76" s="4"/>
      <c r="P76" s="4"/>
      <c r="Q76" s="4"/>
      <c r="R76" s="4"/>
      <c r="S76" s="4"/>
      <c r="T76" s="4"/>
      <c r="U76" s="4"/>
      <c r="V76" s="45"/>
      <c r="W76" s="4"/>
      <c r="X76" s="45"/>
      <c r="Y76" s="45"/>
      <c r="Z76" s="55"/>
      <c r="AA76" s="65"/>
      <c r="AB76" s="39"/>
      <c r="AC76" s="55"/>
      <c r="AD76" s="65"/>
      <c r="AE76" s="4"/>
    </row>
    <row r="77" spans="1:33" ht="13.8" thickBot="1" x14ac:dyDescent="0.3">
      <c r="A77" s="36"/>
      <c r="B77" s="4" t="s">
        <v>44</v>
      </c>
      <c r="C77" s="4"/>
      <c r="D77" s="40"/>
      <c r="E77" s="40"/>
      <c r="F77" s="40"/>
      <c r="G77" s="40"/>
      <c r="H77" s="40"/>
      <c r="I77" s="40"/>
      <c r="J77" s="40"/>
      <c r="K77" s="39"/>
      <c r="L77" s="79">
        <f>SUM(L73:L76)</f>
        <v>3578447746.036253</v>
      </c>
      <c r="M77" s="79"/>
      <c r="N77" s="80">
        <f>SUM(N73:N76)</f>
        <v>1</v>
      </c>
      <c r="O77" s="80">
        <f>SUM(O73:O76)</f>
        <v>1</v>
      </c>
      <c r="P77" s="44"/>
      <c r="Q77" s="44"/>
      <c r="R77" s="44"/>
      <c r="S77" s="44"/>
      <c r="T77" s="44"/>
      <c r="U77" s="44"/>
      <c r="V77" s="40"/>
      <c r="W77" s="39"/>
      <c r="X77" s="80">
        <f>SUM(X73:X76)</f>
        <v>6.6353781707012754E-2</v>
      </c>
      <c r="Y77" s="39"/>
      <c r="Z77" s="80">
        <f>SUM(Z73:Z76)</f>
        <v>9.7244685690681704E-2</v>
      </c>
      <c r="AA77" s="40"/>
      <c r="AB77" s="81">
        <f>SUM(AB73:AB76)</f>
        <v>347985026.32382381</v>
      </c>
      <c r="AC77" s="40"/>
      <c r="AD77" s="81">
        <f>SUM(AD73:AD76)</f>
        <v>-38507778.274877906</v>
      </c>
      <c r="AE77" s="72"/>
    </row>
    <row r="78" spans="1:33" ht="13.8" thickTop="1" x14ac:dyDescent="0.25">
      <c r="A78" s="36"/>
      <c r="B78" s="36"/>
      <c r="C78" s="36"/>
      <c r="D78" s="35"/>
      <c r="E78" s="35"/>
      <c r="F78" s="35"/>
      <c r="G78" s="35"/>
      <c r="H78" s="35"/>
      <c r="I78" s="35"/>
      <c r="J78" s="35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</row>
    <row r="79" spans="1:33" x14ac:dyDescent="0.25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</row>
    <row r="80" spans="1:33" ht="13.8" thickBot="1" x14ac:dyDescent="0.3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6"/>
      <c r="W80" s="36"/>
      <c r="X80" s="36"/>
      <c r="Y80" s="36"/>
      <c r="Z80" s="366" t="s">
        <v>65</v>
      </c>
      <c r="AA80" s="36"/>
      <c r="AB80" s="36"/>
      <c r="AC80" s="36"/>
      <c r="AD80" s="367">
        <f>AD75/((V16-V75)*100)</f>
        <v>-31307136.808843814</v>
      </c>
    </row>
    <row r="81" spans="22:30" ht="13.8" thickTop="1" x14ac:dyDescent="0.25">
      <c r="V81" s="47"/>
      <c r="AD81" s="47"/>
    </row>
  </sheetData>
  <mergeCells count="3">
    <mergeCell ref="A1:AD1"/>
    <mergeCell ref="A3:AD3"/>
    <mergeCell ref="A2:AD2"/>
  </mergeCells>
  <phoneticPr fontId="4" type="noConversion"/>
  <pageMargins left="0.2" right="0.2" top="0.92" bottom="0.24" header="0.45" footer="0.2"/>
  <pageSetup scale="69" fitToHeight="2" orientation="landscape" r:id="rId1"/>
  <headerFooter alignWithMargins="0">
    <oddHeader>&amp;R&amp;14Exhibit___(LK-XX)
Page &amp;P of &amp;N</oddHeader>
  </headerFooter>
  <rowBreaks count="1" manualBreakCount="1">
    <brk id="50" max="2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topLeftCell="A13" workbookViewId="0">
      <selection activeCell="E38" sqref="E38"/>
    </sheetView>
  </sheetViews>
  <sheetFormatPr defaultRowHeight="13.2" x14ac:dyDescent="0.25"/>
  <cols>
    <col min="1" max="1" width="61.109375" customWidth="1"/>
    <col min="2" max="2" width="0.88671875" customWidth="1"/>
    <col min="3" max="3" width="14" customWidth="1"/>
    <col min="4" max="4" width="4.5546875" customWidth="1"/>
    <col min="5" max="5" width="14" customWidth="1"/>
    <col min="6" max="6" width="1.44140625" customWidth="1"/>
    <col min="7" max="7" width="15.33203125" customWidth="1"/>
    <col min="8" max="8" width="17.5546875" bestFit="1" customWidth="1"/>
  </cols>
  <sheetData>
    <row r="1" spans="1:7" x14ac:dyDescent="0.25">
      <c r="A1" s="483" t="s">
        <v>0</v>
      </c>
      <c r="B1" s="483"/>
      <c r="C1" s="483"/>
      <c r="D1" s="483"/>
      <c r="E1" s="483"/>
      <c r="F1" s="483"/>
      <c r="G1" s="483"/>
    </row>
    <row r="2" spans="1:7" x14ac:dyDescent="0.25">
      <c r="A2" s="486" t="s">
        <v>15</v>
      </c>
      <c r="B2" s="486"/>
      <c r="C2" s="486"/>
      <c r="D2" s="486"/>
      <c r="E2" s="486"/>
      <c r="F2" s="486"/>
      <c r="G2" s="486"/>
    </row>
    <row r="3" spans="1:7" x14ac:dyDescent="0.25">
      <c r="A3" s="486" t="s">
        <v>29</v>
      </c>
      <c r="B3" s="486"/>
      <c r="C3" s="486"/>
      <c r="D3" s="486"/>
      <c r="E3" s="486"/>
      <c r="F3" s="486"/>
      <c r="G3" s="486"/>
    </row>
    <row r="4" spans="1:7" x14ac:dyDescent="0.25">
      <c r="A4" s="486" t="s">
        <v>91</v>
      </c>
      <c r="B4" s="486"/>
      <c r="C4" s="486"/>
      <c r="D4" s="486"/>
      <c r="E4" s="486"/>
      <c r="F4" s="486"/>
      <c r="G4" s="486"/>
    </row>
    <row r="5" spans="1:7" x14ac:dyDescent="0.25">
      <c r="A5" s="483" t="s">
        <v>93</v>
      </c>
      <c r="B5" s="483"/>
      <c r="C5" s="483"/>
      <c r="D5" s="483"/>
      <c r="E5" s="483"/>
      <c r="F5" s="483"/>
      <c r="G5" s="483"/>
    </row>
    <row r="7" spans="1:7" x14ac:dyDescent="0.25">
      <c r="A7" t="s">
        <v>68</v>
      </c>
    </row>
    <row r="8" spans="1:7" x14ac:dyDescent="0.25">
      <c r="A8" s="12"/>
      <c r="B8" s="12"/>
      <c r="C8" s="13" t="s">
        <v>16</v>
      </c>
      <c r="D8" s="13"/>
      <c r="E8" s="463" t="s">
        <v>981</v>
      </c>
      <c r="G8" s="463" t="s">
        <v>1001</v>
      </c>
    </row>
    <row r="9" spans="1:7" x14ac:dyDescent="0.25">
      <c r="A9" s="1"/>
      <c r="B9" s="1"/>
      <c r="C9" s="13" t="s">
        <v>17</v>
      </c>
      <c r="D9" s="13"/>
      <c r="E9" s="463" t="s">
        <v>982</v>
      </c>
      <c r="G9" s="463" t="s">
        <v>1002</v>
      </c>
    </row>
    <row r="10" spans="1:7" x14ac:dyDescent="0.25">
      <c r="A10" s="1"/>
      <c r="B10" s="1"/>
      <c r="C10" s="13" t="s">
        <v>20</v>
      </c>
      <c r="D10" s="13"/>
      <c r="E10" s="13"/>
      <c r="G10" s="463" t="s">
        <v>1003</v>
      </c>
    </row>
    <row r="11" spans="1:7" x14ac:dyDescent="0.25">
      <c r="A11" s="5"/>
      <c r="B11" s="5"/>
      <c r="C11" s="26"/>
      <c r="D11" s="26"/>
      <c r="E11" s="26"/>
      <c r="G11" s="26"/>
    </row>
    <row r="12" spans="1:7" x14ac:dyDescent="0.25">
      <c r="A12" s="5" t="s">
        <v>8</v>
      </c>
      <c r="B12" s="5"/>
      <c r="C12" s="14">
        <v>100</v>
      </c>
      <c r="D12" s="14"/>
      <c r="E12" s="14">
        <v>100</v>
      </c>
      <c r="G12" s="14">
        <v>100</v>
      </c>
    </row>
    <row r="13" spans="1:7" x14ac:dyDescent="0.25">
      <c r="A13" s="15"/>
      <c r="B13" s="5"/>
      <c r="C13" s="16"/>
      <c r="D13" s="16"/>
      <c r="E13" s="16"/>
      <c r="G13" s="16"/>
    </row>
    <row r="14" spans="1:7" x14ac:dyDescent="0.25">
      <c r="A14" s="17" t="s">
        <v>95</v>
      </c>
      <c r="B14" s="5"/>
      <c r="C14" s="18">
        <v>0.35199999999999998</v>
      </c>
      <c r="D14" s="18"/>
      <c r="E14" s="18">
        <v>0.35199999999999998</v>
      </c>
      <c r="G14" s="18">
        <v>0.35199999999999998</v>
      </c>
    </row>
    <row r="15" spans="1:7" x14ac:dyDescent="0.25">
      <c r="A15" s="15"/>
      <c r="B15" s="5"/>
      <c r="C15" s="18"/>
      <c r="D15" s="18"/>
      <c r="E15" s="18"/>
      <c r="G15" s="18"/>
    </row>
    <row r="16" spans="1:7" x14ac:dyDescent="0.25">
      <c r="A16" s="17" t="s">
        <v>96</v>
      </c>
      <c r="B16" s="5"/>
      <c r="C16" s="19">
        <v>0.19409999999999999</v>
      </c>
      <c r="D16" s="19"/>
      <c r="E16" s="19">
        <v>0.19409999999999999</v>
      </c>
      <c r="G16" s="19">
        <v>0.19409999999999999</v>
      </c>
    </row>
    <row r="17" spans="1:7" x14ac:dyDescent="0.25">
      <c r="A17" s="15"/>
      <c r="B17" s="5"/>
      <c r="C17" s="18"/>
      <c r="D17" s="18"/>
      <c r="E17" s="18"/>
      <c r="G17" s="18"/>
    </row>
    <row r="18" spans="1:7" x14ac:dyDescent="0.25">
      <c r="A18" s="17" t="s">
        <v>59</v>
      </c>
      <c r="B18" s="5"/>
      <c r="C18" s="107">
        <v>0</v>
      </c>
      <c r="D18" s="107"/>
      <c r="E18" s="107"/>
      <c r="F18" s="36"/>
      <c r="G18" s="107">
        <v>0</v>
      </c>
    </row>
    <row r="19" spans="1:7" x14ac:dyDescent="0.25">
      <c r="A19" s="15"/>
      <c r="B19" s="5"/>
      <c r="C19" s="18"/>
      <c r="D19" s="18"/>
      <c r="E19" s="18"/>
      <c r="G19" s="18"/>
    </row>
    <row r="20" spans="1:7" x14ac:dyDescent="0.25">
      <c r="A20" s="17" t="s">
        <v>9</v>
      </c>
      <c r="B20" s="5"/>
      <c r="C20" s="18">
        <f>+C12-C16-C14-C18</f>
        <v>99.45389999999999</v>
      </c>
      <c r="D20" s="18"/>
      <c r="E20" s="18">
        <f>+E12-E16-E14-E18</f>
        <v>99.45389999999999</v>
      </c>
      <c r="G20" s="18">
        <f>+G12-G16-G14-G18</f>
        <v>99.45389999999999</v>
      </c>
    </row>
    <row r="21" spans="1:7" x14ac:dyDescent="0.25">
      <c r="A21" s="15"/>
      <c r="B21" s="5"/>
      <c r="C21" s="18"/>
      <c r="D21" s="18"/>
      <c r="E21" s="18"/>
      <c r="G21" s="18"/>
    </row>
    <row r="22" spans="1:7" x14ac:dyDescent="0.25">
      <c r="A22" s="17" t="s">
        <v>10</v>
      </c>
      <c r="B22" s="5"/>
      <c r="C22" s="20">
        <f>C52</f>
        <v>5.767074</v>
      </c>
      <c r="D22" s="20"/>
      <c r="E22" s="20">
        <f>C22</f>
        <v>5.767074</v>
      </c>
      <c r="G22" s="20">
        <f>G52</f>
        <v>5.767074</v>
      </c>
    </row>
    <row r="23" spans="1:7" x14ac:dyDescent="0.25">
      <c r="A23" s="15"/>
      <c r="B23" s="5"/>
      <c r="C23" s="18"/>
      <c r="D23" s="18"/>
      <c r="E23" s="18"/>
      <c r="G23" s="18"/>
    </row>
    <row r="24" spans="1:7" x14ac:dyDescent="0.25">
      <c r="A24" s="17" t="s">
        <v>60</v>
      </c>
      <c r="B24" s="5"/>
      <c r="C24" s="18">
        <f>C20-C22</f>
        <v>93.686825999999996</v>
      </c>
      <c r="D24" s="18"/>
      <c r="E24" s="18">
        <f>E20-E22</f>
        <v>93.686825999999996</v>
      </c>
      <c r="G24" s="18">
        <f>G20-G22</f>
        <v>93.686825999999996</v>
      </c>
    </row>
    <row r="25" spans="1:7" x14ac:dyDescent="0.25">
      <c r="A25" s="17"/>
      <c r="B25" s="5"/>
      <c r="C25" s="18"/>
      <c r="D25" s="18"/>
      <c r="E25" s="18"/>
      <c r="G25" s="18"/>
    </row>
    <row r="26" spans="1:7" x14ac:dyDescent="0.25">
      <c r="A26" s="475" t="s">
        <v>1004</v>
      </c>
      <c r="B26" s="5"/>
      <c r="C26" s="20">
        <f>C24*0.35</f>
        <v>32.790389099999999</v>
      </c>
      <c r="D26" s="20"/>
      <c r="E26" s="20"/>
      <c r="G26" s="20">
        <f>G24*0.15</f>
        <v>14.053023899999999</v>
      </c>
    </row>
    <row r="27" spans="1:7" x14ac:dyDescent="0.25">
      <c r="A27" s="17"/>
      <c r="B27" s="5"/>
      <c r="C27" s="18"/>
      <c r="D27" s="18"/>
      <c r="E27" s="18"/>
      <c r="G27" s="18"/>
    </row>
    <row r="28" spans="1:7" x14ac:dyDescent="0.25">
      <c r="A28" s="17" t="s">
        <v>11</v>
      </c>
      <c r="B28" s="5"/>
      <c r="C28" s="18"/>
      <c r="D28" s="18"/>
      <c r="E28" s="18"/>
      <c r="G28" s="18"/>
    </row>
    <row r="29" spans="1:7" x14ac:dyDescent="0.25">
      <c r="A29" s="17" t="s">
        <v>12</v>
      </c>
      <c r="B29" s="5"/>
      <c r="C29" s="21">
        <f>+C22+C26+C16+C14</f>
        <v>39.103563099999995</v>
      </c>
      <c r="D29" s="21"/>
      <c r="E29" s="21">
        <f>+E22+E26+E16+E14</f>
        <v>6.3131740000000001</v>
      </c>
      <c r="G29" s="21">
        <f>+G22+G26+G16+G14</f>
        <v>20.3661979</v>
      </c>
    </row>
    <row r="30" spans="1:7" x14ac:dyDescent="0.25">
      <c r="A30" s="15"/>
      <c r="B30" s="5"/>
      <c r="C30" s="22"/>
      <c r="D30" s="22"/>
      <c r="E30" s="22"/>
      <c r="G30" s="22"/>
    </row>
    <row r="31" spans="1:7" x14ac:dyDescent="0.25">
      <c r="A31" s="15" t="s">
        <v>13</v>
      </c>
      <c r="B31" s="5"/>
      <c r="C31" s="23">
        <f>+C12</f>
        <v>100</v>
      </c>
      <c r="D31" s="23"/>
      <c r="E31" s="23">
        <f>+E12</f>
        <v>100</v>
      </c>
      <c r="G31" s="23">
        <f>+G12</f>
        <v>100</v>
      </c>
    </row>
    <row r="32" spans="1:7" x14ac:dyDescent="0.25">
      <c r="A32" s="15"/>
      <c r="B32" s="5"/>
      <c r="C32" s="22"/>
      <c r="D32" s="22"/>
      <c r="E32" s="22"/>
      <c r="G32" s="22"/>
    </row>
    <row r="33" spans="1:8" ht="13.8" thickBot="1" x14ac:dyDescent="0.3">
      <c r="A33" s="17" t="s">
        <v>14</v>
      </c>
      <c r="B33" s="5"/>
      <c r="C33" s="24">
        <f>+C31-C29</f>
        <v>60.896436900000005</v>
      </c>
      <c r="D33" s="24"/>
      <c r="E33" s="24">
        <f>+E31-E29</f>
        <v>93.686825999999996</v>
      </c>
      <c r="G33" s="24">
        <f>+G31-G29</f>
        <v>79.633802099999997</v>
      </c>
    </row>
    <row r="34" spans="1:8" ht="13.8" thickTop="1" x14ac:dyDescent="0.25">
      <c r="A34" s="5"/>
      <c r="B34" s="5"/>
      <c r="C34" s="25"/>
      <c r="D34" s="25"/>
      <c r="E34" s="25"/>
      <c r="G34" s="25"/>
    </row>
    <row r="35" spans="1:8" ht="13.8" thickBot="1" x14ac:dyDescent="0.3">
      <c r="A35" s="4" t="s">
        <v>54</v>
      </c>
      <c r="B35" s="4"/>
      <c r="C35" s="92">
        <f>1/C33*100</f>
        <v>1.6421322016625246</v>
      </c>
      <c r="D35" s="92"/>
      <c r="E35" s="92">
        <f>1/E33*100</f>
        <v>1.0673859310806408</v>
      </c>
      <c r="F35" s="36"/>
      <c r="G35" s="92">
        <f>1/G33*100</f>
        <v>1.2557481542125188</v>
      </c>
      <c r="H35" s="464"/>
    </row>
    <row r="36" spans="1:8" ht="13.8" thickTop="1" x14ac:dyDescent="0.25">
      <c r="A36" s="4"/>
      <c r="B36" s="4"/>
      <c r="C36" s="93"/>
      <c r="D36" s="93"/>
      <c r="E36" s="93"/>
      <c r="F36" s="36"/>
      <c r="G36" s="93"/>
    </row>
    <row r="37" spans="1:8" x14ac:dyDescent="0.25">
      <c r="A37" s="4"/>
      <c r="B37" s="4"/>
      <c r="C37" s="93"/>
      <c r="D37" s="93"/>
      <c r="E37" s="93"/>
      <c r="F37" s="36"/>
      <c r="G37" s="93"/>
    </row>
    <row r="38" spans="1:8" ht="13.8" thickBot="1" x14ac:dyDescent="0.3">
      <c r="A38" s="4" t="s">
        <v>53</v>
      </c>
      <c r="B38" s="4"/>
      <c r="C38" s="91">
        <f>1/(C12-C14-C16)*100</f>
        <v>1.0054909862760535</v>
      </c>
      <c r="D38" s="91"/>
      <c r="E38" s="91">
        <f>1/(E12-E14-E16)*100</f>
        <v>1.0054909862760535</v>
      </c>
      <c r="G38" s="91">
        <f>1/(G12-G14-G16)*100</f>
        <v>1.0054909862760535</v>
      </c>
    </row>
    <row r="39" spans="1:8" ht="13.8" thickTop="1" x14ac:dyDescent="0.25">
      <c r="A39" s="5"/>
      <c r="B39" s="5"/>
      <c r="C39" s="31"/>
      <c r="D39" s="31"/>
      <c r="E39" s="31"/>
      <c r="G39" s="31"/>
    </row>
    <row r="40" spans="1:8" x14ac:dyDescent="0.25">
      <c r="A40" s="5"/>
      <c r="B40" s="5"/>
      <c r="C40" s="90"/>
      <c r="D40" s="90"/>
      <c r="E40" s="90"/>
      <c r="G40" s="90"/>
    </row>
    <row r="41" spans="1:8" x14ac:dyDescent="0.25">
      <c r="A41" s="1" t="s">
        <v>56</v>
      </c>
      <c r="B41" s="1"/>
      <c r="C41" s="1"/>
      <c r="D41" s="1"/>
      <c r="E41" s="1"/>
      <c r="G41" s="1"/>
    </row>
    <row r="42" spans="1:8" x14ac:dyDescent="0.25">
      <c r="A42" s="5" t="s">
        <v>8</v>
      </c>
      <c r="B42" s="5"/>
      <c r="C42" s="14">
        <v>100</v>
      </c>
      <c r="D42" s="14"/>
      <c r="E42" s="14">
        <v>100</v>
      </c>
      <c r="G42" s="14">
        <v>100</v>
      </c>
    </row>
    <row r="43" spans="1:8" x14ac:dyDescent="0.25">
      <c r="A43" s="15"/>
      <c r="B43" s="5"/>
      <c r="C43" s="16"/>
      <c r="D43" s="16"/>
      <c r="E43" s="16"/>
      <c r="G43" s="16"/>
    </row>
    <row r="44" spans="1:8" x14ac:dyDescent="0.25">
      <c r="A44" s="17" t="s">
        <v>95</v>
      </c>
      <c r="B44" s="5"/>
      <c r="C44" s="18">
        <v>0.35199999999999998</v>
      </c>
      <c r="D44" s="18"/>
      <c r="E44" s="18">
        <v>0.35199999999999998</v>
      </c>
      <c r="G44" s="18">
        <v>0.35199999999999998</v>
      </c>
    </row>
    <row r="45" spans="1:8" x14ac:dyDescent="0.25">
      <c r="A45" s="15"/>
      <c r="B45" s="5"/>
      <c r="C45" s="18"/>
      <c r="D45" s="18"/>
      <c r="E45" s="18"/>
      <c r="G45" s="18"/>
    </row>
    <row r="46" spans="1:8" x14ac:dyDescent="0.25">
      <c r="A46" s="17" t="s">
        <v>96</v>
      </c>
      <c r="B46" s="5"/>
      <c r="C46" s="19">
        <v>0.19409999999999999</v>
      </c>
      <c r="D46" s="19"/>
      <c r="E46" s="19">
        <v>0.19409999999999999</v>
      </c>
      <c r="G46" s="19">
        <v>0.19409999999999999</v>
      </c>
    </row>
    <row r="47" spans="1:8" x14ac:dyDescent="0.25">
      <c r="A47" s="15"/>
      <c r="B47" s="5"/>
      <c r="C47" s="18"/>
      <c r="D47" s="18"/>
      <c r="E47" s="18"/>
      <c r="G47" s="18"/>
    </row>
    <row r="48" spans="1:8" x14ac:dyDescent="0.25">
      <c r="A48" s="17" t="s">
        <v>55</v>
      </c>
      <c r="B48" s="5"/>
      <c r="C48" s="41">
        <v>3.3359999999999999</v>
      </c>
      <c r="D48" s="41"/>
      <c r="E48" s="41">
        <v>3.3359999999999999</v>
      </c>
      <c r="F48" s="36"/>
      <c r="G48" s="41">
        <v>3.3359999999999999</v>
      </c>
    </row>
    <row r="49" spans="1:7" x14ac:dyDescent="0.25">
      <c r="A49" s="15"/>
      <c r="B49" s="5"/>
      <c r="C49" s="18"/>
      <c r="D49" s="18"/>
      <c r="E49" s="18"/>
      <c r="G49" s="18"/>
    </row>
    <row r="50" spans="1:7" x14ac:dyDescent="0.25">
      <c r="A50" s="17" t="s">
        <v>9</v>
      </c>
      <c r="B50" s="5"/>
      <c r="C50" s="18">
        <f>+C42-C46-C44-C48</f>
        <v>96.117899999999992</v>
      </c>
      <c r="D50" s="18"/>
      <c r="E50" s="18">
        <f>+E42-E46-E44-E48</f>
        <v>96.117899999999992</v>
      </c>
      <c r="G50" s="18">
        <f>+G42-G46-G44-G48</f>
        <v>96.117899999999992</v>
      </c>
    </row>
    <row r="51" spans="1:7" x14ac:dyDescent="0.25">
      <c r="A51" s="15"/>
      <c r="B51" s="5"/>
      <c r="C51" s="18"/>
      <c r="D51" s="18"/>
      <c r="E51" s="18"/>
      <c r="G51" s="18"/>
    </row>
    <row r="52" spans="1:7" ht="13.8" thickBot="1" x14ac:dyDescent="0.3">
      <c r="A52" s="17" t="s">
        <v>10</v>
      </c>
      <c r="B52" s="5"/>
      <c r="C52" s="98">
        <f>ROUND(+C50*0.06,6)</f>
        <v>5.767074</v>
      </c>
      <c r="D52" s="98"/>
      <c r="E52" s="98">
        <f>ROUND(+E50*0.06,6)</f>
        <v>5.767074</v>
      </c>
      <c r="G52" s="98">
        <f>ROUND(+G50*0.06,6)</f>
        <v>5.767074</v>
      </c>
    </row>
    <row r="53" spans="1:7" ht="13.8" thickTop="1" x14ac:dyDescent="0.25">
      <c r="A53" s="1"/>
      <c r="B53" s="1"/>
      <c r="C53" s="1"/>
      <c r="D53" s="1"/>
      <c r="E53" s="1"/>
    </row>
    <row r="54" spans="1:7" x14ac:dyDescent="0.25">
      <c r="A54" s="30"/>
      <c r="B54" s="30"/>
      <c r="C54" s="105"/>
      <c r="D54" s="105"/>
      <c r="E54" s="105"/>
    </row>
    <row r="55" spans="1:7" x14ac:dyDescent="0.25">
      <c r="C55" s="105"/>
      <c r="D55" s="105"/>
      <c r="E55" s="105"/>
    </row>
  </sheetData>
  <mergeCells count="5">
    <mergeCell ref="A1:G1"/>
    <mergeCell ref="A2:G2"/>
    <mergeCell ref="A3:G3"/>
    <mergeCell ref="A4:G4"/>
    <mergeCell ref="A5:G5"/>
  </mergeCells>
  <phoneticPr fontId="4" type="noConversion"/>
  <pageMargins left="0.32" right="0.23" top="1" bottom="0.5" header="0.5" footer="0.5"/>
  <pageSetup orientation="portrait" r:id="rId1"/>
  <headerFooter alignWithMargins="0">
    <oddHeader xml:space="preserve">&amp;RExhibit___(LK-XX)
Page 1 of 1 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workbookViewId="0">
      <selection activeCell="C15" sqref="C15"/>
    </sheetView>
  </sheetViews>
  <sheetFormatPr defaultRowHeight="13.2" x14ac:dyDescent="0.25"/>
  <cols>
    <col min="1" max="1" width="69.6640625" customWidth="1"/>
    <col min="2" max="2" width="1.88671875" customWidth="1"/>
    <col min="3" max="3" width="14" customWidth="1"/>
    <col min="4" max="4" width="10.33203125" bestFit="1" customWidth="1"/>
  </cols>
  <sheetData>
    <row r="1" spans="1:3" x14ac:dyDescent="0.25">
      <c r="A1" s="486" t="s">
        <v>0</v>
      </c>
      <c r="B1" s="486"/>
      <c r="C1" s="486"/>
    </row>
    <row r="2" spans="1:3" x14ac:dyDescent="0.25">
      <c r="A2" s="486" t="s">
        <v>88</v>
      </c>
      <c r="B2" s="486"/>
      <c r="C2" s="486"/>
    </row>
    <row r="3" spans="1:3" x14ac:dyDescent="0.25">
      <c r="A3" s="486" t="s">
        <v>810</v>
      </c>
      <c r="B3" s="486"/>
      <c r="C3" s="486"/>
    </row>
    <row r="4" spans="1:3" x14ac:dyDescent="0.25">
      <c r="A4" s="486" t="s">
        <v>91</v>
      </c>
      <c r="B4" s="486"/>
      <c r="C4" s="486"/>
    </row>
    <row r="5" spans="1:3" x14ac:dyDescent="0.25">
      <c r="A5" s="486" t="s">
        <v>93</v>
      </c>
      <c r="B5" s="486"/>
      <c r="C5" s="486"/>
    </row>
    <row r="6" spans="1:3" x14ac:dyDescent="0.25">
      <c r="A6" s="486" t="s">
        <v>71</v>
      </c>
      <c r="B6" s="486"/>
      <c r="C6" s="486"/>
    </row>
    <row r="7" spans="1:3" x14ac:dyDescent="0.25">
      <c r="A7" s="36"/>
      <c r="B7" s="36"/>
      <c r="C7" s="36"/>
    </row>
    <row r="8" spans="1:3" x14ac:dyDescent="0.25">
      <c r="A8" s="125" t="s">
        <v>814</v>
      </c>
      <c r="B8" s="36"/>
      <c r="C8" s="36"/>
    </row>
    <row r="9" spans="1:3" x14ac:dyDescent="0.25">
      <c r="A9" s="36"/>
      <c r="B9" s="36"/>
      <c r="C9" s="36"/>
    </row>
    <row r="10" spans="1:3" x14ac:dyDescent="0.25">
      <c r="A10" s="125" t="s">
        <v>808</v>
      </c>
      <c r="B10" s="36"/>
      <c r="C10" s="121">
        <f>721.1*(440.2/463.1)</f>
        <v>685.44206434895261</v>
      </c>
    </row>
    <row r="11" spans="1:3" x14ac:dyDescent="0.25">
      <c r="A11" s="126" t="s">
        <v>809</v>
      </c>
      <c r="B11" s="36"/>
      <c r="C11" s="121"/>
    </row>
    <row r="12" spans="1:3" x14ac:dyDescent="0.25">
      <c r="A12" s="36"/>
      <c r="B12" s="36"/>
      <c r="C12" s="121"/>
    </row>
    <row r="13" spans="1:3" x14ac:dyDescent="0.25">
      <c r="A13" s="125" t="s">
        <v>811</v>
      </c>
      <c r="B13" s="36"/>
      <c r="C13" s="365">
        <f>1-0.97204</f>
        <v>2.7959999999999985E-2</v>
      </c>
    </row>
    <row r="14" spans="1:3" x14ac:dyDescent="0.25">
      <c r="A14" s="36"/>
      <c r="B14" s="36"/>
      <c r="C14" s="121"/>
    </row>
    <row r="15" spans="1:3" ht="13.8" thickBot="1" x14ac:dyDescent="0.3">
      <c r="A15" s="125" t="s">
        <v>812</v>
      </c>
      <c r="B15" s="36"/>
      <c r="C15" s="127">
        <f>-C10*C13</f>
        <v>-19.164960119196703</v>
      </c>
    </row>
    <row r="16" spans="1:3" ht="13.8" thickTop="1" x14ac:dyDescent="0.25">
      <c r="A16" s="36"/>
      <c r="B16" s="36"/>
      <c r="C16" s="121"/>
    </row>
    <row r="17" spans="1:4" x14ac:dyDescent="0.25">
      <c r="A17" s="36"/>
      <c r="B17" s="36"/>
      <c r="C17" s="121"/>
    </row>
    <row r="18" spans="1:4" x14ac:dyDescent="0.25">
      <c r="A18" s="36"/>
      <c r="B18" s="36"/>
      <c r="C18" s="121"/>
    </row>
    <row r="19" spans="1:4" x14ac:dyDescent="0.25">
      <c r="A19" s="36"/>
      <c r="B19" s="36"/>
      <c r="C19" s="121"/>
    </row>
    <row r="20" spans="1:4" x14ac:dyDescent="0.25">
      <c r="A20" s="36"/>
      <c r="B20" s="36"/>
      <c r="C20" s="121"/>
      <c r="D20" s="97"/>
    </row>
    <row r="21" spans="1:4" x14ac:dyDescent="0.25">
      <c r="A21" s="109"/>
      <c r="B21" s="30"/>
      <c r="C21" s="101"/>
      <c r="D21" s="101"/>
    </row>
    <row r="22" spans="1:4" x14ac:dyDescent="0.25">
      <c r="A22" s="109"/>
      <c r="B22" s="30"/>
      <c r="C22" s="101"/>
      <c r="D22" s="101"/>
    </row>
    <row r="23" spans="1:4" x14ac:dyDescent="0.25">
      <c r="C23" s="97"/>
      <c r="D23" s="97"/>
    </row>
    <row r="24" spans="1:4" x14ac:dyDescent="0.25">
      <c r="C24" s="97"/>
      <c r="D24" s="97"/>
    </row>
  </sheetData>
  <mergeCells count="6">
    <mergeCell ref="A1:C1"/>
    <mergeCell ref="A2:C2"/>
    <mergeCell ref="A3:C3"/>
    <mergeCell ref="A5:C5"/>
    <mergeCell ref="A6:C6"/>
    <mergeCell ref="A4:C4"/>
  </mergeCells>
  <pageMargins left="0.82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topLeftCell="A22" workbookViewId="0">
      <selection activeCell="C47" sqref="C47"/>
    </sheetView>
  </sheetViews>
  <sheetFormatPr defaultRowHeight="13.2" x14ac:dyDescent="0.25"/>
  <cols>
    <col min="1" max="1" width="69.33203125" customWidth="1"/>
    <col min="2" max="2" width="1.88671875" customWidth="1"/>
    <col min="3" max="3" width="12.109375" customWidth="1"/>
    <col min="4" max="4" width="1.88671875" customWidth="1"/>
    <col min="5" max="5" width="14" customWidth="1"/>
    <col min="6" max="6" width="10.33203125" bestFit="1" customWidth="1"/>
    <col min="8" max="8" width="16.5546875" bestFit="1" customWidth="1"/>
    <col min="10" max="10" width="14.109375" customWidth="1"/>
    <col min="13" max="13" width="11.88671875" bestFit="1" customWidth="1"/>
  </cols>
  <sheetData>
    <row r="1" spans="1:5" x14ac:dyDescent="0.25">
      <c r="A1" s="486" t="s">
        <v>0</v>
      </c>
      <c r="B1" s="486"/>
      <c r="C1" s="486"/>
      <c r="D1" s="486"/>
      <c r="E1" s="486"/>
    </row>
    <row r="2" spans="1:5" x14ac:dyDescent="0.25">
      <c r="A2" s="486" t="s">
        <v>815</v>
      </c>
      <c r="B2" s="486"/>
      <c r="C2" s="486"/>
      <c r="D2" s="486"/>
      <c r="E2" s="486"/>
    </row>
    <row r="3" spans="1:5" x14ac:dyDescent="0.25">
      <c r="A3" s="486" t="s">
        <v>816</v>
      </c>
      <c r="B3" s="486"/>
      <c r="C3" s="486"/>
      <c r="D3" s="486"/>
      <c r="E3" s="486"/>
    </row>
    <row r="4" spans="1:5" x14ac:dyDescent="0.25">
      <c r="A4" s="486" t="s">
        <v>91</v>
      </c>
      <c r="B4" s="486"/>
      <c r="C4" s="486"/>
      <c r="D4" s="486"/>
      <c r="E4" s="486"/>
    </row>
    <row r="5" spans="1:5" x14ac:dyDescent="0.25">
      <c r="A5" s="486" t="s">
        <v>93</v>
      </c>
      <c r="B5" s="486"/>
      <c r="C5" s="486"/>
      <c r="D5" s="486"/>
      <c r="E5" s="486"/>
    </row>
    <row r="6" spans="1:5" x14ac:dyDescent="0.25">
      <c r="A6" s="486" t="s">
        <v>71</v>
      </c>
      <c r="B6" s="486"/>
      <c r="C6" s="486"/>
      <c r="D6" s="486"/>
      <c r="E6" s="486"/>
    </row>
    <row r="7" spans="1:5" x14ac:dyDescent="0.25">
      <c r="A7" s="36"/>
      <c r="B7" s="36"/>
      <c r="C7" s="36"/>
      <c r="D7" s="36"/>
      <c r="E7" s="36"/>
    </row>
    <row r="8" spans="1:5" x14ac:dyDescent="0.25">
      <c r="A8" s="125" t="s">
        <v>820</v>
      </c>
      <c r="B8" s="36"/>
      <c r="C8" s="36"/>
      <c r="D8" s="36"/>
      <c r="E8" s="36"/>
    </row>
    <row r="9" spans="1:5" x14ac:dyDescent="0.25">
      <c r="A9" s="126" t="s">
        <v>821</v>
      </c>
      <c r="B9" s="36"/>
      <c r="C9" s="36"/>
      <c r="D9" s="36"/>
      <c r="E9" s="36"/>
    </row>
    <row r="10" spans="1:5" x14ac:dyDescent="0.25">
      <c r="A10" s="125"/>
      <c r="B10" s="36"/>
      <c r="C10" s="36"/>
      <c r="D10" s="36"/>
      <c r="E10" s="36"/>
    </row>
    <row r="11" spans="1:5" x14ac:dyDescent="0.25">
      <c r="A11" s="125" t="s">
        <v>826</v>
      </c>
      <c r="B11" s="36"/>
      <c r="C11" s="36"/>
      <c r="D11" s="36"/>
      <c r="E11" s="36"/>
    </row>
    <row r="12" spans="1:5" x14ac:dyDescent="0.25">
      <c r="A12" s="125" t="s">
        <v>827</v>
      </c>
      <c r="B12" s="36"/>
      <c r="C12" s="36">
        <v>48.033999999999999</v>
      </c>
      <c r="D12" s="36"/>
      <c r="E12" s="36"/>
    </row>
    <row r="13" spans="1:5" x14ac:dyDescent="0.25">
      <c r="A13" s="125" t="s">
        <v>828</v>
      </c>
      <c r="B13" s="36"/>
      <c r="C13" s="36">
        <v>42.595999999999997</v>
      </c>
      <c r="D13" s="36"/>
      <c r="E13" s="36"/>
    </row>
    <row r="14" spans="1:5" x14ac:dyDescent="0.25">
      <c r="A14" s="125" t="s">
        <v>829</v>
      </c>
      <c r="B14" s="36"/>
      <c r="C14" s="36">
        <v>53.203000000000003</v>
      </c>
      <c r="D14" s="36"/>
      <c r="E14" s="36"/>
    </row>
    <row r="15" spans="1:5" x14ac:dyDescent="0.25">
      <c r="A15" s="125" t="s">
        <v>830</v>
      </c>
      <c r="B15" s="36"/>
      <c r="C15" s="36">
        <v>46.567</v>
      </c>
      <c r="D15" s="36"/>
      <c r="E15" s="36"/>
    </row>
    <row r="16" spans="1:5" x14ac:dyDescent="0.25">
      <c r="A16" s="125" t="s">
        <v>831</v>
      </c>
      <c r="B16" s="36"/>
      <c r="C16" s="36">
        <v>46.173999999999999</v>
      </c>
      <c r="D16" s="36"/>
      <c r="E16" s="36"/>
    </row>
    <row r="17" spans="1:5" x14ac:dyDescent="0.25">
      <c r="A17" s="125" t="s">
        <v>832</v>
      </c>
      <c r="B17" s="36"/>
      <c r="C17" s="36">
        <v>54.581000000000003</v>
      </c>
      <c r="D17" s="36"/>
      <c r="E17" s="36"/>
    </row>
    <row r="18" spans="1:5" x14ac:dyDescent="0.25">
      <c r="A18" s="125" t="s">
        <v>833</v>
      </c>
      <c r="B18" s="36"/>
      <c r="C18" s="36">
        <v>48.704000000000001</v>
      </c>
      <c r="D18" s="36"/>
      <c r="E18" s="36"/>
    </row>
    <row r="19" spans="1:5" x14ac:dyDescent="0.25">
      <c r="A19" s="125" t="s">
        <v>834</v>
      </c>
      <c r="B19" s="36"/>
      <c r="C19" s="36">
        <v>40.154000000000003</v>
      </c>
      <c r="D19" s="36"/>
      <c r="E19" s="36"/>
    </row>
    <row r="20" spans="1:5" x14ac:dyDescent="0.25">
      <c r="A20" s="125" t="s">
        <v>835</v>
      </c>
      <c r="B20" s="36"/>
      <c r="C20" s="370">
        <v>52.826999999999998</v>
      </c>
      <c r="D20" s="36"/>
      <c r="E20" s="36"/>
    </row>
    <row r="21" spans="1:5" x14ac:dyDescent="0.25">
      <c r="A21" s="125" t="s">
        <v>836</v>
      </c>
      <c r="B21" s="36"/>
      <c r="C21" s="36"/>
      <c r="D21" s="36"/>
      <c r="E21" s="371">
        <f>ROUND(AVERAGE(C12:C20),3)</f>
        <v>48.093000000000004</v>
      </c>
    </row>
    <row r="22" spans="1:5" x14ac:dyDescent="0.25">
      <c r="A22" s="125"/>
      <c r="B22" s="36"/>
      <c r="C22" s="36"/>
      <c r="D22" s="36"/>
      <c r="E22" s="36"/>
    </row>
    <row r="23" spans="1:5" x14ac:dyDescent="0.25">
      <c r="A23" s="125" t="s">
        <v>837</v>
      </c>
      <c r="B23" s="36"/>
      <c r="C23" s="36"/>
      <c r="D23" s="36"/>
      <c r="E23" s="370">
        <v>106.339</v>
      </c>
    </row>
    <row r="24" spans="1:5" x14ac:dyDescent="0.25">
      <c r="A24" s="125"/>
      <c r="B24" s="36"/>
      <c r="C24" s="36"/>
      <c r="D24" s="36"/>
      <c r="E24" s="36"/>
    </row>
    <row r="25" spans="1:5" x14ac:dyDescent="0.25">
      <c r="A25" s="125" t="s">
        <v>838</v>
      </c>
      <c r="B25" s="36"/>
      <c r="C25" s="36"/>
      <c r="D25" s="36"/>
      <c r="E25" s="121">
        <f>E21-E23</f>
        <v>-58.245999999999995</v>
      </c>
    </row>
    <row r="26" spans="1:5" x14ac:dyDescent="0.25">
      <c r="A26" s="36"/>
      <c r="B26" s="36"/>
      <c r="C26" s="36"/>
      <c r="D26" s="36"/>
      <c r="E26" s="36"/>
    </row>
    <row r="27" spans="1:5" ht="13.8" thickBot="1" x14ac:dyDescent="0.3">
      <c r="A27" s="125" t="s">
        <v>817</v>
      </c>
      <c r="B27" s="36"/>
      <c r="C27" s="36"/>
      <c r="D27" s="36"/>
      <c r="E27" s="127">
        <f>E25/2</f>
        <v>-29.122999999999998</v>
      </c>
    </row>
    <row r="28" spans="1:5" ht="13.8" thickTop="1" x14ac:dyDescent="0.25">
      <c r="A28" s="126"/>
      <c r="B28" s="36"/>
      <c r="C28" s="36"/>
      <c r="D28" s="36"/>
      <c r="E28" s="121"/>
    </row>
    <row r="29" spans="1:5" x14ac:dyDescent="0.25">
      <c r="A29" s="327" t="s">
        <v>818</v>
      </c>
      <c r="B29" s="35"/>
      <c r="C29" s="35"/>
      <c r="D29" s="35"/>
      <c r="E29" s="329">
        <v>0.89829000000000003</v>
      </c>
    </row>
    <row r="30" spans="1:5" x14ac:dyDescent="0.25">
      <c r="A30" s="36"/>
      <c r="B30" s="36"/>
      <c r="C30" s="36"/>
      <c r="D30" s="36"/>
      <c r="E30" s="121"/>
    </row>
    <row r="31" spans="1:5" ht="13.8" thickBot="1" x14ac:dyDescent="0.3">
      <c r="A31" s="125" t="s">
        <v>819</v>
      </c>
      <c r="B31" s="36"/>
      <c r="C31" s="36"/>
      <c r="D31" s="36"/>
      <c r="E31" s="127">
        <f>E27*E29</f>
        <v>-26.160899669999999</v>
      </c>
    </row>
    <row r="32" spans="1:5" ht="13.8" thickTop="1" x14ac:dyDescent="0.25">
      <c r="A32" s="125"/>
      <c r="B32" s="36"/>
      <c r="C32" s="36"/>
      <c r="D32" s="36"/>
      <c r="E32" s="128"/>
    </row>
    <row r="33" spans="1:6" x14ac:dyDescent="0.25">
      <c r="A33" s="125"/>
      <c r="B33" s="36"/>
      <c r="C33" s="36"/>
      <c r="D33" s="36"/>
      <c r="E33" s="128"/>
    </row>
    <row r="34" spans="1:6" x14ac:dyDescent="0.25">
      <c r="A34" s="125" t="s">
        <v>825</v>
      </c>
      <c r="B34" s="36"/>
      <c r="C34" s="36"/>
      <c r="D34" s="36"/>
      <c r="E34" s="369">
        <f>-E45</f>
        <v>0.58862024257500001</v>
      </c>
    </row>
    <row r="35" spans="1:6" x14ac:dyDescent="0.25">
      <c r="A35" s="125"/>
      <c r="B35" s="36"/>
      <c r="C35" s="36"/>
      <c r="D35" s="36"/>
      <c r="E35" s="128"/>
    </row>
    <row r="36" spans="1:6" x14ac:dyDescent="0.25">
      <c r="A36" s="125" t="s">
        <v>841</v>
      </c>
      <c r="B36" s="36"/>
      <c r="C36" s="121">
        <f>E31*0.45</f>
        <v>-11.772404851499999</v>
      </c>
      <c r="D36" s="36"/>
      <c r="E36" s="128"/>
    </row>
    <row r="37" spans="1:6" x14ac:dyDescent="0.25">
      <c r="A37" s="125" t="s">
        <v>839</v>
      </c>
      <c r="B37" s="36"/>
      <c r="C37" s="372">
        <v>0.35</v>
      </c>
      <c r="D37" s="36"/>
      <c r="E37" s="128"/>
    </row>
    <row r="38" spans="1:6" x14ac:dyDescent="0.25">
      <c r="A38" s="125" t="s">
        <v>840</v>
      </c>
      <c r="B38" s="36"/>
      <c r="C38" s="373"/>
      <c r="D38" s="36"/>
      <c r="E38" s="369">
        <f>-C36*C37</f>
        <v>4.1203416980249994</v>
      </c>
    </row>
    <row r="39" spans="1:6" x14ac:dyDescent="0.25">
      <c r="A39" s="125"/>
      <c r="B39" s="36"/>
      <c r="C39" s="373"/>
      <c r="D39" s="36"/>
      <c r="E39" s="128"/>
    </row>
    <row r="40" spans="1:6" ht="13.8" thickBot="1" x14ac:dyDescent="0.3">
      <c r="A40" s="125" t="s">
        <v>844</v>
      </c>
      <c r="B40" s="36"/>
      <c r="C40" s="36"/>
      <c r="D40" s="36"/>
      <c r="E40" s="127">
        <f>E31+E34+E38</f>
        <v>-21.451937729400001</v>
      </c>
    </row>
    <row r="41" spans="1:6" ht="13.8" thickTop="1" x14ac:dyDescent="0.25">
      <c r="A41" s="125"/>
      <c r="B41" s="36"/>
      <c r="C41" s="36"/>
      <c r="D41" s="36"/>
      <c r="E41" s="128"/>
    </row>
    <row r="42" spans="1:6" x14ac:dyDescent="0.25">
      <c r="A42" s="36"/>
      <c r="B42" s="36"/>
      <c r="C42" s="36"/>
      <c r="D42" s="36"/>
      <c r="E42" s="121"/>
    </row>
    <row r="43" spans="1:6" x14ac:dyDescent="0.25">
      <c r="A43" s="125" t="s">
        <v>819</v>
      </c>
      <c r="B43" s="36"/>
      <c r="C43" s="128">
        <f>E31</f>
        <v>-26.160899669999999</v>
      </c>
      <c r="D43" s="36"/>
      <c r="E43" s="128"/>
    </row>
    <row r="44" spans="1:6" x14ac:dyDescent="0.25">
      <c r="A44" s="36" t="s">
        <v>823</v>
      </c>
      <c r="B44" s="36"/>
      <c r="C44" s="368">
        <f>'As Filed Depr Rates KU-2015'!Q353/100</f>
        <v>2.2499999999999999E-2</v>
      </c>
      <c r="D44" s="36"/>
      <c r="E44" s="374"/>
    </row>
    <row r="45" spans="1:6" ht="13.8" thickBot="1" x14ac:dyDescent="0.3">
      <c r="A45" s="36" t="s">
        <v>822</v>
      </c>
      <c r="B45" s="36"/>
      <c r="C45" s="36"/>
      <c r="D45" s="36"/>
      <c r="E45" s="127">
        <f>C43*C44</f>
        <v>-0.58862024257500001</v>
      </c>
      <c r="F45" s="97"/>
    </row>
    <row r="46" spans="1:6" ht="13.8" thickTop="1" x14ac:dyDescent="0.25">
      <c r="A46" s="109"/>
      <c r="B46" s="30"/>
      <c r="C46" s="30"/>
      <c r="D46" s="30"/>
      <c r="E46" s="101"/>
      <c r="F46" s="101"/>
    </row>
    <row r="47" spans="1:6" x14ac:dyDescent="0.25">
      <c r="A47" t="s">
        <v>824</v>
      </c>
      <c r="C47" s="375">
        <f>'Property Tax-2% Escalation'!D69</f>
        <v>1.4824170000000001</v>
      </c>
      <c r="E47" s="97"/>
      <c r="F47" s="97"/>
    </row>
    <row r="48" spans="1:6" x14ac:dyDescent="0.25">
      <c r="A48" s="330" t="s">
        <v>961</v>
      </c>
      <c r="E48" s="97"/>
      <c r="F48" s="97"/>
    </row>
    <row r="49" spans="1:10" x14ac:dyDescent="0.25">
      <c r="A49" t="s">
        <v>842</v>
      </c>
      <c r="C49" s="119">
        <f>E31+E34</f>
        <v>-25.572279427424998</v>
      </c>
      <c r="E49" s="97"/>
      <c r="F49" s="97"/>
    </row>
    <row r="51" spans="1:10" ht="13.8" thickBot="1" x14ac:dyDescent="0.3">
      <c r="A51" t="s">
        <v>843</v>
      </c>
      <c r="E51" s="127">
        <f>(C47*C49)/100</f>
        <v>-0.37908781751965087</v>
      </c>
      <c r="H51" s="114"/>
      <c r="J51" s="114"/>
    </row>
    <row r="52" spans="1:10" ht="13.8" thickTop="1" x14ac:dyDescent="0.25">
      <c r="H52" s="57"/>
      <c r="J52" s="57"/>
    </row>
    <row r="54" spans="1:10" x14ac:dyDescent="0.25">
      <c r="H54" s="57"/>
      <c r="J54" s="57"/>
    </row>
  </sheetData>
  <mergeCells count="6">
    <mergeCell ref="A6:E6"/>
    <mergeCell ref="A1:E1"/>
    <mergeCell ref="A2:E2"/>
    <mergeCell ref="A3:E3"/>
    <mergeCell ref="A4:E4"/>
    <mergeCell ref="A5:E5"/>
  </mergeCells>
  <pageMargins left="0.32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9"/>
  <sheetViews>
    <sheetView workbookViewId="0">
      <selection activeCell="C37" sqref="C37"/>
    </sheetView>
  </sheetViews>
  <sheetFormatPr defaultRowHeight="13.2" x14ac:dyDescent="0.25"/>
  <cols>
    <col min="1" max="1" width="68.5546875" customWidth="1"/>
    <col min="2" max="2" width="2.44140625" customWidth="1"/>
  </cols>
  <sheetData>
    <row r="1" spans="1:8" x14ac:dyDescent="0.25">
      <c r="A1" s="486" t="s">
        <v>0</v>
      </c>
      <c r="B1" s="486"/>
      <c r="C1" s="486"/>
      <c r="D1" s="486"/>
    </row>
    <row r="2" spans="1:8" x14ac:dyDescent="0.25">
      <c r="A2" s="486" t="s">
        <v>798</v>
      </c>
      <c r="B2" s="486"/>
      <c r="C2" s="486"/>
      <c r="D2" s="486"/>
    </row>
    <row r="3" spans="1:8" x14ac:dyDescent="0.25">
      <c r="A3" s="486" t="s">
        <v>91</v>
      </c>
      <c r="B3" s="486"/>
      <c r="C3" s="486"/>
      <c r="D3" s="486"/>
    </row>
    <row r="4" spans="1:8" x14ac:dyDescent="0.25">
      <c r="A4" s="486" t="s">
        <v>93</v>
      </c>
      <c r="B4" s="486"/>
      <c r="C4" s="486"/>
      <c r="D4" s="486"/>
    </row>
    <row r="5" spans="1:8" x14ac:dyDescent="0.25">
      <c r="A5" s="486" t="s">
        <v>71</v>
      </c>
      <c r="B5" s="486"/>
      <c r="C5" s="486"/>
      <c r="D5" s="486"/>
    </row>
    <row r="6" spans="1:8" x14ac:dyDescent="0.25">
      <c r="A6" s="36"/>
      <c r="B6" s="36"/>
      <c r="C6" s="36"/>
      <c r="D6" s="36"/>
    </row>
    <row r="7" spans="1:8" x14ac:dyDescent="0.25">
      <c r="A7" s="35"/>
      <c r="B7" s="35"/>
      <c r="C7" s="36"/>
      <c r="D7" s="36"/>
    </row>
    <row r="8" spans="1:8" x14ac:dyDescent="0.25">
      <c r="A8" s="359" t="s">
        <v>929</v>
      </c>
      <c r="B8" s="359"/>
      <c r="C8" s="359"/>
      <c r="D8" s="359"/>
    </row>
    <row r="9" spans="1:8" x14ac:dyDescent="0.25">
      <c r="A9" s="359"/>
      <c r="B9" s="359"/>
      <c r="C9" s="359"/>
      <c r="D9" s="359"/>
      <c r="H9" s="114"/>
    </row>
    <row r="10" spans="1:8" x14ac:dyDescent="0.25">
      <c r="A10" s="359" t="s">
        <v>800</v>
      </c>
      <c r="B10" s="359"/>
      <c r="C10" s="360"/>
      <c r="D10" s="360">
        <f>'KIUC 2-15 Generation Outages'!I146/1000000</f>
        <v>90.200785999999994</v>
      </c>
      <c r="H10" s="114"/>
    </row>
    <row r="11" spans="1:8" x14ac:dyDescent="0.25">
      <c r="A11" s="359"/>
      <c r="B11" s="359"/>
      <c r="C11" s="360"/>
      <c r="D11" s="360"/>
      <c r="H11" s="114"/>
    </row>
    <row r="12" spans="1:8" x14ac:dyDescent="0.25">
      <c r="A12" s="359" t="s">
        <v>799</v>
      </c>
      <c r="B12" s="359"/>
      <c r="C12" s="360">
        <f>'KIUC 2-15 Generation Outages'!C146/1000000</f>
        <v>79.205095999999998</v>
      </c>
      <c r="D12" s="360"/>
      <c r="H12" s="114"/>
    </row>
    <row r="13" spans="1:8" x14ac:dyDescent="0.25">
      <c r="A13" s="359" t="s">
        <v>801</v>
      </c>
      <c r="B13" s="359"/>
      <c r="C13" s="360">
        <f>'KIUC 2-15 Generation Outages'!D146/1000000</f>
        <v>62.286247000000003</v>
      </c>
      <c r="D13" s="360"/>
      <c r="H13" s="114"/>
    </row>
    <row r="14" spans="1:8" x14ac:dyDescent="0.25">
      <c r="A14" s="359" t="s">
        <v>802</v>
      </c>
      <c r="B14" s="359"/>
      <c r="C14" s="360">
        <f>'KIUC 2-15 Generation Outages'!E146/1000000</f>
        <v>81.994803000000005</v>
      </c>
      <c r="D14" s="360"/>
      <c r="H14" s="114"/>
    </row>
    <row r="15" spans="1:8" x14ac:dyDescent="0.25">
      <c r="A15" s="359" t="s">
        <v>803</v>
      </c>
      <c r="B15" s="359"/>
      <c r="C15" s="360">
        <f>'KIUC 2-15 Generation Outages'!F146/1000000</f>
        <v>85.255640999999997</v>
      </c>
      <c r="D15" s="360"/>
      <c r="H15" s="114"/>
    </row>
    <row r="16" spans="1:8" x14ac:dyDescent="0.25">
      <c r="A16" s="359" t="s">
        <v>804</v>
      </c>
      <c r="B16" s="359"/>
      <c r="C16" s="361">
        <f>'KIUC 2-15 Generation Outages'!G146/1000000</f>
        <v>78.176400999999998</v>
      </c>
      <c r="D16" s="360"/>
      <c r="H16" s="114"/>
    </row>
    <row r="17" spans="1:8" x14ac:dyDescent="0.25">
      <c r="A17" s="359" t="s">
        <v>805</v>
      </c>
      <c r="B17" s="359"/>
      <c r="C17" s="360"/>
      <c r="D17" s="361">
        <f>AVERAGE(C12:C16)</f>
        <v>77.383637600000014</v>
      </c>
      <c r="H17" s="114"/>
    </row>
    <row r="18" spans="1:8" x14ac:dyDescent="0.25">
      <c r="A18" s="359"/>
      <c r="B18" s="359"/>
      <c r="C18" s="360"/>
      <c r="D18" s="362"/>
      <c r="H18" s="114"/>
    </row>
    <row r="19" spans="1:8" x14ac:dyDescent="0.25">
      <c r="A19" s="359" t="s">
        <v>848</v>
      </c>
      <c r="B19" s="359"/>
      <c r="C19" s="360"/>
      <c r="D19" s="362">
        <f>D17-D10</f>
        <v>-12.817148399999979</v>
      </c>
      <c r="H19" s="114"/>
    </row>
    <row r="20" spans="1:8" x14ac:dyDescent="0.25">
      <c r="A20" s="359"/>
      <c r="B20" s="359"/>
      <c r="C20" s="360"/>
      <c r="D20" s="362"/>
      <c r="H20" s="114"/>
    </row>
    <row r="21" spans="1:8" x14ac:dyDescent="0.25">
      <c r="A21" s="359" t="s">
        <v>806</v>
      </c>
      <c r="B21" s="359"/>
      <c r="C21" s="360"/>
      <c r="D21" s="363">
        <v>0.874</v>
      </c>
      <c r="H21" s="114"/>
    </row>
    <row r="22" spans="1:8" x14ac:dyDescent="0.25">
      <c r="A22" s="359"/>
      <c r="B22" s="359"/>
      <c r="C22" s="360"/>
      <c r="D22" s="360"/>
      <c r="H22" s="114"/>
    </row>
    <row r="23" spans="1:8" ht="13.8" thickBot="1" x14ac:dyDescent="0.3">
      <c r="A23" s="359" t="s">
        <v>807</v>
      </c>
      <c r="B23" s="359"/>
      <c r="C23" s="360"/>
      <c r="D23" s="364">
        <f>D19*D21</f>
        <v>-11.202187701599982</v>
      </c>
      <c r="H23" s="114"/>
    </row>
    <row r="24" spans="1:8" ht="13.8" thickTop="1" x14ac:dyDescent="0.25">
      <c r="A24" s="35"/>
      <c r="B24" s="35"/>
      <c r="C24" s="36"/>
      <c r="D24" s="36"/>
      <c r="H24" s="114"/>
    </row>
    <row r="25" spans="1:8" x14ac:dyDescent="0.25">
      <c r="A25" s="35"/>
      <c r="B25" s="35"/>
      <c r="C25" s="36"/>
      <c r="D25" s="36"/>
      <c r="H25" s="114"/>
    </row>
    <row r="26" spans="1:8" x14ac:dyDescent="0.25">
      <c r="A26" s="109"/>
      <c r="B26" s="30"/>
      <c r="H26" s="114"/>
    </row>
    <row r="27" spans="1:8" x14ac:dyDescent="0.25">
      <c r="A27" s="109"/>
      <c r="B27" s="30"/>
      <c r="H27" s="114"/>
    </row>
    <row r="28" spans="1:8" x14ac:dyDescent="0.25">
      <c r="A28" s="109"/>
      <c r="B28" s="30"/>
      <c r="H28" s="114"/>
    </row>
    <row r="29" spans="1:8" x14ac:dyDescent="0.25">
      <c r="A29" s="109"/>
      <c r="B29" s="30"/>
      <c r="H29" s="114"/>
    </row>
    <row r="30" spans="1:8" x14ac:dyDescent="0.25">
      <c r="A30" s="109"/>
      <c r="B30" s="30"/>
      <c r="H30" s="114"/>
    </row>
    <row r="31" spans="1:8" x14ac:dyDescent="0.25">
      <c r="A31" s="109"/>
      <c r="B31" s="30"/>
      <c r="H31" s="114"/>
    </row>
    <row r="32" spans="1:8" x14ac:dyDescent="0.25">
      <c r="A32" s="109"/>
      <c r="B32" s="30"/>
      <c r="H32" s="114"/>
    </row>
    <row r="33" spans="1:8" x14ac:dyDescent="0.25">
      <c r="A33" s="109"/>
      <c r="B33" s="30"/>
      <c r="H33" s="114"/>
    </row>
    <row r="34" spans="1:8" x14ac:dyDescent="0.25">
      <c r="A34" s="109"/>
      <c r="B34" s="30"/>
      <c r="H34" s="114"/>
    </row>
    <row r="35" spans="1:8" x14ac:dyDescent="0.25">
      <c r="A35" s="109"/>
      <c r="B35" s="30"/>
      <c r="H35" s="114"/>
    </row>
    <row r="36" spans="1:8" x14ac:dyDescent="0.25">
      <c r="A36" s="30"/>
      <c r="B36" s="30"/>
      <c r="H36" s="114"/>
    </row>
    <row r="37" spans="1:8" x14ac:dyDescent="0.25">
      <c r="A37" s="30"/>
      <c r="B37" s="30"/>
      <c r="H37" s="114"/>
    </row>
    <row r="38" spans="1:8" x14ac:dyDescent="0.25">
      <c r="A38" s="30"/>
      <c r="B38" s="30"/>
      <c r="H38" s="114"/>
    </row>
    <row r="39" spans="1:8" x14ac:dyDescent="0.25">
      <c r="A39" s="30"/>
      <c r="B39" s="30"/>
      <c r="H39" s="114"/>
    </row>
    <row r="40" spans="1:8" x14ac:dyDescent="0.25">
      <c r="A40" s="30"/>
      <c r="B40" s="30"/>
      <c r="H40" s="114"/>
    </row>
    <row r="41" spans="1:8" x14ac:dyDescent="0.25">
      <c r="A41" s="30"/>
      <c r="B41" s="30"/>
      <c r="H41" s="114"/>
    </row>
    <row r="42" spans="1:8" x14ac:dyDescent="0.25">
      <c r="A42" s="30"/>
      <c r="B42" s="30"/>
      <c r="H42" s="114"/>
    </row>
    <row r="43" spans="1:8" x14ac:dyDescent="0.25">
      <c r="A43" s="30"/>
      <c r="B43" s="30"/>
      <c r="H43" s="114"/>
    </row>
    <row r="44" spans="1:8" x14ac:dyDescent="0.25">
      <c r="A44" s="109"/>
      <c r="B44" s="30"/>
      <c r="H44" s="114"/>
    </row>
    <row r="45" spans="1:8" x14ac:dyDescent="0.25">
      <c r="A45" s="109"/>
      <c r="B45" s="30"/>
      <c r="H45" s="114"/>
    </row>
    <row r="46" spans="1:8" x14ac:dyDescent="0.25">
      <c r="A46" s="30"/>
      <c r="B46" s="30"/>
      <c r="H46" s="114"/>
    </row>
    <row r="47" spans="1:8" x14ac:dyDescent="0.25">
      <c r="A47" s="30"/>
      <c r="B47" s="30"/>
      <c r="H47" s="114"/>
    </row>
    <row r="48" spans="1:8" x14ac:dyDescent="0.25">
      <c r="H48" s="114"/>
    </row>
    <row r="49" spans="8:8" x14ac:dyDescent="0.25">
      <c r="H49" s="114"/>
    </row>
    <row r="50" spans="8:8" x14ac:dyDescent="0.25">
      <c r="H50" s="114"/>
    </row>
    <row r="51" spans="8:8" x14ac:dyDescent="0.25">
      <c r="H51" s="114"/>
    </row>
    <row r="52" spans="8:8" x14ac:dyDescent="0.25">
      <c r="H52" s="114"/>
    </row>
    <row r="53" spans="8:8" x14ac:dyDescent="0.25">
      <c r="H53" s="114"/>
    </row>
    <row r="54" spans="8:8" x14ac:dyDescent="0.25">
      <c r="H54" s="114"/>
    </row>
    <row r="55" spans="8:8" x14ac:dyDescent="0.25">
      <c r="H55" s="114"/>
    </row>
    <row r="56" spans="8:8" x14ac:dyDescent="0.25">
      <c r="H56" s="114"/>
    </row>
    <row r="57" spans="8:8" x14ac:dyDescent="0.25">
      <c r="H57" s="114"/>
    </row>
    <row r="58" spans="8:8" x14ac:dyDescent="0.25">
      <c r="H58" s="114"/>
    </row>
    <row r="59" spans="8:8" x14ac:dyDescent="0.25">
      <c r="H59" s="114"/>
    </row>
    <row r="60" spans="8:8" x14ac:dyDescent="0.25">
      <c r="H60" s="114"/>
    </row>
    <row r="61" spans="8:8" x14ac:dyDescent="0.25">
      <c r="H61" s="114"/>
    </row>
    <row r="62" spans="8:8" x14ac:dyDescent="0.25">
      <c r="H62" s="114"/>
    </row>
    <row r="63" spans="8:8" x14ac:dyDescent="0.25">
      <c r="H63" s="114"/>
    </row>
    <row r="64" spans="8:8" x14ac:dyDescent="0.25">
      <c r="H64" s="114"/>
    </row>
    <row r="65" spans="8:8" x14ac:dyDescent="0.25">
      <c r="H65" s="114"/>
    </row>
    <row r="66" spans="8:8" x14ac:dyDescent="0.25">
      <c r="H66" s="114"/>
    </row>
    <row r="67" spans="8:8" x14ac:dyDescent="0.25">
      <c r="H67" s="114"/>
    </row>
    <row r="68" spans="8:8" x14ac:dyDescent="0.25">
      <c r="H68" s="114"/>
    </row>
    <row r="69" spans="8:8" x14ac:dyDescent="0.25">
      <c r="H69" s="114"/>
    </row>
    <row r="70" spans="8:8" x14ac:dyDescent="0.25">
      <c r="H70" s="114"/>
    </row>
    <row r="71" spans="8:8" x14ac:dyDescent="0.25">
      <c r="H71" s="114"/>
    </row>
    <row r="72" spans="8:8" x14ac:dyDescent="0.25">
      <c r="H72" s="114"/>
    </row>
    <row r="73" spans="8:8" x14ac:dyDescent="0.25">
      <c r="H73" s="114"/>
    </row>
    <row r="74" spans="8:8" x14ac:dyDescent="0.25">
      <c r="H74" s="114"/>
    </row>
    <row r="75" spans="8:8" x14ac:dyDescent="0.25">
      <c r="H75" s="114"/>
    </row>
    <row r="76" spans="8:8" x14ac:dyDescent="0.25">
      <c r="H76" s="114"/>
    </row>
    <row r="77" spans="8:8" x14ac:dyDescent="0.25">
      <c r="H77" s="114"/>
    </row>
    <row r="78" spans="8:8" x14ac:dyDescent="0.25">
      <c r="H78" s="114"/>
    </row>
    <row r="79" spans="8:8" x14ac:dyDescent="0.25">
      <c r="H79" s="114"/>
    </row>
    <row r="80" spans="8:8" x14ac:dyDescent="0.25">
      <c r="H80" s="114"/>
    </row>
    <row r="81" spans="8:8" x14ac:dyDescent="0.25">
      <c r="H81" s="114"/>
    </row>
    <row r="82" spans="8:8" x14ac:dyDescent="0.25">
      <c r="H82" s="114"/>
    </row>
    <row r="83" spans="8:8" x14ac:dyDescent="0.25">
      <c r="H83" s="114"/>
    </row>
    <row r="84" spans="8:8" x14ac:dyDescent="0.25">
      <c r="H84" s="114"/>
    </row>
    <row r="85" spans="8:8" x14ac:dyDescent="0.25">
      <c r="H85" s="114"/>
    </row>
    <row r="86" spans="8:8" x14ac:dyDescent="0.25">
      <c r="H86" s="114"/>
    </row>
    <row r="87" spans="8:8" x14ac:dyDescent="0.25">
      <c r="H87" s="114"/>
    </row>
    <row r="88" spans="8:8" x14ac:dyDescent="0.25">
      <c r="H88" s="114"/>
    </row>
    <row r="89" spans="8:8" x14ac:dyDescent="0.25">
      <c r="H89" s="114"/>
    </row>
    <row r="90" spans="8:8" x14ac:dyDescent="0.25">
      <c r="H90" s="114"/>
    </row>
    <row r="91" spans="8:8" x14ac:dyDescent="0.25">
      <c r="H91" s="114"/>
    </row>
    <row r="92" spans="8:8" x14ac:dyDescent="0.25">
      <c r="H92" s="114"/>
    </row>
    <row r="93" spans="8:8" x14ac:dyDescent="0.25">
      <c r="H93" s="114"/>
    </row>
    <row r="94" spans="8:8" x14ac:dyDescent="0.25">
      <c r="H94" s="114"/>
    </row>
    <row r="95" spans="8:8" x14ac:dyDescent="0.25">
      <c r="H95" s="114"/>
    </row>
    <row r="96" spans="8:8" x14ac:dyDescent="0.25">
      <c r="H96" s="114"/>
    </row>
    <row r="97" spans="8:8" x14ac:dyDescent="0.25">
      <c r="H97" s="114"/>
    </row>
    <row r="98" spans="8:8" x14ac:dyDescent="0.25">
      <c r="H98" s="114"/>
    </row>
    <row r="99" spans="8:8" x14ac:dyDescent="0.25">
      <c r="H99" s="114"/>
    </row>
    <row r="100" spans="8:8" x14ac:dyDescent="0.25">
      <c r="H100" s="114"/>
    </row>
    <row r="101" spans="8:8" x14ac:dyDescent="0.25">
      <c r="H101" s="114"/>
    </row>
    <row r="102" spans="8:8" x14ac:dyDescent="0.25">
      <c r="H102" s="114"/>
    </row>
    <row r="103" spans="8:8" x14ac:dyDescent="0.25">
      <c r="H103" s="114"/>
    </row>
    <row r="104" spans="8:8" x14ac:dyDescent="0.25">
      <c r="H104" s="114"/>
    </row>
    <row r="105" spans="8:8" x14ac:dyDescent="0.25">
      <c r="H105" s="114"/>
    </row>
    <row r="106" spans="8:8" x14ac:dyDescent="0.25">
      <c r="H106" s="114"/>
    </row>
    <row r="107" spans="8:8" x14ac:dyDescent="0.25">
      <c r="H107" s="114"/>
    </row>
    <row r="108" spans="8:8" x14ac:dyDescent="0.25">
      <c r="H108" s="114"/>
    </row>
    <row r="109" spans="8:8" x14ac:dyDescent="0.25">
      <c r="H109" s="114"/>
    </row>
    <row r="110" spans="8:8" x14ac:dyDescent="0.25">
      <c r="H110" s="114"/>
    </row>
    <row r="111" spans="8:8" x14ac:dyDescent="0.25">
      <c r="H111" s="114"/>
    </row>
    <row r="112" spans="8:8" x14ac:dyDescent="0.25">
      <c r="H112" s="114"/>
    </row>
    <row r="113" spans="8:8" x14ac:dyDescent="0.25">
      <c r="H113" s="114"/>
    </row>
    <row r="114" spans="8:8" x14ac:dyDescent="0.25">
      <c r="H114" s="114"/>
    </row>
    <row r="115" spans="8:8" x14ac:dyDescent="0.25">
      <c r="H115" s="114"/>
    </row>
    <row r="116" spans="8:8" x14ac:dyDescent="0.25">
      <c r="H116" s="114"/>
    </row>
    <row r="117" spans="8:8" x14ac:dyDescent="0.25">
      <c r="H117" s="114"/>
    </row>
    <row r="118" spans="8:8" x14ac:dyDescent="0.25">
      <c r="H118" s="114"/>
    </row>
    <row r="119" spans="8:8" x14ac:dyDescent="0.25">
      <c r="H119" s="114"/>
    </row>
    <row r="120" spans="8:8" x14ac:dyDescent="0.25">
      <c r="H120" s="114"/>
    </row>
    <row r="121" spans="8:8" x14ac:dyDescent="0.25">
      <c r="H121" s="114"/>
    </row>
    <row r="122" spans="8:8" x14ac:dyDescent="0.25">
      <c r="H122" s="114"/>
    </row>
    <row r="123" spans="8:8" x14ac:dyDescent="0.25">
      <c r="H123" s="114"/>
    </row>
    <row r="124" spans="8:8" x14ac:dyDescent="0.25">
      <c r="H124" s="114"/>
    </row>
    <row r="125" spans="8:8" x14ac:dyDescent="0.25">
      <c r="H125" s="114"/>
    </row>
    <row r="126" spans="8:8" x14ac:dyDescent="0.25">
      <c r="H126" s="114"/>
    </row>
    <row r="127" spans="8:8" x14ac:dyDescent="0.25">
      <c r="H127" s="114"/>
    </row>
    <row r="128" spans="8:8" x14ac:dyDescent="0.25">
      <c r="H128" s="114"/>
    </row>
    <row r="129" spans="8:8" x14ac:dyDescent="0.25">
      <c r="H129" s="114"/>
    </row>
    <row r="130" spans="8:8" x14ac:dyDescent="0.25">
      <c r="H130" s="114"/>
    </row>
    <row r="131" spans="8:8" x14ac:dyDescent="0.25">
      <c r="H131" s="114"/>
    </row>
    <row r="132" spans="8:8" x14ac:dyDescent="0.25">
      <c r="H132" s="114"/>
    </row>
    <row r="133" spans="8:8" x14ac:dyDescent="0.25">
      <c r="H133" s="114"/>
    </row>
    <row r="134" spans="8:8" x14ac:dyDescent="0.25">
      <c r="H134" s="114"/>
    </row>
    <row r="135" spans="8:8" x14ac:dyDescent="0.25">
      <c r="H135" s="114"/>
    </row>
    <row r="136" spans="8:8" x14ac:dyDescent="0.25">
      <c r="H136" s="114"/>
    </row>
    <row r="137" spans="8:8" x14ac:dyDescent="0.25">
      <c r="H137" s="114"/>
    </row>
    <row r="138" spans="8:8" x14ac:dyDescent="0.25">
      <c r="H138" s="114"/>
    </row>
    <row r="139" spans="8:8" x14ac:dyDescent="0.25">
      <c r="H139" s="114"/>
    </row>
    <row r="140" spans="8:8" x14ac:dyDescent="0.25">
      <c r="H140" s="114"/>
    </row>
    <row r="141" spans="8:8" x14ac:dyDescent="0.25">
      <c r="H141" s="114"/>
    </row>
    <row r="142" spans="8:8" x14ac:dyDescent="0.25">
      <c r="H142" s="114"/>
    </row>
    <row r="143" spans="8:8" x14ac:dyDescent="0.25">
      <c r="H143" s="114"/>
    </row>
    <row r="144" spans="8:8" x14ac:dyDescent="0.25">
      <c r="H144" s="114"/>
    </row>
    <row r="145" spans="8:8" x14ac:dyDescent="0.25">
      <c r="H145" s="114"/>
    </row>
    <row r="146" spans="8:8" x14ac:dyDescent="0.25">
      <c r="H146" s="114"/>
    </row>
    <row r="147" spans="8:8" x14ac:dyDescent="0.25">
      <c r="H147" s="114"/>
    </row>
    <row r="148" spans="8:8" x14ac:dyDescent="0.25">
      <c r="H148" s="114"/>
    </row>
    <row r="149" spans="8:8" x14ac:dyDescent="0.25">
      <c r="H149" s="114"/>
    </row>
    <row r="150" spans="8:8" x14ac:dyDescent="0.25">
      <c r="H150" s="114"/>
    </row>
    <row r="151" spans="8:8" x14ac:dyDescent="0.25">
      <c r="H151" s="114"/>
    </row>
    <row r="152" spans="8:8" x14ac:dyDescent="0.25">
      <c r="H152" s="114"/>
    </row>
    <row r="153" spans="8:8" x14ac:dyDescent="0.25">
      <c r="H153" s="114"/>
    </row>
    <row r="154" spans="8:8" x14ac:dyDescent="0.25">
      <c r="H154" s="114"/>
    </row>
    <row r="155" spans="8:8" x14ac:dyDescent="0.25">
      <c r="H155" s="114"/>
    </row>
    <row r="156" spans="8:8" x14ac:dyDescent="0.25">
      <c r="H156" s="114"/>
    </row>
    <row r="157" spans="8:8" x14ac:dyDescent="0.25">
      <c r="H157" s="114"/>
    </row>
    <row r="158" spans="8:8" x14ac:dyDescent="0.25">
      <c r="H158" s="114"/>
    </row>
    <row r="159" spans="8:8" x14ac:dyDescent="0.25">
      <c r="H159" s="114"/>
    </row>
    <row r="160" spans="8:8" x14ac:dyDescent="0.25">
      <c r="H160" s="114"/>
    </row>
    <row r="161" spans="8:8" x14ac:dyDescent="0.25">
      <c r="H161" s="114"/>
    </row>
    <row r="162" spans="8:8" x14ac:dyDescent="0.25">
      <c r="H162" s="114"/>
    </row>
    <row r="163" spans="8:8" x14ac:dyDescent="0.25">
      <c r="H163" s="114"/>
    </row>
    <row r="164" spans="8:8" x14ac:dyDescent="0.25">
      <c r="H164" s="114"/>
    </row>
    <row r="165" spans="8:8" x14ac:dyDescent="0.25">
      <c r="H165" s="114"/>
    </row>
    <row r="166" spans="8:8" x14ac:dyDescent="0.25">
      <c r="H166" s="114"/>
    </row>
    <row r="167" spans="8:8" x14ac:dyDescent="0.25">
      <c r="H167" s="114"/>
    </row>
    <row r="168" spans="8:8" x14ac:dyDescent="0.25">
      <c r="H168" s="114"/>
    </row>
    <row r="169" spans="8:8" x14ac:dyDescent="0.25">
      <c r="H169" s="114"/>
    </row>
    <row r="170" spans="8:8" x14ac:dyDescent="0.25">
      <c r="H170" s="114"/>
    </row>
    <row r="171" spans="8:8" x14ac:dyDescent="0.25">
      <c r="H171" s="114"/>
    </row>
    <row r="172" spans="8:8" x14ac:dyDescent="0.25">
      <c r="H172" s="114"/>
    </row>
    <row r="173" spans="8:8" x14ac:dyDescent="0.25">
      <c r="H173" s="114"/>
    </row>
    <row r="174" spans="8:8" x14ac:dyDescent="0.25">
      <c r="H174" s="114"/>
    </row>
    <row r="175" spans="8:8" x14ac:dyDescent="0.25">
      <c r="H175" s="114"/>
    </row>
    <row r="176" spans="8:8" x14ac:dyDescent="0.25">
      <c r="H176" s="114"/>
    </row>
    <row r="177" spans="8:8" x14ac:dyDescent="0.25">
      <c r="H177" s="114"/>
    </row>
    <row r="178" spans="8:8" x14ac:dyDescent="0.25">
      <c r="H178" s="114"/>
    </row>
    <row r="179" spans="8:8" x14ac:dyDescent="0.25">
      <c r="H179" s="114"/>
    </row>
    <row r="180" spans="8:8" x14ac:dyDescent="0.25">
      <c r="H180" s="114"/>
    </row>
    <row r="181" spans="8:8" x14ac:dyDescent="0.25">
      <c r="H181" s="114"/>
    </row>
    <row r="182" spans="8:8" x14ac:dyDescent="0.25">
      <c r="H182" s="114"/>
    </row>
    <row r="183" spans="8:8" x14ac:dyDescent="0.25">
      <c r="H183" s="114"/>
    </row>
    <row r="184" spans="8:8" x14ac:dyDescent="0.25">
      <c r="H184" s="114"/>
    </row>
    <row r="185" spans="8:8" x14ac:dyDescent="0.25">
      <c r="H185" s="114"/>
    </row>
    <row r="186" spans="8:8" x14ac:dyDescent="0.25">
      <c r="H186" s="114"/>
    </row>
    <row r="187" spans="8:8" x14ac:dyDescent="0.25">
      <c r="H187" s="114"/>
    </row>
    <row r="188" spans="8:8" x14ac:dyDescent="0.25">
      <c r="H188" s="114"/>
    </row>
    <row r="189" spans="8:8" x14ac:dyDescent="0.25">
      <c r="H189" s="114"/>
    </row>
    <row r="190" spans="8:8" x14ac:dyDescent="0.25">
      <c r="H190" s="114"/>
    </row>
    <row r="191" spans="8:8" x14ac:dyDescent="0.25">
      <c r="H191" s="114"/>
    </row>
    <row r="192" spans="8:8" x14ac:dyDescent="0.25">
      <c r="H192" s="114"/>
    </row>
    <row r="193" spans="8:8" x14ac:dyDescent="0.25">
      <c r="H193" s="114"/>
    </row>
    <row r="194" spans="8:8" x14ac:dyDescent="0.25">
      <c r="H194" s="114"/>
    </row>
    <row r="195" spans="8:8" x14ac:dyDescent="0.25">
      <c r="H195" s="114"/>
    </row>
    <row r="196" spans="8:8" x14ac:dyDescent="0.25">
      <c r="H196" s="114"/>
    </row>
    <row r="197" spans="8:8" x14ac:dyDescent="0.25">
      <c r="H197" s="114"/>
    </row>
    <row r="198" spans="8:8" x14ac:dyDescent="0.25">
      <c r="H198" s="114"/>
    </row>
    <row r="199" spans="8:8" x14ac:dyDescent="0.25">
      <c r="H199" s="114"/>
    </row>
    <row r="200" spans="8:8" x14ac:dyDescent="0.25">
      <c r="H200" s="114"/>
    </row>
    <row r="201" spans="8:8" x14ac:dyDescent="0.25">
      <c r="H201" s="114"/>
    </row>
    <row r="202" spans="8:8" x14ac:dyDescent="0.25">
      <c r="H202" s="114"/>
    </row>
    <row r="203" spans="8:8" x14ac:dyDescent="0.25">
      <c r="H203" s="114"/>
    </row>
    <row r="204" spans="8:8" x14ac:dyDescent="0.25">
      <c r="H204" s="114"/>
    </row>
    <row r="205" spans="8:8" x14ac:dyDescent="0.25">
      <c r="H205" s="114"/>
    </row>
    <row r="206" spans="8:8" x14ac:dyDescent="0.25">
      <c r="H206" s="114"/>
    </row>
    <row r="207" spans="8:8" x14ac:dyDescent="0.25">
      <c r="H207" s="114"/>
    </row>
    <row r="208" spans="8:8" x14ac:dyDescent="0.25">
      <c r="H208" s="114"/>
    </row>
    <row r="209" spans="8:8" x14ac:dyDescent="0.25">
      <c r="H209" s="114"/>
    </row>
    <row r="210" spans="8:8" x14ac:dyDescent="0.25">
      <c r="H210" s="114"/>
    </row>
    <row r="211" spans="8:8" x14ac:dyDescent="0.25">
      <c r="H211" s="114"/>
    </row>
    <row r="212" spans="8:8" x14ac:dyDescent="0.25">
      <c r="H212" s="114"/>
    </row>
    <row r="213" spans="8:8" x14ac:dyDescent="0.25">
      <c r="H213" s="114"/>
    </row>
    <row r="214" spans="8:8" x14ac:dyDescent="0.25">
      <c r="H214" s="114"/>
    </row>
    <row r="215" spans="8:8" x14ac:dyDescent="0.25">
      <c r="H215" s="114"/>
    </row>
    <row r="216" spans="8:8" x14ac:dyDescent="0.25">
      <c r="H216" s="114"/>
    </row>
    <row r="217" spans="8:8" x14ac:dyDescent="0.25">
      <c r="H217" s="114"/>
    </row>
    <row r="218" spans="8:8" x14ac:dyDescent="0.25">
      <c r="H218" s="114"/>
    </row>
    <row r="219" spans="8:8" x14ac:dyDescent="0.25">
      <c r="H219" s="114"/>
    </row>
    <row r="220" spans="8:8" x14ac:dyDescent="0.25">
      <c r="H220" s="114"/>
    </row>
    <row r="221" spans="8:8" x14ac:dyDescent="0.25">
      <c r="H221" s="114"/>
    </row>
    <row r="222" spans="8:8" x14ac:dyDescent="0.25">
      <c r="H222" s="114"/>
    </row>
    <row r="223" spans="8:8" x14ac:dyDescent="0.25">
      <c r="H223" s="114"/>
    </row>
    <row r="224" spans="8:8" x14ac:dyDescent="0.25">
      <c r="H224" s="114"/>
    </row>
    <row r="225" spans="8:8" x14ac:dyDescent="0.25">
      <c r="H225" s="114"/>
    </row>
    <row r="226" spans="8:8" x14ac:dyDescent="0.25">
      <c r="H226" s="114"/>
    </row>
    <row r="227" spans="8:8" x14ac:dyDescent="0.25">
      <c r="H227" s="114"/>
    </row>
    <row r="228" spans="8:8" x14ac:dyDescent="0.25">
      <c r="H228" s="114"/>
    </row>
    <row r="229" spans="8:8" x14ac:dyDescent="0.25">
      <c r="H229" s="114"/>
    </row>
    <row r="230" spans="8:8" x14ac:dyDescent="0.25">
      <c r="H230" s="114"/>
    </row>
    <row r="231" spans="8:8" x14ac:dyDescent="0.25">
      <c r="H231" s="114"/>
    </row>
    <row r="232" spans="8:8" x14ac:dyDescent="0.25">
      <c r="H232" s="114"/>
    </row>
    <row r="233" spans="8:8" x14ac:dyDescent="0.25">
      <c r="H233" s="114"/>
    </row>
    <row r="234" spans="8:8" x14ac:dyDescent="0.25">
      <c r="H234" s="114"/>
    </row>
    <row r="235" spans="8:8" x14ac:dyDescent="0.25">
      <c r="H235" s="114"/>
    </row>
    <row r="236" spans="8:8" x14ac:dyDescent="0.25">
      <c r="H236" s="114"/>
    </row>
    <row r="237" spans="8:8" x14ac:dyDescent="0.25">
      <c r="H237" s="114"/>
    </row>
    <row r="238" spans="8:8" x14ac:dyDescent="0.25">
      <c r="H238" s="114"/>
    </row>
    <row r="239" spans="8:8" x14ac:dyDescent="0.25">
      <c r="H239" s="114"/>
    </row>
    <row r="240" spans="8:8" x14ac:dyDescent="0.25">
      <c r="H240" s="114"/>
    </row>
    <row r="241" spans="8:8" x14ac:dyDescent="0.25">
      <c r="H241" s="114"/>
    </row>
    <row r="242" spans="8:8" x14ac:dyDescent="0.25">
      <c r="H242" s="114"/>
    </row>
    <row r="243" spans="8:8" x14ac:dyDescent="0.25">
      <c r="H243" s="114"/>
    </row>
    <row r="244" spans="8:8" x14ac:dyDescent="0.25">
      <c r="H244" s="114"/>
    </row>
    <row r="245" spans="8:8" x14ac:dyDescent="0.25">
      <c r="H245" s="114"/>
    </row>
    <row r="246" spans="8:8" x14ac:dyDescent="0.25">
      <c r="H246" s="114"/>
    </row>
    <row r="247" spans="8:8" x14ac:dyDescent="0.25">
      <c r="H247" s="114"/>
    </row>
    <row r="248" spans="8:8" x14ac:dyDescent="0.25">
      <c r="H248" s="114"/>
    </row>
    <row r="249" spans="8:8" x14ac:dyDescent="0.25">
      <c r="H249" s="114"/>
    </row>
    <row r="250" spans="8:8" x14ac:dyDescent="0.25">
      <c r="H250" s="114"/>
    </row>
    <row r="251" spans="8:8" x14ac:dyDescent="0.25">
      <c r="H251" s="114"/>
    </row>
    <row r="252" spans="8:8" x14ac:dyDescent="0.25">
      <c r="H252" s="114"/>
    </row>
    <row r="253" spans="8:8" x14ac:dyDescent="0.25">
      <c r="H253" s="114"/>
    </row>
    <row r="254" spans="8:8" x14ac:dyDescent="0.25">
      <c r="H254" s="114"/>
    </row>
    <row r="255" spans="8:8" x14ac:dyDescent="0.25">
      <c r="H255" s="114"/>
    </row>
    <row r="256" spans="8:8" x14ac:dyDescent="0.25">
      <c r="H256" s="114"/>
    </row>
    <row r="257" spans="8:8" x14ac:dyDescent="0.25">
      <c r="H257" s="114"/>
    </row>
    <row r="258" spans="8:8" x14ac:dyDescent="0.25">
      <c r="H258" s="114"/>
    </row>
    <row r="259" spans="8:8" x14ac:dyDescent="0.25">
      <c r="H259" s="114"/>
    </row>
    <row r="260" spans="8:8" x14ac:dyDescent="0.25">
      <c r="H260" s="114"/>
    </row>
    <row r="261" spans="8:8" x14ac:dyDescent="0.25">
      <c r="H261" s="114"/>
    </row>
    <row r="262" spans="8:8" x14ac:dyDescent="0.25">
      <c r="H262" s="114"/>
    </row>
    <row r="263" spans="8:8" x14ac:dyDescent="0.25">
      <c r="H263" s="114"/>
    </row>
    <row r="264" spans="8:8" x14ac:dyDescent="0.25">
      <c r="H264" s="114"/>
    </row>
    <row r="265" spans="8:8" x14ac:dyDescent="0.25">
      <c r="H265" s="114"/>
    </row>
    <row r="266" spans="8:8" x14ac:dyDescent="0.25">
      <c r="H266" s="114"/>
    </row>
    <row r="267" spans="8:8" x14ac:dyDescent="0.25">
      <c r="H267" s="114"/>
    </row>
    <row r="268" spans="8:8" x14ac:dyDescent="0.25">
      <c r="H268" s="114"/>
    </row>
    <row r="269" spans="8:8" x14ac:dyDescent="0.25">
      <c r="H269" s="114"/>
    </row>
    <row r="270" spans="8:8" x14ac:dyDescent="0.25">
      <c r="H270" s="114"/>
    </row>
    <row r="271" spans="8:8" x14ac:dyDescent="0.25">
      <c r="H271" s="114"/>
    </row>
    <row r="272" spans="8:8" x14ac:dyDescent="0.25">
      <c r="H272" s="114"/>
    </row>
    <row r="273" spans="8:8" x14ac:dyDescent="0.25">
      <c r="H273" s="114"/>
    </row>
    <row r="274" spans="8:8" x14ac:dyDescent="0.25">
      <c r="H274" s="114"/>
    </row>
    <row r="275" spans="8:8" x14ac:dyDescent="0.25">
      <c r="H275" s="114"/>
    </row>
    <row r="276" spans="8:8" x14ac:dyDescent="0.25">
      <c r="H276" s="114"/>
    </row>
    <row r="277" spans="8:8" x14ac:dyDescent="0.25">
      <c r="H277" s="114"/>
    </row>
    <row r="278" spans="8:8" x14ac:dyDescent="0.25">
      <c r="H278" s="114"/>
    </row>
    <row r="279" spans="8:8" x14ac:dyDescent="0.25">
      <c r="H279" s="114"/>
    </row>
    <row r="280" spans="8:8" x14ac:dyDescent="0.25">
      <c r="H280" s="114"/>
    </row>
    <row r="281" spans="8:8" x14ac:dyDescent="0.25">
      <c r="H281" s="114"/>
    </row>
    <row r="282" spans="8:8" x14ac:dyDescent="0.25">
      <c r="H282" s="114"/>
    </row>
    <row r="283" spans="8:8" x14ac:dyDescent="0.25">
      <c r="H283" s="114"/>
    </row>
    <row r="284" spans="8:8" x14ac:dyDescent="0.25">
      <c r="H284" s="114"/>
    </row>
    <row r="285" spans="8:8" x14ac:dyDescent="0.25">
      <c r="H285" s="114"/>
    </row>
    <row r="286" spans="8:8" x14ac:dyDescent="0.25">
      <c r="H286" s="114"/>
    </row>
    <row r="287" spans="8:8" x14ac:dyDescent="0.25">
      <c r="H287" s="114"/>
    </row>
    <row r="288" spans="8:8" x14ac:dyDescent="0.25">
      <c r="H288" s="114"/>
    </row>
    <row r="289" spans="8:8" x14ac:dyDescent="0.25">
      <c r="H289" s="114"/>
    </row>
  </sheetData>
  <mergeCells count="5">
    <mergeCell ref="A1:D1"/>
    <mergeCell ref="A2:D2"/>
    <mergeCell ref="A4:D4"/>
    <mergeCell ref="A5:D5"/>
    <mergeCell ref="A3:D3"/>
  </mergeCells>
  <pageMargins left="0.56999999999999995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4"/>
  <sheetViews>
    <sheetView topLeftCell="A43" workbookViewId="0">
      <selection activeCell="B61" sqref="B61"/>
    </sheetView>
  </sheetViews>
  <sheetFormatPr defaultRowHeight="13.2" x14ac:dyDescent="0.25"/>
  <cols>
    <col min="1" max="1" width="1.88671875" customWidth="1"/>
    <col min="2" max="2" width="59.5546875" customWidth="1"/>
    <col min="3" max="3" width="2.6640625" customWidth="1"/>
    <col min="4" max="4" width="12.6640625" customWidth="1"/>
    <col min="5" max="5" width="2.6640625" customWidth="1"/>
    <col min="6" max="6" width="17.44140625" customWidth="1"/>
    <col min="8" max="8" width="10.88671875" bestFit="1" customWidth="1"/>
    <col min="11" max="11" width="15" customWidth="1"/>
    <col min="16" max="16" width="17.33203125" customWidth="1"/>
  </cols>
  <sheetData>
    <row r="1" spans="1:10" x14ac:dyDescent="0.25">
      <c r="A1" s="486" t="s">
        <v>0</v>
      </c>
      <c r="B1" s="486"/>
      <c r="C1" s="486"/>
      <c r="D1" s="486"/>
      <c r="E1" s="486"/>
      <c r="F1" s="486"/>
    </row>
    <row r="2" spans="1:10" x14ac:dyDescent="0.25">
      <c r="A2" s="486" t="s">
        <v>971</v>
      </c>
      <c r="B2" s="486"/>
      <c r="C2" s="486"/>
      <c r="D2" s="486"/>
      <c r="E2" s="486"/>
      <c r="F2" s="486"/>
    </row>
    <row r="3" spans="1:10" x14ac:dyDescent="0.25">
      <c r="A3" s="486" t="s">
        <v>972</v>
      </c>
      <c r="B3" s="486"/>
      <c r="C3" s="486"/>
      <c r="D3" s="486"/>
      <c r="E3" s="486"/>
      <c r="F3" s="486"/>
    </row>
    <row r="4" spans="1:10" x14ac:dyDescent="0.25">
      <c r="A4" s="486" t="s">
        <v>91</v>
      </c>
      <c r="B4" s="486"/>
      <c r="C4" s="486"/>
      <c r="D4" s="486"/>
      <c r="E4" s="486"/>
      <c r="F4" s="486"/>
    </row>
    <row r="5" spans="1:10" x14ac:dyDescent="0.25">
      <c r="A5" s="486" t="s">
        <v>93</v>
      </c>
      <c r="B5" s="486"/>
      <c r="C5" s="486"/>
      <c r="D5" s="486"/>
      <c r="E5" s="486"/>
      <c r="F5" s="486"/>
    </row>
    <row r="6" spans="1:10" x14ac:dyDescent="0.25">
      <c r="A6" s="486" t="s">
        <v>71</v>
      </c>
      <c r="B6" s="486"/>
      <c r="C6" s="486"/>
      <c r="D6" s="486"/>
      <c r="E6" s="486"/>
      <c r="F6" s="486"/>
    </row>
    <row r="7" spans="1:10" x14ac:dyDescent="0.25">
      <c r="A7" s="36"/>
      <c r="B7" s="36"/>
      <c r="C7" s="36"/>
      <c r="D7" s="36"/>
      <c r="E7" s="36"/>
      <c r="F7" s="36"/>
    </row>
    <row r="8" spans="1:10" x14ac:dyDescent="0.25">
      <c r="A8" s="35"/>
      <c r="B8" s="35"/>
      <c r="C8" s="35"/>
      <c r="D8" s="35"/>
      <c r="E8" s="35"/>
      <c r="F8" s="36"/>
    </row>
    <row r="9" spans="1:10" x14ac:dyDescent="0.25">
      <c r="A9" s="359"/>
      <c r="B9" s="359"/>
      <c r="C9" s="359"/>
      <c r="D9" s="359"/>
      <c r="E9" s="359"/>
      <c r="F9" s="359"/>
      <c r="J9" s="114"/>
    </row>
    <row r="10" spans="1:10" x14ac:dyDescent="0.25">
      <c r="A10" s="455" t="s">
        <v>973</v>
      </c>
      <c r="B10" s="456"/>
      <c r="C10" s="456"/>
      <c r="D10" s="456"/>
      <c r="E10" s="456"/>
      <c r="F10" s="457"/>
      <c r="G10" s="330"/>
      <c r="J10" s="114"/>
    </row>
    <row r="11" spans="1:10" x14ac:dyDescent="0.25">
      <c r="A11" s="456"/>
      <c r="B11" s="458" t="s">
        <v>974</v>
      </c>
      <c r="C11" s="458"/>
      <c r="D11" s="458"/>
      <c r="E11" s="458"/>
      <c r="F11" s="459">
        <v>0.15</v>
      </c>
      <c r="G11" s="330"/>
      <c r="J11" s="375"/>
    </row>
    <row r="12" spans="1:10" x14ac:dyDescent="0.25">
      <c r="A12" s="456"/>
      <c r="B12" s="458" t="s">
        <v>975</v>
      </c>
      <c r="C12" s="458"/>
      <c r="D12" s="458"/>
      <c r="E12" s="458"/>
      <c r="F12" s="459">
        <v>0.35</v>
      </c>
      <c r="G12" s="330"/>
      <c r="J12" s="114"/>
    </row>
    <row r="13" spans="1:10" x14ac:dyDescent="0.25">
      <c r="A13" s="456"/>
      <c r="B13" s="458" t="s">
        <v>976</v>
      </c>
      <c r="C13" s="458"/>
      <c r="D13" s="458"/>
      <c r="E13" s="458"/>
      <c r="F13" s="469">
        <f>0.2/0.35</f>
        <v>0.57142857142857151</v>
      </c>
      <c r="G13" s="330"/>
      <c r="J13" s="114"/>
    </row>
    <row r="14" spans="1:10" x14ac:dyDescent="0.25">
      <c r="A14" s="456"/>
      <c r="B14" s="458"/>
      <c r="C14" s="458"/>
      <c r="D14" s="458"/>
      <c r="E14" s="458"/>
      <c r="F14" s="459"/>
      <c r="G14" s="330"/>
      <c r="J14" s="114"/>
    </row>
    <row r="15" spans="1:10" x14ac:dyDescent="0.25">
      <c r="A15" s="455" t="s">
        <v>977</v>
      </c>
      <c r="B15" s="456"/>
      <c r="C15" s="456"/>
      <c r="D15" s="456"/>
      <c r="E15" s="456"/>
      <c r="F15" s="457"/>
      <c r="G15" s="330"/>
      <c r="J15" s="114"/>
    </row>
    <row r="16" spans="1:10" x14ac:dyDescent="0.25">
      <c r="A16" s="456"/>
      <c r="B16" s="458" t="s">
        <v>998</v>
      </c>
      <c r="C16" s="458"/>
      <c r="D16" s="458"/>
      <c r="E16" s="458"/>
      <c r="F16" s="460">
        <v>72.655717999999993</v>
      </c>
      <c r="G16" s="330"/>
      <c r="J16" s="114"/>
    </row>
    <row r="17" spans="1:17" x14ac:dyDescent="0.25">
      <c r="A17" s="456"/>
      <c r="B17" s="458"/>
      <c r="C17" s="458"/>
      <c r="D17" s="458"/>
      <c r="E17" s="458"/>
      <c r="F17" s="460"/>
      <c r="G17" s="330"/>
      <c r="H17" s="35"/>
      <c r="I17" s="35"/>
      <c r="J17" s="471"/>
      <c r="K17" s="35"/>
      <c r="L17" s="35"/>
      <c r="M17" s="35"/>
      <c r="N17" s="35"/>
      <c r="O17" s="35"/>
      <c r="P17" s="35"/>
      <c r="Q17" s="35"/>
    </row>
    <row r="18" spans="1:17" x14ac:dyDescent="0.25">
      <c r="A18" s="456"/>
      <c r="B18" s="458" t="s">
        <v>978</v>
      </c>
      <c r="C18" s="458"/>
      <c r="D18" s="360">
        <v>62.783011999999999</v>
      </c>
      <c r="E18" s="360"/>
      <c r="F18" s="460"/>
      <c r="G18" s="330"/>
      <c r="H18" s="35"/>
      <c r="I18" s="35"/>
      <c r="J18" s="471"/>
      <c r="K18" s="326"/>
      <c r="L18" s="35"/>
      <c r="M18" s="35"/>
      <c r="N18" s="472"/>
      <c r="O18" s="35"/>
      <c r="P18" s="473"/>
      <c r="Q18" s="35"/>
    </row>
    <row r="19" spans="1:17" x14ac:dyDescent="0.25">
      <c r="A19" s="456"/>
      <c r="B19" s="458" t="s">
        <v>994</v>
      </c>
      <c r="C19" s="458"/>
      <c r="D19" s="361">
        <f>'Revenue Gross-Up Factor'!C35</f>
        <v>1.6421322016625246</v>
      </c>
      <c r="E19" s="461"/>
      <c r="F19" s="460"/>
      <c r="G19" s="330"/>
      <c r="H19" s="35"/>
      <c r="I19" s="35"/>
      <c r="J19" s="471"/>
      <c r="K19" s="472"/>
      <c r="L19" s="35"/>
      <c r="M19" s="35"/>
      <c r="N19" s="35"/>
      <c r="O19" s="35"/>
      <c r="P19" s="35"/>
      <c r="Q19" s="35"/>
    </row>
    <row r="20" spans="1:17" x14ac:dyDescent="0.25">
      <c r="A20" s="456"/>
      <c r="B20" s="458" t="s">
        <v>995</v>
      </c>
      <c r="C20" s="458"/>
      <c r="D20" s="362">
        <f>D18*D19</f>
        <v>103.09800572256471</v>
      </c>
      <c r="E20" s="461"/>
      <c r="F20" s="460"/>
      <c r="G20" s="330"/>
      <c r="H20" s="35"/>
      <c r="I20" s="35"/>
      <c r="J20" s="471"/>
      <c r="K20" s="35"/>
      <c r="L20" s="35"/>
      <c r="M20" s="35"/>
      <c r="N20" s="35"/>
      <c r="O20" s="35"/>
      <c r="P20" s="35"/>
      <c r="Q20" s="35"/>
    </row>
    <row r="21" spans="1:17" x14ac:dyDescent="0.25">
      <c r="A21" s="456"/>
      <c r="B21" s="458"/>
      <c r="C21" s="458"/>
      <c r="D21" s="362"/>
      <c r="E21" s="461"/>
      <c r="F21" s="460"/>
      <c r="G21" s="330"/>
      <c r="H21" s="35"/>
      <c r="I21" s="35"/>
      <c r="J21" s="471"/>
      <c r="K21" s="35"/>
      <c r="L21" s="35"/>
      <c r="M21" s="35"/>
      <c r="N21" s="35"/>
      <c r="O21" s="35"/>
      <c r="P21" s="35"/>
      <c r="Q21" s="35"/>
    </row>
    <row r="22" spans="1:17" x14ac:dyDescent="0.25">
      <c r="A22" s="456"/>
      <c r="B22" s="458" t="s">
        <v>978</v>
      </c>
      <c r="C22" s="458"/>
      <c r="D22" s="360">
        <f>D18</f>
        <v>62.783011999999999</v>
      </c>
      <c r="E22" s="461"/>
      <c r="F22" s="460"/>
      <c r="G22" s="330"/>
      <c r="H22" s="35"/>
      <c r="I22" s="35"/>
      <c r="J22" s="471"/>
      <c r="K22" s="35"/>
      <c r="L22" s="35"/>
      <c r="M22" s="35"/>
      <c r="N22" s="35"/>
      <c r="O22" s="35"/>
      <c r="P22" s="35"/>
      <c r="Q22" s="35"/>
    </row>
    <row r="23" spans="1:17" x14ac:dyDescent="0.25">
      <c r="A23" s="456"/>
      <c r="B23" s="458" t="s">
        <v>996</v>
      </c>
      <c r="C23" s="458"/>
      <c r="D23" s="361">
        <f>'Revenue Gross-Up Factor'!E35</f>
        <v>1.0673859310806408</v>
      </c>
      <c r="E23" s="461"/>
      <c r="F23" s="460"/>
      <c r="G23" s="330"/>
      <c r="H23" s="35"/>
      <c r="I23" s="35"/>
      <c r="J23" s="471"/>
      <c r="K23" s="35"/>
      <c r="L23" s="35"/>
      <c r="M23" s="35"/>
      <c r="N23" s="35"/>
      <c r="O23" s="35"/>
      <c r="P23" s="35"/>
      <c r="Q23" s="35"/>
    </row>
    <row r="24" spans="1:17" x14ac:dyDescent="0.25">
      <c r="A24" s="456"/>
      <c r="B24" s="458" t="s">
        <v>997</v>
      </c>
      <c r="C24" s="458"/>
      <c r="D24" s="362">
        <f>D22*D23</f>
        <v>67.013703719667049</v>
      </c>
      <c r="E24" s="461"/>
      <c r="F24" s="460"/>
      <c r="G24" s="330"/>
      <c r="H24" s="35"/>
      <c r="I24" s="35"/>
      <c r="J24" s="471"/>
      <c r="K24" s="35"/>
      <c r="L24" s="35"/>
      <c r="M24" s="35"/>
      <c r="N24" s="35"/>
      <c r="O24" s="35"/>
      <c r="P24" s="35"/>
      <c r="Q24" s="35"/>
    </row>
    <row r="25" spans="1:17" x14ac:dyDescent="0.25">
      <c r="A25" s="456"/>
      <c r="B25" s="458"/>
      <c r="C25" s="458"/>
      <c r="D25" s="362"/>
      <c r="E25" s="461"/>
      <c r="F25" s="460"/>
      <c r="G25" s="330"/>
      <c r="H25" s="35"/>
      <c r="I25" s="35"/>
      <c r="J25" s="471"/>
      <c r="K25" s="35"/>
      <c r="L25" s="35"/>
      <c r="M25" s="35"/>
      <c r="N25" s="35"/>
      <c r="O25" s="35"/>
      <c r="P25" s="35"/>
      <c r="Q25" s="35"/>
    </row>
    <row r="26" spans="1:17" x14ac:dyDescent="0.25">
      <c r="A26" s="456"/>
      <c r="B26" s="458" t="s">
        <v>980</v>
      </c>
      <c r="C26" s="458"/>
      <c r="D26" s="458"/>
      <c r="E26" s="458"/>
      <c r="F26" s="460">
        <f>D20-D24</f>
        <v>36.084302002897658</v>
      </c>
      <c r="G26" s="330"/>
      <c r="H26" s="467"/>
      <c r="I26" s="35"/>
      <c r="J26" s="471"/>
      <c r="K26" s="128"/>
      <c r="L26" s="35"/>
      <c r="M26" s="35"/>
      <c r="N26" s="35"/>
      <c r="O26" s="35"/>
      <c r="P26" s="35"/>
      <c r="Q26" s="35"/>
    </row>
    <row r="27" spans="1:17" x14ac:dyDescent="0.25">
      <c r="A27" s="456"/>
      <c r="B27" s="458"/>
      <c r="C27" s="458"/>
      <c r="D27" s="458"/>
      <c r="E27" s="458"/>
      <c r="F27" s="465"/>
      <c r="G27" s="330"/>
      <c r="H27" s="35"/>
      <c r="I27" s="35"/>
      <c r="J27" s="471"/>
      <c r="K27" s="128"/>
      <c r="L27" s="35"/>
      <c r="M27" s="35"/>
      <c r="N27" s="35"/>
      <c r="O27" s="35"/>
      <c r="P27" s="35"/>
      <c r="Q27" s="35"/>
    </row>
    <row r="28" spans="1:17" x14ac:dyDescent="0.25">
      <c r="A28" s="456"/>
      <c r="B28" s="458" t="s">
        <v>983</v>
      </c>
      <c r="C28" s="458"/>
      <c r="D28" s="458"/>
      <c r="E28" s="458"/>
      <c r="F28" s="460">
        <f>SUM(F16:F26)</f>
        <v>108.74002000289765</v>
      </c>
      <c r="G28" s="330"/>
      <c r="H28" s="35"/>
      <c r="I28" s="35"/>
      <c r="J28" s="471"/>
      <c r="K28" s="128"/>
      <c r="L28" s="35"/>
      <c r="M28" s="35"/>
      <c r="N28" s="35"/>
      <c r="O28" s="35"/>
      <c r="P28" s="35"/>
      <c r="Q28" s="35"/>
    </row>
    <row r="29" spans="1:17" x14ac:dyDescent="0.25">
      <c r="A29" s="456"/>
      <c r="B29" s="458"/>
      <c r="C29" s="458"/>
      <c r="D29" s="458"/>
      <c r="E29" s="458"/>
      <c r="F29" s="460"/>
      <c r="G29" s="330"/>
      <c r="H29" s="35"/>
      <c r="I29" s="35"/>
      <c r="J29" s="471"/>
      <c r="K29" s="128"/>
      <c r="L29" s="35"/>
      <c r="M29" s="35"/>
      <c r="N29" s="35"/>
      <c r="O29" s="35"/>
      <c r="P29" s="35"/>
      <c r="Q29" s="35"/>
    </row>
    <row r="30" spans="1:17" x14ac:dyDescent="0.25">
      <c r="A30" s="456"/>
      <c r="B30" s="458"/>
      <c r="C30" s="458"/>
      <c r="D30" s="458"/>
      <c r="E30" s="458"/>
      <c r="F30" s="460"/>
      <c r="G30" s="330"/>
      <c r="H30" s="35"/>
      <c r="I30" s="35"/>
      <c r="J30" s="471"/>
      <c r="K30" s="128"/>
      <c r="L30" s="35"/>
      <c r="M30" s="35"/>
      <c r="N30" s="35"/>
      <c r="O30" s="35"/>
      <c r="P30" s="35"/>
      <c r="Q30" s="35"/>
    </row>
    <row r="31" spans="1:17" x14ac:dyDescent="0.25">
      <c r="A31" s="456"/>
      <c r="B31" s="458" t="s">
        <v>988</v>
      </c>
      <c r="C31" s="458"/>
      <c r="D31" s="360">
        <f>'Capitalization - COC'!R18/1000000</f>
        <v>3638.8007297600716</v>
      </c>
      <c r="E31" s="458"/>
      <c r="F31" s="460"/>
      <c r="G31" s="330"/>
      <c r="J31" s="114"/>
      <c r="K31" s="97"/>
    </row>
    <row r="32" spans="1:17" x14ac:dyDescent="0.25">
      <c r="A32" s="456"/>
      <c r="B32" s="458" t="s">
        <v>986</v>
      </c>
      <c r="C32" s="458"/>
      <c r="D32" s="466">
        <f>'Capitalization - COC'!X18</f>
        <v>7.2906864653306341E-2</v>
      </c>
      <c r="E32" s="458"/>
      <c r="F32" s="460"/>
      <c r="G32" s="330"/>
      <c r="J32" s="114"/>
      <c r="K32" s="97"/>
    </row>
    <row r="33" spans="1:11" x14ac:dyDescent="0.25">
      <c r="A33" s="456"/>
      <c r="B33" s="458" t="s">
        <v>987</v>
      </c>
      <c r="C33" s="458"/>
      <c r="D33" s="362">
        <f>D31*D32</f>
        <v>265.29355230496986</v>
      </c>
      <c r="E33" s="458"/>
      <c r="F33" s="460"/>
      <c r="G33" s="330"/>
      <c r="J33" s="114"/>
      <c r="K33" s="97"/>
    </row>
    <row r="34" spans="1:11" x14ac:dyDescent="0.25">
      <c r="A34" s="456"/>
      <c r="B34" s="458"/>
      <c r="C34" s="458"/>
      <c r="D34" s="362"/>
      <c r="E34" s="458"/>
      <c r="F34" s="460"/>
      <c r="G34" s="330"/>
      <c r="J34" s="114"/>
      <c r="K34" s="97"/>
    </row>
    <row r="35" spans="1:11" x14ac:dyDescent="0.25">
      <c r="A35" s="456"/>
      <c r="B35" s="458" t="s">
        <v>999</v>
      </c>
      <c r="C35" s="458"/>
      <c r="D35" s="360">
        <f>'Capitalization - COC'!L77/1000000</f>
        <v>3578.4477460362532</v>
      </c>
      <c r="E35" s="458"/>
      <c r="F35" s="460"/>
      <c r="G35" s="330"/>
      <c r="J35" s="114"/>
      <c r="K35" s="97"/>
    </row>
    <row r="36" spans="1:11" x14ac:dyDescent="0.25">
      <c r="A36" s="456"/>
      <c r="B36" s="458" t="s">
        <v>989</v>
      </c>
      <c r="C36" s="458"/>
      <c r="D36" s="466">
        <f>'Capitalization - COC'!X77</f>
        <v>6.6353781707012754E-2</v>
      </c>
      <c r="E36" s="458"/>
      <c r="F36" s="460"/>
      <c r="G36" s="330"/>
      <c r="J36" s="114"/>
      <c r="K36" s="97"/>
    </row>
    <row r="37" spans="1:11" x14ac:dyDescent="0.25">
      <c r="A37" s="456"/>
      <c r="B37" s="458" t="s">
        <v>990</v>
      </c>
      <c r="C37" s="458"/>
      <c r="D37" s="362">
        <f>D35*D36</f>
        <v>237.44354059044136</v>
      </c>
      <c r="E37" s="458"/>
      <c r="F37" s="460"/>
      <c r="G37" s="330"/>
      <c r="J37" s="114"/>
      <c r="K37" s="97"/>
    </row>
    <row r="38" spans="1:11" x14ac:dyDescent="0.25">
      <c r="A38" s="456"/>
      <c r="B38" s="458"/>
      <c r="C38" s="458"/>
      <c r="D38" s="458"/>
      <c r="E38" s="458"/>
      <c r="F38" s="460"/>
      <c r="G38" s="330"/>
      <c r="J38" s="114"/>
      <c r="K38" s="97"/>
    </row>
    <row r="39" spans="1:11" x14ac:dyDescent="0.25">
      <c r="A39" s="456"/>
      <c r="B39" s="458" t="s">
        <v>991</v>
      </c>
      <c r="C39" s="458"/>
      <c r="D39" s="468">
        <f>D37-D33</f>
        <v>-27.850011714528506</v>
      </c>
      <c r="E39" s="458"/>
      <c r="F39" s="460"/>
      <c r="G39" s="330"/>
      <c r="H39" s="330"/>
      <c r="J39" s="114"/>
      <c r="K39" s="97"/>
    </row>
    <row r="40" spans="1:11" x14ac:dyDescent="0.25">
      <c r="A40" s="456"/>
      <c r="B40" s="458" t="s">
        <v>979</v>
      </c>
      <c r="C40" s="458"/>
      <c r="D40" s="462">
        <f>F12</f>
        <v>0.35</v>
      </c>
      <c r="E40" s="458"/>
      <c r="F40" s="460"/>
      <c r="G40" s="330"/>
      <c r="J40" s="114"/>
      <c r="K40" s="97"/>
    </row>
    <row r="41" spans="1:11" x14ac:dyDescent="0.25">
      <c r="A41" s="456"/>
      <c r="B41" s="458"/>
      <c r="C41" s="458"/>
      <c r="D41" s="458"/>
      <c r="E41" s="458"/>
      <c r="F41" s="460"/>
      <c r="G41" s="330"/>
      <c r="J41" s="114"/>
      <c r="K41" s="97"/>
    </row>
    <row r="42" spans="1:11" x14ac:dyDescent="0.25">
      <c r="A42" s="456"/>
      <c r="B42" s="458" t="s">
        <v>984</v>
      </c>
      <c r="C42" s="458"/>
      <c r="D42" s="458"/>
      <c r="E42" s="458"/>
      <c r="F42" s="465">
        <f>D39*(1/(1-D40))-D39</f>
        <v>-14.996160153976881</v>
      </c>
      <c r="G42" s="330"/>
      <c r="H42" s="57"/>
      <c r="J42" s="114"/>
      <c r="K42" s="97"/>
    </row>
    <row r="43" spans="1:11" x14ac:dyDescent="0.25">
      <c r="A43" s="456"/>
      <c r="B43" s="458" t="s">
        <v>985</v>
      </c>
      <c r="C43" s="458"/>
      <c r="D43" s="458"/>
      <c r="E43" s="458"/>
      <c r="F43" s="460"/>
      <c r="G43" s="330"/>
      <c r="H43" s="57"/>
      <c r="J43" s="114"/>
      <c r="K43" s="97"/>
    </row>
    <row r="44" spans="1:11" x14ac:dyDescent="0.25">
      <c r="A44" s="456"/>
      <c r="B44" s="458"/>
      <c r="C44" s="458"/>
      <c r="D44" s="458"/>
      <c r="E44" s="458"/>
      <c r="F44" s="460"/>
      <c r="G44" s="330"/>
      <c r="H44" s="57"/>
      <c r="J44" s="114"/>
      <c r="K44" s="97"/>
    </row>
    <row r="45" spans="1:11" ht="13.8" thickBot="1" x14ac:dyDescent="0.3">
      <c r="A45" s="456"/>
      <c r="B45" s="458" t="s">
        <v>992</v>
      </c>
      <c r="C45" s="458"/>
      <c r="D45" s="458"/>
      <c r="E45" s="458"/>
      <c r="F45" s="474">
        <f>SUM(F28:F42)</f>
        <v>93.743859848920778</v>
      </c>
      <c r="G45" s="330"/>
      <c r="J45" s="114"/>
      <c r="K45" s="97"/>
    </row>
    <row r="46" spans="1:11" ht="13.8" thickTop="1" x14ac:dyDescent="0.25">
      <c r="A46" s="109"/>
      <c r="B46" s="30"/>
      <c r="C46" s="30"/>
      <c r="D46" s="30"/>
      <c r="E46" s="30"/>
      <c r="J46" s="114"/>
    </row>
    <row r="47" spans="1:11" x14ac:dyDescent="0.25">
      <c r="A47" s="109"/>
      <c r="B47" s="30"/>
      <c r="C47" s="30"/>
      <c r="D47" s="30"/>
      <c r="E47" s="30"/>
      <c r="J47" s="114"/>
    </row>
    <row r="48" spans="1:11" ht="13.8" thickBot="1" x14ac:dyDescent="0.3">
      <c r="A48" s="30"/>
      <c r="B48" s="454" t="s">
        <v>993</v>
      </c>
      <c r="C48" s="30"/>
      <c r="D48" s="30"/>
      <c r="E48" s="30"/>
      <c r="F48" s="470">
        <f>-F45*F13</f>
        <v>-53.567919913669023</v>
      </c>
      <c r="J48" s="114"/>
    </row>
    <row r="49" spans="1:10" ht="13.8" thickTop="1" x14ac:dyDescent="0.25">
      <c r="A49" s="30"/>
      <c r="B49" s="30"/>
      <c r="C49" s="30"/>
      <c r="D49" s="30"/>
      <c r="E49" s="30"/>
      <c r="J49" s="114"/>
    </row>
    <row r="50" spans="1:10" x14ac:dyDescent="0.25">
      <c r="A50" s="30"/>
      <c r="B50" s="458" t="s">
        <v>1009</v>
      </c>
      <c r="C50" s="30"/>
      <c r="D50" s="30"/>
      <c r="E50" s="30"/>
      <c r="F50" s="476">
        <f>'Revenue Gross-Up Factor'!G35</f>
        <v>1.2557481542125188</v>
      </c>
      <c r="J50" s="114"/>
    </row>
    <row r="51" spans="1:10" x14ac:dyDescent="0.25">
      <c r="A51" s="30"/>
      <c r="B51" s="30"/>
      <c r="C51" s="30"/>
      <c r="D51" s="30"/>
      <c r="E51" s="30"/>
      <c r="J51" s="114"/>
    </row>
    <row r="52" spans="1:10" ht="13.8" thickBot="1" x14ac:dyDescent="0.3">
      <c r="B52" s="330" t="s">
        <v>1000</v>
      </c>
      <c r="F52" s="470">
        <f>F48*F50</f>
        <v>-67.267816556593914</v>
      </c>
      <c r="J52" s="114"/>
    </row>
    <row r="53" spans="1:10" ht="13.8" thickTop="1" x14ac:dyDescent="0.25">
      <c r="J53" s="114"/>
    </row>
    <row r="54" spans="1:10" x14ac:dyDescent="0.25">
      <c r="J54" s="114"/>
    </row>
    <row r="55" spans="1:10" x14ac:dyDescent="0.25">
      <c r="B55" s="330" t="s">
        <v>1007</v>
      </c>
      <c r="F55" s="97">
        <f>-910427697.990122/1000000</f>
        <v>-910.42769799012194</v>
      </c>
      <c r="J55" s="114"/>
    </row>
    <row r="56" spans="1:10" x14ac:dyDescent="0.25">
      <c r="B56" s="330"/>
      <c r="F56" s="97"/>
      <c r="J56" s="114"/>
    </row>
    <row r="57" spans="1:10" x14ac:dyDescent="0.25">
      <c r="B57" s="330" t="s">
        <v>1006</v>
      </c>
      <c r="F57" s="477">
        <f>F55*F13</f>
        <v>-520.24439885149832</v>
      </c>
      <c r="J57" s="114"/>
    </row>
    <row r="58" spans="1:10" x14ac:dyDescent="0.25">
      <c r="B58" s="330" t="s">
        <v>1005</v>
      </c>
      <c r="F58" s="478">
        <v>30</v>
      </c>
      <c r="J58" s="114"/>
    </row>
    <row r="59" spans="1:10" x14ac:dyDescent="0.25">
      <c r="B59" s="454" t="s">
        <v>1008</v>
      </c>
      <c r="F59" s="108">
        <f>F57/F58</f>
        <v>-17.341479961716612</v>
      </c>
      <c r="J59" s="114"/>
    </row>
    <row r="60" spans="1:10" x14ac:dyDescent="0.25">
      <c r="J60" s="114"/>
    </row>
    <row r="61" spans="1:10" x14ac:dyDescent="0.25">
      <c r="B61" s="458" t="s">
        <v>1009</v>
      </c>
      <c r="C61" s="30"/>
      <c r="D61" s="30"/>
      <c r="E61" s="30"/>
      <c r="F61" s="476">
        <f>F50</f>
        <v>1.2557481542125188</v>
      </c>
      <c r="J61" s="114"/>
    </row>
    <row r="62" spans="1:10" x14ac:dyDescent="0.25">
      <c r="B62" s="30"/>
      <c r="C62" s="30"/>
      <c r="D62" s="30"/>
      <c r="E62" s="30"/>
      <c r="J62" s="114"/>
    </row>
    <row r="63" spans="1:10" ht="13.8" thickBot="1" x14ac:dyDescent="0.3">
      <c r="B63" s="330" t="s">
        <v>1010</v>
      </c>
      <c r="F63" s="470">
        <f>F59*F61</f>
        <v>-21.776531453239016</v>
      </c>
      <c r="J63" s="114"/>
    </row>
    <row r="64" spans="1:10" ht="13.8" thickTop="1" x14ac:dyDescent="0.25">
      <c r="J64" s="114"/>
    </row>
    <row r="65" spans="10:10" x14ac:dyDescent="0.25">
      <c r="J65" s="114"/>
    </row>
    <row r="66" spans="10:10" x14ac:dyDescent="0.25">
      <c r="J66" s="114"/>
    </row>
    <row r="67" spans="10:10" x14ac:dyDescent="0.25">
      <c r="J67" s="114"/>
    </row>
    <row r="68" spans="10:10" x14ac:dyDescent="0.25">
      <c r="J68" s="114"/>
    </row>
    <row r="69" spans="10:10" x14ac:dyDescent="0.25">
      <c r="J69" s="114"/>
    </row>
    <row r="70" spans="10:10" x14ac:dyDescent="0.25">
      <c r="J70" s="114"/>
    </row>
    <row r="71" spans="10:10" x14ac:dyDescent="0.25">
      <c r="J71" s="114"/>
    </row>
    <row r="72" spans="10:10" x14ac:dyDescent="0.25">
      <c r="J72" s="114"/>
    </row>
    <row r="73" spans="10:10" x14ac:dyDescent="0.25">
      <c r="J73" s="114"/>
    </row>
    <row r="74" spans="10:10" x14ac:dyDescent="0.25">
      <c r="J74" s="114"/>
    </row>
    <row r="75" spans="10:10" x14ac:dyDescent="0.25">
      <c r="J75" s="114"/>
    </row>
    <row r="76" spans="10:10" x14ac:dyDescent="0.25">
      <c r="J76" s="114"/>
    </row>
    <row r="77" spans="10:10" x14ac:dyDescent="0.25">
      <c r="J77" s="114"/>
    </row>
    <row r="78" spans="10:10" x14ac:dyDescent="0.25">
      <c r="J78" s="114"/>
    </row>
    <row r="79" spans="10:10" x14ac:dyDescent="0.25">
      <c r="J79" s="114"/>
    </row>
    <row r="80" spans="10:10" x14ac:dyDescent="0.25">
      <c r="J80" s="114"/>
    </row>
    <row r="81" spans="10:10" x14ac:dyDescent="0.25">
      <c r="J81" s="114"/>
    </row>
    <row r="82" spans="10:10" x14ac:dyDescent="0.25">
      <c r="J82" s="114"/>
    </row>
    <row r="83" spans="10:10" x14ac:dyDescent="0.25">
      <c r="J83" s="114"/>
    </row>
    <row r="84" spans="10:10" x14ac:dyDescent="0.25">
      <c r="J84" s="114"/>
    </row>
    <row r="85" spans="10:10" x14ac:dyDescent="0.25">
      <c r="J85" s="114"/>
    </row>
    <row r="86" spans="10:10" x14ac:dyDescent="0.25">
      <c r="J86" s="114"/>
    </row>
    <row r="87" spans="10:10" x14ac:dyDescent="0.25">
      <c r="J87" s="114"/>
    </row>
    <row r="88" spans="10:10" x14ac:dyDescent="0.25">
      <c r="J88" s="114"/>
    </row>
    <row r="89" spans="10:10" x14ac:dyDescent="0.25">
      <c r="J89" s="114"/>
    </row>
    <row r="90" spans="10:10" x14ac:dyDescent="0.25">
      <c r="J90" s="114"/>
    </row>
    <row r="91" spans="10:10" x14ac:dyDescent="0.25">
      <c r="J91" s="114"/>
    </row>
    <row r="92" spans="10:10" x14ac:dyDescent="0.25">
      <c r="J92" s="114"/>
    </row>
    <row r="93" spans="10:10" x14ac:dyDescent="0.25">
      <c r="J93" s="114"/>
    </row>
    <row r="94" spans="10:10" x14ac:dyDescent="0.25">
      <c r="J94" s="114"/>
    </row>
    <row r="95" spans="10:10" x14ac:dyDescent="0.25">
      <c r="J95" s="114"/>
    </row>
    <row r="96" spans="10:10" x14ac:dyDescent="0.25">
      <c r="J96" s="114"/>
    </row>
    <row r="97" spans="10:10" x14ac:dyDescent="0.25">
      <c r="J97" s="114"/>
    </row>
    <row r="98" spans="10:10" x14ac:dyDescent="0.25">
      <c r="J98" s="114"/>
    </row>
    <row r="99" spans="10:10" x14ac:dyDescent="0.25">
      <c r="J99" s="114"/>
    </row>
    <row r="100" spans="10:10" x14ac:dyDescent="0.25">
      <c r="J100" s="114"/>
    </row>
    <row r="101" spans="10:10" x14ac:dyDescent="0.25">
      <c r="J101" s="114"/>
    </row>
    <row r="102" spans="10:10" x14ac:dyDescent="0.25">
      <c r="J102" s="114"/>
    </row>
    <row r="103" spans="10:10" x14ac:dyDescent="0.25">
      <c r="J103" s="114"/>
    </row>
    <row r="104" spans="10:10" x14ac:dyDescent="0.25">
      <c r="J104" s="114"/>
    </row>
    <row r="105" spans="10:10" x14ac:dyDescent="0.25">
      <c r="J105" s="114"/>
    </row>
    <row r="106" spans="10:10" x14ac:dyDescent="0.25">
      <c r="J106" s="114"/>
    </row>
    <row r="107" spans="10:10" x14ac:dyDescent="0.25">
      <c r="J107" s="114"/>
    </row>
    <row r="108" spans="10:10" x14ac:dyDescent="0.25">
      <c r="J108" s="114"/>
    </row>
    <row r="109" spans="10:10" x14ac:dyDescent="0.25">
      <c r="J109" s="114"/>
    </row>
    <row r="110" spans="10:10" x14ac:dyDescent="0.25">
      <c r="J110" s="114"/>
    </row>
    <row r="111" spans="10:10" x14ac:dyDescent="0.25">
      <c r="J111" s="114"/>
    </row>
    <row r="112" spans="10:10" x14ac:dyDescent="0.25">
      <c r="J112" s="114"/>
    </row>
    <row r="113" spans="10:10" x14ac:dyDescent="0.25">
      <c r="J113" s="114"/>
    </row>
    <row r="114" spans="10:10" x14ac:dyDescent="0.25">
      <c r="J114" s="114"/>
    </row>
    <row r="115" spans="10:10" x14ac:dyDescent="0.25">
      <c r="J115" s="114"/>
    </row>
    <row r="116" spans="10:10" x14ac:dyDescent="0.25">
      <c r="J116" s="114"/>
    </row>
    <row r="117" spans="10:10" x14ac:dyDescent="0.25">
      <c r="J117" s="114"/>
    </row>
    <row r="118" spans="10:10" x14ac:dyDescent="0.25">
      <c r="J118" s="114"/>
    </row>
    <row r="119" spans="10:10" x14ac:dyDescent="0.25">
      <c r="J119" s="114"/>
    </row>
    <row r="120" spans="10:10" x14ac:dyDescent="0.25">
      <c r="J120" s="114"/>
    </row>
    <row r="121" spans="10:10" x14ac:dyDescent="0.25">
      <c r="J121" s="114"/>
    </row>
    <row r="122" spans="10:10" x14ac:dyDescent="0.25">
      <c r="J122" s="114"/>
    </row>
    <row r="123" spans="10:10" x14ac:dyDescent="0.25">
      <c r="J123" s="114"/>
    </row>
    <row r="124" spans="10:10" x14ac:dyDescent="0.25">
      <c r="J124" s="114"/>
    </row>
    <row r="125" spans="10:10" x14ac:dyDescent="0.25">
      <c r="J125" s="114"/>
    </row>
    <row r="126" spans="10:10" x14ac:dyDescent="0.25">
      <c r="J126" s="114"/>
    </row>
    <row r="127" spans="10:10" x14ac:dyDescent="0.25">
      <c r="J127" s="114"/>
    </row>
    <row r="128" spans="10:10" x14ac:dyDescent="0.25">
      <c r="J128" s="114"/>
    </row>
    <row r="129" spans="10:10" x14ac:dyDescent="0.25">
      <c r="J129" s="114"/>
    </row>
    <row r="130" spans="10:10" x14ac:dyDescent="0.25">
      <c r="J130" s="114"/>
    </row>
    <row r="131" spans="10:10" x14ac:dyDescent="0.25">
      <c r="J131" s="114"/>
    </row>
    <row r="132" spans="10:10" x14ac:dyDescent="0.25">
      <c r="J132" s="114"/>
    </row>
    <row r="133" spans="10:10" x14ac:dyDescent="0.25">
      <c r="J133" s="114"/>
    </row>
    <row r="134" spans="10:10" x14ac:dyDescent="0.25">
      <c r="J134" s="114"/>
    </row>
    <row r="135" spans="10:10" x14ac:dyDescent="0.25">
      <c r="J135" s="114"/>
    </row>
    <row r="136" spans="10:10" x14ac:dyDescent="0.25">
      <c r="J136" s="114"/>
    </row>
    <row r="137" spans="10:10" x14ac:dyDescent="0.25">
      <c r="J137" s="114"/>
    </row>
    <row r="138" spans="10:10" x14ac:dyDescent="0.25">
      <c r="J138" s="114"/>
    </row>
    <row r="139" spans="10:10" x14ac:dyDescent="0.25">
      <c r="J139" s="114"/>
    </row>
    <row r="140" spans="10:10" x14ac:dyDescent="0.25">
      <c r="J140" s="114"/>
    </row>
    <row r="141" spans="10:10" x14ac:dyDescent="0.25">
      <c r="J141" s="114"/>
    </row>
    <row r="142" spans="10:10" x14ac:dyDescent="0.25">
      <c r="J142" s="114"/>
    </row>
    <row r="143" spans="10:10" x14ac:dyDescent="0.25">
      <c r="J143" s="114"/>
    </row>
    <row r="144" spans="10:10" x14ac:dyDescent="0.25">
      <c r="J144" s="114"/>
    </row>
    <row r="145" spans="10:10" x14ac:dyDescent="0.25">
      <c r="J145" s="114"/>
    </row>
    <row r="146" spans="10:10" x14ac:dyDescent="0.25">
      <c r="J146" s="114"/>
    </row>
    <row r="147" spans="10:10" x14ac:dyDescent="0.25">
      <c r="J147" s="114"/>
    </row>
    <row r="148" spans="10:10" x14ac:dyDescent="0.25">
      <c r="J148" s="114"/>
    </row>
    <row r="149" spans="10:10" x14ac:dyDescent="0.25">
      <c r="J149" s="114"/>
    </row>
    <row r="150" spans="10:10" x14ac:dyDescent="0.25">
      <c r="J150" s="114"/>
    </row>
    <row r="151" spans="10:10" x14ac:dyDescent="0.25">
      <c r="J151" s="114"/>
    </row>
    <row r="152" spans="10:10" x14ac:dyDescent="0.25">
      <c r="J152" s="114"/>
    </row>
    <row r="153" spans="10:10" x14ac:dyDescent="0.25">
      <c r="J153" s="114"/>
    </row>
    <row r="154" spans="10:10" x14ac:dyDescent="0.25">
      <c r="J154" s="114"/>
    </row>
    <row r="155" spans="10:10" x14ac:dyDescent="0.25">
      <c r="J155" s="114"/>
    </row>
    <row r="156" spans="10:10" x14ac:dyDescent="0.25">
      <c r="J156" s="114"/>
    </row>
    <row r="157" spans="10:10" x14ac:dyDescent="0.25">
      <c r="J157" s="114"/>
    </row>
    <row r="158" spans="10:10" x14ac:dyDescent="0.25">
      <c r="J158" s="114"/>
    </row>
    <row r="159" spans="10:10" x14ac:dyDescent="0.25">
      <c r="J159" s="114"/>
    </row>
    <row r="160" spans="10:10" x14ac:dyDescent="0.25">
      <c r="J160" s="114"/>
    </row>
    <row r="161" spans="10:10" x14ac:dyDescent="0.25">
      <c r="J161" s="114"/>
    </row>
    <row r="162" spans="10:10" x14ac:dyDescent="0.25">
      <c r="J162" s="114"/>
    </row>
    <row r="163" spans="10:10" x14ac:dyDescent="0.25">
      <c r="J163" s="114"/>
    </row>
    <row r="164" spans="10:10" x14ac:dyDescent="0.25">
      <c r="J164" s="114"/>
    </row>
    <row r="165" spans="10:10" x14ac:dyDescent="0.25">
      <c r="J165" s="114"/>
    </row>
    <row r="166" spans="10:10" x14ac:dyDescent="0.25">
      <c r="J166" s="114"/>
    </row>
    <row r="167" spans="10:10" x14ac:dyDescent="0.25">
      <c r="J167" s="114"/>
    </row>
    <row r="168" spans="10:10" x14ac:dyDescent="0.25">
      <c r="J168" s="114"/>
    </row>
    <row r="169" spans="10:10" x14ac:dyDescent="0.25">
      <c r="J169" s="114"/>
    </row>
    <row r="170" spans="10:10" x14ac:dyDescent="0.25">
      <c r="J170" s="114"/>
    </row>
    <row r="171" spans="10:10" x14ac:dyDescent="0.25">
      <c r="J171" s="114"/>
    </row>
    <row r="172" spans="10:10" x14ac:dyDescent="0.25">
      <c r="J172" s="114"/>
    </row>
    <row r="173" spans="10:10" x14ac:dyDescent="0.25">
      <c r="J173" s="114"/>
    </row>
    <row r="174" spans="10:10" x14ac:dyDescent="0.25">
      <c r="J174" s="114"/>
    </row>
    <row r="175" spans="10:10" x14ac:dyDescent="0.25">
      <c r="J175" s="114"/>
    </row>
    <row r="176" spans="10:10" x14ac:dyDescent="0.25">
      <c r="J176" s="114"/>
    </row>
    <row r="177" spans="10:10" x14ac:dyDescent="0.25">
      <c r="J177" s="114"/>
    </row>
    <row r="178" spans="10:10" x14ac:dyDescent="0.25">
      <c r="J178" s="114"/>
    </row>
    <row r="179" spans="10:10" x14ac:dyDescent="0.25">
      <c r="J179" s="114"/>
    </row>
    <row r="180" spans="10:10" x14ac:dyDescent="0.25">
      <c r="J180" s="114"/>
    </row>
    <row r="181" spans="10:10" x14ac:dyDescent="0.25">
      <c r="J181" s="114"/>
    </row>
    <row r="182" spans="10:10" x14ac:dyDescent="0.25">
      <c r="J182" s="114"/>
    </row>
    <row r="183" spans="10:10" x14ac:dyDescent="0.25">
      <c r="J183" s="114"/>
    </row>
    <row r="184" spans="10:10" x14ac:dyDescent="0.25">
      <c r="J184" s="114"/>
    </row>
    <row r="185" spans="10:10" x14ac:dyDescent="0.25">
      <c r="J185" s="114"/>
    </row>
    <row r="186" spans="10:10" x14ac:dyDescent="0.25">
      <c r="J186" s="114"/>
    </row>
    <row r="187" spans="10:10" x14ac:dyDescent="0.25">
      <c r="J187" s="114"/>
    </row>
    <row r="188" spans="10:10" x14ac:dyDescent="0.25">
      <c r="J188" s="114"/>
    </row>
    <row r="189" spans="10:10" x14ac:dyDescent="0.25">
      <c r="J189" s="114"/>
    </row>
    <row r="190" spans="10:10" x14ac:dyDescent="0.25">
      <c r="J190" s="114"/>
    </row>
    <row r="191" spans="10:10" x14ac:dyDescent="0.25">
      <c r="J191" s="114"/>
    </row>
    <row r="192" spans="10:10" x14ac:dyDescent="0.25">
      <c r="J192" s="114"/>
    </row>
    <row r="193" spans="10:10" x14ac:dyDescent="0.25">
      <c r="J193" s="114"/>
    </row>
    <row r="194" spans="10:10" x14ac:dyDescent="0.25">
      <c r="J194" s="114"/>
    </row>
    <row r="195" spans="10:10" x14ac:dyDescent="0.25">
      <c r="J195" s="114"/>
    </row>
    <row r="196" spans="10:10" x14ac:dyDescent="0.25">
      <c r="J196" s="114"/>
    </row>
    <row r="197" spans="10:10" x14ac:dyDescent="0.25">
      <c r="J197" s="114"/>
    </row>
    <row r="198" spans="10:10" x14ac:dyDescent="0.25">
      <c r="J198" s="114"/>
    </row>
    <row r="199" spans="10:10" x14ac:dyDescent="0.25">
      <c r="J199" s="114"/>
    </row>
    <row r="200" spans="10:10" x14ac:dyDescent="0.25">
      <c r="J200" s="114"/>
    </row>
    <row r="201" spans="10:10" x14ac:dyDescent="0.25">
      <c r="J201" s="114"/>
    </row>
    <row r="202" spans="10:10" x14ac:dyDescent="0.25">
      <c r="J202" s="114"/>
    </row>
    <row r="203" spans="10:10" x14ac:dyDescent="0.25">
      <c r="J203" s="114"/>
    </row>
    <row r="204" spans="10:10" x14ac:dyDescent="0.25">
      <c r="J204" s="114"/>
    </row>
    <row r="205" spans="10:10" x14ac:dyDescent="0.25">
      <c r="J205" s="114"/>
    </row>
    <row r="206" spans="10:10" x14ac:dyDescent="0.25">
      <c r="J206" s="114"/>
    </row>
    <row r="207" spans="10:10" x14ac:dyDescent="0.25">
      <c r="J207" s="114"/>
    </row>
    <row r="208" spans="10:10" x14ac:dyDescent="0.25">
      <c r="J208" s="114"/>
    </row>
    <row r="209" spans="10:10" x14ac:dyDescent="0.25">
      <c r="J209" s="114"/>
    </row>
    <row r="210" spans="10:10" x14ac:dyDescent="0.25">
      <c r="J210" s="114"/>
    </row>
    <row r="211" spans="10:10" x14ac:dyDescent="0.25">
      <c r="J211" s="114"/>
    </row>
    <row r="212" spans="10:10" x14ac:dyDescent="0.25">
      <c r="J212" s="114"/>
    </row>
    <row r="213" spans="10:10" x14ac:dyDescent="0.25">
      <c r="J213" s="114"/>
    </row>
    <row r="214" spans="10:10" x14ac:dyDescent="0.25">
      <c r="J214" s="114"/>
    </row>
    <row r="215" spans="10:10" x14ac:dyDescent="0.25">
      <c r="J215" s="114"/>
    </row>
    <row r="216" spans="10:10" x14ac:dyDescent="0.25">
      <c r="J216" s="114"/>
    </row>
    <row r="217" spans="10:10" x14ac:dyDescent="0.25">
      <c r="J217" s="114"/>
    </row>
    <row r="218" spans="10:10" x14ac:dyDescent="0.25">
      <c r="J218" s="114"/>
    </row>
    <row r="219" spans="10:10" x14ac:dyDescent="0.25">
      <c r="J219" s="114"/>
    </row>
    <row r="220" spans="10:10" x14ac:dyDescent="0.25">
      <c r="J220" s="114"/>
    </row>
    <row r="221" spans="10:10" x14ac:dyDescent="0.25">
      <c r="J221" s="114"/>
    </row>
    <row r="222" spans="10:10" x14ac:dyDescent="0.25">
      <c r="J222" s="114"/>
    </row>
    <row r="223" spans="10:10" x14ac:dyDescent="0.25">
      <c r="J223" s="114"/>
    </row>
    <row r="224" spans="10:10" x14ac:dyDescent="0.25">
      <c r="J224" s="114"/>
    </row>
    <row r="225" spans="10:10" x14ac:dyDescent="0.25">
      <c r="J225" s="114"/>
    </row>
    <row r="226" spans="10:10" x14ac:dyDescent="0.25">
      <c r="J226" s="114"/>
    </row>
    <row r="227" spans="10:10" x14ac:dyDescent="0.25">
      <c r="J227" s="114"/>
    </row>
    <row r="228" spans="10:10" x14ac:dyDescent="0.25">
      <c r="J228" s="114"/>
    </row>
    <row r="229" spans="10:10" x14ac:dyDescent="0.25">
      <c r="J229" s="114"/>
    </row>
    <row r="230" spans="10:10" x14ac:dyDescent="0.25">
      <c r="J230" s="114"/>
    </row>
    <row r="231" spans="10:10" x14ac:dyDescent="0.25">
      <c r="J231" s="114"/>
    </row>
    <row r="232" spans="10:10" x14ac:dyDescent="0.25">
      <c r="J232" s="114"/>
    </row>
    <row r="233" spans="10:10" x14ac:dyDescent="0.25">
      <c r="J233" s="114"/>
    </row>
    <row r="234" spans="10:10" x14ac:dyDescent="0.25">
      <c r="J234" s="114"/>
    </row>
    <row r="235" spans="10:10" x14ac:dyDescent="0.25">
      <c r="J235" s="114"/>
    </row>
    <row r="236" spans="10:10" x14ac:dyDescent="0.25">
      <c r="J236" s="114"/>
    </row>
    <row r="237" spans="10:10" x14ac:dyDescent="0.25">
      <c r="J237" s="114"/>
    </row>
    <row r="238" spans="10:10" x14ac:dyDescent="0.25">
      <c r="J238" s="114"/>
    </row>
    <row r="239" spans="10:10" x14ac:dyDescent="0.25">
      <c r="J239" s="114"/>
    </row>
    <row r="240" spans="10:10" x14ac:dyDescent="0.25">
      <c r="J240" s="114"/>
    </row>
    <row r="241" spans="10:10" x14ac:dyDescent="0.25">
      <c r="J241" s="114"/>
    </row>
    <row r="242" spans="10:10" x14ac:dyDescent="0.25">
      <c r="J242" s="114"/>
    </row>
    <row r="243" spans="10:10" x14ac:dyDescent="0.25">
      <c r="J243" s="114"/>
    </row>
    <row r="244" spans="10:10" x14ac:dyDescent="0.25">
      <c r="J244" s="114"/>
    </row>
    <row r="245" spans="10:10" x14ac:dyDescent="0.25">
      <c r="J245" s="114"/>
    </row>
    <row r="246" spans="10:10" x14ac:dyDescent="0.25">
      <c r="J246" s="114"/>
    </row>
    <row r="247" spans="10:10" x14ac:dyDescent="0.25">
      <c r="J247" s="114"/>
    </row>
    <row r="248" spans="10:10" x14ac:dyDescent="0.25">
      <c r="J248" s="114"/>
    </row>
    <row r="249" spans="10:10" x14ac:dyDescent="0.25">
      <c r="J249" s="114"/>
    </row>
    <row r="250" spans="10:10" x14ac:dyDescent="0.25">
      <c r="J250" s="114"/>
    </row>
    <row r="251" spans="10:10" x14ac:dyDescent="0.25">
      <c r="J251" s="114"/>
    </row>
    <row r="252" spans="10:10" x14ac:dyDescent="0.25">
      <c r="J252" s="114"/>
    </row>
    <row r="253" spans="10:10" x14ac:dyDescent="0.25">
      <c r="J253" s="114"/>
    </row>
    <row r="254" spans="10:10" x14ac:dyDescent="0.25">
      <c r="J254" s="114"/>
    </row>
    <row r="255" spans="10:10" x14ac:dyDescent="0.25">
      <c r="J255" s="114"/>
    </row>
    <row r="256" spans="10:10" x14ac:dyDescent="0.25">
      <c r="J256" s="114"/>
    </row>
    <row r="257" spans="10:10" x14ac:dyDescent="0.25">
      <c r="J257" s="114"/>
    </row>
    <row r="258" spans="10:10" x14ac:dyDescent="0.25">
      <c r="J258" s="114"/>
    </row>
    <row r="259" spans="10:10" x14ac:dyDescent="0.25">
      <c r="J259" s="114"/>
    </row>
    <row r="260" spans="10:10" x14ac:dyDescent="0.25">
      <c r="J260" s="114"/>
    </row>
    <row r="261" spans="10:10" x14ac:dyDescent="0.25">
      <c r="J261" s="114"/>
    </row>
    <row r="262" spans="10:10" x14ac:dyDescent="0.25">
      <c r="J262" s="114"/>
    </row>
    <row r="263" spans="10:10" x14ac:dyDescent="0.25">
      <c r="J263" s="114"/>
    </row>
    <row r="264" spans="10:10" x14ac:dyDescent="0.25">
      <c r="J264" s="114"/>
    </row>
    <row r="265" spans="10:10" x14ac:dyDescent="0.25">
      <c r="J265" s="114"/>
    </row>
    <row r="266" spans="10:10" x14ac:dyDescent="0.25">
      <c r="J266" s="114"/>
    </row>
    <row r="267" spans="10:10" x14ac:dyDescent="0.25">
      <c r="J267" s="114"/>
    </row>
    <row r="268" spans="10:10" x14ac:dyDescent="0.25">
      <c r="J268" s="114"/>
    </row>
    <row r="269" spans="10:10" x14ac:dyDescent="0.25">
      <c r="J269" s="114"/>
    </row>
    <row r="270" spans="10:10" x14ac:dyDescent="0.25">
      <c r="J270" s="114"/>
    </row>
    <row r="271" spans="10:10" x14ac:dyDescent="0.25">
      <c r="J271" s="114"/>
    </row>
    <row r="272" spans="10:10" x14ac:dyDescent="0.25">
      <c r="J272" s="114"/>
    </row>
    <row r="273" spans="10:10" x14ac:dyDescent="0.25">
      <c r="J273" s="114"/>
    </row>
    <row r="274" spans="10:10" x14ac:dyDescent="0.25">
      <c r="J274" s="114"/>
    </row>
    <row r="275" spans="10:10" x14ac:dyDescent="0.25">
      <c r="J275" s="114"/>
    </row>
    <row r="276" spans="10:10" x14ac:dyDescent="0.25">
      <c r="J276" s="114"/>
    </row>
    <row r="277" spans="10:10" x14ac:dyDescent="0.25">
      <c r="J277" s="114"/>
    </row>
    <row r="278" spans="10:10" x14ac:dyDescent="0.25">
      <c r="J278" s="114"/>
    </row>
    <row r="279" spans="10:10" x14ac:dyDescent="0.25">
      <c r="J279" s="114"/>
    </row>
    <row r="280" spans="10:10" x14ac:dyDescent="0.25">
      <c r="J280" s="114"/>
    </row>
    <row r="281" spans="10:10" x14ac:dyDescent="0.25">
      <c r="J281" s="114"/>
    </row>
    <row r="282" spans="10:10" x14ac:dyDescent="0.25">
      <c r="J282" s="114"/>
    </row>
    <row r="283" spans="10:10" x14ac:dyDescent="0.25">
      <c r="J283" s="114"/>
    </row>
    <row r="284" spans="10:10" x14ac:dyDescent="0.25">
      <c r="J284" s="114"/>
    </row>
    <row r="285" spans="10:10" x14ac:dyDescent="0.25">
      <c r="J285" s="114"/>
    </row>
    <row r="286" spans="10:10" x14ac:dyDescent="0.25">
      <c r="J286" s="114"/>
    </row>
    <row r="287" spans="10:10" x14ac:dyDescent="0.25">
      <c r="J287" s="114"/>
    </row>
    <row r="288" spans="10:10" x14ac:dyDescent="0.25">
      <c r="J288" s="114"/>
    </row>
    <row r="289" spans="10:10" x14ac:dyDescent="0.25">
      <c r="J289" s="114"/>
    </row>
    <row r="290" spans="10:10" x14ac:dyDescent="0.25">
      <c r="J290" s="114"/>
    </row>
    <row r="291" spans="10:10" x14ac:dyDescent="0.25">
      <c r="J291" s="114"/>
    </row>
    <row r="292" spans="10:10" x14ac:dyDescent="0.25">
      <c r="J292" s="114"/>
    </row>
    <row r="293" spans="10:10" x14ac:dyDescent="0.25">
      <c r="J293" s="114"/>
    </row>
    <row r="294" spans="10:10" x14ac:dyDescent="0.25">
      <c r="J294" s="114"/>
    </row>
  </sheetData>
  <mergeCells count="6">
    <mergeCell ref="A1:F1"/>
    <mergeCell ref="A2:F2"/>
    <mergeCell ref="A4:F4"/>
    <mergeCell ref="A5:F5"/>
    <mergeCell ref="A6:F6"/>
    <mergeCell ref="A3:F3"/>
  </mergeCells>
  <pageMargins left="0.56999999999999995" right="0.23" top="1" bottom="1" header="0.5" footer="0.5"/>
  <pageSetup orientation="portrait" r:id="rId1"/>
  <headerFooter alignWithMargins="0">
    <oddHeader xml:space="preserve">&amp;RExhibit___(LK-XX)
Page &amp;P of 2 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7"/>
  <sheetViews>
    <sheetView workbookViewId="0">
      <selection activeCell="C146" sqref="C146"/>
    </sheetView>
  </sheetViews>
  <sheetFormatPr defaultColWidth="9.109375" defaultRowHeight="15.6" x14ac:dyDescent="0.3"/>
  <cols>
    <col min="1" max="1" width="75.44140625" style="380" bestFit="1" customWidth="1"/>
    <col min="2" max="8" width="15.44140625" style="380" bestFit="1" customWidth="1"/>
    <col min="9" max="9" width="15.88671875" style="380" bestFit="1" customWidth="1"/>
    <col min="10" max="16384" width="9.109375" style="380"/>
  </cols>
  <sheetData>
    <row r="1" spans="1:9" ht="17.399999999999999" x14ac:dyDescent="0.3">
      <c r="A1" s="487" t="s">
        <v>863</v>
      </c>
      <c r="B1" s="487"/>
      <c r="C1" s="487"/>
      <c r="D1" s="487"/>
      <c r="E1" s="487"/>
      <c r="F1" s="487"/>
      <c r="G1" s="487"/>
      <c r="H1" s="487"/>
      <c r="I1" s="487"/>
    </row>
    <row r="2" spans="1:9" ht="18" thickBot="1" x14ac:dyDescent="0.35">
      <c r="A2" s="381"/>
      <c r="B2" s="381"/>
      <c r="C2" s="381"/>
      <c r="D2" s="381"/>
      <c r="E2" s="381"/>
      <c r="F2" s="381"/>
      <c r="G2" s="381"/>
      <c r="H2" s="381"/>
      <c r="I2" s="381"/>
    </row>
    <row r="3" spans="1:9" x14ac:dyDescent="0.3">
      <c r="A3" s="382" t="s">
        <v>864</v>
      </c>
      <c r="B3" s="383" t="s">
        <v>865</v>
      </c>
      <c r="C3" s="383" t="s">
        <v>866</v>
      </c>
      <c r="D3" s="383" t="s">
        <v>867</v>
      </c>
      <c r="E3" s="383" t="s">
        <v>868</v>
      </c>
      <c r="F3" s="383" t="s">
        <v>869</v>
      </c>
      <c r="G3" s="383" t="s">
        <v>870</v>
      </c>
      <c r="H3" s="383" t="s">
        <v>871</v>
      </c>
      <c r="I3" s="384" t="s">
        <v>872</v>
      </c>
    </row>
    <row r="4" spans="1:9" x14ac:dyDescent="0.3">
      <c r="A4" s="385" t="s">
        <v>873</v>
      </c>
      <c r="B4" s="386" t="s">
        <v>874</v>
      </c>
      <c r="C4" s="387">
        <v>0</v>
      </c>
      <c r="D4" s="387">
        <v>0</v>
      </c>
      <c r="E4" s="387">
        <v>0</v>
      </c>
      <c r="F4" s="387">
        <v>0</v>
      </c>
      <c r="G4" s="387">
        <v>4865</v>
      </c>
      <c r="H4" s="387">
        <v>3494</v>
      </c>
      <c r="I4" s="388">
        <v>127542</v>
      </c>
    </row>
    <row r="5" spans="1:9" x14ac:dyDescent="0.3">
      <c r="A5" s="389" t="s">
        <v>875</v>
      </c>
      <c r="B5" s="390" t="s">
        <v>876</v>
      </c>
      <c r="C5" s="391">
        <v>0</v>
      </c>
      <c r="D5" s="391">
        <v>0</v>
      </c>
      <c r="E5" s="391">
        <v>0</v>
      </c>
      <c r="F5" s="391">
        <v>43578</v>
      </c>
      <c r="G5" s="391">
        <v>345641</v>
      </c>
      <c r="H5" s="391">
        <v>288113</v>
      </c>
      <c r="I5" s="392">
        <v>159857</v>
      </c>
    </row>
    <row r="6" spans="1:9" x14ac:dyDescent="0.3">
      <c r="A6" s="393"/>
      <c r="B6" s="394" t="s">
        <v>877</v>
      </c>
      <c r="C6" s="395">
        <v>0</v>
      </c>
      <c r="D6" s="395">
        <v>0</v>
      </c>
      <c r="E6" s="395">
        <v>0</v>
      </c>
      <c r="F6" s="395">
        <v>136712</v>
      </c>
      <c r="G6" s="395">
        <v>754722</v>
      </c>
      <c r="H6" s="395">
        <v>533085</v>
      </c>
      <c r="I6" s="396">
        <v>1885025</v>
      </c>
    </row>
    <row r="7" spans="1:9" x14ac:dyDescent="0.3">
      <c r="A7" s="393"/>
      <c r="B7" s="394" t="s">
        <v>878</v>
      </c>
      <c r="C7" s="395">
        <v>0</v>
      </c>
      <c r="D7" s="395">
        <v>0</v>
      </c>
      <c r="E7" s="395">
        <v>0</v>
      </c>
      <c r="F7" s="395">
        <v>380776</v>
      </c>
      <c r="G7" s="395">
        <v>1408004</v>
      </c>
      <c r="H7" s="395">
        <v>219174</v>
      </c>
      <c r="I7" s="396">
        <v>1345304</v>
      </c>
    </row>
    <row r="8" spans="1:9" x14ac:dyDescent="0.3">
      <c r="A8" s="397"/>
      <c r="B8" s="398" t="s">
        <v>874</v>
      </c>
      <c r="C8" s="399">
        <v>0</v>
      </c>
      <c r="D8" s="399">
        <v>0</v>
      </c>
      <c r="E8" s="399">
        <v>0</v>
      </c>
      <c r="F8" s="399">
        <v>1913826</v>
      </c>
      <c r="G8" s="399">
        <v>3137308</v>
      </c>
      <c r="H8" s="399">
        <v>1762692</v>
      </c>
      <c r="I8" s="400">
        <v>5435161</v>
      </c>
    </row>
    <row r="9" spans="1:9" x14ac:dyDescent="0.3">
      <c r="A9" s="397" t="s">
        <v>879</v>
      </c>
      <c r="B9" s="398" t="s">
        <v>878</v>
      </c>
      <c r="C9" s="399">
        <v>25686</v>
      </c>
      <c r="D9" s="399">
        <v>157899</v>
      </c>
      <c r="E9" s="399">
        <v>0</v>
      </c>
      <c r="F9" s="399">
        <v>0</v>
      </c>
      <c r="G9" s="399">
        <v>0</v>
      </c>
      <c r="H9" s="399">
        <v>0</v>
      </c>
      <c r="I9" s="400">
        <v>0</v>
      </c>
    </row>
    <row r="10" spans="1:9" x14ac:dyDescent="0.3">
      <c r="A10" s="389" t="s">
        <v>880</v>
      </c>
      <c r="B10" s="390" t="s">
        <v>881</v>
      </c>
      <c r="C10" s="391">
        <v>0</v>
      </c>
      <c r="D10" s="391">
        <v>0</v>
      </c>
      <c r="E10" s="391">
        <v>0</v>
      </c>
      <c r="F10" s="391">
        <v>0</v>
      </c>
      <c r="G10" s="391">
        <v>0</v>
      </c>
      <c r="H10" s="391">
        <v>1163312</v>
      </c>
      <c r="I10" s="392">
        <v>2397132</v>
      </c>
    </row>
    <row r="11" spans="1:9" x14ac:dyDescent="0.3">
      <c r="A11" s="393"/>
      <c r="B11" s="394" t="s">
        <v>882</v>
      </c>
      <c r="C11" s="395">
        <v>0</v>
      </c>
      <c r="D11" s="395">
        <v>0</v>
      </c>
      <c r="E11" s="395">
        <v>0</v>
      </c>
      <c r="F11" s="395">
        <v>0</v>
      </c>
      <c r="G11" s="395">
        <v>0</v>
      </c>
      <c r="H11" s="395">
        <v>1125796</v>
      </c>
      <c r="I11" s="396">
        <v>2470433</v>
      </c>
    </row>
    <row r="12" spans="1:9" x14ac:dyDescent="0.3">
      <c r="A12" s="393"/>
      <c r="B12" s="394" t="s">
        <v>883</v>
      </c>
      <c r="C12" s="395">
        <v>0</v>
      </c>
      <c r="D12" s="395">
        <v>0</v>
      </c>
      <c r="E12" s="395">
        <v>0</v>
      </c>
      <c r="F12" s="395">
        <v>0</v>
      </c>
      <c r="G12" s="395">
        <v>0</v>
      </c>
      <c r="H12" s="395">
        <v>492830</v>
      </c>
      <c r="I12" s="396">
        <v>1809106</v>
      </c>
    </row>
    <row r="13" spans="1:9" x14ac:dyDescent="0.3">
      <c r="A13" s="393"/>
      <c r="B13" s="394" t="s">
        <v>884</v>
      </c>
      <c r="C13" s="395">
        <v>0</v>
      </c>
      <c r="D13" s="395">
        <v>0</v>
      </c>
      <c r="E13" s="395">
        <v>0</v>
      </c>
      <c r="F13" s="395">
        <v>0</v>
      </c>
      <c r="G13" s="395">
        <v>0</v>
      </c>
      <c r="H13" s="395">
        <v>741955</v>
      </c>
      <c r="I13" s="396">
        <v>520206</v>
      </c>
    </row>
    <row r="14" spans="1:9" x14ac:dyDescent="0.3">
      <c r="A14" s="397"/>
      <c r="B14" s="398" t="s">
        <v>885</v>
      </c>
      <c r="C14" s="399">
        <v>0</v>
      </c>
      <c r="D14" s="399">
        <v>0</v>
      </c>
      <c r="E14" s="399">
        <v>0</v>
      </c>
      <c r="F14" s="399">
        <v>0</v>
      </c>
      <c r="G14" s="399">
        <v>0</v>
      </c>
      <c r="H14" s="399">
        <v>789368</v>
      </c>
      <c r="I14" s="400">
        <v>1732230</v>
      </c>
    </row>
    <row r="15" spans="1:9" x14ac:dyDescent="0.3">
      <c r="A15" s="393" t="s">
        <v>886</v>
      </c>
      <c r="B15" s="394" t="s">
        <v>876</v>
      </c>
      <c r="C15" s="395">
        <v>1417</v>
      </c>
      <c r="D15" s="395">
        <v>1449</v>
      </c>
      <c r="E15" s="395">
        <v>23641</v>
      </c>
      <c r="F15" s="395">
        <v>6500</v>
      </c>
      <c r="G15" s="395">
        <v>8374</v>
      </c>
      <c r="H15" s="395">
        <v>4143</v>
      </c>
      <c r="I15" s="396">
        <v>0</v>
      </c>
    </row>
    <row r="16" spans="1:9" x14ac:dyDescent="0.3">
      <c r="A16" s="393"/>
      <c r="B16" s="394" t="s">
        <v>877</v>
      </c>
      <c r="C16" s="395">
        <v>9063</v>
      </c>
      <c r="D16" s="395">
        <v>10616</v>
      </c>
      <c r="E16" s="395">
        <v>13281</v>
      </c>
      <c r="F16" s="395">
        <v>273424</v>
      </c>
      <c r="G16" s="395">
        <v>50107</v>
      </c>
      <c r="H16" s="395">
        <v>21536</v>
      </c>
      <c r="I16" s="396">
        <v>0</v>
      </c>
    </row>
    <row r="17" spans="1:9" x14ac:dyDescent="0.3">
      <c r="A17" s="393"/>
      <c r="B17" s="394" t="s">
        <v>878</v>
      </c>
      <c r="C17" s="395">
        <v>113510</v>
      </c>
      <c r="D17" s="395">
        <v>16331</v>
      </c>
      <c r="E17" s="395">
        <v>65905</v>
      </c>
      <c r="F17" s="395">
        <v>455941</v>
      </c>
      <c r="G17" s="395">
        <v>143821</v>
      </c>
      <c r="H17" s="395">
        <v>83710</v>
      </c>
      <c r="I17" s="396">
        <v>0</v>
      </c>
    </row>
    <row r="18" spans="1:9" x14ac:dyDescent="0.3">
      <c r="A18" s="397"/>
      <c r="B18" s="398" t="s">
        <v>874</v>
      </c>
      <c r="C18" s="399">
        <v>17504</v>
      </c>
      <c r="D18" s="399">
        <v>13395</v>
      </c>
      <c r="E18" s="399">
        <v>13581</v>
      </c>
      <c r="F18" s="399">
        <v>90634</v>
      </c>
      <c r="G18" s="399">
        <v>66105</v>
      </c>
      <c r="H18" s="399">
        <v>16947</v>
      </c>
      <c r="I18" s="400">
        <v>0</v>
      </c>
    </row>
    <row r="19" spans="1:9" x14ac:dyDescent="0.3">
      <c r="A19" s="389" t="s">
        <v>887</v>
      </c>
      <c r="B19" s="390" t="s">
        <v>876</v>
      </c>
      <c r="C19" s="391">
        <v>2998</v>
      </c>
      <c r="D19" s="391">
        <v>1346</v>
      </c>
      <c r="E19" s="391">
        <v>3027</v>
      </c>
      <c r="F19" s="391">
        <v>7085</v>
      </c>
      <c r="G19" s="391">
        <v>8374</v>
      </c>
      <c r="H19" s="391">
        <v>4143</v>
      </c>
      <c r="I19" s="392">
        <v>0</v>
      </c>
    </row>
    <row r="20" spans="1:9" x14ac:dyDescent="0.3">
      <c r="A20" s="393"/>
      <c r="B20" s="394" t="s">
        <v>877</v>
      </c>
      <c r="C20" s="395">
        <v>13433</v>
      </c>
      <c r="D20" s="395">
        <v>11304</v>
      </c>
      <c r="E20" s="395">
        <v>14011</v>
      </c>
      <c r="F20" s="395">
        <v>42180</v>
      </c>
      <c r="G20" s="395">
        <v>52923</v>
      </c>
      <c r="H20" s="395">
        <v>25083</v>
      </c>
      <c r="I20" s="396">
        <v>0</v>
      </c>
    </row>
    <row r="21" spans="1:9" x14ac:dyDescent="0.3">
      <c r="A21" s="393"/>
      <c r="B21" s="394" t="s">
        <v>878</v>
      </c>
      <c r="C21" s="395">
        <v>75580</v>
      </c>
      <c r="D21" s="395">
        <v>110047</v>
      </c>
      <c r="E21" s="395">
        <v>100578</v>
      </c>
      <c r="F21" s="395">
        <v>89822</v>
      </c>
      <c r="G21" s="395">
        <v>111135</v>
      </c>
      <c r="H21" s="395">
        <v>59234</v>
      </c>
      <c r="I21" s="396">
        <v>343000</v>
      </c>
    </row>
    <row r="22" spans="1:9" x14ac:dyDescent="0.3">
      <c r="A22" s="397"/>
      <c r="B22" s="398" t="s">
        <v>874</v>
      </c>
      <c r="C22" s="399">
        <v>13191</v>
      </c>
      <c r="D22" s="399">
        <v>8164</v>
      </c>
      <c r="E22" s="399">
        <v>23651</v>
      </c>
      <c r="F22" s="399">
        <v>63403</v>
      </c>
      <c r="G22" s="399">
        <v>56981</v>
      </c>
      <c r="H22" s="399">
        <v>17263</v>
      </c>
      <c r="I22" s="400">
        <v>0</v>
      </c>
    </row>
    <row r="23" spans="1:9" x14ac:dyDescent="0.3">
      <c r="A23" s="389" t="s">
        <v>888</v>
      </c>
      <c r="B23" s="390" t="s">
        <v>876</v>
      </c>
      <c r="C23" s="391">
        <v>1588</v>
      </c>
      <c r="D23" s="391">
        <v>517</v>
      </c>
      <c r="E23" s="391">
        <v>1253</v>
      </c>
      <c r="F23" s="391">
        <v>3294</v>
      </c>
      <c r="G23" s="391">
        <v>3633</v>
      </c>
      <c r="H23" s="391">
        <v>-2584</v>
      </c>
      <c r="I23" s="392">
        <v>-10359</v>
      </c>
    </row>
    <row r="24" spans="1:9" x14ac:dyDescent="0.3">
      <c r="A24" s="393"/>
      <c r="B24" s="394" t="s">
        <v>877</v>
      </c>
      <c r="C24" s="395">
        <v>6804</v>
      </c>
      <c r="D24" s="395">
        <v>2684</v>
      </c>
      <c r="E24" s="395">
        <v>5372</v>
      </c>
      <c r="F24" s="395">
        <v>18444</v>
      </c>
      <c r="G24" s="395">
        <v>23567</v>
      </c>
      <c r="H24" s="395">
        <v>12162</v>
      </c>
      <c r="I24" s="396">
        <v>0</v>
      </c>
    </row>
    <row r="25" spans="1:9" x14ac:dyDescent="0.3">
      <c r="A25" s="393"/>
      <c r="B25" s="394" t="s">
        <v>878</v>
      </c>
      <c r="C25" s="395">
        <v>35652</v>
      </c>
      <c r="D25" s="395">
        <v>17581</v>
      </c>
      <c r="E25" s="395">
        <v>13475</v>
      </c>
      <c r="F25" s="395">
        <v>49020</v>
      </c>
      <c r="G25" s="395">
        <v>41171</v>
      </c>
      <c r="H25" s="395">
        <v>16289</v>
      </c>
      <c r="I25" s="396">
        <v>-90338</v>
      </c>
    </row>
    <row r="26" spans="1:9" x14ac:dyDescent="0.3">
      <c r="A26" s="397"/>
      <c r="B26" s="398" t="s">
        <v>874</v>
      </c>
      <c r="C26" s="399">
        <v>6359</v>
      </c>
      <c r="D26" s="399">
        <v>12011</v>
      </c>
      <c r="E26" s="399">
        <v>5105</v>
      </c>
      <c r="F26" s="399">
        <v>48021</v>
      </c>
      <c r="G26" s="399">
        <v>15600</v>
      </c>
      <c r="H26" s="399">
        <v>5125</v>
      </c>
      <c r="I26" s="400">
        <v>-4358</v>
      </c>
    </row>
    <row r="27" spans="1:9" x14ac:dyDescent="0.3">
      <c r="A27" s="389" t="s">
        <v>889</v>
      </c>
      <c r="B27" s="390" t="s">
        <v>876</v>
      </c>
      <c r="C27" s="391">
        <v>20202</v>
      </c>
      <c r="D27" s="391">
        <v>17030</v>
      </c>
      <c r="E27" s="391">
        <v>11928</v>
      </c>
      <c r="F27" s="391">
        <v>7322</v>
      </c>
      <c r="G27" s="391">
        <v>7189</v>
      </c>
      <c r="H27" s="391">
        <v>698</v>
      </c>
      <c r="I27" s="392">
        <v>-281</v>
      </c>
    </row>
    <row r="28" spans="1:9" x14ac:dyDescent="0.3">
      <c r="A28" s="393"/>
      <c r="B28" s="394" t="s">
        <v>877</v>
      </c>
      <c r="C28" s="395">
        <v>67813</v>
      </c>
      <c r="D28" s="395">
        <v>79928</v>
      </c>
      <c r="E28" s="395">
        <v>50405</v>
      </c>
      <c r="F28" s="395">
        <v>38913</v>
      </c>
      <c r="G28" s="395">
        <v>39258</v>
      </c>
      <c r="H28" s="395">
        <v>16934</v>
      </c>
      <c r="I28" s="396">
        <v>-2440</v>
      </c>
    </row>
    <row r="29" spans="1:9" x14ac:dyDescent="0.3">
      <c r="A29" s="393"/>
      <c r="B29" s="394" t="s">
        <v>878</v>
      </c>
      <c r="C29" s="395">
        <v>301021</v>
      </c>
      <c r="D29" s="395">
        <v>191170</v>
      </c>
      <c r="E29" s="395">
        <v>481344</v>
      </c>
      <c r="F29" s="395">
        <v>380733</v>
      </c>
      <c r="G29" s="395">
        <v>330525</v>
      </c>
      <c r="H29" s="395">
        <v>163815</v>
      </c>
      <c r="I29" s="396">
        <v>398397</v>
      </c>
    </row>
    <row r="30" spans="1:9" x14ac:dyDescent="0.3">
      <c r="A30" s="397"/>
      <c r="B30" s="398" t="s">
        <v>874</v>
      </c>
      <c r="C30" s="399">
        <v>101714</v>
      </c>
      <c r="D30" s="399">
        <v>48410</v>
      </c>
      <c r="E30" s="399">
        <v>51393</v>
      </c>
      <c r="F30" s="399">
        <v>30023</v>
      </c>
      <c r="G30" s="399">
        <v>30224</v>
      </c>
      <c r="H30" s="399">
        <v>16557</v>
      </c>
      <c r="I30" s="400">
        <v>-9366</v>
      </c>
    </row>
    <row r="31" spans="1:9" x14ac:dyDescent="0.3">
      <c r="A31" s="393" t="s">
        <v>890</v>
      </c>
      <c r="B31" s="394" t="s">
        <v>876</v>
      </c>
      <c r="C31" s="395">
        <v>16065</v>
      </c>
      <c r="D31" s="395">
        <v>13602</v>
      </c>
      <c r="E31" s="395">
        <v>16094</v>
      </c>
      <c r="F31" s="395">
        <v>7307</v>
      </c>
      <c r="G31" s="395">
        <v>7189</v>
      </c>
      <c r="H31" s="395">
        <v>746</v>
      </c>
      <c r="I31" s="396">
        <v>0</v>
      </c>
    </row>
    <row r="32" spans="1:9" x14ac:dyDescent="0.3">
      <c r="A32" s="393"/>
      <c r="B32" s="394" t="s">
        <v>877</v>
      </c>
      <c r="C32" s="395">
        <v>52874</v>
      </c>
      <c r="D32" s="395">
        <v>55790</v>
      </c>
      <c r="E32" s="395">
        <v>65198</v>
      </c>
      <c r="F32" s="395">
        <v>37120</v>
      </c>
      <c r="G32" s="395">
        <v>37629</v>
      </c>
      <c r="H32" s="395">
        <v>15373</v>
      </c>
      <c r="I32" s="396">
        <v>0</v>
      </c>
    </row>
    <row r="33" spans="1:9" x14ac:dyDescent="0.3">
      <c r="A33" s="393"/>
      <c r="B33" s="394" t="s">
        <v>878</v>
      </c>
      <c r="C33" s="395">
        <v>276342</v>
      </c>
      <c r="D33" s="395">
        <v>18572</v>
      </c>
      <c r="E33" s="395">
        <v>323753</v>
      </c>
      <c r="F33" s="395">
        <v>19253</v>
      </c>
      <c r="G33" s="395">
        <v>122265</v>
      </c>
      <c r="H33" s="395">
        <v>57362</v>
      </c>
      <c r="I33" s="396">
        <v>51450</v>
      </c>
    </row>
    <row r="34" spans="1:9" x14ac:dyDescent="0.3">
      <c r="A34" s="397"/>
      <c r="B34" s="398" t="s">
        <v>874</v>
      </c>
      <c r="C34" s="399">
        <v>64740</v>
      </c>
      <c r="D34" s="399">
        <v>40993</v>
      </c>
      <c r="E34" s="399">
        <v>67016</v>
      </c>
      <c r="F34" s="399">
        <v>25438</v>
      </c>
      <c r="G34" s="399">
        <v>35832</v>
      </c>
      <c r="H34" s="399">
        <v>12733</v>
      </c>
      <c r="I34" s="400">
        <v>0</v>
      </c>
    </row>
    <row r="35" spans="1:9" x14ac:dyDescent="0.3">
      <c r="A35" s="389" t="s">
        <v>891</v>
      </c>
      <c r="B35" s="390" t="s">
        <v>876</v>
      </c>
      <c r="C35" s="391">
        <v>2202</v>
      </c>
      <c r="D35" s="391">
        <v>2498</v>
      </c>
      <c r="E35" s="391">
        <v>2371</v>
      </c>
      <c r="F35" s="391">
        <v>6255</v>
      </c>
      <c r="G35" s="391">
        <v>8374</v>
      </c>
      <c r="H35" s="391">
        <v>4143</v>
      </c>
      <c r="I35" s="392">
        <v>0</v>
      </c>
    </row>
    <row r="36" spans="1:9" x14ac:dyDescent="0.3">
      <c r="A36" s="393"/>
      <c r="B36" s="394" t="s">
        <v>877</v>
      </c>
      <c r="C36" s="395">
        <v>18255</v>
      </c>
      <c r="D36" s="395">
        <v>18396</v>
      </c>
      <c r="E36" s="395">
        <v>20987</v>
      </c>
      <c r="F36" s="395">
        <v>38110</v>
      </c>
      <c r="G36" s="395">
        <v>53590</v>
      </c>
      <c r="H36" s="395">
        <v>23149</v>
      </c>
      <c r="I36" s="396">
        <v>0</v>
      </c>
    </row>
    <row r="37" spans="1:9" x14ac:dyDescent="0.3">
      <c r="A37" s="393"/>
      <c r="B37" s="394" t="s">
        <v>878</v>
      </c>
      <c r="C37" s="395">
        <v>70600</v>
      </c>
      <c r="D37" s="395">
        <v>184240</v>
      </c>
      <c r="E37" s="395">
        <v>82504</v>
      </c>
      <c r="F37" s="395">
        <v>200591</v>
      </c>
      <c r="G37" s="395">
        <v>194960</v>
      </c>
      <c r="H37" s="395">
        <v>89030</v>
      </c>
      <c r="I37" s="396">
        <v>0</v>
      </c>
    </row>
    <row r="38" spans="1:9" x14ac:dyDescent="0.3">
      <c r="A38" s="397"/>
      <c r="B38" s="398" t="s">
        <v>874</v>
      </c>
      <c r="C38" s="399">
        <v>24581</v>
      </c>
      <c r="D38" s="399">
        <v>19819</v>
      </c>
      <c r="E38" s="399">
        <v>36937</v>
      </c>
      <c r="F38" s="399">
        <v>76088</v>
      </c>
      <c r="G38" s="399">
        <v>74820</v>
      </c>
      <c r="H38" s="399">
        <v>52556</v>
      </c>
      <c r="I38" s="400">
        <v>65000</v>
      </c>
    </row>
    <row r="39" spans="1:9" x14ac:dyDescent="0.3">
      <c r="A39" s="393" t="s">
        <v>892</v>
      </c>
      <c r="B39" s="394" t="s">
        <v>876</v>
      </c>
      <c r="C39" s="395">
        <v>3481</v>
      </c>
      <c r="D39" s="395">
        <v>7619</v>
      </c>
      <c r="E39" s="395">
        <v>1923</v>
      </c>
      <c r="F39" s="395">
        <v>6995</v>
      </c>
      <c r="G39" s="395">
        <v>8374</v>
      </c>
      <c r="H39" s="395">
        <v>4143</v>
      </c>
      <c r="I39" s="396">
        <v>0</v>
      </c>
    </row>
    <row r="40" spans="1:9" x14ac:dyDescent="0.3">
      <c r="A40" s="393"/>
      <c r="B40" s="394" t="s">
        <v>877</v>
      </c>
      <c r="C40" s="395">
        <v>16801</v>
      </c>
      <c r="D40" s="395">
        <v>30807</v>
      </c>
      <c r="E40" s="395">
        <v>21680</v>
      </c>
      <c r="F40" s="395">
        <v>43919</v>
      </c>
      <c r="G40" s="395">
        <v>51444</v>
      </c>
      <c r="H40" s="395">
        <v>22538</v>
      </c>
      <c r="I40" s="396">
        <v>0</v>
      </c>
    </row>
    <row r="41" spans="1:9" x14ac:dyDescent="0.3">
      <c r="A41" s="393"/>
      <c r="B41" s="394" t="s">
        <v>878</v>
      </c>
      <c r="C41" s="395">
        <v>116008</v>
      </c>
      <c r="D41" s="395">
        <v>415634</v>
      </c>
      <c r="E41" s="395">
        <v>49624</v>
      </c>
      <c r="F41" s="395">
        <v>88066</v>
      </c>
      <c r="G41" s="395">
        <v>141500</v>
      </c>
      <c r="H41" s="395">
        <v>58434</v>
      </c>
      <c r="I41" s="396">
        <v>0</v>
      </c>
    </row>
    <row r="42" spans="1:9" x14ac:dyDescent="0.3">
      <c r="A42" s="397"/>
      <c r="B42" s="398" t="s">
        <v>874</v>
      </c>
      <c r="C42" s="399">
        <v>26594</v>
      </c>
      <c r="D42" s="399">
        <v>25819</v>
      </c>
      <c r="E42" s="399">
        <v>51417</v>
      </c>
      <c r="F42" s="399">
        <v>93438</v>
      </c>
      <c r="G42" s="399">
        <v>56456</v>
      </c>
      <c r="H42" s="399">
        <v>31416</v>
      </c>
      <c r="I42" s="400">
        <v>0</v>
      </c>
    </row>
    <row r="43" spans="1:9" x14ac:dyDescent="0.3">
      <c r="A43" s="389" t="s">
        <v>893</v>
      </c>
      <c r="B43" s="390" t="s">
        <v>878</v>
      </c>
      <c r="C43" s="391">
        <v>14932</v>
      </c>
      <c r="D43" s="391">
        <v>34305</v>
      </c>
      <c r="E43" s="391">
        <v>10649</v>
      </c>
      <c r="F43" s="391">
        <v>44062</v>
      </c>
      <c r="G43" s="391">
        <v>36803</v>
      </c>
      <c r="H43" s="391">
        <v>0</v>
      </c>
      <c r="I43" s="392">
        <v>21864</v>
      </c>
    </row>
    <row r="44" spans="1:9" x14ac:dyDescent="0.3">
      <c r="A44" s="397"/>
      <c r="B44" s="398" t="s">
        <v>874</v>
      </c>
      <c r="C44" s="399">
        <v>4184</v>
      </c>
      <c r="D44" s="399">
        <v>6812</v>
      </c>
      <c r="E44" s="399">
        <v>6946</v>
      </c>
      <c r="F44" s="399">
        <v>7700</v>
      </c>
      <c r="G44" s="399">
        <v>168806</v>
      </c>
      <c r="H44" s="399">
        <v>1359</v>
      </c>
      <c r="I44" s="400">
        <v>0</v>
      </c>
    </row>
    <row r="45" spans="1:9" x14ac:dyDescent="0.3">
      <c r="A45" s="385" t="s">
        <v>894</v>
      </c>
      <c r="B45" s="386" t="s">
        <v>883</v>
      </c>
      <c r="C45" s="387">
        <v>0</v>
      </c>
      <c r="D45" s="387">
        <v>0</v>
      </c>
      <c r="E45" s="387">
        <v>0</v>
      </c>
      <c r="F45" s="387">
        <v>0</v>
      </c>
      <c r="G45" s="387">
        <v>0</v>
      </c>
      <c r="H45" s="387">
        <v>339915</v>
      </c>
      <c r="I45" s="388">
        <v>1280472</v>
      </c>
    </row>
    <row r="46" spans="1:9" x14ac:dyDescent="0.3">
      <c r="A46" s="389" t="s">
        <v>895</v>
      </c>
      <c r="B46" s="390" t="s">
        <v>881</v>
      </c>
      <c r="C46" s="391">
        <v>351768</v>
      </c>
      <c r="D46" s="391">
        <v>339719</v>
      </c>
      <c r="E46" s="391">
        <v>280116</v>
      </c>
      <c r="F46" s="391">
        <v>542654</v>
      </c>
      <c r="G46" s="391">
        <v>332271</v>
      </c>
      <c r="H46" s="391">
        <v>209853</v>
      </c>
      <c r="I46" s="392">
        <v>250000</v>
      </c>
    </row>
    <row r="47" spans="1:9" x14ac:dyDescent="0.3">
      <c r="A47" s="393"/>
      <c r="B47" s="394" t="s">
        <v>882</v>
      </c>
      <c r="C47" s="395">
        <v>263259</v>
      </c>
      <c r="D47" s="395">
        <v>227746</v>
      </c>
      <c r="E47" s="395">
        <v>210163</v>
      </c>
      <c r="F47" s="395">
        <v>295901</v>
      </c>
      <c r="G47" s="395">
        <v>324617</v>
      </c>
      <c r="H47" s="395">
        <v>185815</v>
      </c>
      <c r="I47" s="396">
        <v>0</v>
      </c>
    </row>
    <row r="48" spans="1:9" x14ac:dyDescent="0.3">
      <c r="A48" s="393"/>
      <c r="B48" s="394" t="s">
        <v>883</v>
      </c>
      <c r="C48" s="395">
        <v>1685242</v>
      </c>
      <c r="D48" s="395">
        <v>1574560</v>
      </c>
      <c r="E48" s="395">
        <v>1610125</v>
      </c>
      <c r="F48" s="395">
        <v>1741512</v>
      </c>
      <c r="G48" s="395">
        <v>1372772</v>
      </c>
      <c r="H48" s="395">
        <v>1225235</v>
      </c>
      <c r="I48" s="396">
        <v>1156505</v>
      </c>
    </row>
    <row r="49" spans="1:9" x14ac:dyDescent="0.3">
      <c r="A49" s="393"/>
      <c r="B49" s="394" t="s">
        <v>884</v>
      </c>
      <c r="C49" s="395">
        <v>1382130</v>
      </c>
      <c r="D49" s="395">
        <v>375011</v>
      </c>
      <c r="E49" s="395">
        <v>261961</v>
      </c>
      <c r="F49" s="395">
        <v>3712752</v>
      </c>
      <c r="G49" s="395">
        <v>1173825</v>
      </c>
      <c r="H49" s="395">
        <v>1076522</v>
      </c>
      <c r="I49" s="396">
        <v>168234</v>
      </c>
    </row>
    <row r="50" spans="1:9" x14ac:dyDescent="0.3">
      <c r="A50" s="397"/>
      <c r="B50" s="398" t="s">
        <v>885</v>
      </c>
      <c r="C50" s="399">
        <v>77948</v>
      </c>
      <c r="D50" s="399">
        <v>108152</v>
      </c>
      <c r="E50" s="399">
        <v>100381</v>
      </c>
      <c r="F50" s="399">
        <v>134075</v>
      </c>
      <c r="G50" s="399">
        <v>138615</v>
      </c>
      <c r="H50" s="399">
        <v>64281</v>
      </c>
      <c r="I50" s="400">
        <v>0</v>
      </c>
    </row>
    <row r="51" spans="1:9" x14ac:dyDescent="0.3">
      <c r="A51" s="393" t="s">
        <v>896</v>
      </c>
      <c r="B51" s="394" t="s">
        <v>881</v>
      </c>
      <c r="C51" s="395">
        <v>623997</v>
      </c>
      <c r="D51" s="395">
        <v>554370</v>
      </c>
      <c r="E51" s="395">
        <v>627477</v>
      </c>
      <c r="F51" s="395">
        <v>239942</v>
      </c>
      <c r="G51" s="395">
        <v>523102</v>
      </c>
      <c r="H51" s="395">
        <v>334981</v>
      </c>
      <c r="I51" s="396">
        <v>852000</v>
      </c>
    </row>
    <row r="52" spans="1:9" x14ac:dyDescent="0.3">
      <c r="A52" s="393"/>
      <c r="B52" s="394" t="s">
        <v>882</v>
      </c>
      <c r="C52" s="395">
        <v>310489</v>
      </c>
      <c r="D52" s="395">
        <v>303883</v>
      </c>
      <c r="E52" s="395">
        <v>326660</v>
      </c>
      <c r="F52" s="395">
        <v>369204</v>
      </c>
      <c r="G52" s="395">
        <v>455793</v>
      </c>
      <c r="H52" s="395">
        <v>262383</v>
      </c>
      <c r="I52" s="396">
        <v>0</v>
      </c>
    </row>
    <row r="53" spans="1:9" x14ac:dyDescent="0.3">
      <c r="A53" s="393"/>
      <c r="B53" s="394" t="s">
        <v>883</v>
      </c>
      <c r="C53" s="395">
        <v>1881618</v>
      </c>
      <c r="D53" s="395">
        <v>2393352</v>
      </c>
      <c r="E53" s="395">
        <v>2664565</v>
      </c>
      <c r="F53" s="395">
        <v>1587048</v>
      </c>
      <c r="G53" s="395">
        <v>1905522</v>
      </c>
      <c r="H53" s="395">
        <v>1600363</v>
      </c>
      <c r="I53" s="396">
        <v>2366592</v>
      </c>
    </row>
    <row r="54" spans="1:9" x14ac:dyDescent="0.3">
      <c r="A54" s="393"/>
      <c r="B54" s="394" t="s">
        <v>884</v>
      </c>
      <c r="C54" s="395">
        <v>280679</v>
      </c>
      <c r="D54" s="395">
        <v>693095</v>
      </c>
      <c r="E54" s="395">
        <v>1376987</v>
      </c>
      <c r="F54" s="395">
        <v>348091</v>
      </c>
      <c r="G54" s="395">
        <v>389568</v>
      </c>
      <c r="H54" s="395">
        <v>205171</v>
      </c>
      <c r="I54" s="396">
        <v>3262098</v>
      </c>
    </row>
    <row r="55" spans="1:9" x14ac:dyDescent="0.3">
      <c r="A55" s="397"/>
      <c r="B55" s="398" t="s">
        <v>885</v>
      </c>
      <c r="C55" s="399">
        <v>126885</v>
      </c>
      <c r="D55" s="399">
        <v>117967</v>
      </c>
      <c r="E55" s="399">
        <v>160614</v>
      </c>
      <c r="F55" s="399">
        <v>211948</v>
      </c>
      <c r="G55" s="399">
        <v>221807</v>
      </c>
      <c r="H55" s="399">
        <v>102864</v>
      </c>
      <c r="I55" s="400">
        <v>0</v>
      </c>
    </row>
    <row r="56" spans="1:9" x14ac:dyDescent="0.3">
      <c r="A56" s="389" t="s">
        <v>897</v>
      </c>
      <c r="B56" s="390" t="s">
        <v>881</v>
      </c>
      <c r="C56" s="391">
        <v>1651589</v>
      </c>
      <c r="D56" s="391">
        <v>1289646</v>
      </c>
      <c r="E56" s="391">
        <v>1139136</v>
      </c>
      <c r="F56" s="391">
        <v>1108695</v>
      </c>
      <c r="G56" s="391">
        <v>1609166</v>
      </c>
      <c r="H56" s="391">
        <v>891830</v>
      </c>
      <c r="I56" s="392">
        <v>0</v>
      </c>
    </row>
    <row r="57" spans="1:9" x14ac:dyDescent="0.3">
      <c r="A57" s="393"/>
      <c r="B57" s="394" t="s">
        <v>882</v>
      </c>
      <c r="C57" s="395">
        <v>829734</v>
      </c>
      <c r="D57" s="395">
        <v>879823</v>
      </c>
      <c r="E57" s="395">
        <v>898812</v>
      </c>
      <c r="F57" s="395">
        <v>988514</v>
      </c>
      <c r="G57" s="395">
        <v>1236969</v>
      </c>
      <c r="H57" s="395">
        <v>712691</v>
      </c>
      <c r="I57" s="396">
        <v>0</v>
      </c>
    </row>
    <row r="58" spans="1:9" x14ac:dyDescent="0.3">
      <c r="A58" s="393"/>
      <c r="B58" s="394" t="s">
        <v>883</v>
      </c>
      <c r="C58" s="395">
        <v>4273168</v>
      </c>
      <c r="D58" s="395">
        <v>4182701</v>
      </c>
      <c r="E58" s="395">
        <v>4704165</v>
      </c>
      <c r="F58" s="395">
        <v>4384963</v>
      </c>
      <c r="G58" s="395">
        <v>4609085</v>
      </c>
      <c r="H58" s="395">
        <v>3790216</v>
      </c>
      <c r="I58" s="396">
        <v>2619484</v>
      </c>
    </row>
    <row r="59" spans="1:9" x14ac:dyDescent="0.3">
      <c r="A59" s="393"/>
      <c r="B59" s="394" t="s">
        <v>884</v>
      </c>
      <c r="C59" s="395">
        <v>6775537</v>
      </c>
      <c r="D59" s="395">
        <v>479613</v>
      </c>
      <c r="E59" s="395">
        <v>967743</v>
      </c>
      <c r="F59" s="395">
        <v>1313395</v>
      </c>
      <c r="G59" s="395">
        <v>1163380</v>
      </c>
      <c r="H59" s="395">
        <v>452154</v>
      </c>
      <c r="I59" s="396">
        <v>145116</v>
      </c>
    </row>
    <row r="60" spans="1:9" x14ac:dyDescent="0.3">
      <c r="A60" s="397"/>
      <c r="B60" s="398" t="s">
        <v>885</v>
      </c>
      <c r="C60" s="399">
        <v>337882</v>
      </c>
      <c r="D60" s="399">
        <v>370058</v>
      </c>
      <c r="E60" s="399">
        <v>482099</v>
      </c>
      <c r="F60" s="399">
        <v>536203</v>
      </c>
      <c r="G60" s="399">
        <v>554421</v>
      </c>
      <c r="H60" s="399">
        <v>252532</v>
      </c>
      <c r="I60" s="400">
        <v>0</v>
      </c>
    </row>
    <row r="61" spans="1:9" x14ac:dyDescent="0.3">
      <c r="A61" s="385" t="s">
        <v>898</v>
      </c>
      <c r="B61" s="386" t="s">
        <v>883</v>
      </c>
      <c r="C61" s="387">
        <v>0</v>
      </c>
      <c r="D61" s="387">
        <v>0</v>
      </c>
      <c r="E61" s="387">
        <v>0</v>
      </c>
      <c r="F61" s="387">
        <v>0</v>
      </c>
      <c r="G61" s="387">
        <v>0</v>
      </c>
      <c r="H61" s="387">
        <v>46854</v>
      </c>
      <c r="I61" s="388">
        <v>95898</v>
      </c>
    </row>
    <row r="62" spans="1:9" x14ac:dyDescent="0.3">
      <c r="A62" s="385" t="s">
        <v>899</v>
      </c>
      <c r="B62" s="386" t="s">
        <v>882</v>
      </c>
      <c r="C62" s="387">
        <v>0</v>
      </c>
      <c r="D62" s="387">
        <v>0</v>
      </c>
      <c r="E62" s="387">
        <v>0</v>
      </c>
      <c r="F62" s="387">
        <v>0</v>
      </c>
      <c r="G62" s="387">
        <v>0</v>
      </c>
      <c r="H62" s="387">
        <v>0</v>
      </c>
      <c r="I62" s="388">
        <v>137000</v>
      </c>
    </row>
    <row r="63" spans="1:9" x14ac:dyDescent="0.3">
      <c r="A63" s="393" t="s">
        <v>900</v>
      </c>
      <c r="B63" s="394" t="s">
        <v>876</v>
      </c>
      <c r="C63" s="395">
        <v>0</v>
      </c>
      <c r="D63" s="395">
        <v>0</v>
      </c>
      <c r="E63" s="395">
        <v>0</v>
      </c>
      <c r="F63" s="395">
        <v>0</v>
      </c>
      <c r="G63" s="395">
        <v>0</v>
      </c>
      <c r="H63" s="395">
        <v>163101</v>
      </c>
      <c r="I63" s="396">
        <v>145054</v>
      </c>
    </row>
    <row r="64" spans="1:9" x14ac:dyDescent="0.3">
      <c r="A64" s="393"/>
      <c r="B64" s="394" t="s">
        <v>877</v>
      </c>
      <c r="C64" s="395">
        <v>0</v>
      </c>
      <c r="D64" s="395">
        <v>0</v>
      </c>
      <c r="E64" s="395">
        <v>0</v>
      </c>
      <c r="F64" s="395">
        <v>0</v>
      </c>
      <c r="G64" s="395">
        <v>0</v>
      </c>
      <c r="H64" s="395">
        <v>92500</v>
      </c>
      <c r="I64" s="396">
        <v>17838</v>
      </c>
    </row>
    <row r="65" spans="1:9" x14ac:dyDescent="0.3">
      <c r="A65" s="393"/>
      <c r="B65" s="394" t="s">
        <v>878</v>
      </c>
      <c r="C65" s="395">
        <v>0</v>
      </c>
      <c r="D65" s="395">
        <v>0</v>
      </c>
      <c r="E65" s="395">
        <v>0</v>
      </c>
      <c r="F65" s="395">
        <v>0</v>
      </c>
      <c r="G65" s="395">
        <v>0</v>
      </c>
      <c r="H65" s="395">
        <v>0</v>
      </c>
      <c r="I65" s="396">
        <v>2011690</v>
      </c>
    </row>
    <row r="66" spans="1:9" x14ac:dyDescent="0.3">
      <c r="A66" s="397"/>
      <c r="B66" s="398" t="s">
        <v>874</v>
      </c>
      <c r="C66" s="399">
        <v>0</v>
      </c>
      <c r="D66" s="399">
        <v>0</v>
      </c>
      <c r="E66" s="399">
        <v>0</v>
      </c>
      <c r="F66" s="399">
        <v>0</v>
      </c>
      <c r="G66" s="399">
        <v>0</v>
      </c>
      <c r="H66" s="399">
        <v>0</v>
      </c>
      <c r="I66" s="400">
        <v>68479</v>
      </c>
    </row>
    <row r="67" spans="1:9" x14ac:dyDescent="0.3">
      <c r="A67" s="385" t="s">
        <v>901</v>
      </c>
      <c r="B67" s="386" t="s">
        <v>874</v>
      </c>
      <c r="C67" s="387">
        <v>0</v>
      </c>
      <c r="D67" s="387">
        <v>0</v>
      </c>
      <c r="E67" s="387">
        <v>0</v>
      </c>
      <c r="F67" s="387">
        <v>0</v>
      </c>
      <c r="G67" s="387">
        <v>0</v>
      </c>
      <c r="H67" s="387">
        <v>0</v>
      </c>
      <c r="I67" s="388">
        <v>78030</v>
      </c>
    </row>
    <row r="68" spans="1:9" x14ac:dyDescent="0.3">
      <c r="A68" s="389" t="s">
        <v>902</v>
      </c>
      <c r="B68" s="390" t="s">
        <v>881</v>
      </c>
      <c r="C68" s="391">
        <v>0</v>
      </c>
      <c r="D68" s="391">
        <v>0</v>
      </c>
      <c r="E68" s="391">
        <v>0</v>
      </c>
      <c r="F68" s="391">
        <v>0</v>
      </c>
      <c r="G68" s="391">
        <v>0</v>
      </c>
      <c r="H68" s="391">
        <v>2159527</v>
      </c>
      <c r="I68" s="392">
        <v>4499567</v>
      </c>
    </row>
    <row r="69" spans="1:9" x14ac:dyDescent="0.3">
      <c r="A69" s="393"/>
      <c r="B69" s="394" t="s">
        <v>882</v>
      </c>
      <c r="C69" s="395">
        <v>0</v>
      </c>
      <c r="D69" s="395">
        <v>0</v>
      </c>
      <c r="E69" s="395">
        <v>0</v>
      </c>
      <c r="F69" s="395">
        <v>0</v>
      </c>
      <c r="G69" s="395">
        <v>0</v>
      </c>
      <c r="H69" s="395">
        <v>2180590</v>
      </c>
      <c r="I69" s="396">
        <v>4165379</v>
      </c>
    </row>
    <row r="70" spans="1:9" x14ac:dyDescent="0.3">
      <c r="A70" s="393"/>
      <c r="B70" s="394" t="s">
        <v>883</v>
      </c>
      <c r="C70" s="395">
        <v>0</v>
      </c>
      <c r="D70" s="395">
        <v>0</v>
      </c>
      <c r="E70" s="395">
        <v>-36264</v>
      </c>
      <c r="F70" s="395">
        <v>-424312</v>
      </c>
      <c r="G70" s="395">
        <v>-8303</v>
      </c>
      <c r="H70" s="395">
        <v>8093173</v>
      </c>
      <c r="I70" s="396">
        <v>12850783</v>
      </c>
    </row>
    <row r="71" spans="1:9" x14ac:dyDescent="0.3">
      <c r="A71" s="393"/>
      <c r="B71" s="394" t="s">
        <v>884</v>
      </c>
      <c r="C71" s="395">
        <v>0</v>
      </c>
      <c r="D71" s="395">
        <v>0</v>
      </c>
      <c r="E71" s="395">
        <v>0</v>
      </c>
      <c r="F71" s="395">
        <v>0</v>
      </c>
      <c r="G71" s="395">
        <v>0</v>
      </c>
      <c r="H71" s="395">
        <v>1346828</v>
      </c>
      <c r="I71" s="396">
        <v>1940906</v>
      </c>
    </row>
    <row r="72" spans="1:9" x14ac:dyDescent="0.3">
      <c r="A72" s="397"/>
      <c r="B72" s="398" t="s">
        <v>885</v>
      </c>
      <c r="C72" s="399">
        <v>0</v>
      </c>
      <c r="D72" s="399">
        <v>0</v>
      </c>
      <c r="E72" s="399">
        <v>0</v>
      </c>
      <c r="F72" s="399">
        <v>0</v>
      </c>
      <c r="G72" s="399">
        <v>0</v>
      </c>
      <c r="H72" s="399">
        <v>187630</v>
      </c>
      <c r="I72" s="400">
        <v>395956</v>
      </c>
    </row>
    <row r="73" spans="1:9" x14ac:dyDescent="0.3">
      <c r="A73" s="393" t="s">
        <v>903</v>
      </c>
      <c r="B73" s="394" t="s">
        <v>881</v>
      </c>
      <c r="C73" s="395">
        <v>750075</v>
      </c>
      <c r="D73" s="395">
        <v>707873</v>
      </c>
      <c r="E73" s="395">
        <v>737577</v>
      </c>
      <c r="F73" s="395">
        <v>1816872</v>
      </c>
      <c r="G73" s="395">
        <v>1390949</v>
      </c>
      <c r="H73" s="395">
        <v>728093</v>
      </c>
      <c r="I73" s="396">
        <v>325000</v>
      </c>
    </row>
    <row r="74" spans="1:9" x14ac:dyDescent="0.3">
      <c r="A74" s="393"/>
      <c r="B74" s="394" t="s">
        <v>882</v>
      </c>
      <c r="C74" s="395">
        <v>920444</v>
      </c>
      <c r="D74" s="395">
        <v>1096269</v>
      </c>
      <c r="E74" s="395">
        <v>1351598</v>
      </c>
      <c r="F74" s="395">
        <v>2026923</v>
      </c>
      <c r="G74" s="395">
        <v>1908967</v>
      </c>
      <c r="H74" s="395">
        <v>990620</v>
      </c>
      <c r="I74" s="396">
        <v>0</v>
      </c>
    </row>
    <row r="75" spans="1:9" x14ac:dyDescent="0.3">
      <c r="A75" s="393"/>
      <c r="B75" s="394" t="s">
        <v>883</v>
      </c>
      <c r="C75" s="395">
        <v>7110125</v>
      </c>
      <c r="D75" s="395">
        <v>7103933</v>
      </c>
      <c r="E75" s="395">
        <v>7704475</v>
      </c>
      <c r="F75" s="395">
        <v>9688549</v>
      </c>
      <c r="G75" s="395">
        <v>5899276</v>
      </c>
      <c r="H75" s="395">
        <v>4359262</v>
      </c>
      <c r="I75" s="396">
        <v>4658258</v>
      </c>
    </row>
    <row r="76" spans="1:9" x14ac:dyDescent="0.3">
      <c r="A76" s="393"/>
      <c r="B76" s="394" t="s">
        <v>884</v>
      </c>
      <c r="C76" s="395">
        <v>2113181</v>
      </c>
      <c r="D76" s="395">
        <v>1213815</v>
      </c>
      <c r="E76" s="395">
        <v>1195620</v>
      </c>
      <c r="F76" s="395">
        <v>5948854</v>
      </c>
      <c r="G76" s="395">
        <v>1349924</v>
      </c>
      <c r="H76" s="395">
        <v>1090555</v>
      </c>
      <c r="I76" s="396">
        <v>200529</v>
      </c>
    </row>
    <row r="77" spans="1:9" x14ac:dyDescent="0.3">
      <c r="A77" s="397"/>
      <c r="B77" s="398" t="s">
        <v>885</v>
      </c>
      <c r="C77" s="399">
        <v>138314</v>
      </c>
      <c r="D77" s="399">
        <v>179873</v>
      </c>
      <c r="E77" s="399">
        <v>177625</v>
      </c>
      <c r="F77" s="399">
        <v>219261</v>
      </c>
      <c r="G77" s="399">
        <v>312321</v>
      </c>
      <c r="H77" s="399">
        <v>166547</v>
      </c>
      <c r="I77" s="400">
        <v>0</v>
      </c>
    </row>
    <row r="78" spans="1:9" x14ac:dyDescent="0.3">
      <c r="A78" s="389" t="s">
        <v>904</v>
      </c>
      <c r="B78" s="390" t="s">
        <v>882</v>
      </c>
      <c r="C78" s="391">
        <v>5542</v>
      </c>
      <c r="D78" s="391">
        <v>0</v>
      </c>
      <c r="E78" s="391">
        <v>0</v>
      </c>
      <c r="F78" s="391">
        <v>0</v>
      </c>
      <c r="G78" s="391">
        <v>0</v>
      </c>
      <c r="H78" s="391">
        <v>0</v>
      </c>
      <c r="I78" s="392">
        <v>0</v>
      </c>
    </row>
    <row r="79" spans="1:9" x14ac:dyDescent="0.3">
      <c r="A79" s="397"/>
      <c r="B79" s="398" t="s">
        <v>883</v>
      </c>
      <c r="C79" s="399">
        <v>11513</v>
      </c>
      <c r="D79" s="399">
        <v>-34720</v>
      </c>
      <c r="E79" s="399">
        <v>-12197</v>
      </c>
      <c r="F79" s="399">
        <v>-887</v>
      </c>
      <c r="G79" s="399">
        <v>0</v>
      </c>
      <c r="H79" s="399">
        <v>391660</v>
      </c>
      <c r="I79" s="400">
        <v>782069</v>
      </c>
    </row>
    <row r="80" spans="1:9" x14ac:dyDescent="0.3">
      <c r="A80" s="389" t="s">
        <v>905</v>
      </c>
      <c r="B80" s="390" t="s">
        <v>881</v>
      </c>
      <c r="C80" s="391">
        <v>1070632</v>
      </c>
      <c r="D80" s="391">
        <v>743513</v>
      </c>
      <c r="E80" s="391">
        <v>765551</v>
      </c>
      <c r="F80" s="391">
        <v>1364031</v>
      </c>
      <c r="G80" s="391">
        <v>1474039</v>
      </c>
      <c r="H80" s="391">
        <v>783564</v>
      </c>
      <c r="I80" s="392">
        <v>0</v>
      </c>
    </row>
    <row r="81" spans="1:9" x14ac:dyDescent="0.3">
      <c r="A81" s="393"/>
      <c r="B81" s="394" t="s">
        <v>882</v>
      </c>
      <c r="C81" s="395">
        <v>765397</v>
      </c>
      <c r="D81" s="395">
        <v>706473</v>
      </c>
      <c r="E81" s="395">
        <v>918239</v>
      </c>
      <c r="F81" s="395">
        <v>1032052</v>
      </c>
      <c r="G81" s="395">
        <v>1336303</v>
      </c>
      <c r="H81" s="395">
        <v>652569</v>
      </c>
      <c r="I81" s="396">
        <v>0</v>
      </c>
    </row>
    <row r="82" spans="1:9" x14ac:dyDescent="0.3">
      <c r="A82" s="393"/>
      <c r="B82" s="394" t="s">
        <v>883</v>
      </c>
      <c r="C82" s="395">
        <v>9309511</v>
      </c>
      <c r="D82" s="395">
        <v>4633101</v>
      </c>
      <c r="E82" s="395">
        <v>5766081</v>
      </c>
      <c r="F82" s="395">
        <v>7405197</v>
      </c>
      <c r="G82" s="395">
        <v>5169601</v>
      </c>
      <c r="H82" s="395">
        <v>3715872</v>
      </c>
      <c r="I82" s="396">
        <v>4628061</v>
      </c>
    </row>
    <row r="83" spans="1:9" x14ac:dyDescent="0.3">
      <c r="A83" s="393"/>
      <c r="B83" s="394" t="s">
        <v>884</v>
      </c>
      <c r="C83" s="395">
        <v>4869232</v>
      </c>
      <c r="D83" s="395">
        <v>462504</v>
      </c>
      <c r="E83" s="395">
        <v>1134899</v>
      </c>
      <c r="F83" s="395">
        <v>1686645</v>
      </c>
      <c r="G83" s="395">
        <v>1382762</v>
      </c>
      <c r="H83" s="395">
        <v>476952</v>
      </c>
      <c r="I83" s="396">
        <v>1204421</v>
      </c>
    </row>
    <row r="84" spans="1:9" x14ac:dyDescent="0.3">
      <c r="A84" s="397"/>
      <c r="B84" s="398" t="s">
        <v>885</v>
      </c>
      <c r="C84" s="399">
        <v>141223</v>
      </c>
      <c r="D84" s="399">
        <v>171417</v>
      </c>
      <c r="E84" s="399">
        <v>175723</v>
      </c>
      <c r="F84" s="399">
        <v>206118</v>
      </c>
      <c r="G84" s="399">
        <v>313575</v>
      </c>
      <c r="H84" s="399">
        <v>172176</v>
      </c>
      <c r="I84" s="400">
        <v>0</v>
      </c>
    </row>
    <row r="85" spans="1:9" x14ac:dyDescent="0.3">
      <c r="A85" s="389" t="s">
        <v>906</v>
      </c>
      <c r="B85" s="390" t="s">
        <v>881</v>
      </c>
      <c r="C85" s="391">
        <v>808512</v>
      </c>
      <c r="D85" s="391">
        <v>782618</v>
      </c>
      <c r="E85" s="391">
        <v>1171013</v>
      </c>
      <c r="F85" s="391">
        <v>1094533</v>
      </c>
      <c r="G85" s="391">
        <v>1506860</v>
      </c>
      <c r="H85" s="391">
        <v>788767</v>
      </c>
      <c r="I85" s="392">
        <v>0</v>
      </c>
    </row>
    <row r="86" spans="1:9" x14ac:dyDescent="0.3">
      <c r="A86" s="393"/>
      <c r="B86" s="394" t="s">
        <v>882</v>
      </c>
      <c r="C86" s="395">
        <v>598517</v>
      </c>
      <c r="D86" s="395">
        <v>748872</v>
      </c>
      <c r="E86" s="395">
        <v>936692</v>
      </c>
      <c r="F86" s="395">
        <v>896879</v>
      </c>
      <c r="G86" s="395">
        <v>1389777</v>
      </c>
      <c r="H86" s="395">
        <v>717227</v>
      </c>
      <c r="I86" s="396">
        <v>0</v>
      </c>
    </row>
    <row r="87" spans="1:9" x14ac:dyDescent="0.3">
      <c r="A87" s="393"/>
      <c r="B87" s="394" t="s">
        <v>883</v>
      </c>
      <c r="C87" s="395">
        <v>4528826</v>
      </c>
      <c r="D87" s="395">
        <v>4133932</v>
      </c>
      <c r="E87" s="395">
        <v>7522680</v>
      </c>
      <c r="F87" s="395">
        <v>6678421</v>
      </c>
      <c r="G87" s="395">
        <v>6600034</v>
      </c>
      <c r="H87" s="395">
        <v>4422546</v>
      </c>
      <c r="I87" s="396">
        <v>2957744</v>
      </c>
    </row>
    <row r="88" spans="1:9" x14ac:dyDescent="0.3">
      <c r="A88" s="393"/>
      <c r="B88" s="394" t="s">
        <v>884</v>
      </c>
      <c r="C88" s="395">
        <v>2098549</v>
      </c>
      <c r="D88" s="395">
        <v>608423</v>
      </c>
      <c r="E88" s="395">
        <v>914487</v>
      </c>
      <c r="F88" s="395">
        <v>1830977</v>
      </c>
      <c r="G88" s="395">
        <v>1336574</v>
      </c>
      <c r="H88" s="395">
        <v>850623</v>
      </c>
      <c r="I88" s="396">
        <v>374901</v>
      </c>
    </row>
    <row r="89" spans="1:9" x14ac:dyDescent="0.3">
      <c r="A89" s="397"/>
      <c r="B89" s="398" t="s">
        <v>885</v>
      </c>
      <c r="C89" s="399">
        <v>161041</v>
      </c>
      <c r="D89" s="399">
        <v>183919</v>
      </c>
      <c r="E89" s="399">
        <v>190286</v>
      </c>
      <c r="F89" s="399">
        <v>237302</v>
      </c>
      <c r="G89" s="399">
        <v>330889</v>
      </c>
      <c r="H89" s="399">
        <v>184898</v>
      </c>
      <c r="I89" s="400">
        <v>0</v>
      </c>
    </row>
    <row r="90" spans="1:9" x14ac:dyDescent="0.3">
      <c r="A90" s="389" t="s">
        <v>907</v>
      </c>
      <c r="B90" s="390" t="s">
        <v>881</v>
      </c>
      <c r="C90" s="391">
        <v>1451238</v>
      </c>
      <c r="D90" s="391">
        <v>1314416</v>
      </c>
      <c r="E90" s="391">
        <v>1809543</v>
      </c>
      <c r="F90" s="391">
        <v>1305775</v>
      </c>
      <c r="G90" s="391">
        <v>1448907</v>
      </c>
      <c r="H90" s="391">
        <v>758431</v>
      </c>
      <c r="I90" s="392">
        <v>425000</v>
      </c>
    </row>
    <row r="91" spans="1:9" x14ac:dyDescent="0.3">
      <c r="A91" s="393"/>
      <c r="B91" s="394" t="s">
        <v>882</v>
      </c>
      <c r="C91" s="395">
        <v>575356</v>
      </c>
      <c r="D91" s="395">
        <v>734565</v>
      </c>
      <c r="E91" s="395">
        <v>858057</v>
      </c>
      <c r="F91" s="395">
        <v>870149</v>
      </c>
      <c r="G91" s="395">
        <v>1350812</v>
      </c>
      <c r="H91" s="395">
        <v>753551</v>
      </c>
      <c r="I91" s="396">
        <v>0</v>
      </c>
    </row>
    <row r="92" spans="1:9" x14ac:dyDescent="0.3">
      <c r="A92" s="393"/>
      <c r="B92" s="394" t="s">
        <v>883</v>
      </c>
      <c r="C92" s="395">
        <v>4394155</v>
      </c>
      <c r="D92" s="395">
        <v>5980506</v>
      </c>
      <c r="E92" s="395">
        <v>8720215</v>
      </c>
      <c r="F92" s="395">
        <v>4168713</v>
      </c>
      <c r="G92" s="395">
        <v>6120035</v>
      </c>
      <c r="H92" s="395">
        <v>4447990</v>
      </c>
      <c r="I92" s="396">
        <v>1078043</v>
      </c>
    </row>
    <row r="93" spans="1:9" x14ac:dyDescent="0.3">
      <c r="A93" s="393"/>
      <c r="B93" s="394" t="s">
        <v>884</v>
      </c>
      <c r="C93" s="395">
        <v>815297</v>
      </c>
      <c r="D93" s="395">
        <v>1029481</v>
      </c>
      <c r="E93" s="395">
        <v>4479842</v>
      </c>
      <c r="F93" s="395">
        <v>644426</v>
      </c>
      <c r="G93" s="395">
        <v>1256467</v>
      </c>
      <c r="H93" s="395">
        <v>927164</v>
      </c>
      <c r="I93" s="396">
        <v>148887</v>
      </c>
    </row>
    <row r="94" spans="1:9" x14ac:dyDescent="0.3">
      <c r="A94" s="393"/>
      <c r="B94" s="394" t="s">
        <v>885</v>
      </c>
      <c r="C94" s="395">
        <v>159198</v>
      </c>
      <c r="D94" s="395">
        <v>182474</v>
      </c>
      <c r="E94" s="395">
        <v>219612</v>
      </c>
      <c r="F94" s="395">
        <v>226015</v>
      </c>
      <c r="G94" s="395">
        <v>321943</v>
      </c>
      <c r="H94" s="395">
        <v>178256</v>
      </c>
      <c r="I94" s="396">
        <v>0</v>
      </c>
    </row>
    <row r="95" spans="1:9" x14ac:dyDescent="0.3">
      <c r="A95" s="385" t="s">
        <v>908</v>
      </c>
      <c r="B95" s="386" t="s">
        <v>884</v>
      </c>
      <c r="C95" s="387">
        <v>0</v>
      </c>
      <c r="D95" s="387">
        <v>0</v>
      </c>
      <c r="E95" s="387">
        <v>0</v>
      </c>
      <c r="F95" s="387">
        <v>0</v>
      </c>
      <c r="G95" s="387">
        <v>0</v>
      </c>
      <c r="H95" s="387">
        <v>14901</v>
      </c>
      <c r="I95" s="388">
        <v>104237</v>
      </c>
    </row>
    <row r="96" spans="1:9" x14ac:dyDescent="0.3">
      <c r="A96" s="389" t="s">
        <v>909</v>
      </c>
      <c r="B96" s="390" t="s">
        <v>884</v>
      </c>
      <c r="C96" s="391">
        <v>0</v>
      </c>
      <c r="D96" s="391">
        <v>0</v>
      </c>
      <c r="E96" s="391">
        <v>0</v>
      </c>
      <c r="F96" s="391">
        <v>0</v>
      </c>
      <c r="G96" s="391">
        <v>0</v>
      </c>
      <c r="H96" s="391">
        <v>17774</v>
      </c>
      <c r="I96" s="392">
        <v>96390</v>
      </c>
    </row>
    <row r="97" spans="1:9" x14ac:dyDescent="0.3">
      <c r="A97" s="389" t="s">
        <v>910</v>
      </c>
      <c r="B97" s="390" t="s">
        <v>881</v>
      </c>
      <c r="C97" s="391">
        <v>0</v>
      </c>
      <c r="D97" s="391">
        <v>0</v>
      </c>
      <c r="E97" s="391">
        <v>0</v>
      </c>
      <c r="F97" s="391">
        <v>0</v>
      </c>
      <c r="G97" s="391">
        <v>0</v>
      </c>
      <c r="H97" s="391">
        <v>42791</v>
      </c>
      <c r="I97" s="392">
        <v>139697</v>
      </c>
    </row>
    <row r="98" spans="1:9" x14ac:dyDescent="0.3">
      <c r="A98" s="393"/>
      <c r="B98" s="394" t="s">
        <v>882</v>
      </c>
      <c r="C98" s="395">
        <v>0</v>
      </c>
      <c r="D98" s="395">
        <v>0</v>
      </c>
      <c r="E98" s="395">
        <v>0</v>
      </c>
      <c r="F98" s="395">
        <v>0</v>
      </c>
      <c r="G98" s="395">
        <v>0</v>
      </c>
      <c r="H98" s="395">
        <v>40500</v>
      </c>
      <c r="I98" s="396">
        <v>82248</v>
      </c>
    </row>
    <row r="99" spans="1:9" x14ac:dyDescent="0.3">
      <c r="A99" s="393"/>
      <c r="B99" s="394" t="s">
        <v>883</v>
      </c>
      <c r="C99" s="395">
        <v>0</v>
      </c>
      <c r="D99" s="395">
        <v>0</v>
      </c>
      <c r="E99" s="395">
        <v>0</v>
      </c>
      <c r="F99" s="395">
        <v>0</v>
      </c>
      <c r="G99" s="395">
        <v>0</v>
      </c>
      <c r="H99" s="395">
        <v>181723</v>
      </c>
      <c r="I99" s="396">
        <v>176000</v>
      </c>
    </row>
    <row r="100" spans="1:9" x14ac:dyDescent="0.3">
      <c r="A100" s="397"/>
      <c r="B100" s="398" t="s">
        <v>885</v>
      </c>
      <c r="C100" s="399">
        <v>0</v>
      </c>
      <c r="D100" s="399">
        <v>0</v>
      </c>
      <c r="E100" s="399">
        <v>0</v>
      </c>
      <c r="F100" s="399">
        <v>0</v>
      </c>
      <c r="G100" s="399">
        <v>0</v>
      </c>
      <c r="H100" s="399">
        <v>520</v>
      </c>
      <c r="I100" s="400">
        <v>9355</v>
      </c>
    </row>
    <row r="101" spans="1:9" x14ac:dyDescent="0.3">
      <c r="A101" s="389" t="s">
        <v>911</v>
      </c>
      <c r="B101" s="390" t="s">
        <v>881</v>
      </c>
      <c r="C101" s="391">
        <v>530314</v>
      </c>
      <c r="D101" s="391">
        <v>558787</v>
      </c>
      <c r="E101" s="391">
        <v>404410</v>
      </c>
      <c r="F101" s="391">
        <v>321103</v>
      </c>
      <c r="G101" s="391">
        <v>28276</v>
      </c>
      <c r="H101" s="391">
        <v>28276</v>
      </c>
      <c r="I101" s="392">
        <v>27972</v>
      </c>
    </row>
    <row r="102" spans="1:9" x14ac:dyDescent="0.3">
      <c r="A102" s="393"/>
      <c r="B102" s="394" t="s">
        <v>882</v>
      </c>
      <c r="C102" s="395">
        <v>336132</v>
      </c>
      <c r="D102" s="395">
        <v>334240</v>
      </c>
      <c r="E102" s="395">
        <v>328217</v>
      </c>
      <c r="F102" s="395">
        <v>184337</v>
      </c>
      <c r="G102" s="395">
        <v>36673</v>
      </c>
      <c r="H102" s="395">
        <v>36673</v>
      </c>
      <c r="I102" s="396">
        <v>19914</v>
      </c>
    </row>
    <row r="103" spans="1:9" x14ac:dyDescent="0.3">
      <c r="A103" s="393"/>
      <c r="B103" s="394" t="s">
        <v>883</v>
      </c>
      <c r="C103" s="395">
        <v>1354937</v>
      </c>
      <c r="D103" s="395">
        <v>728733</v>
      </c>
      <c r="E103" s="395">
        <v>1575703</v>
      </c>
      <c r="F103" s="395">
        <v>927426</v>
      </c>
      <c r="G103" s="395">
        <v>56102</v>
      </c>
      <c r="H103" s="395">
        <v>56102</v>
      </c>
      <c r="I103" s="396">
        <v>30600</v>
      </c>
    </row>
    <row r="104" spans="1:9" x14ac:dyDescent="0.3">
      <c r="A104" s="393"/>
      <c r="B104" s="394" t="s">
        <v>884</v>
      </c>
      <c r="C104" s="395">
        <v>580546</v>
      </c>
      <c r="D104" s="395">
        <v>287222</v>
      </c>
      <c r="E104" s="395">
        <v>357235</v>
      </c>
      <c r="F104" s="395">
        <v>257075</v>
      </c>
      <c r="G104" s="395">
        <v>13923</v>
      </c>
      <c r="H104" s="395">
        <v>13923</v>
      </c>
      <c r="I104" s="396">
        <v>7596</v>
      </c>
    </row>
    <row r="105" spans="1:9" x14ac:dyDescent="0.3">
      <c r="A105" s="397"/>
      <c r="B105" s="398" t="s">
        <v>885</v>
      </c>
      <c r="C105" s="399">
        <v>75765</v>
      </c>
      <c r="D105" s="399">
        <v>113475</v>
      </c>
      <c r="E105" s="399">
        <v>65517</v>
      </c>
      <c r="F105" s="399">
        <v>241618</v>
      </c>
      <c r="G105" s="399">
        <v>222898</v>
      </c>
      <c r="H105" s="399">
        <v>222898</v>
      </c>
      <c r="I105" s="400">
        <v>121584</v>
      </c>
    </row>
    <row r="106" spans="1:9" x14ac:dyDescent="0.3">
      <c r="A106" s="389" t="s">
        <v>912</v>
      </c>
      <c r="B106" s="390" t="s">
        <v>881</v>
      </c>
      <c r="C106" s="391">
        <v>656320</v>
      </c>
      <c r="D106" s="391">
        <v>761456</v>
      </c>
      <c r="E106" s="391">
        <v>606615</v>
      </c>
      <c r="F106" s="391">
        <v>564833</v>
      </c>
      <c r="G106" s="391">
        <v>174909</v>
      </c>
      <c r="H106" s="391">
        <v>118773</v>
      </c>
      <c r="I106" s="392">
        <v>12552</v>
      </c>
    </row>
    <row r="107" spans="1:9" x14ac:dyDescent="0.3">
      <c r="A107" s="393"/>
      <c r="B107" s="394" t="s">
        <v>882</v>
      </c>
      <c r="C107" s="395">
        <v>401286</v>
      </c>
      <c r="D107" s="395">
        <v>485484</v>
      </c>
      <c r="E107" s="395">
        <v>584383</v>
      </c>
      <c r="F107" s="395">
        <v>338171</v>
      </c>
      <c r="G107" s="395">
        <v>169464</v>
      </c>
      <c r="H107" s="395">
        <v>107581</v>
      </c>
      <c r="I107" s="396">
        <v>29244</v>
      </c>
    </row>
    <row r="108" spans="1:9" x14ac:dyDescent="0.3">
      <c r="A108" s="393"/>
      <c r="B108" s="394" t="s">
        <v>883</v>
      </c>
      <c r="C108" s="395">
        <v>1384972</v>
      </c>
      <c r="D108" s="395">
        <v>2328610</v>
      </c>
      <c r="E108" s="395">
        <v>2502697</v>
      </c>
      <c r="F108" s="395">
        <v>1519863</v>
      </c>
      <c r="G108" s="395">
        <v>205277</v>
      </c>
      <c r="H108" s="395">
        <v>144187</v>
      </c>
      <c r="I108" s="396">
        <v>14040</v>
      </c>
    </row>
    <row r="109" spans="1:9" x14ac:dyDescent="0.3">
      <c r="A109" s="393"/>
      <c r="B109" s="394" t="s">
        <v>884</v>
      </c>
      <c r="C109" s="395">
        <v>393599</v>
      </c>
      <c r="D109" s="395">
        <v>423585</v>
      </c>
      <c r="E109" s="395">
        <v>424811</v>
      </c>
      <c r="F109" s="395">
        <v>162254</v>
      </c>
      <c r="G109" s="395">
        <v>4721</v>
      </c>
      <c r="H109" s="395">
        <v>4721</v>
      </c>
      <c r="I109" s="396">
        <v>2580</v>
      </c>
    </row>
    <row r="110" spans="1:9" x14ac:dyDescent="0.3">
      <c r="A110" s="393"/>
      <c r="B110" s="394" t="s">
        <v>885</v>
      </c>
      <c r="C110" s="395">
        <v>131783</v>
      </c>
      <c r="D110" s="395">
        <v>189959</v>
      </c>
      <c r="E110" s="395">
        <v>102789</v>
      </c>
      <c r="F110" s="395">
        <v>384892</v>
      </c>
      <c r="G110" s="395">
        <v>338728</v>
      </c>
      <c r="H110" s="395">
        <v>336672</v>
      </c>
      <c r="I110" s="396">
        <v>179628</v>
      </c>
    </row>
    <row r="111" spans="1:9" x14ac:dyDescent="0.3">
      <c r="A111" s="385" t="s">
        <v>913</v>
      </c>
      <c r="B111" s="386" t="s">
        <v>878</v>
      </c>
      <c r="C111" s="387">
        <v>55749</v>
      </c>
      <c r="D111" s="387">
        <v>54186</v>
      </c>
      <c r="E111" s="387">
        <v>40102</v>
      </c>
      <c r="F111" s="387">
        <v>52079</v>
      </c>
      <c r="G111" s="387">
        <v>79324</v>
      </c>
      <c r="H111" s="387">
        <v>47318</v>
      </c>
      <c r="I111" s="388">
        <v>18041</v>
      </c>
    </row>
    <row r="112" spans="1:9" x14ac:dyDescent="0.3">
      <c r="A112" s="385" t="s">
        <v>914</v>
      </c>
      <c r="B112" s="386" t="s">
        <v>878</v>
      </c>
      <c r="C112" s="387">
        <v>24970</v>
      </c>
      <c r="D112" s="387">
        <v>12077</v>
      </c>
      <c r="E112" s="387">
        <v>1371</v>
      </c>
      <c r="F112" s="387">
        <v>6336</v>
      </c>
      <c r="G112" s="387">
        <v>10333</v>
      </c>
      <c r="H112" s="387">
        <v>8012</v>
      </c>
      <c r="I112" s="388">
        <v>18041</v>
      </c>
    </row>
    <row r="113" spans="1:9" x14ac:dyDescent="0.3">
      <c r="A113" s="385" t="s">
        <v>915</v>
      </c>
      <c r="B113" s="386" t="s">
        <v>878</v>
      </c>
      <c r="C113" s="387">
        <v>0</v>
      </c>
      <c r="D113" s="387">
        <v>0</v>
      </c>
      <c r="E113" s="387">
        <v>0</v>
      </c>
      <c r="F113" s="387">
        <v>0</v>
      </c>
      <c r="G113" s="387">
        <v>0</v>
      </c>
      <c r="H113" s="387">
        <v>0</v>
      </c>
      <c r="I113" s="388">
        <v>48240</v>
      </c>
    </row>
    <row r="114" spans="1:9" x14ac:dyDescent="0.3">
      <c r="A114" s="389" t="s">
        <v>916</v>
      </c>
      <c r="B114" s="390" t="s">
        <v>881</v>
      </c>
      <c r="C114" s="391">
        <v>0</v>
      </c>
      <c r="D114" s="391">
        <v>0</v>
      </c>
      <c r="E114" s="391">
        <v>0</v>
      </c>
      <c r="F114" s="391">
        <v>0</v>
      </c>
      <c r="G114" s="391">
        <v>0</v>
      </c>
      <c r="H114" s="391">
        <v>596898</v>
      </c>
      <c r="I114" s="392">
        <v>1039575</v>
      </c>
    </row>
    <row r="115" spans="1:9" x14ac:dyDescent="0.3">
      <c r="A115" s="393"/>
      <c r="B115" s="394" t="s">
        <v>882</v>
      </c>
      <c r="C115" s="395">
        <v>0</v>
      </c>
      <c r="D115" s="395">
        <v>0</v>
      </c>
      <c r="E115" s="395">
        <v>0</v>
      </c>
      <c r="F115" s="395">
        <v>0</v>
      </c>
      <c r="G115" s="395">
        <v>0</v>
      </c>
      <c r="H115" s="395">
        <v>33615</v>
      </c>
      <c r="I115" s="396">
        <v>199204</v>
      </c>
    </row>
    <row r="116" spans="1:9" x14ac:dyDescent="0.3">
      <c r="A116" s="393"/>
      <c r="B116" s="394" t="s">
        <v>884</v>
      </c>
      <c r="C116" s="395">
        <v>0</v>
      </c>
      <c r="D116" s="395">
        <v>0</v>
      </c>
      <c r="E116" s="395">
        <v>0</v>
      </c>
      <c r="F116" s="395">
        <v>0</v>
      </c>
      <c r="G116" s="395">
        <v>0</v>
      </c>
      <c r="H116" s="395">
        <v>1736</v>
      </c>
      <c r="I116" s="396">
        <v>0</v>
      </c>
    </row>
    <row r="117" spans="1:9" x14ac:dyDescent="0.3">
      <c r="A117" s="397"/>
      <c r="B117" s="398" t="s">
        <v>885</v>
      </c>
      <c r="C117" s="399">
        <v>0</v>
      </c>
      <c r="D117" s="399">
        <v>0</v>
      </c>
      <c r="E117" s="399">
        <v>0</v>
      </c>
      <c r="F117" s="399">
        <v>0</v>
      </c>
      <c r="G117" s="399">
        <v>0</v>
      </c>
      <c r="H117" s="399">
        <v>560</v>
      </c>
      <c r="I117" s="400">
        <v>3396</v>
      </c>
    </row>
    <row r="118" spans="1:9" x14ac:dyDescent="0.3">
      <c r="A118" s="389" t="s">
        <v>917</v>
      </c>
      <c r="B118" s="390" t="s">
        <v>876</v>
      </c>
      <c r="C118" s="391">
        <v>0</v>
      </c>
      <c r="D118" s="391">
        <v>0</v>
      </c>
      <c r="E118" s="391">
        <v>0</v>
      </c>
      <c r="F118" s="391">
        <v>7935</v>
      </c>
      <c r="G118" s="391">
        <v>15162</v>
      </c>
      <c r="H118" s="391">
        <v>7330</v>
      </c>
      <c r="I118" s="392">
        <v>0</v>
      </c>
    </row>
    <row r="119" spans="1:9" x14ac:dyDescent="0.3">
      <c r="A119" s="393"/>
      <c r="B119" s="394" t="s">
        <v>877</v>
      </c>
      <c r="C119" s="395">
        <v>5982</v>
      </c>
      <c r="D119" s="395">
        <v>3269</v>
      </c>
      <c r="E119" s="395">
        <v>2873</v>
      </c>
      <c r="F119" s="395">
        <v>3236</v>
      </c>
      <c r="G119" s="395">
        <v>8756</v>
      </c>
      <c r="H119" s="395">
        <v>14817</v>
      </c>
      <c r="I119" s="396">
        <v>22546</v>
      </c>
    </row>
    <row r="120" spans="1:9" x14ac:dyDescent="0.3">
      <c r="A120" s="393"/>
      <c r="B120" s="394" t="s">
        <v>878</v>
      </c>
      <c r="C120" s="395">
        <v>177010</v>
      </c>
      <c r="D120" s="395">
        <v>190332</v>
      </c>
      <c r="E120" s="395">
        <v>234161</v>
      </c>
      <c r="F120" s="395">
        <v>261392</v>
      </c>
      <c r="G120" s="395">
        <v>310259</v>
      </c>
      <c r="H120" s="395">
        <v>183257</v>
      </c>
      <c r="I120" s="396">
        <v>128765</v>
      </c>
    </row>
    <row r="121" spans="1:9" x14ac:dyDescent="0.3">
      <c r="A121" s="393"/>
      <c r="B121" s="394" t="s">
        <v>874</v>
      </c>
      <c r="C121" s="395">
        <v>10722</v>
      </c>
      <c r="D121" s="395">
        <v>6164</v>
      </c>
      <c r="E121" s="395">
        <v>18710</v>
      </c>
      <c r="F121" s="395">
        <v>46947</v>
      </c>
      <c r="G121" s="395">
        <v>135102</v>
      </c>
      <c r="H121" s="395">
        <v>53393</v>
      </c>
      <c r="I121" s="396">
        <v>119456</v>
      </c>
    </row>
    <row r="122" spans="1:9" x14ac:dyDescent="0.3">
      <c r="A122" s="385" t="s">
        <v>918</v>
      </c>
      <c r="B122" s="386" t="s">
        <v>878</v>
      </c>
      <c r="C122" s="387">
        <v>42157</v>
      </c>
      <c r="D122" s="387">
        <v>179801</v>
      </c>
      <c r="E122" s="387">
        <v>50592</v>
      </c>
      <c r="F122" s="387">
        <v>25876</v>
      </c>
      <c r="G122" s="387">
        <v>53698</v>
      </c>
      <c r="H122" s="387">
        <v>22695</v>
      </c>
      <c r="I122" s="388">
        <v>0</v>
      </c>
    </row>
    <row r="123" spans="1:9" x14ac:dyDescent="0.3">
      <c r="A123" s="385" t="s">
        <v>919</v>
      </c>
      <c r="B123" s="386" t="s">
        <v>878</v>
      </c>
      <c r="C123" s="387">
        <v>211781</v>
      </c>
      <c r="D123" s="387">
        <v>146021</v>
      </c>
      <c r="E123" s="387">
        <v>394050</v>
      </c>
      <c r="F123" s="387">
        <v>320659</v>
      </c>
      <c r="G123" s="387">
        <v>362432</v>
      </c>
      <c r="H123" s="387">
        <v>212716</v>
      </c>
      <c r="I123" s="388">
        <v>477537</v>
      </c>
    </row>
    <row r="124" spans="1:9" x14ac:dyDescent="0.3">
      <c r="A124" s="385" t="s">
        <v>920</v>
      </c>
      <c r="B124" s="386" t="s">
        <v>878</v>
      </c>
      <c r="C124" s="387">
        <v>156969</v>
      </c>
      <c r="D124" s="387">
        <v>93141</v>
      </c>
      <c r="E124" s="387">
        <v>195118</v>
      </c>
      <c r="F124" s="387">
        <v>271456</v>
      </c>
      <c r="G124" s="387">
        <v>267922</v>
      </c>
      <c r="H124" s="387">
        <v>180355</v>
      </c>
      <c r="I124" s="388">
        <v>0</v>
      </c>
    </row>
    <row r="125" spans="1:9" x14ac:dyDescent="0.3">
      <c r="A125" s="385" t="s">
        <v>921</v>
      </c>
      <c r="B125" s="386" t="s">
        <v>878</v>
      </c>
      <c r="C125" s="387">
        <v>53200</v>
      </c>
      <c r="D125" s="387">
        <v>47292</v>
      </c>
      <c r="E125" s="387">
        <v>64677</v>
      </c>
      <c r="F125" s="387">
        <v>269898</v>
      </c>
      <c r="G125" s="387">
        <v>123437</v>
      </c>
      <c r="H125" s="387">
        <v>73964</v>
      </c>
      <c r="I125" s="388">
        <v>829001</v>
      </c>
    </row>
    <row r="126" spans="1:9" x14ac:dyDescent="0.3">
      <c r="A126" s="385" t="s">
        <v>922</v>
      </c>
      <c r="B126" s="386" t="s">
        <v>878</v>
      </c>
      <c r="C126" s="387">
        <v>69351</v>
      </c>
      <c r="D126" s="387">
        <v>125355</v>
      </c>
      <c r="E126" s="387">
        <v>97796</v>
      </c>
      <c r="F126" s="387">
        <v>93474</v>
      </c>
      <c r="G126" s="387">
        <v>65936</v>
      </c>
      <c r="H126" s="387">
        <v>36530</v>
      </c>
      <c r="I126" s="388">
        <v>0</v>
      </c>
    </row>
    <row r="127" spans="1:9" x14ac:dyDescent="0.3">
      <c r="A127" s="385" t="s">
        <v>923</v>
      </c>
      <c r="B127" s="386" t="s">
        <v>878</v>
      </c>
      <c r="C127" s="387">
        <v>99663</v>
      </c>
      <c r="D127" s="387">
        <v>34966</v>
      </c>
      <c r="E127" s="387">
        <v>75691</v>
      </c>
      <c r="F127" s="387">
        <v>66055</v>
      </c>
      <c r="G127" s="387">
        <v>95315</v>
      </c>
      <c r="H127" s="387">
        <v>94515</v>
      </c>
      <c r="I127" s="388">
        <v>0</v>
      </c>
    </row>
    <row r="128" spans="1:9" x14ac:dyDescent="0.3">
      <c r="A128" s="389" t="s">
        <v>924</v>
      </c>
      <c r="B128" s="390" t="s">
        <v>881</v>
      </c>
      <c r="C128" s="391">
        <v>625501</v>
      </c>
      <c r="D128" s="391">
        <v>471432</v>
      </c>
      <c r="E128" s="391">
        <v>820421</v>
      </c>
      <c r="F128" s="391">
        <v>589847</v>
      </c>
      <c r="G128" s="391">
        <v>1169392</v>
      </c>
      <c r="H128" s="391">
        <v>1383151</v>
      </c>
      <c r="I128" s="392">
        <v>2083779</v>
      </c>
    </row>
    <row r="129" spans="1:9" x14ac:dyDescent="0.3">
      <c r="A129" s="393"/>
      <c r="B129" s="394" t="s">
        <v>882</v>
      </c>
      <c r="C129" s="395">
        <v>1202324</v>
      </c>
      <c r="D129" s="395">
        <v>773262</v>
      </c>
      <c r="E129" s="395">
        <v>851463</v>
      </c>
      <c r="F129" s="395">
        <v>964271</v>
      </c>
      <c r="G129" s="395">
        <v>936025</v>
      </c>
      <c r="H129" s="395">
        <v>799012</v>
      </c>
      <c r="I129" s="396">
        <v>0</v>
      </c>
    </row>
    <row r="130" spans="1:9" x14ac:dyDescent="0.3">
      <c r="A130" s="393"/>
      <c r="B130" s="394" t="s">
        <v>883</v>
      </c>
      <c r="C130" s="395">
        <v>5669171</v>
      </c>
      <c r="D130" s="395">
        <v>6806872</v>
      </c>
      <c r="E130" s="395">
        <v>9401888</v>
      </c>
      <c r="F130" s="395">
        <v>6993714</v>
      </c>
      <c r="G130" s="395">
        <v>7890857</v>
      </c>
      <c r="H130" s="395">
        <v>7302515</v>
      </c>
      <c r="I130" s="396">
        <v>10685117</v>
      </c>
    </row>
    <row r="131" spans="1:9" x14ac:dyDescent="0.3">
      <c r="A131" s="393"/>
      <c r="B131" s="394" t="s">
        <v>884</v>
      </c>
      <c r="C131" s="395">
        <v>1362466</v>
      </c>
      <c r="D131" s="395">
        <v>993207</v>
      </c>
      <c r="E131" s="395">
        <v>1329046</v>
      </c>
      <c r="F131" s="395">
        <v>903136</v>
      </c>
      <c r="G131" s="395">
        <v>2159444</v>
      </c>
      <c r="H131" s="395">
        <v>2113355</v>
      </c>
      <c r="I131" s="396">
        <v>1453562</v>
      </c>
    </row>
    <row r="132" spans="1:9" x14ac:dyDescent="0.3">
      <c r="A132" s="393"/>
      <c r="B132" s="394" t="s">
        <v>885</v>
      </c>
      <c r="C132" s="395">
        <v>472151</v>
      </c>
      <c r="D132" s="395">
        <v>425130</v>
      </c>
      <c r="E132" s="395">
        <v>516160</v>
      </c>
      <c r="F132" s="395">
        <v>811114</v>
      </c>
      <c r="G132" s="395">
        <v>561400</v>
      </c>
      <c r="H132" s="395">
        <v>486084</v>
      </c>
      <c r="I132" s="396">
        <v>421383</v>
      </c>
    </row>
    <row r="133" spans="1:9" x14ac:dyDescent="0.3">
      <c r="A133" s="389" t="s">
        <v>925</v>
      </c>
      <c r="B133" s="390" t="s">
        <v>881</v>
      </c>
      <c r="C133" s="391">
        <v>-156376</v>
      </c>
      <c r="D133" s="391">
        <v>-117858</v>
      </c>
      <c r="E133" s="391">
        <v>-205106</v>
      </c>
      <c r="F133" s="391">
        <v>-147462</v>
      </c>
      <c r="G133" s="391">
        <v>-292348</v>
      </c>
      <c r="H133" s="391">
        <v>-235789</v>
      </c>
      <c r="I133" s="392">
        <v>-265772</v>
      </c>
    </row>
    <row r="134" spans="1:9" x14ac:dyDescent="0.3">
      <c r="A134" s="393"/>
      <c r="B134" s="394" t="s">
        <v>882</v>
      </c>
      <c r="C134" s="395">
        <v>-300581</v>
      </c>
      <c r="D134" s="395">
        <v>-193316</v>
      </c>
      <c r="E134" s="395">
        <v>-212866</v>
      </c>
      <c r="F134" s="395">
        <v>-241068</v>
      </c>
      <c r="G134" s="395">
        <v>-234007</v>
      </c>
      <c r="H134" s="395">
        <v>-180938</v>
      </c>
      <c r="I134" s="396">
        <v>-255172</v>
      </c>
    </row>
    <row r="135" spans="1:9" x14ac:dyDescent="0.3">
      <c r="A135" s="393"/>
      <c r="B135" s="394" t="s">
        <v>883</v>
      </c>
      <c r="C135" s="395">
        <v>-1292078</v>
      </c>
      <c r="D135" s="395">
        <v>-1776312</v>
      </c>
      <c r="E135" s="395">
        <v>-2335327</v>
      </c>
      <c r="F135" s="395">
        <v>-1750032</v>
      </c>
      <c r="G135" s="395">
        <v>-1972701</v>
      </c>
      <c r="H135" s="395">
        <v>-1452796</v>
      </c>
      <c r="I135" s="396">
        <v>-1496229</v>
      </c>
    </row>
    <row r="136" spans="1:9" x14ac:dyDescent="0.3">
      <c r="A136" s="393"/>
      <c r="B136" s="394" t="s">
        <v>884</v>
      </c>
      <c r="C136" s="395">
        <v>-340617</v>
      </c>
      <c r="D136" s="395">
        <v>-248302</v>
      </c>
      <c r="E136" s="395">
        <v>-332262</v>
      </c>
      <c r="F136" s="395">
        <v>-225784</v>
      </c>
      <c r="G136" s="395">
        <v>-539861</v>
      </c>
      <c r="H136" s="395">
        <v>-501477</v>
      </c>
      <c r="I136" s="396">
        <v>-226705</v>
      </c>
    </row>
    <row r="137" spans="1:9" x14ac:dyDescent="0.3">
      <c r="A137" s="397"/>
      <c r="B137" s="398" t="s">
        <v>885</v>
      </c>
      <c r="C137" s="399">
        <v>-118038</v>
      </c>
      <c r="D137" s="399">
        <v>-106283</v>
      </c>
      <c r="E137" s="399">
        <v>-129040</v>
      </c>
      <c r="F137" s="399">
        <v>-202779</v>
      </c>
      <c r="G137" s="399">
        <v>-140350</v>
      </c>
      <c r="H137" s="399">
        <v>-89483</v>
      </c>
      <c r="I137" s="400">
        <v>-105350</v>
      </c>
    </row>
    <row r="138" spans="1:9" x14ac:dyDescent="0.3">
      <c r="A138" s="389" t="s">
        <v>926</v>
      </c>
      <c r="B138" s="390" t="s">
        <v>881</v>
      </c>
      <c r="C138" s="391">
        <v>0</v>
      </c>
      <c r="D138" s="391">
        <v>0</v>
      </c>
      <c r="E138" s="391">
        <v>0</v>
      </c>
      <c r="F138" s="391">
        <v>0</v>
      </c>
      <c r="G138" s="391">
        <v>0</v>
      </c>
      <c r="H138" s="391">
        <v>11444</v>
      </c>
      <c r="I138" s="392">
        <v>11461</v>
      </c>
    </row>
    <row r="139" spans="1:9" x14ac:dyDescent="0.3">
      <c r="A139" s="397"/>
      <c r="B139" s="398" t="s">
        <v>885</v>
      </c>
      <c r="C139" s="399">
        <v>0</v>
      </c>
      <c r="D139" s="399">
        <v>0</v>
      </c>
      <c r="E139" s="399">
        <v>0</v>
      </c>
      <c r="F139" s="399">
        <v>0</v>
      </c>
      <c r="G139" s="399">
        <v>0</v>
      </c>
      <c r="H139" s="399">
        <v>447</v>
      </c>
      <c r="I139" s="400">
        <v>2714</v>
      </c>
    </row>
    <row r="140" spans="1:9" x14ac:dyDescent="0.3">
      <c r="A140" s="385" t="s">
        <v>927</v>
      </c>
      <c r="B140" s="386" t="s">
        <v>882</v>
      </c>
      <c r="C140" s="387">
        <v>0</v>
      </c>
      <c r="D140" s="387">
        <v>0</v>
      </c>
      <c r="E140" s="387">
        <v>0</v>
      </c>
      <c r="F140" s="387">
        <v>828</v>
      </c>
      <c r="G140" s="387">
        <v>140</v>
      </c>
      <c r="H140" s="387">
        <v>83</v>
      </c>
      <c r="I140" s="388">
        <v>0</v>
      </c>
    </row>
    <row r="141" spans="1:9" x14ac:dyDescent="0.3">
      <c r="A141" s="389" t="s">
        <v>928</v>
      </c>
      <c r="B141" s="390" t="s">
        <v>881</v>
      </c>
      <c r="C141" s="391">
        <v>20574</v>
      </c>
      <c r="D141" s="391">
        <v>9077</v>
      </c>
      <c r="E141" s="391">
        <v>12820</v>
      </c>
      <c r="F141" s="391">
        <v>4730</v>
      </c>
      <c r="G141" s="391">
        <v>8090</v>
      </c>
      <c r="H141" s="391">
        <v>8090</v>
      </c>
      <c r="I141" s="392">
        <v>0</v>
      </c>
    </row>
    <row r="142" spans="1:9" x14ac:dyDescent="0.3">
      <c r="A142" s="393"/>
      <c r="B142" s="394" t="s">
        <v>882</v>
      </c>
      <c r="C142" s="395">
        <v>120045</v>
      </c>
      <c r="D142" s="395">
        <v>0</v>
      </c>
      <c r="E142" s="395">
        <v>0</v>
      </c>
      <c r="F142" s="395">
        <v>14460</v>
      </c>
      <c r="G142" s="395">
        <v>2709</v>
      </c>
      <c r="H142" s="395">
        <v>0</v>
      </c>
      <c r="I142" s="396">
        <v>0</v>
      </c>
    </row>
    <row r="143" spans="1:9" x14ac:dyDescent="0.3">
      <c r="A143" s="393"/>
      <c r="B143" s="394" t="s">
        <v>883</v>
      </c>
      <c r="C143" s="395">
        <v>18093</v>
      </c>
      <c r="D143" s="395">
        <v>-1007</v>
      </c>
      <c r="E143" s="395">
        <v>2681</v>
      </c>
      <c r="F143" s="395">
        <v>0</v>
      </c>
      <c r="G143" s="395">
        <v>1342</v>
      </c>
      <c r="H143" s="395">
        <v>1342</v>
      </c>
      <c r="I143" s="396">
        <v>0</v>
      </c>
    </row>
    <row r="144" spans="1:9" x14ac:dyDescent="0.3">
      <c r="A144" s="393"/>
      <c r="B144" s="394" t="s">
        <v>884</v>
      </c>
      <c r="C144" s="395">
        <v>0</v>
      </c>
      <c r="D144" s="395">
        <v>0</v>
      </c>
      <c r="E144" s="395">
        <v>0</v>
      </c>
      <c r="F144" s="395">
        <v>51</v>
      </c>
      <c r="G144" s="395">
        <v>0</v>
      </c>
      <c r="H144" s="395">
        <v>0</v>
      </c>
      <c r="I144" s="396">
        <v>0</v>
      </c>
    </row>
    <row r="145" spans="1:9" x14ac:dyDescent="0.3">
      <c r="A145" s="393"/>
      <c r="B145" s="394" t="s">
        <v>885</v>
      </c>
      <c r="C145" s="395">
        <v>256</v>
      </c>
      <c r="D145" s="395">
        <v>-1551</v>
      </c>
      <c r="E145" s="395">
        <v>0</v>
      </c>
      <c r="F145" s="395">
        <v>2317</v>
      </c>
      <c r="G145" s="395">
        <v>7428</v>
      </c>
      <c r="H145" s="395">
        <v>784</v>
      </c>
      <c r="I145" s="396">
        <v>0</v>
      </c>
    </row>
    <row r="146" spans="1:9" ht="16.2" thickBot="1" x14ac:dyDescent="0.35">
      <c r="A146" s="401" t="s">
        <v>64</v>
      </c>
      <c r="B146" s="401"/>
      <c r="C146" s="402">
        <f>SUM(C4:C145)</f>
        <v>79205096</v>
      </c>
      <c r="D146" s="402">
        <f t="shared" ref="D146:I146" si="0">SUM(D4:D145)</f>
        <v>62286247</v>
      </c>
      <c r="E146" s="402">
        <f t="shared" si="0"/>
        <v>81994803</v>
      </c>
      <c r="F146" s="402">
        <f t="shared" si="0"/>
        <v>85255641</v>
      </c>
      <c r="G146" s="402">
        <f t="shared" si="0"/>
        <v>78176401</v>
      </c>
      <c r="H146" s="402">
        <f t="shared" si="0"/>
        <v>74069738</v>
      </c>
      <c r="I146" s="402">
        <f t="shared" si="0"/>
        <v>90200786</v>
      </c>
    </row>
    <row r="147" spans="1:9" ht="16.2" thickTop="1" x14ac:dyDescent="0.3"/>
  </sheetData>
  <mergeCells count="1">
    <mergeCell ref="A1:I1"/>
  </mergeCells>
  <printOptions horizontalCentered="1"/>
  <pageMargins left="0.5" right="0.5" top="1" bottom="0.75" header="0.5" footer="0.25"/>
  <pageSetup scale="64" fitToHeight="3" orientation="landscape" r:id="rId1"/>
  <headerFooter>
    <oddFooter>&amp;R&amp;"Times New Roman,Bold"&amp;12
Attachment to Response to KIUC-2 Question No. 15(a-b)
&amp;P of &amp;N
Bellar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</vt:i4>
      </vt:variant>
    </vt:vector>
  </HeadingPairs>
  <TitlesOfParts>
    <vt:vector size="25" baseType="lpstr">
      <vt:lpstr>KU and LGE Summary Rev Req </vt:lpstr>
      <vt:lpstr>KU Summary Rev Req Adjustments</vt:lpstr>
      <vt:lpstr>Capitalization - COC</vt:lpstr>
      <vt:lpstr>Revenue Gross-Up Factor</vt:lpstr>
      <vt:lpstr>Capitalization-CWIP Slippage</vt:lpstr>
      <vt:lpstr>Capitalization-Trans Investment</vt:lpstr>
      <vt:lpstr>Generation Outage Exp Normal</vt:lpstr>
      <vt:lpstr>Income Tax Expense</vt:lpstr>
      <vt:lpstr>KIUC 2-15 Generation Outages</vt:lpstr>
      <vt:lpstr>Amort-Reg Assets Expiring </vt:lpstr>
      <vt:lpstr>Property Tax-2% Escalation</vt:lpstr>
      <vt:lpstr>Depr -SUMMARY</vt:lpstr>
      <vt:lpstr>As Filed Wtd. NS-% of Tot Ret.</vt:lpstr>
      <vt:lpstr>KIUC Adj Wtd. NS-% of Tot Ret</vt:lpstr>
      <vt:lpstr>As Filed Depr Rates KU-2015</vt:lpstr>
      <vt:lpstr>Duplicate Depr Rates-Formulas</vt:lpstr>
      <vt:lpstr>KIUC Adj 1 - Net Neg Salvage</vt:lpstr>
      <vt:lpstr>KIUC Adj 2 - 45 Year Lives</vt:lpstr>
      <vt:lpstr>KIUC Adj 3 - CCS 10 Year Rem</vt:lpstr>
      <vt:lpstr>KU Depr Exp-As Filed</vt:lpstr>
      <vt:lpstr>KU Depr Exp-KIUC Adj #1</vt:lpstr>
      <vt:lpstr>KU Depr Exp-KIUC Adj #2</vt:lpstr>
      <vt:lpstr>KU Depr Exp-KIUC Adj #3</vt:lpstr>
      <vt:lpstr>Sheet1</vt:lpstr>
      <vt:lpstr>'Income Tax Expense'!Print_Titles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</dc:creator>
  <cp:lastModifiedBy>Kim Walton</cp:lastModifiedBy>
  <cp:lastPrinted>2017-03-02T20:11:31Z</cp:lastPrinted>
  <dcterms:created xsi:type="dcterms:W3CDTF">2008-09-26T13:10:25Z</dcterms:created>
  <dcterms:modified xsi:type="dcterms:W3CDTF">2017-03-03T16:30:31Z</dcterms:modified>
</cp:coreProperties>
</file>